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skanner/Documents/MATLAB/handy_codes/Secondary_Codes/RunOF/"/>
    </mc:Choice>
  </mc:AlternateContent>
  <bookViews>
    <workbookView xWindow="3940" yWindow="3460" windowWidth="37640" windowHeight="17980" tabRatio="810" activeTab="1"/>
  </bookViews>
  <sheets>
    <sheet name="INTRODUCTION" sheetId="1" r:id="rId1"/>
    <sheet name="Wind Conditions" sheetId="2" r:id="rId2"/>
    <sheet name="Wave and Current Conditions" sheetId="3" r:id="rId3"/>
    <sheet name="ModelValidation" sheetId="5" r:id="rId4"/>
    <sheet name="1.6" sheetId="6" r:id="rId5"/>
    <sheet name="5.1" sheetId="51" r:id="rId6"/>
    <sheet name="5.2" sheetId="50" r:id="rId7"/>
    <sheet name="3.2" sheetId="52" r:id="rId8"/>
    <sheet name="6.1" sheetId="49" r:id="rId9"/>
    <sheet name="7.1" sheetId="8" r:id="rId10"/>
    <sheet name="2.2" sheetId="53" r:id="rId11"/>
  </sheets>
  <definedNames>
    <definedName name="gamma">INTRODUCTION!$E$38</definedName>
    <definedName name="rho_air" localSheetId="10">#REF!</definedName>
    <definedName name="rho_air" localSheetId="7">#REF!</definedName>
    <definedName name="rho_air" localSheetId="5">#REF!</definedName>
    <definedName name="rho_air" localSheetId="6">#REF!</definedName>
    <definedName name="rho_air" localSheetId="8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2" l="1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20" i="2"/>
  <c r="I6" i="6"/>
  <c r="I7" i="6"/>
  <c r="I8" i="6"/>
  <c r="I9" i="6"/>
  <c r="I10" i="6"/>
  <c r="I11" i="6"/>
  <c r="J7" i="49"/>
  <c r="AH7" i="49"/>
  <c r="J8" i="49"/>
  <c r="AH8" i="49"/>
  <c r="J9" i="49"/>
  <c r="AH9" i="49"/>
  <c r="J10" i="49"/>
  <c r="AH10" i="49"/>
  <c r="J11" i="49"/>
  <c r="AH11" i="49"/>
  <c r="J12" i="49"/>
  <c r="AH12" i="49"/>
  <c r="J13" i="49"/>
  <c r="AH13" i="49"/>
  <c r="J14" i="49"/>
  <c r="AH14" i="49"/>
  <c r="J15" i="49"/>
  <c r="AH15" i="49"/>
  <c r="J16" i="49"/>
  <c r="AH16" i="49"/>
  <c r="J17" i="49"/>
  <c r="AH17" i="49"/>
  <c r="J18" i="49"/>
  <c r="AH18" i="49"/>
  <c r="J19" i="49"/>
  <c r="AH19" i="49"/>
  <c r="J20" i="49"/>
  <c r="AH20" i="49"/>
  <c r="J21" i="49"/>
  <c r="AH21" i="49"/>
  <c r="J22" i="49"/>
  <c r="AH22" i="49"/>
  <c r="J23" i="49"/>
  <c r="AH23" i="49"/>
  <c r="J24" i="49"/>
  <c r="AH24" i="49"/>
  <c r="J25" i="49"/>
  <c r="AH25" i="49"/>
  <c r="J26" i="49"/>
  <c r="AH26" i="49"/>
  <c r="J27" i="49"/>
  <c r="AH27" i="49"/>
  <c r="J28" i="49"/>
  <c r="AH28" i="49"/>
  <c r="J29" i="49"/>
  <c r="AH29" i="49"/>
  <c r="J30" i="49"/>
  <c r="AH30" i="49"/>
  <c r="J31" i="49"/>
  <c r="AH31" i="49"/>
  <c r="J32" i="49"/>
  <c r="AH32" i="49"/>
  <c r="J33" i="49"/>
  <c r="AH33" i="49"/>
  <c r="J34" i="49"/>
  <c r="AH34" i="49"/>
  <c r="J35" i="49"/>
  <c r="AH35" i="49"/>
  <c r="J36" i="49"/>
  <c r="AH36" i="49"/>
  <c r="J37" i="49"/>
  <c r="AH37" i="49"/>
  <c r="J38" i="49"/>
  <c r="AH38" i="49"/>
  <c r="J39" i="49"/>
  <c r="AH39" i="49"/>
  <c r="J40" i="49"/>
  <c r="AH40" i="49"/>
  <c r="J41" i="49"/>
  <c r="AH41" i="49"/>
  <c r="J42" i="49"/>
  <c r="AH42" i="49"/>
  <c r="J43" i="49"/>
  <c r="AH43" i="49"/>
  <c r="J44" i="49"/>
  <c r="AH44" i="49"/>
  <c r="J45" i="49"/>
  <c r="AH45" i="49"/>
  <c r="J46" i="49"/>
  <c r="AH46" i="49"/>
  <c r="J47" i="49"/>
  <c r="AH47" i="49"/>
  <c r="J48" i="49"/>
  <c r="AH48" i="49"/>
  <c r="J49" i="49"/>
  <c r="AH49" i="49"/>
  <c r="J50" i="49"/>
  <c r="AH50" i="49"/>
  <c r="J51" i="49"/>
  <c r="AH51" i="49"/>
  <c r="J52" i="49"/>
  <c r="AH52" i="49"/>
  <c r="J53" i="49"/>
  <c r="AH53" i="49"/>
  <c r="J54" i="49"/>
  <c r="AH54" i="49"/>
  <c r="J55" i="49"/>
  <c r="AH55" i="49"/>
  <c r="J56" i="49"/>
  <c r="AH56" i="49"/>
  <c r="J57" i="49"/>
  <c r="AH57" i="49"/>
  <c r="J58" i="49"/>
  <c r="AH58" i="49"/>
  <c r="J59" i="49"/>
  <c r="AH59" i="49"/>
  <c r="J60" i="49"/>
  <c r="AH60" i="49"/>
  <c r="J61" i="49"/>
  <c r="AH61" i="49"/>
  <c r="J62" i="49"/>
  <c r="AH62" i="49"/>
  <c r="J63" i="49"/>
  <c r="AH63" i="49"/>
  <c r="J64" i="49"/>
  <c r="AH64" i="49"/>
  <c r="J65" i="49"/>
  <c r="AH65" i="49"/>
  <c r="J66" i="49"/>
  <c r="AH66" i="49"/>
  <c r="J67" i="49"/>
  <c r="AH67" i="49"/>
  <c r="J68" i="49"/>
  <c r="AH68" i="49"/>
  <c r="J69" i="49"/>
  <c r="AH69" i="49"/>
  <c r="J70" i="49"/>
  <c r="AH70" i="49"/>
  <c r="J71" i="49"/>
  <c r="AH71" i="49"/>
  <c r="J72" i="49"/>
  <c r="AH72" i="49"/>
  <c r="J73" i="49"/>
  <c r="AH73" i="49"/>
  <c r="J74" i="49"/>
  <c r="AH74" i="49"/>
  <c r="J75" i="49"/>
  <c r="AH75" i="49"/>
  <c r="J76" i="49"/>
  <c r="AH76" i="49"/>
  <c r="J77" i="49"/>
  <c r="AH77" i="49"/>
  <c r="J78" i="49"/>
  <c r="AH78" i="49"/>
  <c r="J79" i="49"/>
  <c r="AH79" i="49"/>
  <c r="J80" i="49"/>
  <c r="AH80" i="49"/>
  <c r="J81" i="49"/>
  <c r="AH81" i="49"/>
  <c r="J82" i="49"/>
  <c r="AH82" i="49"/>
  <c r="J83" i="49"/>
  <c r="AH83" i="49"/>
  <c r="J84" i="49"/>
  <c r="AH84" i="49"/>
  <c r="J85" i="49"/>
  <c r="AH85" i="49"/>
  <c r="J86" i="49"/>
  <c r="AH86" i="49"/>
  <c r="J87" i="49"/>
  <c r="AH87" i="49"/>
  <c r="J88" i="49"/>
  <c r="AH88" i="49"/>
  <c r="J89" i="49"/>
  <c r="AH89" i="49"/>
  <c r="J90" i="49"/>
  <c r="AH90" i="49"/>
  <c r="J91" i="49"/>
  <c r="AH91" i="49"/>
  <c r="J92" i="49"/>
  <c r="AH92" i="49"/>
  <c r="J93" i="49"/>
  <c r="AH93" i="49"/>
  <c r="J94" i="49"/>
  <c r="AH94" i="49"/>
  <c r="J95" i="49"/>
  <c r="AH95" i="49"/>
  <c r="J96" i="49"/>
  <c r="AH96" i="49"/>
  <c r="J97" i="49"/>
  <c r="AH97" i="49"/>
  <c r="J98" i="49"/>
  <c r="AH98" i="49"/>
  <c r="J99" i="49"/>
  <c r="AH99" i="49"/>
  <c r="J100" i="49"/>
  <c r="AH100" i="49"/>
  <c r="J101" i="49"/>
  <c r="AH101" i="49"/>
  <c r="J102" i="49"/>
  <c r="AH102" i="49"/>
  <c r="J103" i="49"/>
  <c r="AH103" i="49"/>
  <c r="J104" i="49"/>
  <c r="AH104" i="49"/>
  <c r="J105" i="49"/>
  <c r="AH105" i="49"/>
  <c r="J106" i="49"/>
  <c r="AH106" i="49"/>
  <c r="J107" i="49"/>
  <c r="AH107" i="49"/>
  <c r="J108" i="49"/>
  <c r="AH108" i="49"/>
  <c r="J109" i="49"/>
  <c r="AH109" i="49"/>
  <c r="J110" i="49"/>
  <c r="AH110" i="49"/>
  <c r="J111" i="49"/>
  <c r="AH111" i="49"/>
  <c r="J112" i="49"/>
  <c r="AH112" i="49"/>
  <c r="J113" i="49"/>
  <c r="AH113" i="49"/>
  <c r="J114" i="49"/>
  <c r="AH114" i="49"/>
  <c r="J115" i="49"/>
  <c r="AH115" i="49"/>
  <c r="J116" i="49"/>
  <c r="AH116" i="49"/>
  <c r="J117" i="49"/>
  <c r="AH117" i="49"/>
  <c r="J118" i="49"/>
  <c r="AH118" i="49"/>
  <c r="J119" i="49"/>
  <c r="AH119" i="49"/>
  <c r="J120" i="49"/>
  <c r="AH120" i="49"/>
  <c r="J121" i="49"/>
  <c r="AH121" i="49"/>
  <c r="J122" i="49"/>
  <c r="AH122" i="49"/>
  <c r="J123" i="49"/>
  <c r="AH123" i="49"/>
  <c r="J124" i="49"/>
  <c r="AH124" i="49"/>
  <c r="J125" i="49"/>
  <c r="AH125" i="49"/>
  <c r="J126" i="49"/>
  <c r="AH126" i="49"/>
  <c r="J127" i="49"/>
  <c r="AH127" i="49"/>
  <c r="J128" i="49"/>
  <c r="AH128" i="49"/>
  <c r="J129" i="49"/>
  <c r="AH129" i="49"/>
  <c r="J130" i="49"/>
  <c r="AH130" i="49"/>
  <c r="J131" i="49"/>
  <c r="AH131" i="49"/>
  <c r="J132" i="49"/>
  <c r="AH132" i="49"/>
  <c r="J133" i="49"/>
  <c r="AH133" i="49"/>
  <c r="J134" i="49"/>
  <c r="AH134" i="49"/>
  <c r="J135" i="49"/>
  <c r="AH135" i="49"/>
  <c r="J136" i="49"/>
  <c r="AH136" i="49"/>
  <c r="J137" i="49"/>
  <c r="AH137" i="49"/>
  <c r="J138" i="49"/>
  <c r="AH138" i="49"/>
  <c r="J139" i="49"/>
  <c r="AH139" i="49"/>
  <c r="J140" i="49"/>
  <c r="AH140" i="49"/>
  <c r="J141" i="49"/>
  <c r="AH141" i="49"/>
  <c r="J142" i="49"/>
  <c r="AH142" i="49"/>
  <c r="J143" i="49"/>
  <c r="AH143" i="49"/>
  <c r="J144" i="49"/>
  <c r="AH144" i="49"/>
  <c r="J145" i="49"/>
  <c r="AH145" i="49"/>
  <c r="J146" i="49"/>
  <c r="AH146" i="49"/>
  <c r="J147" i="49"/>
  <c r="AH147" i="49"/>
  <c r="J148" i="49"/>
  <c r="AH148" i="49"/>
  <c r="J149" i="49"/>
  <c r="AH149" i="49"/>
  <c r="J150" i="49"/>
  <c r="AH150" i="49"/>
  <c r="J151" i="49"/>
  <c r="AH151" i="49"/>
  <c r="J152" i="49"/>
  <c r="AH152" i="49"/>
  <c r="J153" i="49"/>
  <c r="AH153" i="49"/>
  <c r="J154" i="49"/>
  <c r="AH154" i="49"/>
  <c r="J155" i="49"/>
  <c r="AH155" i="49"/>
  <c r="J156" i="49"/>
  <c r="AH156" i="49"/>
  <c r="J157" i="49"/>
  <c r="AH157" i="49"/>
  <c r="J158" i="49"/>
  <c r="AH158" i="49"/>
  <c r="J159" i="49"/>
  <c r="AH159" i="49"/>
  <c r="J160" i="49"/>
  <c r="AH160" i="49"/>
  <c r="J161" i="49"/>
  <c r="AH161" i="49"/>
  <c r="J162" i="49"/>
  <c r="AH162" i="49"/>
  <c r="J163" i="49"/>
  <c r="AH163" i="49"/>
  <c r="J164" i="49"/>
  <c r="AH164" i="49"/>
  <c r="J165" i="49"/>
  <c r="AH165" i="49"/>
  <c r="J166" i="49"/>
  <c r="AH166" i="49"/>
  <c r="J167" i="49"/>
  <c r="AH167" i="49"/>
  <c r="J168" i="49"/>
  <c r="AH168" i="49"/>
  <c r="J169" i="49"/>
  <c r="AH169" i="49"/>
  <c r="J170" i="49"/>
  <c r="AH170" i="49"/>
  <c r="J171" i="49"/>
  <c r="AH171" i="49"/>
  <c r="J172" i="49"/>
  <c r="AH172" i="49"/>
  <c r="J173" i="49"/>
  <c r="AH173" i="49"/>
  <c r="J174" i="49"/>
  <c r="AH174" i="49"/>
  <c r="J175" i="49"/>
  <c r="AH175" i="49"/>
  <c r="J176" i="49"/>
  <c r="AH176" i="49"/>
  <c r="J177" i="49"/>
  <c r="AH177" i="49"/>
  <c r="J178" i="49"/>
  <c r="AH178" i="49"/>
  <c r="J179" i="49"/>
  <c r="AH179" i="49"/>
  <c r="J180" i="49"/>
  <c r="AH180" i="49"/>
  <c r="J181" i="49"/>
  <c r="AH181" i="49"/>
  <c r="J182" i="49"/>
  <c r="AH182" i="49"/>
  <c r="J183" i="49"/>
  <c r="AH183" i="49"/>
  <c r="J184" i="49"/>
  <c r="AH184" i="49"/>
  <c r="J185" i="49"/>
  <c r="AH185" i="49"/>
  <c r="J186" i="49"/>
  <c r="AH186" i="49"/>
  <c r="J187" i="49"/>
  <c r="AH187" i="49"/>
  <c r="J188" i="49"/>
  <c r="AH188" i="49"/>
  <c r="J189" i="49"/>
  <c r="AH189" i="49"/>
  <c r="J190" i="49"/>
  <c r="AH190" i="49"/>
  <c r="J191" i="49"/>
  <c r="AH191" i="49"/>
  <c r="J192" i="49"/>
  <c r="AH192" i="49"/>
  <c r="J193" i="49"/>
  <c r="AH193" i="49"/>
  <c r="J194" i="49"/>
  <c r="AH194" i="49"/>
  <c r="J195" i="49"/>
  <c r="AH195" i="49"/>
  <c r="J6" i="49"/>
  <c r="AH6" i="49"/>
  <c r="AG7" i="49"/>
  <c r="AG8" i="49"/>
  <c r="AG9" i="49"/>
  <c r="AG10" i="49"/>
  <c r="AG11" i="49"/>
  <c r="AG12" i="49"/>
  <c r="AG13" i="49"/>
  <c r="AG14" i="49"/>
  <c r="AG15" i="49"/>
  <c r="AG16" i="49"/>
  <c r="AG17" i="49"/>
  <c r="AG18" i="49"/>
  <c r="AG19" i="49"/>
  <c r="AG20" i="49"/>
  <c r="AG21" i="49"/>
  <c r="AG22" i="49"/>
  <c r="AG23" i="49"/>
  <c r="AG24" i="49"/>
  <c r="AG25" i="49"/>
  <c r="AG26" i="49"/>
  <c r="AG27" i="49"/>
  <c r="AG28" i="49"/>
  <c r="AG29" i="49"/>
  <c r="AG30" i="49"/>
  <c r="AG31" i="49"/>
  <c r="AG32" i="49"/>
  <c r="AG33" i="49"/>
  <c r="AG34" i="49"/>
  <c r="AG35" i="49"/>
  <c r="AG36" i="49"/>
  <c r="AG37" i="49"/>
  <c r="AG38" i="49"/>
  <c r="AG39" i="49"/>
  <c r="AG40" i="49"/>
  <c r="AG41" i="49"/>
  <c r="AG42" i="49"/>
  <c r="AG43" i="49"/>
  <c r="AG44" i="49"/>
  <c r="AG45" i="49"/>
  <c r="AG46" i="49"/>
  <c r="AG47" i="49"/>
  <c r="AG48" i="49"/>
  <c r="AG49" i="49"/>
  <c r="AG50" i="49"/>
  <c r="AG51" i="49"/>
  <c r="AG52" i="49"/>
  <c r="AG53" i="49"/>
  <c r="AG54" i="49"/>
  <c r="AG55" i="49"/>
  <c r="AG56" i="49"/>
  <c r="AG57" i="49"/>
  <c r="AG58" i="49"/>
  <c r="AG59" i="49"/>
  <c r="AG60" i="49"/>
  <c r="AG61" i="49"/>
  <c r="AG62" i="49"/>
  <c r="AG63" i="49"/>
  <c r="AG64" i="49"/>
  <c r="AG65" i="49"/>
  <c r="AG66" i="49"/>
  <c r="AG67" i="49"/>
  <c r="AG68" i="49"/>
  <c r="AG69" i="49"/>
  <c r="AG70" i="49"/>
  <c r="AG71" i="49"/>
  <c r="AG72" i="49"/>
  <c r="AG73" i="49"/>
  <c r="AG74" i="49"/>
  <c r="AG75" i="49"/>
  <c r="AG76" i="49"/>
  <c r="AG77" i="49"/>
  <c r="AG78" i="49"/>
  <c r="AG79" i="49"/>
  <c r="AG80" i="49"/>
  <c r="AG81" i="49"/>
  <c r="AG82" i="49"/>
  <c r="AG83" i="49"/>
  <c r="AG84" i="49"/>
  <c r="AG85" i="49"/>
  <c r="AG86" i="49"/>
  <c r="AG87" i="49"/>
  <c r="AG88" i="49"/>
  <c r="AG89" i="49"/>
  <c r="AG90" i="49"/>
  <c r="AG91" i="49"/>
  <c r="AG92" i="49"/>
  <c r="AG93" i="49"/>
  <c r="AG94" i="49"/>
  <c r="AG95" i="49"/>
  <c r="AG96" i="49"/>
  <c r="AG97" i="49"/>
  <c r="AG98" i="49"/>
  <c r="AG99" i="49"/>
  <c r="AG100" i="49"/>
  <c r="AG101" i="49"/>
  <c r="AG102" i="49"/>
  <c r="AG103" i="49"/>
  <c r="AG104" i="49"/>
  <c r="AG105" i="49"/>
  <c r="AG106" i="49"/>
  <c r="AG107" i="49"/>
  <c r="AG108" i="49"/>
  <c r="AG109" i="49"/>
  <c r="AG110" i="49"/>
  <c r="AG111" i="49"/>
  <c r="AG112" i="49"/>
  <c r="AG113" i="49"/>
  <c r="AG114" i="49"/>
  <c r="AG115" i="49"/>
  <c r="AG116" i="49"/>
  <c r="AG117" i="49"/>
  <c r="AG118" i="49"/>
  <c r="AG119" i="49"/>
  <c r="AG120" i="49"/>
  <c r="AG121" i="49"/>
  <c r="AG122" i="49"/>
  <c r="AG123" i="49"/>
  <c r="AG124" i="49"/>
  <c r="AG125" i="49"/>
  <c r="AG126" i="49"/>
  <c r="AG127" i="49"/>
  <c r="AG128" i="49"/>
  <c r="AG129" i="49"/>
  <c r="AG130" i="49"/>
  <c r="AG131" i="49"/>
  <c r="AG132" i="49"/>
  <c r="AG133" i="49"/>
  <c r="AG134" i="49"/>
  <c r="AG135" i="49"/>
  <c r="AG136" i="49"/>
  <c r="AG137" i="49"/>
  <c r="AG138" i="49"/>
  <c r="AG139" i="49"/>
  <c r="AG140" i="49"/>
  <c r="AG141" i="49"/>
  <c r="AG142" i="49"/>
  <c r="AG143" i="49"/>
  <c r="AG144" i="49"/>
  <c r="AG145" i="49"/>
  <c r="AG146" i="49"/>
  <c r="AG147" i="49"/>
  <c r="AG148" i="49"/>
  <c r="AG149" i="49"/>
  <c r="AG150" i="49"/>
  <c r="AG151" i="49"/>
  <c r="AG152" i="49"/>
  <c r="AG153" i="49"/>
  <c r="AG154" i="49"/>
  <c r="AG155" i="49"/>
  <c r="AG156" i="49"/>
  <c r="AG157" i="49"/>
  <c r="AG158" i="49"/>
  <c r="AG159" i="49"/>
  <c r="AG160" i="49"/>
  <c r="AG161" i="49"/>
  <c r="AG162" i="49"/>
  <c r="AG163" i="49"/>
  <c r="AG164" i="49"/>
  <c r="AG165" i="49"/>
  <c r="AG166" i="49"/>
  <c r="AG167" i="49"/>
  <c r="AG168" i="49"/>
  <c r="AG169" i="49"/>
  <c r="AG170" i="49"/>
  <c r="AG171" i="49"/>
  <c r="AG172" i="49"/>
  <c r="AG173" i="49"/>
  <c r="AG174" i="49"/>
  <c r="AG175" i="49"/>
  <c r="AG176" i="49"/>
  <c r="AG177" i="49"/>
  <c r="AG178" i="49"/>
  <c r="AG179" i="49"/>
  <c r="AG180" i="49"/>
  <c r="AG181" i="49"/>
  <c r="AG182" i="49"/>
  <c r="AG183" i="49"/>
  <c r="AG184" i="49"/>
  <c r="AG185" i="49"/>
  <c r="AG186" i="49"/>
  <c r="AG187" i="49"/>
  <c r="AG188" i="49"/>
  <c r="AG189" i="49"/>
  <c r="AG190" i="49"/>
  <c r="AG191" i="49"/>
  <c r="AG192" i="49"/>
  <c r="AG193" i="49"/>
  <c r="AG194" i="49"/>
  <c r="AG195" i="49"/>
  <c r="AG6" i="49"/>
  <c r="I7" i="49"/>
  <c r="H7" i="49"/>
  <c r="AF7" i="49"/>
  <c r="I8" i="49"/>
  <c r="H8" i="49"/>
  <c r="AF8" i="49"/>
  <c r="I9" i="49"/>
  <c r="H9" i="49"/>
  <c r="AF9" i="49"/>
  <c r="I10" i="49"/>
  <c r="H10" i="49"/>
  <c r="AF10" i="49"/>
  <c r="I11" i="49"/>
  <c r="H11" i="49"/>
  <c r="AF11" i="49"/>
  <c r="I12" i="49"/>
  <c r="H12" i="49"/>
  <c r="AF12" i="49"/>
  <c r="I13" i="49"/>
  <c r="H13" i="49"/>
  <c r="AF13" i="49"/>
  <c r="I14" i="49"/>
  <c r="H14" i="49"/>
  <c r="AF14" i="49"/>
  <c r="I15" i="49"/>
  <c r="H15" i="49"/>
  <c r="AF15" i="49"/>
  <c r="I16" i="49"/>
  <c r="H16" i="49"/>
  <c r="AF16" i="49"/>
  <c r="I17" i="49"/>
  <c r="H17" i="49"/>
  <c r="AF17" i="49"/>
  <c r="I18" i="49"/>
  <c r="H18" i="49"/>
  <c r="AF18" i="49"/>
  <c r="I19" i="49"/>
  <c r="H19" i="49"/>
  <c r="AF19" i="49"/>
  <c r="I20" i="49"/>
  <c r="H20" i="49"/>
  <c r="AF20" i="49"/>
  <c r="I21" i="49"/>
  <c r="H21" i="49"/>
  <c r="AF21" i="49"/>
  <c r="I22" i="49"/>
  <c r="H22" i="49"/>
  <c r="AF22" i="49"/>
  <c r="I23" i="49"/>
  <c r="H23" i="49"/>
  <c r="AF23" i="49"/>
  <c r="I24" i="49"/>
  <c r="H24" i="49"/>
  <c r="AF24" i="49"/>
  <c r="I25" i="49"/>
  <c r="H25" i="49"/>
  <c r="AF25" i="49"/>
  <c r="I26" i="49"/>
  <c r="H26" i="49"/>
  <c r="AF26" i="49"/>
  <c r="I27" i="49"/>
  <c r="H27" i="49"/>
  <c r="AF27" i="49"/>
  <c r="I28" i="49"/>
  <c r="H28" i="49"/>
  <c r="AF28" i="49"/>
  <c r="I29" i="49"/>
  <c r="H29" i="49"/>
  <c r="AF29" i="49"/>
  <c r="I30" i="49"/>
  <c r="H30" i="49"/>
  <c r="AF30" i="49"/>
  <c r="I31" i="49"/>
  <c r="H31" i="49"/>
  <c r="AF31" i="49"/>
  <c r="I32" i="49"/>
  <c r="H32" i="49"/>
  <c r="AF32" i="49"/>
  <c r="I33" i="49"/>
  <c r="H33" i="49"/>
  <c r="AF33" i="49"/>
  <c r="I34" i="49"/>
  <c r="H34" i="49"/>
  <c r="AF34" i="49"/>
  <c r="I35" i="49"/>
  <c r="H35" i="49"/>
  <c r="AF35" i="49"/>
  <c r="I36" i="49"/>
  <c r="H36" i="49"/>
  <c r="AF36" i="49"/>
  <c r="I37" i="49"/>
  <c r="H37" i="49"/>
  <c r="AF37" i="49"/>
  <c r="I38" i="49"/>
  <c r="H38" i="49"/>
  <c r="AF38" i="49"/>
  <c r="I39" i="49"/>
  <c r="H39" i="49"/>
  <c r="AF39" i="49"/>
  <c r="I40" i="49"/>
  <c r="H40" i="49"/>
  <c r="AF40" i="49"/>
  <c r="I41" i="49"/>
  <c r="H41" i="49"/>
  <c r="AF41" i="49"/>
  <c r="I42" i="49"/>
  <c r="H42" i="49"/>
  <c r="AF42" i="49"/>
  <c r="I43" i="49"/>
  <c r="H43" i="49"/>
  <c r="AF43" i="49"/>
  <c r="I44" i="49"/>
  <c r="H44" i="49"/>
  <c r="AF44" i="49"/>
  <c r="I45" i="49"/>
  <c r="H45" i="49"/>
  <c r="AF45" i="49"/>
  <c r="I46" i="49"/>
  <c r="H46" i="49"/>
  <c r="AF46" i="49"/>
  <c r="I47" i="49"/>
  <c r="H47" i="49"/>
  <c r="AF47" i="49"/>
  <c r="I48" i="49"/>
  <c r="H48" i="49"/>
  <c r="AF48" i="49"/>
  <c r="I49" i="49"/>
  <c r="H49" i="49"/>
  <c r="AF49" i="49"/>
  <c r="I50" i="49"/>
  <c r="H50" i="49"/>
  <c r="AF50" i="49"/>
  <c r="I51" i="49"/>
  <c r="H51" i="49"/>
  <c r="AF51" i="49"/>
  <c r="I52" i="49"/>
  <c r="H52" i="49"/>
  <c r="AF52" i="49"/>
  <c r="I53" i="49"/>
  <c r="H53" i="49"/>
  <c r="AF53" i="49"/>
  <c r="I54" i="49"/>
  <c r="H54" i="49"/>
  <c r="AF54" i="49"/>
  <c r="I55" i="49"/>
  <c r="H55" i="49"/>
  <c r="AF55" i="49"/>
  <c r="I56" i="49"/>
  <c r="H56" i="49"/>
  <c r="AF56" i="49"/>
  <c r="I57" i="49"/>
  <c r="H57" i="49"/>
  <c r="AF57" i="49"/>
  <c r="I58" i="49"/>
  <c r="H58" i="49"/>
  <c r="AF58" i="49"/>
  <c r="I59" i="49"/>
  <c r="H59" i="49"/>
  <c r="AF59" i="49"/>
  <c r="I60" i="49"/>
  <c r="H60" i="49"/>
  <c r="AF60" i="49"/>
  <c r="I61" i="49"/>
  <c r="H61" i="49"/>
  <c r="AF61" i="49"/>
  <c r="I62" i="49"/>
  <c r="H62" i="49"/>
  <c r="AF62" i="49"/>
  <c r="I63" i="49"/>
  <c r="H63" i="49"/>
  <c r="AF63" i="49"/>
  <c r="I64" i="49"/>
  <c r="H64" i="49"/>
  <c r="AF64" i="49"/>
  <c r="I65" i="49"/>
  <c r="H65" i="49"/>
  <c r="AF65" i="49"/>
  <c r="I66" i="49"/>
  <c r="H66" i="49"/>
  <c r="AF66" i="49"/>
  <c r="I67" i="49"/>
  <c r="H67" i="49"/>
  <c r="AF67" i="49"/>
  <c r="I68" i="49"/>
  <c r="H68" i="49"/>
  <c r="AF68" i="49"/>
  <c r="I69" i="49"/>
  <c r="H69" i="49"/>
  <c r="AF69" i="49"/>
  <c r="I70" i="49"/>
  <c r="H70" i="49"/>
  <c r="AF70" i="49"/>
  <c r="I71" i="49"/>
  <c r="H71" i="49"/>
  <c r="AF71" i="49"/>
  <c r="I72" i="49"/>
  <c r="H72" i="49"/>
  <c r="AF72" i="49"/>
  <c r="I73" i="49"/>
  <c r="H73" i="49"/>
  <c r="AF73" i="49"/>
  <c r="I74" i="49"/>
  <c r="H74" i="49"/>
  <c r="AF74" i="49"/>
  <c r="I75" i="49"/>
  <c r="H75" i="49"/>
  <c r="AF75" i="49"/>
  <c r="I76" i="49"/>
  <c r="H76" i="49"/>
  <c r="AF76" i="49"/>
  <c r="I77" i="49"/>
  <c r="H77" i="49"/>
  <c r="AF77" i="49"/>
  <c r="I78" i="49"/>
  <c r="H78" i="49"/>
  <c r="AF78" i="49"/>
  <c r="I79" i="49"/>
  <c r="H79" i="49"/>
  <c r="AF79" i="49"/>
  <c r="I80" i="49"/>
  <c r="H80" i="49"/>
  <c r="AF80" i="49"/>
  <c r="I81" i="49"/>
  <c r="H81" i="49"/>
  <c r="AF81" i="49"/>
  <c r="I82" i="49"/>
  <c r="H82" i="49"/>
  <c r="AF82" i="49"/>
  <c r="I83" i="49"/>
  <c r="H83" i="49"/>
  <c r="AF83" i="49"/>
  <c r="I84" i="49"/>
  <c r="H84" i="49"/>
  <c r="AF84" i="49"/>
  <c r="I85" i="49"/>
  <c r="H85" i="49"/>
  <c r="AF85" i="49"/>
  <c r="I86" i="49"/>
  <c r="H86" i="49"/>
  <c r="AF86" i="49"/>
  <c r="I87" i="49"/>
  <c r="H87" i="49"/>
  <c r="AF87" i="49"/>
  <c r="I88" i="49"/>
  <c r="H88" i="49"/>
  <c r="AF88" i="49"/>
  <c r="I89" i="49"/>
  <c r="H89" i="49"/>
  <c r="AF89" i="49"/>
  <c r="I90" i="49"/>
  <c r="H90" i="49"/>
  <c r="AF90" i="49"/>
  <c r="I91" i="49"/>
  <c r="H91" i="49"/>
  <c r="AF91" i="49"/>
  <c r="I92" i="49"/>
  <c r="H92" i="49"/>
  <c r="AF92" i="49"/>
  <c r="I93" i="49"/>
  <c r="H93" i="49"/>
  <c r="AF93" i="49"/>
  <c r="I94" i="49"/>
  <c r="H94" i="49"/>
  <c r="AF94" i="49"/>
  <c r="I95" i="49"/>
  <c r="H95" i="49"/>
  <c r="AF95" i="49"/>
  <c r="I96" i="49"/>
  <c r="H96" i="49"/>
  <c r="AF96" i="49"/>
  <c r="I97" i="49"/>
  <c r="H97" i="49"/>
  <c r="AF97" i="49"/>
  <c r="I98" i="49"/>
  <c r="H98" i="49"/>
  <c r="AF98" i="49"/>
  <c r="I99" i="49"/>
  <c r="H99" i="49"/>
  <c r="AF99" i="49"/>
  <c r="I100" i="49"/>
  <c r="H100" i="49"/>
  <c r="AF100" i="49"/>
  <c r="I101" i="49"/>
  <c r="H101" i="49"/>
  <c r="AF101" i="49"/>
  <c r="I102" i="49"/>
  <c r="H102" i="49"/>
  <c r="AF102" i="49"/>
  <c r="I103" i="49"/>
  <c r="H103" i="49"/>
  <c r="AF103" i="49"/>
  <c r="I104" i="49"/>
  <c r="H104" i="49"/>
  <c r="AF104" i="49"/>
  <c r="I105" i="49"/>
  <c r="H105" i="49"/>
  <c r="AF105" i="49"/>
  <c r="I106" i="49"/>
  <c r="H106" i="49"/>
  <c r="AF106" i="49"/>
  <c r="I107" i="49"/>
  <c r="H107" i="49"/>
  <c r="AF107" i="49"/>
  <c r="I108" i="49"/>
  <c r="H108" i="49"/>
  <c r="AF108" i="49"/>
  <c r="I109" i="49"/>
  <c r="H109" i="49"/>
  <c r="AF109" i="49"/>
  <c r="I110" i="49"/>
  <c r="H110" i="49"/>
  <c r="AF110" i="49"/>
  <c r="I111" i="49"/>
  <c r="H111" i="49"/>
  <c r="AF111" i="49"/>
  <c r="I112" i="49"/>
  <c r="H112" i="49"/>
  <c r="AF112" i="49"/>
  <c r="I113" i="49"/>
  <c r="H113" i="49"/>
  <c r="AF113" i="49"/>
  <c r="I114" i="49"/>
  <c r="H114" i="49"/>
  <c r="AF114" i="49"/>
  <c r="I115" i="49"/>
  <c r="H115" i="49"/>
  <c r="AF115" i="49"/>
  <c r="I116" i="49"/>
  <c r="H116" i="49"/>
  <c r="AF116" i="49"/>
  <c r="I117" i="49"/>
  <c r="H117" i="49"/>
  <c r="AF117" i="49"/>
  <c r="I118" i="49"/>
  <c r="H118" i="49"/>
  <c r="AF118" i="49"/>
  <c r="I119" i="49"/>
  <c r="H119" i="49"/>
  <c r="AF119" i="49"/>
  <c r="I120" i="49"/>
  <c r="H120" i="49"/>
  <c r="AF120" i="49"/>
  <c r="I121" i="49"/>
  <c r="H121" i="49"/>
  <c r="AF121" i="49"/>
  <c r="I122" i="49"/>
  <c r="H122" i="49"/>
  <c r="AF122" i="49"/>
  <c r="I123" i="49"/>
  <c r="H123" i="49"/>
  <c r="AF123" i="49"/>
  <c r="I124" i="49"/>
  <c r="H124" i="49"/>
  <c r="AF124" i="49"/>
  <c r="I125" i="49"/>
  <c r="H125" i="49"/>
  <c r="AF125" i="49"/>
  <c r="I126" i="49"/>
  <c r="H126" i="49"/>
  <c r="AF126" i="49"/>
  <c r="I127" i="49"/>
  <c r="H127" i="49"/>
  <c r="AF127" i="49"/>
  <c r="I128" i="49"/>
  <c r="H128" i="49"/>
  <c r="AF128" i="49"/>
  <c r="I129" i="49"/>
  <c r="H129" i="49"/>
  <c r="AF129" i="49"/>
  <c r="I130" i="49"/>
  <c r="H130" i="49"/>
  <c r="AF130" i="49"/>
  <c r="I131" i="49"/>
  <c r="H131" i="49"/>
  <c r="AF131" i="49"/>
  <c r="I132" i="49"/>
  <c r="H132" i="49"/>
  <c r="AF132" i="49"/>
  <c r="I133" i="49"/>
  <c r="H133" i="49"/>
  <c r="AF133" i="49"/>
  <c r="I134" i="49"/>
  <c r="H134" i="49"/>
  <c r="AF134" i="49"/>
  <c r="I135" i="49"/>
  <c r="H135" i="49"/>
  <c r="AF135" i="49"/>
  <c r="I136" i="49"/>
  <c r="H136" i="49"/>
  <c r="AF136" i="49"/>
  <c r="I137" i="49"/>
  <c r="H137" i="49"/>
  <c r="AF137" i="49"/>
  <c r="I138" i="49"/>
  <c r="H138" i="49"/>
  <c r="AF138" i="49"/>
  <c r="I139" i="49"/>
  <c r="H139" i="49"/>
  <c r="AF139" i="49"/>
  <c r="I140" i="49"/>
  <c r="H140" i="49"/>
  <c r="AF140" i="49"/>
  <c r="I141" i="49"/>
  <c r="H141" i="49"/>
  <c r="AF141" i="49"/>
  <c r="I142" i="49"/>
  <c r="H142" i="49"/>
  <c r="AF142" i="49"/>
  <c r="I143" i="49"/>
  <c r="H143" i="49"/>
  <c r="AF143" i="49"/>
  <c r="I144" i="49"/>
  <c r="H144" i="49"/>
  <c r="AF144" i="49"/>
  <c r="I145" i="49"/>
  <c r="H145" i="49"/>
  <c r="AF145" i="49"/>
  <c r="I146" i="49"/>
  <c r="H146" i="49"/>
  <c r="AF146" i="49"/>
  <c r="I147" i="49"/>
  <c r="H147" i="49"/>
  <c r="AF147" i="49"/>
  <c r="I148" i="49"/>
  <c r="H148" i="49"/>
  <c r="AF148" i="49"/>
  <c r="I149" i="49"/>
  <c r="H149" i="49"/>
  <c r="AF149" i="49"/>
  <c r="I150" i="49"/>
  <c r="H150" i="49"/>
  <c r="AF150" i="49"/>
  <c r="I151" i="49"/>
  <c r="H151" i="49"/>
  <c r="AF151" i="49"/>
  <c r="I152" i="49"/>
  <c r="H152" i="49"/>
  <c r="AF152" i="49"/>
  <c r="I153" i="49"/>
  <c r="H153" i="49"/>
  <c r="AF153" i="49"/>
  <c r="I154" i="49"/>
  <c r="H154" i="49"/>
  <c r="AF154" i="49"/>
  <c r="I155" i="49"/>
  <c r="H155" i="49"/>
  <c r="AF155" i="49"/>
  <c r="I156" i="49"/>
  <c r="H156" i="49"/>
  <c r="AF156" i="49"/>
  <c r="I157" i="49"/>
  <c r="H157" i="49"/>
  <c r="AF157" i="49"/>
  <c r="I158" i="49"/>
  <c r="H158" i="49"/>
  <c r="AF158" i="49"/>
  <c r="I159" i="49"/>
  <c r="H159" i="49"/>
  <c r="AF159" i="49"/>
  <c r="I160" i="49"/>
  <c r="H160" i="49"/>
  <c r="AF160" i="49"/>
  <c r="I161" i="49"/>
  <c r="H161" i="49"/>
  <c r="AF161" i="49"/>
  <c r="I162" i="49"/>
  <c r="H162" i="49"/>
  <c r="AF162" i="49"/>
  <c r="I163" i="49"/>
  <c r="H163" i="49"/>
  <c r="AF163" i="49"/>
  <c r="I164" i="49"/>
  <c r="H164" i="49"/>
  <c r="AF164" i="49"/>
  <c r="I165" i="49"/>
  <c r="H165" i="49"/>
  <c r="AF165" i="49"/>
  <c r="I166" i="49"/>
  <c r="H166" i="49"/>
  <c r="AF166" i="49"/>
  <c r="I167" i="49"/>
  <c r="H167" i="49"/>
  <c r="AF167" i="49"/>
  <c r="I168" i="49"/>
  <c r="H168" i="49"/>
  <c r="AF168" i="49"/>
  <c r="I169" i="49"/>
  <c r="H169" i="49"/>
  <c r="AF169" i="49"/>
  <c r="I170" i="49"/>
  <c r="H170" i="49"/>
  <c r="AF170" i="49"/>
  <c r="I171" i="49"/>
  <c r="H171" i="49"/>
  <c r="AF171" i="49"/>
  <c r="I172" i="49"/>
  <c r="H172" i="49"/>
  <c r="AF172" i="49"/>
  <c r="I173" i="49"/>
  <c r="H173" i="49"/>
  <c r="AF173" i="49"/>
  <c r="I174" i="49"/>
  <c r="H174" i="49"/>
  <c r="AF174" i="49"/>
  <c r="I175" i="49"/>
  <c r="H175" i="49"/>
  <c r="AF175" i="49"/>
  <c r="I176" i="49"/>
  <c r="H176" i="49"/>
  <c r="AF176" i="49"/>
  <c r="I177" i="49"/>
  <c r="H177" i="49"/>
  <c r="AF177" i="49"/>
  <c r="I178" i="49"/>
  <c r="H178" i="49"/>
  <c r="AF178" i="49"/>
  <c r="I179" i="49"/>
  <c r="H179" i="49"/>
  <c r="AF179" i="49"/>
  <c r="I180" i="49"/>
  <c r="H180" i="49"/>
  <c r="AF180" i="49"/>
  <c r="I181" i="49"/>
  <c r="H181" i="49"/>
  <c r="AF181" i="49"/>
  <c r="I182" i="49"/>
  <c r="H182" i="49"/>
  <c r="AF182" i="49"/>
  <c r="I183" i="49"/>
  <c r="H183" i="49"/>
  <c r="AF183" i="49"/>
  <c r="I184" i="49"/>
  <c r="H184" i="49"/>
  <c r="AF184" i="49"/>
  <c r="I185" i="49"/>
  <c r="H185" i="49"/>
  <c r="AF185" i="49"/>
  <c r="I186" i="49"/>
  <c r="H186" i="49"/>
  <c r="AF186" i="49"/>
  <c r="I187" i="49"/>
  <c r="H187" i="49"/>
  <c r="AF187" i="49"/>
  <c r="I188" i="49"/>
  <c r="H188" i="49"/>
  <c r="AF188" i="49"/>
  <c r="I189" i="49"/>
  <c r="H189" i="49"/>
  <c r="AF189" i="49"/>
  <c r="I190" i="49"/>
  <c r="H190" i="49"/>
  <c r="AF190" i="49"/>
  <c r="I191" i="49"/>
  <c r="H191" i="49"/>
  <c r="AF191" i="49"/>
  <c r="I192" i="49"/>
  <c r="H192" i="49"/>
  <c r="AF192" i="49"/>
  <c r="I193" i="49"/>
  <c r="H193" i="49"/>
  <c r="AF193" i="49"/>
  <c r="I194" i="49"/>
  <c r="H194" i="49"/>
  <c r="AF194" i="49"/>
  <c r="I195" i="49"/>
  <c r="H195" i="49"/>
  <c r="AF195" i="49"/>
  <c r="I6" i="49"/>
  <c r="H6" i="49"/>
  <c r="AF6" i="49"/>
  <c r="D18" i="2"/>
  <c r="D19" i="2"/>
  <c r="D20" i="2"/>
  <c r="J173" i="6"/>
  <c r="AJ173" i="6"/>
  <c r="J172" i="6"/>
  <c r="AJ172" i="6"/>
  <c r="J171" i="6"/>
  <c r="AJ171" i="6"/>
  <c r="J170" i="6"/>
  <c r="AJ170" i="6"/>
  <c r="J169" i="6"/>
  <c r="AJ169" i="6"/>
  <c r="J168" i="6"/>
  <c r="AJ168" i="6"/>
  <c r="J167" i="6"/>
  <c r="AJ167" i="6"/>
  <c r="J166" i="6"/>
  <c r="AJ166" i="6"/>
  <c r="J165" i="6"/>
  <c r="AJ165" i="6"/>
  <c r="J164" i="6"/>
  <c r="AJ164" i="6"/>
  <c r="J163" i="6"/>
  <c r="AJ163" i="6"/>
  <c r="J162" i="6"/>
  <c r="AJ162" i="6"/>
  <c r="J161" i="6"/>
  <c r="AJ161" i="6"/>
  <c r="J160" i="6"/>
  <c r="AJ160" i="6"/>
  <c r="J159" i="6"/>
  <c r="AJ159" i="6"/>
  <c r="J158" i="6"/>
  <c r="AJ158" i="6"/>
  <c r="J157" i="6"/>
  <c r="AJ157" i="6"/>
  <c r="J156" i="6"/>
  <c r="AJ156" i="6"/>
  <c r="J155" i="6"/>
  <c r="AJ155" i="6"/>
  <c r="J154" i="6"/>
  <c r="AJ154" i="6"/>
  <c r="J153" i="6"/>
  <c r="AJ153" i="6"/>
  <c r="J152" i="6"/>
  <c r="AJ152" i="6"/>
  <c r="J151" i="6"/>
  <c r="AJ151" i="6"/>
  <c r="J150" i="6"/>
  <c r="AJ150" i="6"/>
  <c r="J149" i="6"/>
  <c r="AJ149" i="6"/>
  <c r="J148" i="6"/>
  <c r="AJ148" i="6"/>
  <c r="J147" i="6"/>
  <c r="AJ147" i="6"/>
  <c r="J146" i="6"/>
  <c r="AJ146" i="6"/>
  <c r="J145" i="6"/>
  <c r="AJ145" i="6"/>
  <c r="J144" i="6"/>
  <c r="AJ144" i="6"/>
  <c r="J143" i="6"/>
  <c r="AJ143" i="6"/>
  <c r="J142" i="6"/>
  <c r="AJ142" i="6"/>
  <c r="J141" i="6"/>
  <c r="AJ141" i="6"/>
  <c r="J140" i="6"/>
  <c r="AJ140" i="6"/>
  <c r="J139" i="6"/>
  <c r="AJ139" i="6"/>
  <c r="J138" i="6"/>
  <c r="AJ138" i="6"/>
  <c r="J137" i="6"/>
  <c r="AJ137" i="6"/>
  <c r="J136" i="6"/>
  <c r="AJ136" i="6"/>
  <c r="J135" i="6"/>
  <c r="AJ135" i="6"/>
  <c r="J134" i="6"/>
  <c r="AJ134" i="6"/>
  <c r="J133" i="6"/>
  <c r="AJ133" i="6"/>
  <c r="J132" i="6"/>
  <c r="AJ132" i="6"/>
  <c r="J131" i="6"/>
  <c r="AJ131" i="6"/>
  <c r="J130" i="6"/>
  <c r="AJ130" i="6"/>
  <c r="J129" i="6"/>
  <c r="AJ129" i="6"/>
  <c r="J128" i="6"/>
  <c r="AJ128" i="6"/>
  <c r="J127" i="6"/>
  <c r="AJ127" i="6"/>
  <c r="J126" i="6"/>
  <c r="AJ126" i="6"/>
  <c r="J125" i="6"/>
  <c r="AJ125" i="6"/>
  <c r="J124" i="6"/>
  <c r="AJ124" i="6"/>
  <c r="J123" i="6"/>
  <c r="AJ123" i="6"/>
  <c r="J122" i="6"/>
  <c r="AJ122" i="6"/>
  <c r="J121" i="6"/>
  <c r="AJ121" i="6"/>
  <c r="J120" i="6"/>
  <c r="AJ120" i="6"/>
  <c r="J119" i="6"/>
  <c r="AJ119" i="6"/>
  <c r="J118" i="6"/>
  <c r="AJ118" i="6"/>
  <c r="J117" i="6"/>
  <c r="AJ117" i="6"/>
  <c r="J116" i="6"/>
  <c r="AJ116" i="6"/>
  <c r="J115" i="6"/>
  <c r="AJ115" i="6"/>
  <c r="J114" i="6"/>
  <c r="AJ114" i="6"/>
  <c r="J113" i="6"/>
  <c r="AJ113" i="6"/>
  <c r="J112" i="6"/>
  <c r="AJ112" i="6"/>
  <c r="J111" i="6"/>
  <c r="AJ111" i="6"/>
  <c r="J110" i="6"/>
  <c r="AJ110" i="6"/>
  <c r="J109" i="6"/>
  <c r="AJ109" i="6"/>
  <c r="J108" i="6"/>
  <c r="AJ108" i="6"/>
  <c r="J107" i="6"/>
  <c r="AJ107" i="6"/>
  <c r="J106" i="6"/>
  <c r="AJ106" i="6"/>
  <c r="J105" i="6"/>
  <c r="AJ105" i="6"/>
  <c r="J104" i="6"/>
  <c r="AJ104" i="6"/>
  <c r="J103" i="6"/>
  <c r="AJ103" i="6"/>
  <c r="J102" i="6"/>
  <c r="AJ102" i="6"/>
  <c r="J101" i="6"/>
  <c r="AJ101" i="6"/>
  <c r="J100" i="6"/>
  <c r="AJ100" i="6"/>
  <c r="J99" i="6"/>
  <c r="AJ99" i="6"/>
  <c r="J98" i="6"/>
  <c r="AJ98" i="6"/>
  <c r="J97" i="6"/>
  <c r="AJ97" i="6"/>
  <c r="J96" i="6"/>
  <c r="AJ96" i="6"/>
  <c r="J95" i="6"/>
  <c r="AJ95" i="6"/>
  <c r="J94" i="6"/>
  <c r="AJ94" i="6"/>
  <c r="J93" i="6"/>
  <c r="AJ93" i="6"/>
  <c r="J92" i="6"/>
  <c r="AJ92" i="6"/>
  <c r="J91" i="6"/>
  <c r="AJ91" i="6"/>
  <c r="J90" i="6"/>
  <c r="AJ90" i="6"/>
  <c r="J89" i="6"/>
  <c r="AJ89" i="6"/>
  <c r="J88" i="6"/>
  <c r="AJ88" i="6"/>
  <c r="J87" i="6"/>
  <c r="AJ87" i="6"/>
  <c r="J86" i="6"/>
  <c r="AJ86" i="6"/>
  <c r="J85" i="6"/>
  <c r="AJ85" i="6"/>
  <c r="J84" i="6"/>
  <c r="AJ84" i="6"/>
  <c r="J83" i="6"/>
  <c r="AJ83" i="6"/>
  <c r="J82" i="6"/>
  <c r="AJ82" i="6"/>
  <c r="J81" i="6"/>
  <c r="AJ81" i="6"/>
  <c r="J80" i="6"/>
  <c r="AJ80" i="6"/>
  <c r="J79" i="6"/>
  <c r="AJ79" i="6"/>
  <c r="J78" i="6"/>
  <c r="AJ78" i="6"/>
  <c r="J77" i="6"/>
  <c r="AJ77" i="6"/>
  <c r="J76" i="6"/>
  <c r="AJ76" i="6"/>
  <c r="J75" i="6"/>
  <c r="AJ75" i="6"/>
  <c r="J74" i="6"/>
  <c r="AJ74" i="6"/>
  <c r="J73" i="6"/>
  <c r="AJ73" i="6"/>
  <c r="J72" i="6"/>
  <c r="AJ72" i="6"/>
  <c r="J71" i="6"/>
  <c r="AJ71" i="6"/>
  <c r="J70" i="6"/>
  <c r="AJ70" i="6"/>
  <c r="J69" i="6"/>
  <c r="AJ69" i="6"/>
  <c r="J68" i="6"/>
  <c r="AJ68" i="6"/>
  <c r="J67" i="6"/>
  <c r="AJ67" i="6"/>
  <c r="J66" i="6"/>
  <c r="AJ66" i="6"/>
  <c r="J65" i="6"/>
  <c r="AJ65" i="6"/>
  <c r="J64" i="6"/>
  <c r="AJ64" i="6"/>
  <c r="J63" i="6"/>
  <c r="AJ63" i="6"/>
  <c r="J62" i="6"/>
  <c r="AJ62" i="6"/>
  <c r="J61" i="6"/>
  <c r="AJ61" i="6"/>
  <c r="J60" i="6"/>
  <c r="AJ60" i="6"/>
  <c r="J59" i="6"/>
  <c r="AJ59" i="6"/>
  <c r="J58" i="6"/>
  <c r="AJ58" i="6"/>
  <c r="J57" i="6"/>
  <c r="AJ57" i="6"/>
  <c r="J56" i="6"/>
  <c r="AJ56" i="6"/>
  <c r="J55" i="6"/>
  <c r="AJ55" i="6"/>
  <c r="J54" i="6"/>
  <c r="AJ54" i="6"/>
  <c r="J53" i="6"/>
  <c r="AJ53" i="6"/>
  <c r="J52" i="6"/>
  <c r="AJ52" i="6"/>
  <c r="J51" i="6"/>
  <c r="AJ51" i="6"/>
  <c r="J50" i="6"/>
  <c r="AJ50" i="6"/>
  <c r="J49" i="6"/>
  <c r="AJ49" i="6"/>
  <c r="J48" i="6"/>
  <c r="AJ48" i="6"/>
  <c r="J47" i="6"/>
  <c r="AJ47" i="6"/>
  <c r="J46" i="6"/>
  <c r="AJ46" i="6"/>
  <c r="J45" i="6"/>
  <c r="AJ45" i="6"/>
  <c r="J44" i="6"/>
  <c r="AJ44" i="6"/>
  <c r="J43" i="6"/>
  <c r="AJ43" i="6"/>
  <c r="J42" i="6"/>
  <c r="AJ42" i="6"/>
  <c r="J41" i="6"/>
  <c r="AJ41" i="6"/>
  <c r="J40" i="6"/>
  <c r="AJ40" i="6"/>
  <c r="J39" i="6"/>
  <c r="AJ39" i="6"/>
  <c r="J38" i="6"/>
  <c r="AJ38" i="6"/>
  <c r="J37" i="6"/>
  <c r="AJ37" i="6"/>
  <c r="J36" i="6"/>
  <c r="AJ36" i="6"/>
  <c r="J35" i="6"/>
  <c r="AJ35" i="6"/>
  <c r="J34" i="6"/>
  <c r="AJ34" i="6"/>
  <c r="J33" i="6"/>
  <c r="AJ33" i="6"/>
  <c r="J32" i="6"/>
  <c r="AJ32" i="6"/>
  <c r="J31" i="6"/>
  <c r="AJ31" i="6"/>
  <c r="J30" i="6"/>
  <c r="AJ30" i="6"/>
  <c r="J29" i="6"/>
  <c r="AJ29" i="6"/>
  <c r="J28" i="6"/>
  <c r="AJ28" i="6"/>
  <c r="J27" i="6"/>
  <c r="AJ27" i="6"/>
  <c r="J26" i="6"/>
  <c r="AJ26" i="6"/>
  <c r="J25" i="6"/>
  <c r="AJ25" i="6"/>
  <c r="J24" i="6"/>
  <c r="AJ24" i="6"/>
  <c r="J23" i="6"/>
  <c r="AJ23" i="6"/>
  <c r="J22" i="6"/>
  <c r="AJ22" i="6"/>
  <c r="J21" i="6"/>
  <c r="AJ21" i="6"/>
  <c r="J20" i="6"/>
  <c r="AJ20" i="6"/>
  <c r="J19" i="6"/>
  <c r="AJ19" i="6"/>
  <c r="J18" i="6"/>
  <c r="AJ18" i="6"/>
  <c r="J17" i="6"/>
  <c r="AJ17" i="6"/>
  <c r="J16" i="6"/>
  <c r="AJ16" i="6"/>
  <c r="J15" i="6"/>
  <c r="AJ15" i="6"/>
  <c r="J14" i="6"/>
  <c r="AJ14" i="6"/>
  <c r="J13" i="6"/>
  <c r="AJ13" i="6"/>
  <c r="J12" i="6"/>
  <c r="AJ12" i="6"/>
  <c r="J11" i="6"/>
  <c r="AJ11" i="6"/>
  <c r="J10" i="6"/>
  <c r="AJ10" i="6"/>
  <c r="J9" i="6"/>
  <c r="AJ9" i="6"/>
  <c r="J8" i="6"/>
  <c r="AJ8" i="6"/>
  <c r="J7" i="6"/>
  <c r="AJ7" i="6"/>
  <c r="J6" i="6"/>
  <c r="AJ6" i="6"/>
  <c r="AI173" i="6"/>
  <c r="AI172" i="6"/>
  <c r="AI171" i="6"/>
  <c r="AI170" i="6"/>
  <c r="AI169" i="6"/>
  <c r="AI168" i="6"/>
  <c r="AI167" i="6"/>
  <c r="AI166" i="6"/>
  <c r="AI165" i="6"/>
  <c r="AI164" i="6"/>
  <c r="AI163" i="6"/>
  <c r="AI162" i="6"/>
  <c r="AI161" i="6"/>
  <c r="AI160" i="6"/>
  <c r="AI159" i="6"/>
  <c r="AI158" i="6"/>
  <c r="AI157" i="6"/>
  <c r="AI156" i="6"/>
  <c r="AI155" i="6"/>
  <c r="AI154" i="6"/>
  <c r="AI153" i="6"/>
  <c r="AI152" i="6"/>
  <c r="AI151" i="6"/>
  <c r="AI150" i="6"/>
  <c r="AI149" i="6"/>
  <c r="AI148" i="6"/>
  <c r="AI147" i="6"/>
  <c r="AI146" i="6"/>
  <c r="AI145" i="6"/>
  <c r="AI144" i="6"/>
  <c r="AI143" i="6"/>
  <c r="AI142" i="6"/>
  <c r="AI141" i="6"/>
  <c r="AI140" i="6"/>
  <c r="AI139" i="6"/>
  <c r="AI138" i="6"/>
  <c r="AI137" i="6"/>
  <c r="AI136" i="6"/>
  <c r="AI135" i="6"/>
  <c r="AI134" i="6"/>
  <c r="AI133" i="6"/>
  <c r="AI132" i="6"/>
  <c r="AI131" i="6"/>
  <c r="AI130" i="6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4" i="6"/>
  <c r="AI113" i="6"/>
  <c r="AI112" i="6"/>
  <c r="AI111" i="6"/>
  <c r="AI110" i="6"/>
  <c r="AI109" i="6"/>
  <c r="AI108" i="6"/>
  <c r="AI107" i="6"/>
  <c r="AI106" i="6"/>
  <c r="AI105" i="6"/>
  <c r="AI104" i="6"/>
  <c r="AI103" i="6"/>
  <c r="AI102" i="6"/>
  <c r="AI101" i="6"/>
  <c r="AI100" i="6"/>
  <c r="AI99" i="6"/>
  <c r="AI98" i="6"/>
  <c r="AI97" i="6"/>
  <c r="AI96" i="6"/>
  <c r="AI95" i="6"/>
  <c r="AI94" i="6"/>
  <c r="AI93" i="6"/>
  <c r="AI92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I74" i="6"/>
  <c r="AI73" i="6"/>
  <c r="AI72" i="6"/>
  <c r="AI71" i="6"/>
  <c r="AI70" i="6"/>
  <c r="AI69" i="6"/>
  <c r="AI68" i="6"/>
  <c r="AI67" i="6"/>
  <c r="AI66" i="6"/>
  <c r="AI65" i="6"/>
  <c r="AI64" i="6"/>
  <c r="AI63" i="6"/>
  <c r="AI62" i="6"/>
  <c r="AI61" i="6"/>
  <c r="AI60" i="6"/>
  <c r="AI59" i="6"/>
  <c r="AI58" i="6"/>
  <c r="AI57" i="6"/>
  <c r="AI56" i="6"/>
  <c r="AI55" i="6"/>
  <c r="AI54" i="6"/>
  <c r="AI53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I173" i="6"/>
  <c r="H173" i="6"/>
  <c r="AH173" i="6"/>
  <c r="I172" i="6"/>
  <c r="H172" i="6"/>
  <c r="AH172" i="6"/>
  <c r="I171" i="6"/>
  <c r="H171" i="6"/>
  <c r="AH171" i="6"/>
  <c r="I170" i="6"/>
  <c r="H170" i="6"/>
  <c r="AH170" i="6"/>
  <c r="I169" i="6"/>
  <c r="H169" i="6"/>
  <c r="AH169" i="6"/>
  <c r="I168" i="6"/>
  <c r="H168" i="6"/>
  <c r="AH168" i="6"/>
  <c r="I167" i="6"/>
  <c r="H167" i="6"/>
  <c r="AH167" i="6"/>
  <c r="I166" i="6"/>
  <c r="H166" i="6"/>
  <c r="AH166" i="6"/>
  <c r="I165" i="6"/>
  <c r="H165" i="6"/>
  <c r="AH165" i="6"/>
  <c r="I164" i="6"/>
  <c r="H164" i="6"/>
  <c r="AH164" i="6"/>
  <c r="I163" i="6"/>
  <c r="H163" i="6"/>
  <c r="AH163" i="6"/>
  <c r="I162" i="6"/>
  <c r="H162" i="6"/>
  <c r="AH162" i="6"/>
  <c r="I161" i="6"/>
  <c r="H161" i="6"/>
  <c r="AH161" i="6"/>
  <c r="I160" i="6"/>
  <c r="H160" i="6"/>
  <c r="AH160" i="6"/>
  <c r="I159" i="6"/>
  <c r="H159" i="6"/>
  <c r="AH159" i="6"/>
  <c r="I158" i="6"/>
  <c r="H158" i="6"/>
  <c r="AH158" i="6"/>
  <c r="I157" i="6"/>
  <c r="H157" i="6"/>
  <c r="AH157" i="6"/>
  <c r="I156" i="6"/>
  <c r="H156" i="6"/>
  <c r="AH156" i="6"/>
  <c r="I155" i="6"/>
  <c r="H155" i="6"/>
  <c r="AH155" i="6"/>
  <c r="I154" i="6"/>
  <c r="H154" i="6"/>
  <c r="AH154" i="6"/>
  <c r="I153" i="6"/>
  <c r="H153" i="6"/>
  <c r="AH153" i="6"/>
  <c r="I152" i="6"/>
  <c r="H152" i="6"/>
  <c r="AH152" i="6"/>
  <c r="I151" i="6"/>
  <c r="H151" i="6"/>
  <c r="AH151" i="6"/>
  <c r="I150" i="6"/>
  <c r="H150" i="6"/>
  <c r="AH150" i="6"/>
  <c r="I149" i="6"/>
  <c r="H149" i="6"/>
  <c r="AH149" i="6"/>
  <c r="I148" i="6"/>
  <c r="H148" i="6"/>
  <c r="AH148" i="6"/>
  <c r="I147" i="6"/>
  <c r="H147" i="6"/>
  <c r="AH147" i="6"/>
  <c r="I146" i="6"/>
  <c r="H146" i="6"/>
  <c r="AH146" i="6"/>
  <c r="I145" i="6"/>
  <c r="H145" i="6"/>
  <c r="AH145" i="6"/>
  <c r="I144" i="6"/>
  <c r="H144" i="6"/>
  <c r="AH144" i="6"/>
  <c r="I143" i="6"/>
  <c r="H143" i="6"/>
  <c r="AH143" i="6"/>
  <c r="I142" i="6"/>
  <c r="H142" i="6"/>
  <c r="AH142" i="6"/>
  <c r="I141" i="6"/>
  <c r="H141" i="6"/>
  <c r="AH141" i="6"/>
  <c r="I140" i="6"/>
  <c r="H140" i="6"/>
  <c r="AH140" i="6"/>
  <c r="I139" i="6"/>
  <c r="H139" i="6"/>
  <c r="AH139" i="6"/>
  <c r="I138" i="6"/>
  <c r="H138" i="6"/>
  <c r="AH138" i="6"/>
  <c r="I137" i="6"/>
  <c r="H137" i="6"/>
  <c r="AH137" i="6"/>
  <c r="I136" i="6"/>
  <c r="H136" i="6"/>
  <c r="AH136" i="6"/>
  <c r="I135" i="6"/>
  <c r="H135" i="6"/>
  <c r="AH135" i="6"/>
  <c r="I134" i="6"/>
  <c r="H134" i="6"/>
  <c r="AH134" i="6"/>
  <c r="I133" i="6"/>
  <c r="H133" i="6"/>
  <c r="AH133" i="6"/>
  <c r="I132" i="6"/>
  <c r="H132" i="6"/>
  <c r="AH132" i="6"/>
  <c r="I131" i="6"/>
  <c r="H131" i="6"/>
  <c r="AH131" i="6"/>
  <c r="I130" i="6"/>
  <c r="H130" i="6"/>
  <c r="AH130" i="6"/>
  <c r="I129" i="6"/>
  <c r="H129" i="6"/>
  <c r="AH129" i="6"/>
  <c r="I128" i="6"/>
  <c r="H128" i="6"/>
  <c r="AH128" i="6"/>
  <c r="I127" i="6"/>
  <c r="H127" i="6"/>
  <c r="AH127" i="6"/>
  <c r="I126" i="6"/>
  <c r="H126" i="6"/>
  <c r="AH126" i="6"/>
  <c r="I125" i="6"/>
  <c r="H125" i="6"/>
  <c r="AH125" i="6"/>
  <c r="I124" i="6"/>
  <c r="H124" i="6"/>
  <c r="AH124" i="6"/>
  <c r="I123" i="6"/>
  <c r="H123" i="6"/>
  <c r="AH123" i="6"/>
  <c r="I122" i="6"/>
  <c r="H122" i="6"/>
  <c r="AH122" i="6"/>
  <c r="I121" i="6"/>
  <c r="H121" i="6"/>
  <c r="AH121" i="6"/>
  <c r="I120" i="6"/>
  <c r="H120" i="6"/>
  <c r="AH120" i="6"/>
  <c r="I119" i="6"/>
  <c r="H119" i="6"/>
  <c r="AH119" i="6"/>
  <c r="I118" i="6"/>
  <c r="H118" i="6"/>
  <c r="AH118" i="6"/>
  <c r="I117" i="6"/>
  <c r="H117" i="6"/>
  <c r="AH117" i="6"/>
  <c r="I116" i="6"/>
  <c r="H116" i="6"/>
  <c r="AH116" i="6"/>
  <c r="I115" i="6"/>
  <c r="H115" i="6"/>
  <c r="AH115" i="6"/>
  <c r="I114" i="6"/>
  <c r="H114" i="6"/>
  <c r="AH114" i="6"/>
  <c r="I113" i="6"/>
  <c r="H113" i="6"/>
  <c r="AH113" i="6"/>
  <c r="I112" i="6"/>
  <c r="H112" i="6"/>
  <c r="AH112" i="6"/>
  <c r="I111" i="6"/>
  <c r="H111" i="6"/>
  <c r="AH111" i="6"/>
  <c r="I110" i="6"/>
  <c r="H110" i="6"/>
  <c r="AH110" i="6"/>
  <c r="I109" i="6"/>
  <c r="H109" i="6"/>
  <c r="AH109" i="6"/>
  <c r="I108" i="6"/>
  <c r="H108" i="6"/>
  <c r="AH108" i="6"/>
  <c r="I107" i="6"/>
  <c r="H107" i="6"/>
  <c r="AH107" i="6"/>
  <c r="I106" i="6"/>
  <c r="H106" i="6"/>
  <c r="AH106" i="6"/>
  <c r="I105" i="6"/>
  <c r="H105" i="6"/>
  <c r="AH105" i="6"/>
  <c r="I104" i="6"/>
  <c r="H104" i="6"/>
  <c r="AH104" i="6"/>
  <c r="I103" i="6"/>
  <c r="H103" i="6"/>
  <c r="AH103" i="6"/>
  <c r="I102" i="6"/>
  <c r="H102" i="6"/>
  <c r="AH102" i="6"/>
  <c r="I101" i="6"/>
  <c r="H101" i="6"/>
  <c r="AH101" i="6"/>
  <c r="I100" i="6"/>
  <c r="H100" i="6"/>
  <c r="AH100" i="6"/>
  <c r="I99" i="6"/>
  <c r="H99" i="6"/>
  <c r="AH99" i="6"/>
  <c r="I98" i="6"/>
  <c r="H98" i="6"/>
  <c r="AH98" i="6"/>
  <c r="I97" i="6"/>
  <c r="H97" i="6"/>
  <c r="AH97" i="6"/>
  <c r="I96" i="6"/>
  <c r="H96" i="6"/>
  <c r="AH96" i="6"/>
  <c r="I95" i="6"/>
  <c r="H95" i="6"/>
  <c r="AH95" i="6"/>
  <c r="I94" i="6"/>
  <c r="H94" i="6"/>
  <c r="AH94" i="6"/>
  <c r="I93" i="6"/>
  <c r="H93" i="6"/>
  <c r="AH93" i="6"/>
  <c r="I92" i="6"/>
  <c r="H92" i="6"/>
  <c r="AH92" i="6"/>
  <c r="I91" i="6"/>
  <c r="H91" i="6"/>
  <c r="AH91" i="6"/>
  <c r="I90" i="6"/>
  <c r="H90" i="6"/>
  <c r="AH90" i="6"/>
  <c r="I89" i="6"/>
  <c r="H89" i="6"/>
  <c r="AH89" i="6"/>
  <c r="I88" i="6"/>
  <c r="H88" i="6"/>
  <c r="AH88" i="6"/>
  <c r="I87" i="6"/>
  <c r="H87" i="6"/>
  <c r="AH87" i="6"/>
  <c r="I86" i="6"/>
  <c r="H86" i="6"/>
  <c r="AH86" i="6"/>
  <c r="I85" i="6"/>
  <c r="H85" i="6"/>
  <c r="AH85" i="6"/>
  <c r="I84" i="6"/>
  <c r="H84" i="6"/>
  <c r="AH84" i="6"/>
  <c r="I83" i="6"/>
  <c r="H83" i="6"/>
  <c r="AH83" i="6"/>
  <c r="I82" i="6"/>
  <c r="H82" i="6"/>
  <c r="AH82" i="6"/>
  <c r="I81" i="6"/>
  <c r="H81" i="6"/>
  <c r="AH81" i="6"/>
  <c r="I80" i="6"/>
  <c r="H80" i="6"/>
  <c r="AH80" i="6"/>
  <c r="I79" i="6"/>
  <c r="H79" i="6"/>
  <c r="AH79" i="6"/>
  <c r="I78" i="6"/>
  <c r="H78" i="6"/>
  <c r="AH78" i="6"/>
  <c r="I77" i="6"/>
  <c r="H77" i="6"/>
  <c r="AH77" i="6"/>
  <c r="I76" i="6"/>
  <c r="H76" i="6"/>
  <c r="AH76" i="6"/>
  <c r="I75" i="6"/>
  <c r="H75" i="6"/>
  <c r="AH75" i="6"/>
  <c r="I74" i="6"/>
  <c r="H74" i="6"/>
  <c r="AH74" i="6"/>
  <c r="I73" i="6"/>
  <c r="H73" i="6"/>
  <c r="AH73" i="6"/>
  <c r="I72" i="6"/>
  <c r="H72" i="6"/>
  <c r="AH72" i="6"/>
  <c r="I71" i="6"/>
  <c r="H71" i="6"/>
  <c r="AH71" i="6"/>
  <c r="I70" i="6"/>
  <c r="H70" i="6"/>
  <c r="AH70" i="6"/>
  <c r="I69" i="6"/>
  <c r="H69" i="6"/>
  <c r="AH69" i="6"/>
  <c r="I68" i="6"/>
  <c r="H68" i="6"/>
  <c r="AH68" i="6"/>
  <c r="I67" i="6"/>
  <c r="H67" i="6"/>
  <c r="AH67" i="6"/>
  <c r="I66" i="6"/>
  <c r="H66" i="6"/>
  <c r="AH66" i="6"/>
  <c r="I65" i="6"/>
  <c r="H65" i="6"/>
  <c r="AH65" i="6"/>
  <c r="I64" i="6"/>
  <c r="H64" i="6"/>
  <c r="AH64" i="6"/>
  <c r="I63" i="6"/>
  <c r="H63" i="6"/>
  <c r="AH63" i="6"/>
  <c r="I62" i="6"/>
  <c r="H62" i="6"/>
  <c r="AH62" i="6"/>
  <c r="I61" i="6"/>
  <c r="H61" i="6"/>
  <c r="AH61" i="6"/>
  <c r="I60" i="6"/>
  <c r="H60" i="6"/>
  <c r="AH60" i="6"/>
  <c r="I59" i="6"/>
  <c r="H59" i="6"/>
  <c r="AH59" i="6"/>
  <c r="I58" i="6"/>
  <c r="H58" i="6"/>
  <c r="AH58" i="6"/>
  <c r="I57" i="6"/>
  <c r="H57" i="6"/>
  <c r="AH57" i="6"/>
  <c r="I56" i="6"/>
  <c r="H56" i="6"/>
  <c r="AH56" i="6"/>
  <c r="I55" i="6"/>
  <c r="H55" i="6"/>
  <c r="AH55" i="6"/>
  <c r="I54" i="6"/>
  <c r="H54" i="6"/>
  <c r="AH54" i="6"/>
  <c r="I53" i="6"/>
  <c r="H53" i="6"/>
  <c r="AH53" i="6"/>
  <c r="I52" i="6"/>
  <c r="H52" i="6"/>
  <c r="AH52" i="6"/>
  <c r="I51" i="6"/>
  <c r="H51" i="6"/>
  <c r="AH51" i="6"/>
  <c r="I50" i="6"/>
  <c r="H50" i="6"/>
  <c r="AH50" i="6"/>
  <c r="I49" i="6"/>
  <c r="H49" i="6"/>
  <c r="AH49" i="6"/>
  <c r="I48" i="6"/>
  <c r="H48" i="6"/>
  <c r="AH48" i="6"/>
  <c r="I47" i="6"/>
  <c r="H47" i="6"/>
  <c r="AH47" i="6"/>
  <c r="I46" i="6"/>
  <c r="H46" i="6"/>
  <c r="AH46" i="6"/>
  <c r="I45" i="6"/>
  <c r="H45" i="6"/>
  <c r="AH45" i="6"/>
  <c r="I44" i="6"/>
  <c r="H44" i="6"/>
  <c r="AH44" i="6"/>
  <c r="I43" i="6"/>
  <c r="H43" i="6"/>
  <c r="AH43" i="6"/>
  <c r="I42" i="6"/>
  <c r="H42" i="6"/>
  <c r="AH42" i="6"/>
  <c r="I41" i="6"/>
  <c r="H41" i="6"/>
  <c r="AH41" i="6"/>
  <c r="I40" i="6"/>
  <c r="H40" i="6"/>
  <c r="AH40" i="6"/>
  <c r="I39" i="6"/>
  <c r="H39" i="6"/>
  <c r="AH39" i="6"/>
  <c r="I38" i="6"/>
  <c r="H38" i="6"/>
  <c r="AH38" i="6"/>
  <c r="I37" i="6"/>
  <c r="H37" i="6"/>
  <c r="AH37" i="6"/>
  <c r="I36" i="6"/>
  <c r="H36" i="6"/>
  <c r="AH36" i="6"/>
  <c r="I35" i="6"/>
  <c r="H35" i="6"/>
  <c r="AH35" i="6"/>
  <c r="I34" i="6"/>
  <c r="H34" i="6"/>
  <c r="AH34" i="6"/>
  <c r="I33" i="6"/>
  <c r="H33" i="6"/>
  <c r="AH33" i="6"/>
  <c r="I32" i="6"/>
  <c r="H32" i="6"/>
  <c r="AH32" i="6"/>
  <c r="I31" i="6"/>
  <c r="H31" i="6"/>
  <c r="AH31" i="6"/>
  <c r="I30" i="6"/>
  <c r="H30" i="6"/>
  <c r="AH30" i="6"/>
  <c r="I29" i="6"/>
  <c r="H29" i="6"/>
  <c r="AH29" i="6"/>
  <c r="I28" i="6"/>
  <c r="H28" i="6"/>
  <c r="AH28" i="6"/>
  <c r="I27" i="6"/>
  <c r="H27" i="6"/>
  <c r="AH27" i="6"/>
  <c r="I26" i="6"/>
  <c r="H26" i="6"/>
  <c r="AH26" i="6"/>
  <c r="I25" i="6"/>
  <c r="H25" i="6"/>
  <c r="AH25" i="6"/>
  <c r="I24" i="6"/>
  <c r="H24" i="6"/>
  <c r="AH24" i="6"/>
  <c r="I23" i="6"/>
  <c r="H23" i="6"/>
  <c r="AH23" i="6"/>
  <c r="I22" i="6"/>
  <c r="H22" i="6"/>
  <c r="AH22" i="6"/>
  <c r="I21" i="6"/>
  <c r="H21" i="6"/>
  <c r="AH21" i="6"/>
  <c r="I20" i="6"/>
  <c r="H20" i="6"/>
  <c r="AH20" i="6"/>
  <c r="I19" i="6"/>
  <c r="H19" i="6"/>
  <c r="AH19" i="6"/>
  <c r="I18" i="6"/>
  <c r="H18" i="6"/>
  <c r="AH18" i="6"/>
  <c r="I17" i="6"/>
  <c r="H17" i="6"/>
  <c r="AH17" i="6"/>
  <c r="I16" i="6"/>
  <c r="H16" i="6"/>
  <c r="AH16" i="6"/>
  <c r="I15" i="6"/>
  <c r="H15" i="6"/>
  <c r="AH15" i="6"/>
  <c r="I14" i="6"/>
  <c r="H14" i="6"/>
  <c r="AH14" i="6"/>
  <c r="I13" i="6"/>
  <c r="H13" i="6"/>
  <c r="AH13" i="6"/>
  <c r="I12" i="6"/>
  <c r="H12" i="6"/>
  <c r="AH12" i="6"/>
  <c r="H11" i="6"/>
  <c r="AH11" i="6"/>
  <c r="H10" i="6"/>
  <c r="AH10" i="6"/>
  <c r="H9" i="6"/>
  <c r="AH9" i="6"/>
  <c r="H8" i="6"/>
  <c r="AH8" i="6"/>
  <c r="H7" i="6"/>
  <c r="AH7" i="6"/>
  <c r="H6" i="6"/>
  <c r="AH6" i="6"/>
  <c r="J131" i="50"/>
  <c r="I131" i="50"/>
  <c r="H131" i="50"/>
  <c r="J130" i="50"/>
  <c r="I130" i="50"/>
  <c r="H130" i="50"/>
  <c r="J129" i="50"/>
  <c r="I129" i="50"/>
  <c r="H129" i="50"/>
  <c r="J128" i="50"/>
  <c r="I128" i="50"/>
  <c r="H128" i="50"/>
  <c r="J127" i="50"/>
  <c r="I127" i="50"/>
  <c r="H127" i="50"/>
  <c r="J126" i="50"/>
  <c r="I126" i="50"/>
  <c r="H126" i="50"/>
  <c r="J125" i="50"/>
  <c r="I125" i="50"/>
  <c r="H125" i="50"/>
  <c r="J124" i="50"/>
  <c r="I124" i="50"/>
  <c r="H124" i="50"/>
  <c r="J123" i="50"/>
  <c r="I123" i="50"/>
  <c r="H123" i="50"/>
  <c r="J122" i="50"/>
  <c r="I122" i="50"/>
  <c r="H122" i="50"/>
  <c r="J121" i="50"/>
  <c r="I121" i="50"/>
  <c r="H121" i="50"/>
  <c r="J120" i="50"/>
  <c r="I120" i="50"/>
  <c r="H120" i="50"/>
  <c r="J119" i="50"/>
  <c r="I119" i="50"/>
  <c r="H119" i="50"/>
  <c r="J118" i="50"/>
  <c r="I118" i="50"/>
  <c r="H118" i="50"/>
  <c r="J117" i="50"/>
  <c r="I117" i="50"/>
  <c r="H117" i="50"/>
  <c r="J116" i="50"/>
  <c r="I116" i="50"/>
  <c r="H116" i="50"/>
  <c r="J115" i="50"/>
  <c r="I115" i="50"/>
  <c r="H115" i="50"/>
  <c r="J114" i="50"/>
  <c r="I114" i="50"/>
  <c r="H114" i="50"/>
  <c r="J113" i="50"/>
  <c r="I113" i="50"/>
  <c r="H113" i="50"/>
  <c r="J112" i="50"/>
  <c r="I112" i="50"/>
  <c r="H112" i="50"/>
  <c r="J111" i="50"/>
  <c r="I111" i="50"/>
  <c r="H111" i="50"/>
  <c r="J110" i="50"/>
  <c r="I110" i="50"/>
  <c r="H110" i="50"/>
  <c r="J109" i="50"/>
  <c r="I109" i="50"/>
  <c r="H109" i="50"/>
  <c r="J108" i="50"/>
  <c r="I108" i="50"/>
  <c r="H108" i="50"/>
  <c r="J107" i="50"/>
  <c r="I107" i="50"/>
  <c r="H107" i="50"/>
  <c r="J106" i="50"/>
  <c r="I106" i="50"/>
  <c r="H106" i="50"/>
  <c r="J105" i="50"/>
  <c r="I105" i="50"/>
  <c r="H105" i="50"/>
  <c r="J104" i="50"/>
  <c r="I104" i="50"/>
  <c r="H104" i="50"/>
  <c r="J103" i="50"/>
  <c r="I103" i="50"/>
  <c r="H103" i="50"/>
  <c r="J102" i="50"/>
  <c r="I102" i="50"/>
  <c r="H102" i="50"/>
  <c r="J101" i="50"/>
  <c r="I101" i="50"/>
  <c r="H101" i="50"/>
  <c r="J100" i="50"/>
  <c r="I100" i="50"/>
  <c r="H100" i="50"/>
  <c r="J99" i="50"/>
  <c r="I99" i="50"/>
  <c r="H99" i="50"/>
  <c r="J98" i="50"/>
  <c r="I98" i="50"/>
  <c r="H98" i="50"/>
  <c r="J97" i="50"/>
  <c r="I97" i="50"/>
  <c r="H97" i="50"/>
  <c r="J96" i="50"/>
  <c r="I96" i="50"/>
  <c r="H96" i="50"/>
  <c r="J95" i="50"/>
  <c r="I95" i="50"/>
  <c r="H95" i="50"/>
  <c r="J94" i="50"/>
  <c r="I94" i="50"/>
  <c r="H94" i="50"/>
  <c r="J93" i="50"/>
  <c r="I93" i="50"/>
  <c r="H93" i="50"/>
  <c r="J92" i="50"/>
  <c r="I92" i="50"/>
  <c r="H92" i="50"/>
  <c r="J91" i="50"/>
  <c r="I91" i="50"/>
  <c r="H91" i="50"/>
  <c r="J90" i="50"/>
  <c r="I90" i="50"/>
  <c r="H90" i="50"/>
  <c r="J89" i="50"/>
  <c r="I89" i="50"/>
  <c r="H89" i="50"/>
  <c r="J88" i="50"/>
  <c r="I88" i="50"/>
  <c r="H88" i="50"/>
  <c r="J87" i="50"/>
  <c r="I87" i="50"/>
  <c r="H87" i="50"/>
  <c r="J86" i="50"/>
  <c r="I86" i="50"/>
  <c r="H86" i="50"/>
  <c r="J85" i="50"/>
  <c r="I85" i="50"/>
  <c r="H85" i="50"/>
  <c r="J84" i="50"/>
  <c r="I84" i="50"/>
  <c r="H84" i="50"/>
  <c r="J83" i="50"/>
  <c r="I83" i="50"/>
  <c r="H83" i="50"/>
  <c r="J82" i="50"/>
  <c r="I82" i="50"/>
  <c r="H82" i="50"/>
  <c r="J81" i="50"/>
  <c r="I81" i="50"/>
  <c r="H81" i="50"/>
  <c r="J80" i="50"/>
  <c r="I80" i="50"/>
  <c r="H80" i="50"/>
  <c r="J79" i="50"/>
  <c r="I79" i="50"/>
  <c r="H79" i="50"/>
  <c r="J78" i="50"/>
  <c r="I78" i="50"/>
  <c r="H78" i="50"/>
  <c r="J77" i="50"/>
  <c r="I77" i="50"/>
  <c r="H77" i="50"/>
  <c r="J76" i="50"/>
  <c r="I76" i="50"/>
  <c r="H76" i="50"/>
  <c r="J75" i="50"/>
  <c r="I75" i="50"/>
  <c r="H75" i="50"/>
  <c r="J74" i="50"/>
  <c r="I74" i="50"/>
  <c r="H74" i="50"/>
  <c r="J73" i="50"/>
  <c r="I73" i="50"/>
  <c r="H73" i="50"/>
  <c r="J72" i="50"/>
  <c r="I72" i="50"/>
  <c r="H72" i="50"/>
  <c r="J71" i="50"/>
  <c r="I71" i="50"/>
  <c r="H71" i="50"/>
  <c r="J70" i="50"/>
  <c r="I70" i="50"/>
  <c r="H70" i="50"/>
  <c r="J69" i="50"/>
  <c r="I69" i="50"/>
  <c r="H69" i="50"/>
  <c r="J68" i="50"/>
  <c r="I68" i="50"/>
  <c r="H68" i="50"/>
  <c r="J67" i="50"/>
  <c r="I67" i="50"/>
  <c r="H67" i="50"/>
  <c r="J66" i="50"/>
  <c r="I66" i="50"/>
  <c r="H66" i="50"/>
  <c r="J65" i="50"/>
  <c r="I65" i="50"/>
  <c r="H65" i="50"/>
  <c r="J64" i="50"/>
  <c r="I64" i="50"/>
  <c r="H64" i="50"/>
  <c r="J63" i="50"/>
  <c r="I63" i="50"/>
  <c r="H63" i="50"/>
  <c r="J62" i="50"/>
  <c r="I62" i="50"/>
  <c r="H62" i="50"/>
  <c r="J61" i="50"/>
  <c r="I61" i="50"/>
  <c r="H61" i="50"/>
  <c r="J60" i="50"/>
  <c r="I60" i="50"/>
  <c r="H60" i="50"/>
  <c r="J59" i="50"/>
  <c r="I59" i="50"/>
  <c r="H59" i="50"/>
  <c r="J58" i="50"/>
  <c r="I58" i="50"/>
  <c r="H58" i="50"/>
  <c r="J57" i="50"/>
  <c r="I57" i="50"/>
  <c r="H57" i="50"/>
  <c r="J56" i="50"/>
  <c r="I56" i="50"/>
  <c r="H56" i="50"/>
  <c r="J55" i="50"/>
  <c r="I55" i="50"/>
  <c r="H55" i="50"/>
  <c r="J54" i="50"/>
  <c r="I54" i="50"/>
  <c r="H54" i="50"/>
  <c r="J53" i="50"/>
  <c r="I53" i="50"/>
  <c r="H53" i="50"/>
  <c r="J52" i="50"/>
  <c r="I52" i="50"/>
  <c r="H52" i="50"/>
  <c r="J51" i="50"/>
  <c r="I51" i="50"/>
  <c r="H51" i="50"/>
  <c r="J50" i="50"/>
  <c r="I50" i="50"/>
  <c r="H50" i="50"/>
  <c r="J49" i="50"/>
  <c r="I49" i="50"/>
  <c r="H49" i="50"/>
  <c r="J48" i="50"/>
  <c r="I48" i="50"/>
  <c r="H48" i="50"/>
  <c r="J47" i="50"/>
  <c r="I47" i="50"/>
  <c r="H47" i="50"/>
  <c r="J46" i="50"/>
  <c r="I46" i="50"/>
  <c r="H46" i="50"/>
  <c r="J45" i="50"/>
  <c r="I45" i="50"/>
  <c r="H45" i="50"/>
  <c r="J44" i="50"/>
  <c r="I44" i="50"/>
  <c r="H44" i="50"/>
  <c r="J43" i="50"/>
  <c r="I43" i="50"/>
  <c r="H43" i="50"/>
  <c r="J42" i="50"/>
  <c r="I42" i="50"/>
  <c r="H42" i="50"/>
  <c r="J41" i="50"/>
  <c r="I41" i="50"/>
  <c r="H41" i="50"/>
  <c r="J40" i="50"/>
  <c r="I40" i="50"/>
  <c r="H40" i="50"/>
  <c r="J39" i="50"/>
  <c r="I39" i="50"/>
  <c r="H39" i="50"/>
  <c r="J38" i="50"/>
  <c r="I38" i="50"/>
  <c r="H38" i="50"/>
  <c r="J37" i="50"/>
  <c r="I37" i="50"/>
  <c r="H37" i="50"/>
  <c r="J36" i="50"/>
  <c r="I36" i="50"/>
  <c r="H36" i="50"/>
  <c r="J35" i="50"/>
  <c r="I35" i="50"/>
  <c r="H35" i="50"/>
  <c r="J34" i="50"/>
  <c r="I34" i="50"/>
  <c r="H34" i="50"/>
  <c r="J33" i="50"/>
  <c r="I33" i="50"/>
  <c r="H33" i="50"/>
  <c r="J32" i="50"/>
  <c r="I32" i="50"/>
  <c r="H32" i="50"/>
  <c r="J31" i="50"/>
  <c r="I31" i="50"/>
  <c r="H31" i="50"/>
  <c r="J30" i="50"/>
  <c r="I30" i="50"/>
  <c r="H30" i="50"/>
  <c r="J29" i="50"/>
  <c r="I29" i="50"/>
  <c r="H29" i="50"/>
  <c r="J28" i="50"/>
  <c r="I28" i="50"/>
  <c r="H28" i="50"/>
  <c r="J27" i="50"/>
  <c r="I27" i="50"/>
  <c r="H27" i="50"/>
  <c r="J26" i="50"/>
  <c r="I26" i="50"/>
  <c r="H26" i="50"/>
  <c r="J25" i="50"/>
  <c r="I25" i="50"/>
  <c r="H25" i="50"/>
  <c r="J24" i="50"/>
  <c r="I24" i="50"/>
  <c r="H24" i="50"/>
  <c r="J23" i="50"/>
  <c r="I23" i="50"/>
  <c r="H23" i="50"/>
  <c r="J22" i="50"/>
  <c r="I22" i="50"/>
  <c r="H22" i="50"/>
  <c r="J21" i="50"/>
  <c r="I21" i="50"/>
  <c r="H21" i="50"/>
  <c r="J20" i="50"/>
  <c r="I20" i="50"/>
  <c r="H20" i="50"/>
  <c r="J19" i="50"/>
  <c r="I19" i="50"/>
  <c r="H19" i="50"/>
  <c r="J18" i="50"/>
  <c r="I18" i="50"/>
  <c r="H18" i="50"/>
  <c r="J17" i="50"/>
  <c r="I17" i="50"/>
  <c r="H17" i="50"/>
  <c r="J16" i="50"/>
  <c r="I16" i="50"/>
  <c r="H16" i="50"/>
  <c r="J15" i="50"/>
  <c r="I15" i="50"/>
  <c r="H15" i="50"/>
  <c r="J14" i="50"/>
  <c r="I14" i="50"/>
  <c r="H14" i="50"/>
  <c r="J13" i="50"/>
  <c r="I13" i="50"/>
  <c r="H13" i="50"/>
  <c r="J12" i="50"/>
  <c r="I12" i="50"/>
  <c r="H12" i="50"/>
  <c r="J11" i="50"/>
  <c r="I11" i="50"/>
  <c r="H11" i="50"/>
  <c r="J10" i="50"/>
  <c r="I10" i="50"/>
  <c r="H10" i="50"/>
  <c r="J9" i="50"/>
  <c r="I9" i="50"/>
  <c r="H9" i="50"/>
  <c r="J8" i="50"/>
  <c r="I8" i="50"/>
  <c r="H8" i="50"/>
  <c r="J7" i="50"/>
  <c r="I7" i="50"/>
  <c r="H7" i="50"/>
  <c r="J6" i="50"/>
  <c r="I6" i="50"/>
  <c r="H6" i="50"/>
  <c r="H131" i="51"/>
  <c r="H130" i="51"/>
  <c r="H129" i="51"/>
  <c r="H128" i="51"/>
  <c r="H127" i="51"/>
  <c r="H126" i="51"/>
  <c r="H125" i="51"/>
  <c r="H124" i="51"/>
  <c r="H123" i="51"/>
  <c r="H122" i="51"/>
  <c r="H121" i="51"/>
  <c r="H120" i="51"/>
  <c r="H119" i="51"/>
  <c r="H118" i="51"/>
  <c r="H117" i="51"/>
  <c r="H116" i="51"/>
  <c r="H115" i="51"/>
  <c r="H114" i="51"/>
  <c r="H113" i="51"/>
  <c r="H112" i="51"/>
  <c r="H111" i="51"/>
  <c r="H110" i="51"/>
  <c r="H109" i="51"/>
  <c r="H108" i="51"/>
  <c r="H107" i="51"/>
  <c r="H106" i="51"/>
  <c r="H105" i="51"/>
  <c r="H104" i="51"/>
  <c r="H103" i="51"/>
  <c r="H102" i="51"/>
  <c r="H101" i="51"/>
  <c r="H100" i="51"/>
  <c r="H99" i="51"/>
  <c r="H98" i="51"/>
  <c r="H97" i="51"/>
  <c r="H96" i="51"/>
  <c r="H95" i="51"/>
  <c r="H94" i="51"/>
  <c r="H93" i="51"/>
  <c r="H92" i="51"/>
  <c r="H91" i="51"/>
  <c r="H90" i="51"/>
  <c r="H89" i="51"/>
  <c r="H88" i="51"/>
  <c r="H87" i="51"/>
  <c r="H86" i="51"/>
  <c r="H85" i="51"/>
  <c r="H84" i="51"/>
  <c r="H83" i="51"/>
  <c r="H82" i="51"/>
  <c r="H81" i="51"/>
  <c r="H80" i="51"/>
  <c r="H79" i="51"/>
  <c r="H78" i="51"/>
  <c r="H77" i="51"/>
  <c r="H76" i="51"/>
  <c r="H75" i="51"/>
  <c r="H74" i="51"/>
  <c r="H73" i="51"/>
  <c r="H72" i="51"/>
  <c r="H71" i="51"/>
  <c r="H70" i="51"/>
  <c r="H69" i="51"/>
  <c r="H68" i="51"/>
  <c r="H67" i="51"/>
  <c r="H66" i="51"/>
  <c r="H65" i="51"/>
  <c r="H64" i="51"/>
  <c r="H63" i="51"/>
  <c r="H62" i="51"/>
  <c r="H61" i="51"/>
  <c r="H60" i="51"/>
  <c r="H59" i="51"/>
  <c r="H58" i="51"/>
  <c r="H57" i="51"/>
  <c r="H56" i="51"/>
  <c r="H55" i="51"/>
  <c r="H54" i="51"/>
  <c r="H53" i="51"/>
  <c r="H52" i="51"/>
  <c r="H51" i="51"/>
  <c r="H50" i="51"/>
  <c r="H49" i="51"/>
  <c r="H48" i="51"/>
  <c r="H47" i="51"/>
  <c r="H46" i="51"/>
  <c r="H45" i="51"/>
  <c r="H44" i="51"/>
  <c r="H43" i="5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T6" i="8"/>
  <c r="AX6" i="8"/>
  <c r="R7" i="6"/>
  <c r="T7" i="6"/>
  <c r="AV7" i="6"/>
  <c r="R8" i="6"/>
  <c r="T8" i="6"/>
  <c r="AV8" i="6"/>
  <c r="R9" i="6"/>
  <c r="T9" i="6"/>
  <c r="AV9" i="6"/>
  <c r="R10" i="6"/>
  <c r="T10" i="6"/>
  <c r="AV10" i="6"/>
  <c r="R11" i="6"/>
  <c r="T11" i="6"/>
  <c r="AV11" i="6"/>
  <c r="R12" i="6"/>
  <c r="T12" i="6"/>
  <c r="AV12" i="6"/>
  <c r="R13" i="6"/>
  <c r="T13" i="6"/>
  <c r="AV13" i="6"/>
  <c r="R14" i="6"/>
  <c r="T14" i="6"/>
  <c r="AV14" i="6"/>
  <c r="R15" i="6"/>
  <c r="T15" i="6"/>
  <c r="AV15" i="6"/>
  <c r="R16" i="6"/>
  <c r="T16" i="6"/>
  <c r="AV16" i="6"/>
  <c r="R17" i="6"/>
  <c r="T17" i="6"/>
  <c r="AV17" i="6"/>
  <c r="R18" i="6"/>
  <c r="T18" i="6"/>
  <c r="AV18" i="6"/>
  <c r="R19" i="6"/>
  <c r="T19" i="6"/>
  <c r="AV19" i="6"/>
  <c r="R20" i="6"/>
  <c r="T20" i="6"/>
  <c r="AV20" i="6"/>
  <c r="R21" i="6"/>
  <c r="T21" i="6"/>
  <c r="AV21" i="6"/>
  <c r="R22" i="6"/>
  <c r="T22" i="6"/>
  <c r="AV22" i="6"/>
  <c r="R23" i="6"/>
  <c r="T23" i="6"/>
  <c r="AV23" i="6"/>
  <c r="L24" i="6"/>
  <c r="R24" i="6"/>
  <c r="T24" i="6"/>
  <c r="AV24" i="6"/>
  <c r="L25" i="6"/>
  <c r="R25" i="6"/>
  <c r="T25" i="6"/>
  <c r="AV25" i="6"/>
  <c r="L26" i="6"/>
  <c r="R26" i="6"/>
  <c r="T26" i="6"/>
  <c r="AV26" i="6"/>
  <c r="L27" i="6"/>
  <c r="R27" i="6"/>
  <c r="T27" i="6"/>
  <c r="AV27" i="6"/>
  <c r="L28" i="6"/>
  <c r="R28" i="6"/>
  <c r="T28" i="6"/>
  <c r="AV28" i="6"/>
  <c r="L29" i="6"/>
  <c r="R29" i="6"/>
  <c r="T29" i="6"/>
  <c r="AV29" i="6"/>
  <c r="L30" i="6"/>
  <c r="R30" i="6"/>
  <c r="T30" i="6"/>
  <c r="AV30" i="6"/>
  <c r="L31" i="6"/>
  <c r="R31" i="6"/>
  <c r="T31" i="6"/>
  <c r="AV31" i="6"/>
  <c r="L32" i="6"/>
  <c r="R32" i="6"/>
  <c r="T32" i="6"/>
  <c r="AV32" i="6"/>
  <c r="L33" i="6"/>
  <c r="R33" i="6"/>
  <c r="T33" i="6"/>
  <c r="AV33" i="6"/>
  <c r="L34" i="6"/>
  <c r="R34" i="6"/>
  <c r="T34" i="6"/>
  <c r="AV34" i="6"/>
  <c r="L35" i="6"/>
  <c r="R35" i="6"/>
  <c r="T35" i="6"/>
  <c r="AV35" i="6"/>
  <c r="L36" i="6"/>
  <c r="R36" i="6"/>
  <c r="T36" i="6"/>
  <c r="AV36" i="6"/>
  <c r="L37" i="6"/>
  <c r="R37" i="6"/>
  <c r="T37" i="6"/>
  <c r="AV37" i="6"/>
  <c r="L38" i="6"/>
  <c r="R38" i="6"/>
  <c r="T38" i="6"/>
  <c r="AV38" i="6"/>
  <c r="L39" i="6"/>
  <c r="R39" i="6"/>
  <c r="T39" i="6"/>
  <c r="AV39" i="6"/>
  <c r="L40" i="6"/>
  <c r="R40" i="6"/>
  <c r="T40" i="6"/>
  <c r="AV40" i="6"/>
  <c r="L41" i="6"/>
  <c r="R41" i="6"/>
  <c r="T41" i="6"/>
  <c r="AV41" i="6"/>
  <c r="L42" i="6"/>
  <c r="R42" i="6"/>
  <c r="T42" i="6"/>
  <c r="AV42" i="6"/>
  <c r="L43" i="6"/>
  <c r="R43" i="6"/>
  <c r="T43" i="6"/>
  <c r="AV43" i="6"/>
  <c r="L44" i="6"/>
  <c r="R44" i="6"/>
  <c r="T44" i="6"/>
  <c r="AV44" i="6"/>
  <c r="L45" i="6"/>
  <c r="R45" i="6"/>
  <c r="T45" i="6"/>
  <c r="AV45" i="6"/>
  <c r="L46" i="6"/>
  <c r="R46" i="6"/>
  <c r="T46" i="6"/>
  <c r="AV46" i="6"/>
  <c r="L47" i="6"/>
  <c r="R47" i="6"/>
  <c r="T47" i="6"/>
  <c r="AV47" i="6"/>
  <c r="L48" i="6"/>
  <c r="R48" i="6"/>
  <c r="T48" i="6"/>
  <c r="AV48" i="6"/>
  <c r="L49" i="6"/>
  <c r="R49" i="6"/>
  <c r="T49" i="6"/>
  <c r="AV49" i="6"/>
  <c r="L50" i="6"/>
  <c r="R50" i="6"/>
  <c r="T50" i="6"/>
  <c r="AV50" i="6"/>
  <c r="L51" i="6"/>
  <c r="R51" i="6"/>
  <c r="T51" i="6"/>
  <c r="AV51" i="6"/>
  <c r="L52" i="6"/>
  <c r="R52" i="6"/>
  <c r="T52" i="6"/>
  <c r="AV52" i="6"/>
  <c r="L53" i="6"/>
  <c r="R53" i="6"/>
  <c r="T53" i="6"/>
  <c r="AV53" i="6"/>
  <c r="L54" i="6"/>
  <c r="R54" i="6"/>
  <c r="T54" i="6"/>
  <c r="AV54" i="6"/>
  <c r="L55" i="6"/>
  <c r="R55" i="6"/>
  <c r="T55" i="6"/>
  <c r="AV55" i="6"/>
  <c r="L56" i="6"/>
  <c r="R56" i="6"/>
  <c r="T56" i="6"/>
  <c r="AV56" i="6"/>
  <c r="L57" i="6"/>
  <c r="R57" i="6"/>
  <c r="T57" i="6"/>
  <c r="AV57" i="6"/>
  <c r="L58" i="6"/>
  <c r="R58" i="6"/>
  <c r="T58" i="6"/>
  <c r="AV58" i="6"/>
  <c r="L59" i="6"/>
  <c r="R59" i="6"/>
  <c r="T59" i="6"/>
  <c r="AV59" i="6"/>
  <c r="L60" i="6"/>
  <c r="R60" i="6"/>
  <c r="T60" i="6"/>
  <c r="AV60" i="6"/>
  <c r="L61" i="6"/>
  <c r="R61" i="6"/>
  <c r="T61" i="6"/>
  <c r="AV61" i="6"/>
  <c r="L62" i="6"/>
  <c r="R62" i="6"/>
  <c r="T62" i="6"/>
  <c r="AV62" i="6"/>
  <c r="L63" i="6"/>
  <c r="R63" i="6"/>
  <c r="T63" i="6"/>
  <c r="AV63" i="6"/>
  <c r="L64" i="6"/>
  <c r="R64" i="6"/>
  <c r="T64" i="6"/>
  <c r="AV64" i="6"/>
  <c r="L65" i="6"/>
  <c r="R65" i="6"/>
  <c r="T65" i="6"/>
  <c r="AV65" i="6"/>
  <c r="L66" i="6"/>
  <c r="R66" i="6"/>
  <c r="T66" i="6"/>
  <c r="AV66" i="6"/>
  <c r="L67" i="6"/>
  <c r="R67" i="6"/>
  <c r="T67" i="6"/>
  <c r="AV67" i="6"/>
  <c r="L68" i="6"/>
  <c r="R68" i="6"/>
  <c r="T68" i="6"/>
  <c r="AV68" i="6"/>
  <c r="L69" i="6"/>
  <c r="R69" i="6"/>
  <c r="T69" i="6"/>
  <c r="AV69" i="6"/>
  <c r="L70" i="6"/>
  <c r="R70" i="6"/>
  <c r="T70" i="6"/>
  <c r="AV70" i="6"/>
  <c r="L71" i="6"/>
  <c r="R71" i="6"/>
  <c r="T71" i="6"/>
  <c r="AV71" i="6"/>
  <c r="L72" i="6"/>
  <c r="R72" i="6"/>
  <c r="T72" i="6"/>
  <c r="AV72" i="6"/>
  <c r="L73" i="6"/>
  <c r="R73" i="6"/>
  <c r="T73" i="6"/>
  <c r="AV73" i="6"/>
  <c r="L74" i="6"/>
  <c r="R74" i="6"/>
  <c r="T74" i="6"/>
  <c r="AV74" i="6"/>
  <c r="L75" i="6"/>
  <c r="R75" i="6"/>
  <c r="T75" i="6"/>
  <c r="AV75" i="6"/>
  <c r="L76" i="6"/>
  <c r="R76" i="6"/>
  <c r="T76" i="6"/>
  <c r="AV76" i="6"/>
  <c r="L77" i="6"/>
  <c r="R77" i="6"/>
  <c r="T77" i="6"/>
  <c r="AV77" i="6"/>
  <c r="L78" i="6"/>
  <c r="R78" i="6"/>
  <c r="T78" i="6"/>
  <c r="AV78" i="6"/>
  <c r="L79" i="6"/>
  <c r="R79" i="6"/>
  <c r="T79" i="6"/>
  <c r="AV79" i="6"/>
  <c r="L80" i="6"/>
  <c r="R80" i="6"/>
  <c r="T80" i="6"/>
  <c r="AV80" i="6"/>
  <c r="L81" i="6"/>
  <c r="R81" i="6"/>
  <c r="T81" i="6"/>
  <c r="AV81" i="6"/>
  <c r="L82" i="6"/>
  <c r="R82" i="6"/>
  <c r="T82" i="6"/>
  <c r="AV82" i="6"/>
  <c r="L83" i="6"/>
  <c r="R83" i="6"/>
  <c r="T83" i="6"/>
  <c r="AV83" i="6"/>
  <c r="L84" i="6"/>
  <c r="R84" i="6"/>
  <c r="T84" i="6"/>
  <c r="AV84" i="6"/>
  <c r="L85" i="6"/>
  <c r="R85" i="6"/>
  <c r="T85" i="6"/>
  <c r="AV85" i="6"/>
  <c r="L86" i="6"/>
  <c r="R86" i="6"/>
  <c r="T86" i="6"/>
  <c r="AV86" i="6"/>
  <c r="L87" i="6"/>
  <c r="R87" i="6"/>
  <c r="T87" i="6"/>
  <c r="AV87" i="6"/>
  <c r="L88" i="6"/>
  <c r="R88" i="6"/>
  <c r="T88" i="6"/>
  <c r="AV88" i="6"/>
  <c r="L89" i="6"/>
  <c r="R89" i="6"/>
  <c r="T89" i="6"/>
  <c r="AV89" i="6"/>
  <c r="L90" i="6"/>
  <c r="R90" i="6"/>
  <c r="T90" i="6"/>
  <c r="AV90" i="6"/>
  <c r="L91" i="6"/>
  <c r="R91" i="6"/>
  <c r="T91" i="6"/>
  <c r="AV91" i="6"/>
  <c r="L92" i="6"/>
  <c r="R92" i="6"/>
  <c r="T92" i="6"/>
  <c r="AV92" i="6"/>
  <c r="L93" i="6"/>
  <c r="R93" i="6"/>
  <c r="T93" i="6"/>
  <c r="AV93" i="6"/>
  <c r="L94" i="6"/>
  <c r="R94" i="6"/>
  <c r="T94" i="6"/>
  <c r="AV94" i="6"/>
  <c r="L95" i="6"/>
  <c r="R95" i="6"/>
  <c r="T95" i="6"/>
  <c r="AV95" i="6"/>
  <c r="L96" i="6"/>
  <c r="R96" i="6"/>
  <c r="T96" i="6"/>
  <c r="AV96" i="6"/>
  <c r="L97" i="6"/>
  <c r="R97" i="6"/>
  <c r="T97" i="6"/>
  <c r="AV97" i="6"/>
  <c r="L98" i="6"/>
  <c r="R98" i="6"/>
  <c r="T98" i="6"/>
  <c r="AV98" i="6"/>
  <c r="L99" i="6"/>
  <c r="R99" i="6"/>
  <c r="T99" i="6"/>
  <c r="AV99" i="6"/>
  <c r="L100" i="6"/>
  <c r="R100" i="6"/>
  <c r="T100" i="6"/>
  <c r="AV100" i="6"/>
  <c r="L101" i="6"/>
  <c r="R101" i="6"/>
  <c r="T101" i="6"/>
  <c r="AV101" i="6"/>
  <c r="L102" i="6"/>
  <c r="R102" i="6"/>
  <c r="T102" i="6"/>
  <c r="AV102" i="6"/>
  <c r="L103" i="6"/>
  <c r="R103" i="6"/>
  <c r="T103" i="6"/>
  <c r="AV103" i="6"/>
  <c r="L104" i="6"/>
  <c r="R104" i="6"/>
  <c r="T104" i="6"/>
  <c r="AV104" i="6"/>
  <c r="L105" i="6"/>
  <c r="R105" i="6"/>
  <c r="T105" i="6"/>
  <c r="AV105" i="6"/>
  <c r="L106" i="6"/>
  <c r="R106" i="6"/>
  <c r="T106" i="6"/>
  <c r="AV106" i="6"/>
  <c r="L107" i="6"/>
  <c r="R107" i="6"/>
  <c r="T107" i="6"/>
  <c r="AV107" i="6"/>
  <c r="L108" i="6"/>
  <c r="R108" i="6"/>
  <c r="T108" i="6"/>
  <c r="AV108" i="6"/>
  <c r="L109" i="6"/>
  <c r="R109" i="6"/>
  <c r="T109" i="6"/>
  <c r="AV109" i="6"/>
  <c r="L110" i="6"/>
  <c r="R110" i="6"/>
  <c r="T110" i="6"/>
  <c r="AV110" i="6"/>
  <c r="L111" i="6"/>
  <c r="R111" i="6"/>
  <c r="T111" i="6"/>
  <c r="AV111" i="6"/>
  <c r="L112" i="6"/>
  <c r="R112" i="6"/>
  <c r="T112" i="6"/>
  <c r="AV112" i="6"/>
  <c r="L113" i="6"/>
  <c r="R113" i="6"/>
  <c r="T113" i="6"/>
  <c r="AV113" i="6"/>
  <c r="L114" i="6"/>
  <c r="R114" i="6"/>
  <c r="T114" i="6"/>
  <c r="AV114" i="6"/>
  <c r="L115" i="6"/>
  <c r="R115" i="6"/>
  <c r="T115" i="6"/>
  <c r="AV115" i="6"/>
  <c r="L116" i="6"/>
  <c r="R116" i="6"/>
  <c r="T116" i="6"/>
  <c r="AV116" i="6"/>
  <c r="L117" i="6"/>
  <c r="R117" i="6"/>
  <c r="T117" i="6"/>
  <c r="AV117" i="6"/>
  <c r="L118" i="6"/>
  <c r="R118" i="6"/>
  <c r="T118" i="6"/>
  <c r="AV118" i="6"/>
  <c r="L119" i="6"/>
  <c r="R119" i="6"/>
  <c r="T119" i="6"/>
  <c r="AV119" i="6"/>
  <c r="L120" i="6"/>
  <c r="R120" i="6"/>
  <c r="T120" i="6"/>
  <c r="AV120" i="6"/>
  <c r="L121" i="6"/>
  <c r="R121" i="6"/>
  <c r="T121" i="6"/>
  <c r="AV121" i="6"/>
  <c r="L122" i="6"/>
  <c r="R122" i="6"/>
  <c r="T122" i="6"/>
  <c r="AV122" i="6"/>
  <c r="L123" i="6"/>
  <c r="R123" i="6"/>
  <c r="T123" i="6"/>
  <c r="AV123" i="6"/>
  <c r="L124" i="6"/>
  <c r="R124" i="6"/>
  <c r="T124" i="6"/>
  <c r="AV124" i="6"/>
  <c r="L125" i="6"/>
  <c r="R125" i="6"/>
  <c r="T125" i="6"/>
  <c r="AV125" i="6"/>
  <c r="L126" i="6"/>
  <c r="R126" i="6"/>
  <c r="T126" i="6"/>
  <c r="AV126" i="6"/>
  <c r="L127" i="6"/>
  <c r="R127" i="6"/>
  <c r="T127" i="6"/>
  <c r="AV127" i="6"/>
  <c r="L128" i="6"/>
  <c r="R128" i="6"/>
  <c r="T128" i="6"/>
  <c r="AV128" i="6"/>
  <c r="L129" i="6"/>
  <c r="R129" i="6"/>
  <c r="T129" i="6"/>
  <c r="AV129" i="6"/>
  <c r="L130" i="6"/>
  <c r="R130" i="6"/>
  <c r="T130" i="6"/>
  <c r="AV130" i="6"/>
  <c r="L131" i="6"/>
  <c r="R131" i="6"/>
  <c r="T131" i="6"/>
  <c r="AV131" i="6"/>
  <c r="R132" i="6"/>
  <c r="T132" i="6"/>
  <c r="AV132" i="6"/>
  <c r="R133" i="6"/>
  <c r="T133" i="6"/>
  <c r="AV133" i="6"/>
  <c r="R134" i="6"/>
  <c r="T134" i="6"/>
  <c r="AV134" i="6"/>
  <c r="R135" i="6"/>
  <c r="T135" i="6"/>
  <c r="AV135" i="6"/>
  <c r="R136" i="6"/>
  <c r="T136" i="6"/>
  <c r="AV136" i="6"/>
  <c r="R137" i="6"/>
  <c r="T137" i="6"/>
  <c r="AV137" i="6"/>
  <c r="L138" i="6"/>
  <c r="R138" i="6"/>
  <c r="T138" i="6"/>
  <c r="AV138" i="6"/>
  <c r="L139" i="6"/>
  <c r="R139" i="6"/>
  <c r="T139" i="6"/>
  <c r="AV139" i="6"/>
  <c r="L140" i="6"/>
  <c r="R140" i="6"/>
  <c r="T140" i="6"/>
  <c r="AV140" i="6"/>
  <c r="L141" i="6"/>
  <c r="R141" i="6"/>
  <c r="T141" i="6"/>
  <c r="AV141" i="6"/>
  <c r="L142" i="6"/>
  <c r="R142" i="6"/>
  <c r="T142" i="6"/>
  <c r="AV142" i="6"/>
  <c r="L143" i="6"/>
  <c r="R143" i="6"/>
  <c r="T143" i="6"/>
  <c r="AV143" i="6"/>
  <c r="L144" i="6"/>
  <c r="R144" i="6"/>
  <c r="T144" i="6"/>
  <c r="AV144" i="6"/>
  <c r="L145" i="6"/>
  <c r="R145" i="6"/>
  <c r="T145" i="6"/>
  <c r="AV145" i="6"/>
  <c r="L146" i="6"/>
  <c r="R146" i="6"/>
  <c r="T146" i="6"/>
  <c r="AV146" i="6"/>
  <c r="L147" i="6"/>
  <c r="R147" i="6"/>
  <c r="T147" i="6"/>
  <c r="AV147" i="6"/>
  <c r="L148" i="6"/>
  <c r="R148" i="6"/>
  <c r="T148" i="6"/>
  <c r="AV148" i="6"/>
  <c r="L149" i="6"/>
  <c r="R149" i="6"/>
  <c r="T149" i="6"/>
  <c r="AV149" i="6"/>
  <c r="L150" i="6"/>
  <c r="R150" i="6"/>
  <c r="T150" i="6"/>
  <c r="AV150" i="6"/>
  <c r="L151" i="6"/>
  <c r="R151" i="6"/>
  <c r="T151" i="6"/>
  <c r="AV151" i="6"/>
  <c r="L152" i="6"/>
  <c r="R152" i="6"/>
  <c r="T152" i="6"/>
  <c r="AV152" i="6"/>
  <c r="L153" i="6"/>
  <c r="R153" i="6"/>
  <c r="T153" i="6"/>
  <c r="AV153" i="6"/>
  <c r="L154" i="6"/>
  <c r="R154" i="6"/>
  <c r="T154" i="6"/>
  <c r="AV154" i="6"/>
  <c r="L155" i="6"/>
  <c r="R155" i="6"/>
  <c r="T155" i="6"/>
  <c r="AV155" i="6"/>
  <c r="L156" i="6"/>
  <c r="R156" i="6"/>
  <c r="T156" i="6"/>
  <c r="AV156" i="6"/>
  <c r="L157" i="6"/>
  <c r="R157" i="6"/>
  <c r="T157" i="6"/>
  <c r="AV157" i="6"/>
  <c r="L158" i="6"/>
  <c r="R158" i="6"/>
  <c r="T158" i="6"/>
  <c r="AV158" i="6"/>
  <c r="L159" i="6"/>
  <c r="R159" i="6"/>
  <c r="T159" i="6"/>
  <c r="AV159" i="6"/>
  <c r="L160" i="6"/>
  <c r="R160" i="6"/>
  <c r="T160" i="6"/>
  <c r="AV160" i="6"/>
  <c r="L161" i="6"/>
  <c r="R161" i="6"/>
  <c r="T161" i="6"/>
  <c r="AV161" i="6"/>
  <c r="L162" i="6"/>
  <c r="R162" i="6"/>
  <c r="T162" i="6"/>
  <c r="AV162" i="6"/>
  <c r="L163" i="6"/>
  <c r="R163" i="6"/>
  <c r="T163" i="6"/>
  <c r="AV163" i="6"/>
  <c r="L164" i="6"/>
  <c r="R164" i="6"/>
  <c r="T164" i="6"/>
  <c r="AV164" i="6"/>
  <c r="L165" i="6"/>
  <c r="R165" i="6"/>
  <c r="T165" i="6"/>
  <c r="AV165" i="6"/>
  <c r="L166" i="6"/>
  <c r="R166" i="6"/>
  <c r="T166" i="6"/>
  <c r="AV166" i="6"/>
  <c r="L167" i="6"/>
  <c r="R167" i="6"/>
  <c r="T167" i="6"/>
  <c r="AV167" i="6"/>
  <c r="L168" i="6"/>
  <c r="R168" i="6"/>
  <c r="T168" i="6"/>
  <c r="AV168" i="6"/>
  <c r="L169" i="6"/>
  <c r="R169" i="6"/>
  <c r="T169" i="6"/>
  <c r="AV169" i="6"/>
  <c r="L170" i="6"/>
  <c r="R170" i="6"/>
  <c r="T170" i="6"/>
  <c r="AV170" i="6"/>
  <c r="L171" i="6"/>
  <c r="R171" i="6"/>
  <c r="T171" i="6"/>
  <c r="AV171" i="6"/>
  <c r="L172" i="6"/>
  <c r="R172" i="6"/>
  <c r="T172" i="6"/>
  <c r="AV172" i="6"/>
  <c r="L173" i="6"/>
  <c r="R173" i="6"/>
  <c r="T173" i="6"/>
  <c r="AV173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E48" i="1"/>
  <c r="E47" i="1"/>
  <c r="E50" i="1"/>
  <c r="D39" i="2"/>
  <c r="C7" i="5"/>
  <c r="G34" i="3"/>
  <c r="G35" i="3"/>
  <c r="G36" i="3"/>
  <c r="G37" i="3"/>
  <c r="G38" i="3"/>
  <c r="P25" i="49"/>
  <c r="L48" i="49"/>
  <c r="L49" i="49"/>
  <c r="L50" i="49"/>
  <c r="L51" i="49"/>
  <c r="L54" i="49"/>
  <c r="L55" i="49"/>
  <c r="L56" i="49"/>
  <c r="L60" i="49"/>
  <c r="L61" i="49"/>
  <c r="L62" i="49"/>
  <c r="L66" i="49"/>
  <c r="L67" i="49"/>
  <c r="L68" i="49"/>
  <c r="L72" i="49"/>
  <c r="L73" i="49"/>
  <c r="L78" i="49"/>
  <c r="L79" i="49"/>
  <c r="L84" i="49"/>
  <c r="L85" i="49"/>
  <c r="L86" i="49"/>
  <c r="L87" i="49"/>
  <c r="L90" i="49"/>
  <c r="L91" i="49"/>
  <c r="L92" i="49"/>
  <c r="L93" i="49"/>
  <c r="L94" i="49"/>
  <c r="L95" i="49"/>
  <c r="L96" i="49"/>
  <c r="L97" i="49"/>
  <c r="L98" i="49"/>
  <c r="L99" i="49"/>
  <c r="L100" i="49"/>
  <c r="L101" i="49"/>
  <c r="L102" i="49"/>
  <c r="L103" i="49"/>
  <c r="L104" i="49"/>
  <c r="P103" i="49"/>
  <c r="AN103" i="49"/>
  <c r="L105" i="49"/>
  <c r="L106" i="49"/>
  <c r="L107" i="49"/>
  <c r="L108" i="49"/>
  <c r="L109" i="49"/>
  <c r="L114" i="49"/>
  <c r="L115" i="49"/>
  <c r="L120" i="49"/>
  <c r="L121" i="49"/>
  <c r="L122" i="49"/>
  <c r="L123" i="49"/>
  <c r="L124" i="49"/>
  <c r="L125" i="49"/>
  <c r="L126" i="49"/>
  <c r="L127" i="49"/>
  <c r="L128" i="49"/>
  <c r="L129" i="49"/>
  <c r="L130" i="49"/>
  <c r="L132" i="49"/>
  <c r="L133" i="49"/>
  <c r="L138" i="49"/>
  <c r="L139" i="49"/>
  <c r="L144" i="49"/>
  <c r="L145" i="49"/>
  <c r="L146" i="49"/>
  <c r="L147" i="49"/>
  <c r="R7" i="53"/>
  <c r="V7" i="53"/>
  <c r="AU7" i="53"/>
  <c r="R8" i="53"/>
  <c r="R9" i="53"/>
  <c r="R10" i="53"/>
  <c r="V10" i="53"/>
  <c r="AU10" i="53"/>
  <c r="R11" i="53"/>
  <c r="V11" i="53"/>
  <c r="AU11" i="53"/>
  <c r="R12" i="53"/>
  <c r="AK12" i="53"/>
  <c r="V12" i="53"/>
  <c r="AU12" i="53"/>
  <c r="R13" i="53"/>
  <c r="V13" i="53"/>
  <c r="AU13" i="53"/>
  <c r="R14" i="53"/>
  <c r="V14" i="53"/>
  <c r="AU14" i="53"/>
  <c r="R15" i="53"/>
  <c r="V15" i="53"/>
  <c r="AU15" i="53"/>
  <c r="R16" i="53"/>
  <c r="AK16" i="53"/>
  <c r="V16" i="53"/>
  <c r="AU16" i="53"/>
  <c r="R17" i="53"/>
  <c r="R18" i="53"/>
  <c r="V18" i="53"/>
  <c r="AU18" i="53"/>
  <c r="R19" i="53"/>
  <c r="V19" i="53"/>
  <c r="AU19" i="53"/>
  <c r="R20" i="53"/>
  <c r="AK20" i="53"/>
  <c r="V20" i="53"/>
  <c r="AU20" i="53"/>
  <c r="R21" i="53"/>
  <c r="V21" i="53"/>
  <c r="AU21" i="53"/>
  <c r="R22" i="53"/>
  <c r="V22" i="53"/>
  <c r="AU22" i="53"/>
  <c r="R23" i="53"/>
  <c r="R24" i="53"/>
  <c r="AK24" i="53"/>
  <c r="V24" i="53"/>
  <c r="AU24" i="53"/>
  <c r="R25" i="53"/>
  <c r="R26" i="53"/>
  <c r="V26" i="53"/>
  <c r="AU26" i="53"/>
  <c r="R27" i="53"/>
  <c r="V27" i="53"/>
  <c r="AU27" i="53"/>
  <c r="R28" i="53"/>
  <c r="R29" i="53"/>
  <c r="V29" i="53"/>
  <c r="AU29" i="53"/>
  <c r="R30" i="53"/>
  <c r="V30" i="53"/>
  <c r="AU30" i="53"/>
  <c r="R31" i="53"/>
  <c r="R32" i="53"/>
  <c r="R33" i="53"/>
  <c r="R34" i="53"/>
  <c r="V34" i="53"/>
  <c r="AU34" i="53"/>
  <c r="R35" i="53"/>
  <c r="V35" i="53"/>
  <c r="AU35" i="53"/>
  <c r="R36" i="53"/>
  <c r="AK36" i="53"/>
  <c r="V36" i="53"/>
  <c r="AU36" i="53"/>
  <c r="R37" i="53"/>
  <c r="V37" i="53"/>
  <c r="AU37" i="53"/>
  <c r="R38" i="53"/>
  <c r="V38" i="53"/>
  <c r="AU38" i="53"/>
  <c r="R39" i="53"/>
  <c r="V39" i="53"/>
  <c r="AU39" i="53"/>
  <c r="R40" i="53"/>
  <c r="R41" i="53"/>
  <c r="L42" i="53"/>
  <c r="R42" i="53"/>
  <c r="V42" i="53"/>
  <c r="AU42" i="53"/>
  <c r="L43" i="53"/>
  <c r="R43" i="53"/>
  <c r="V43" i="53"/>
  <c r="AU43" i="53"/>
  <c r="L44" i="53"/>
  <c r="R44" i="53"/>
  <c r="AK44" i="53"/>
  <c r="V44" i="53"/>
  <c r="AU44" i="53"/>
  <c r="L45" i="53"/>
  <c r="R45" i="53"/>
  <c r="L46" i="53"/>
  <c r="R46" i="53"/>
  <c r="V46" i="53"/>
  <c r="AU46" i="53"/>
  <c r="L47" i="53"/>
  <c r="R47" i="53"/>
  <c r="V47" i="53"/>
  <c r="AU47" i="53"/>
  <c r="L48" i="53"/>
  <c r="R48" i="53"/>
  <c r="V48" i="53"/>
  <c r="AU48" i="53"/>
  <c r="L49" i="53"/>
  <c r="R49" i="53"/>
  <c r="L50" i="53"/>
  <c r="R50" i="53"/>
  <c r="V50" i="53"/>
  <c r="AU50" i="53"/>
  <c r="L51" i="53"/>
  <c r="R51" i="53"/>
  <c r="V51" i="53"/>
  <c r="AU51" i="53"/>
  <c r="L52" i="53"/>
  <c r="R52" i="53"/>
  <c r="V52" i="53"/>
  <c r="AU52" i="53"/>
  <c r="L53" i="53"/>
  <c r="R53" i="53"/>
  <c r="V53" i="53"/>
  <c r="AU53" i="53"/>
  <c r="L54" i="53"/>
  <c r="R54" i="53"/>
  <c r="L55" i="53"/>
  <c r="R55" i="53"/>
  <c r="V55" i="53"/>
  <c r="AU55" i="53"/>
  <c r="L56" i="53"/>
  <c r="R56" i="53"/>
  <c r="V56" i="53"/>
  <c r="AU56" i="53"/>
  <c r="L57" i="53"/>
  <c r="R57" i="53"/>
  <c r="AK57" i="53"/>
  <c r="V57" i="53"/>
  <c r="AU57" i="53"/>
  <c r="L58" i="53"/>
  <c r="R58" i="53"/>
  <c r="L59" i="53"/>
  <c r="R59" i="53"/>
  <c r="V59" i="53"/>
  <c r="AU59" i="53"/>
  <c r="L60" i="53"/>
  <c r="R60" i="53"/>
  <c r="AK60" i="53"/>
  <c r="V60" i="53"/>
  <c r="AU60" i="53"/>
  <c r="L61" i="53"/>
  <c r="R61" i="53"/>
  <c r="V61" i="53"/>
  <c r="AU61" i="53"/>
  <c r="L62" i="53"/>
  <c r="R62" i="53"/>
  <c r="V62" i="53"/>
  <c r="AU62" i="53"/>
  <c r="L63" i="53"/>
  <c r="R63" i="53"/>
  <c r="V63" i="53"/>
  <c r="AU63" i="53"/>
  <c r="L64" i="53"/>
  <c r="R64" i="53"/>
  <c r="V64" i="53"/>
  <c r="AU64" i="53"/>
  <c r="L65" i="53"/>
  <c r="R65" i="53"/>
  <c r="L66" i="53"/>
  <c r="R66" i="53"/>
  <c r="V66" i="53"/>
  <c r="AU66" i="53"/>
  <c r="L67" i="53"/>
  <c r="R67" i="53"/>
  <c r="AK67" i="53"/>
  <c r="V67" i="53"/>
  <c r="AU67" i="53"/>
  <c r="L68" i="53"/>
  <c r="R68" i="53"/>
  <c r="V68" i="53"/>
  <c r="AU68" i="53"/>
  <c r="L69" i="53"/>
  <c r="R69" i="53"/>
  <c r="AK69" i="53"/>
  <c r="V69" i="53"/>
  <c r="AU69" i="53"/>
  <c r="L70" i="53"/>
  <c r="R70" i="53"/>
  <c r="V70" i="53"/>
  <c r="AU70" i="53"/>
  <c r="L71" i="53"/>
  <c r="R71" i="53"/>
  <c r="V71" i="53"/>
  <c r="AU71" i="53"/>
  <c r="L72" i="53"/>
  <c r="R72" i="53"/>
  <c r="V72" i="53"/>
  <c r="AU72" i="53"/>
  <c r="L73" i="53"/>
  <c r="R73" i="53"/>
  <c r="AK73" i="53"/>
  <c r="V73" i="53"/>
  <c r="AU73" i="53"/>
  <c r="L74" i="53"/>
  <c r="R74" i="53"/>
  <c r="V74" i="53"/>
  <c r="AU74" i="53"/>
  <c r="L75" i="53"/>
  <c r="R75" i="53"/>
  <c r="AK75" i="53"/>
  <c r="V75" i="53"/>
  <c r="AU75" i="53"/>
  <c r="L76" i="53"/>
  <c r="R76" i="53"/>
  <c r="L77" i="53"/>
  <c r="R77" i="53"/>
  <c r="L78" i="53"/>
  <c r="R78" i="53"/>
  <c r="V78" i="53"/>
  <c r="AU78" i="53"/>
  <c r="L79" i="53"/>
  <c r="R79" i="53"/>
  <c r="V79" i="53"/>
  <c r="AU79" i="53"/>
  <c r="L80" i="53"/>
  <c r="R80" i="53"/>
  <c r="V80" i="53"/>
  <c r="AU80" i="53"/>
  <c r="L81" i="53"/>
  <c r="R81" i="53"/>
  <c r="L82" i="53"/>
  <c r="R82" i="53"/>
  <c r="V82" i="53"/>
  <c r="AU82" i="53"/>
  <c r="L83" i="53"/>
  <c r="R83" i="53"/>
  <c r="V83" i="53"/>
  <c r="AU83" i="53"/>
  <c r="L84" i="53"/>
  <c r="R84" i="53"/>
  <c r="V84" i="53"/>
  <c r="AU84" i="53"/>
  <c r="L85" i="53"/>
  <c r="R85" i="53"/>
  <c r="L86" i="53"/>
  <c r="R86" i="53"/>
  <c r="V86" i="53"/>
  <c r="AU86" i="53"/>
  <c r="L87" i="53"/>
  <c r="R87" i="53"/>
  <c r="L88" i="53"/>
  <c r="R88" i="53"/>
  <c r="V88" i="53"/>
  <c r="AU88" i="53"/>
  <c r="L89" i="53"/>
  <c r="R89" i="53"/>
  <c r="L90" i="53"/>
  <c r="R90" i="53"/>
  <c r="AK90" i="53"/>
  <c r="V90" i="53"/>
  <c r="AU90" i="53"/>
  <c r="L91" i="53"/>
  <c r="R91" i="53"/>
  <c r="V91" i="53"/>
  <c r="AU91" i="53"/>
  <c r="L92" i="53"/>
  <c r="R92" i="53"/>
  <c r="V92" i="53"/>
  <c r="AU92" i="53"/>
  <c r="L93" i="53"/>
  <c r="R93" i="53"/>
  <c r="V93" i="53"/>
  <c r="AU93" i="53"/>
  <c r="L94" i="53"/>
  <c r="R94" i="53"/>
  <c r="L95" i="53"/>
  <c r="R95" i="53"/>
  <c r="V95" i="53"/>
  <c r="AU95" i="53"/>
  <c r="L96" i="53"/>
  <c r="R96" i="53"/>
  <c r="V96" i="53"/>
  <c r="AU96" i="53"/>
  <c r="L97" i="53"/>
  <c r="R97" i="53"/>
  <c r="L98" i="53"/>
  <c r="R98" i="53"/>
  <c r="V98" i="53"/>
  <c r="AU98" i="53"/>
  <c r="L99" i="53"/>
  <c r="R99" i="53"/>
  <c r="L100" i="53"/>
  <c r="R100" i="53"/>
  <c r="V100" i="53"/>
  <c r="AU100" i="53"/>
  <c r="L101" i="53"/>
  <c r="R101" i="53"/>
  <c r="V101" i="53"/>
  <c r="AU101" i="53"/>
  <c r="L102" i="53"/>
  <c r="R102" i="53"/>
  <c r="V102" i="53"/>
  <c r="AU102" i="53"/>
  <c r="L103" i="53"/>
  <c r="R103" i="53"/>
  <c r="L104" i="53"/>
  <c r="R104" i="53"/>
  <c r="V104" i="53"/>
  <c r="AU104" i="53"/>
  <c r="L105" i="53"/>
  <c r="R105" i="53"/>
  <c r="L106" i="53"/>
  <c r="R106" i="53"/>
  <c r="V106" i="53"/>
  <c r="AU106" i="53"/>
  <c r="L107" i="53"/>
  <c r="R107" i="53"/>
  <c r="V107" i="53"/>
  <c r="AU107" i="53"/>
  <c r="L108" i="53"/>
  <c r="R108" i="53"/>
  <c r="L109" i="53"/>
  <c r="R109" i="53"/>
  <c r="V109" i="53"/>
  <c r="AU109" i="53"/>
  <c r="L110" i="53"/>
  <c r="R110" i="53"/>
  <c r="V110" i="53"/>
  <c r="AU110" i="53"/>
  <c r="L111" i="53"/>
  <c r="R111" i="53"/>
  <c r="L112" i="53"/>
  <c r="R112" i="53"/>
  <c r="V112" i="53"/>
  <c r="AU112" i="53"/>
  <c r="L113" i="53"/>
  <c r="R113" i="53"/>
  <c r="L114" i="53"/>
  <c r="R114" i="53"/>
  <c r="V114" i="53"/>
  <c r="AU114" i="53"/>
  <c r="L115" i="53"/>
  <c r="R115" i="53"/>
  <c r="V115" i="53"/>
  <c r="AU115" i="53"/>
  <c r="L116" i="53"/>
  <c r="R116" i="53"/>
  <c r="AK116" i="53"/>
  <c r="V116" i="53"/>
  <c r="AU116" i="53"/>
  <c r="L117" i="53"/>
  <c r="R117" i="53"/>
  <c r="AK117" i="53"/>
  <c r="V117" i="53"/>
  <c r="AU117" i="53"/>
  <c r="L118" i="53"/>
  <c r="R118" i="53"/>
  <c r="L119" i="53"/>
  <c r="R119" i="53"/>
  <c r="AK119" i="53"/>
  <c r="V119" i="53"/>
  <c r="AU119" i="53"/>
  <c r="L120" i="53"/>
  <c r="R120" i="53"/>
  <c r="V120" i="53"/>
  <c r="AU120" i="53"/>
  <c r="L121" i="53"/>
  <c r="R121" i="53"/>
  <c r="AK121" i="53"/>
  <c r="V121" i="53"/>
  <c r="AU121" i="53"/>
  <c r="L122" i="53"/>
  <c r="R122" i="53"/>
  <c r="V122" i="53"/>
  <c r="AU122" i="53"/>
  <c r="L123" i="53"/>
  <c r="R123" i="53"/>
  <c r="V123" i="53"/>
  <c r="AU123" i="53"/>
  <c r="L124" i="53"/>
  <c r="R124" i="53"/>
  <c r="L125" i="53"/>
  <c r="R125" i="53"/>
  <c r="AK125" i="53"/>
  <c r="V125" i="53"/>
  <c r="AU125" i="53"/>
  <c r="L126" i="53"/>
  <c r="R126" i="53"/>
  <c r="L127" i="53"/>
  <c r="R127" i="53"/>
  <c r="V127" i="53"/>
  <c r="AU127" i="53"/>
  <c r="L128" i="53"/>
  <c r="R128" i="53"/>
  <c r="V128" i="53"/>
  <c r="AU128" i="53"/>
  <c r="L129" i="53"/>
  <c r="R129" i="53"/>
  <c r="AK129" i="53"/>
  <c r="V129" i="53"/>
  <c r="AU129" i="53"/>
  <c r="L130" i="53"/>
  <c r="R130" i="53"/>
  <c r="V130" i="53"/>
  <c r="AU130" i="53"/>
  <c r="L131" i="53"/>
  <c r="R131" i="53"/>
  <c r="V131" i="53"/>
  <c r="AU131" i="53"/>
  <c r="L132" i="53"/>
  <c r="R132" i="53"/>
  <c r="AK132" i="53"/>
  <c r="V132" i="53"/>
  <c r="AU132" i="53"/>
  <c r="L133" i="53"/>
  <c r="R133" i="53"/>
  <c r="L134" i="53"/>
  <c r="R134" i="53"/>
  <c r="AK134" i="53"/>
  <c r="V134" i="53"/>
  <c r="AU134" i="53"/>
  <c r="L135" i="53"/>
  <c r="R135" i="53"/>
  <c r="V135" i="53"/>
  <c r="AU135" i="53"/>
  <c r="L136" i="53"/>
  <c r="R136" i="53"/>
  <c r="V136" i="53"/>
  <c r="AU136" i="53"/>
  <c r="L137" i="53"/>
  <c r="R137" i="53"/>
  <c r="AK137" i="53"/>
  <c r="V137" i="53"/>
  <c r="AU137" i="53"/>
  <c r="L138" i="53"/>
  <c r="R138" i="53"/>
  <c r="V138" i="53"/>
  <c r="AU138" i="53"/>
  <c r="L139" i="53"/>
  <c r="R139" i="53"/>
  <c r="V139" i="53"/>
  <c r="AU139" i="53"/>
  <c r="L140" i="53"/>
  <c r="R140" i="53"/>
  <c r="V140" i="53"/>
  <c r="AU140" i="53"/>
  <c r="L141" i="53"/>
  <c r="R141" i="53"/>
  <c r="V141" i="53"/>
  <c r="AU141" i="53"/>
  <c r="L142" i="53"/>
  <c r="R142" i="53"/>
  <c r="V142" i="53"/>
  <c r="AU142" i="53"/>
  <c r="L143" i="53"/>
  <c r="R143" i="53"/>
  <c r="V143" i="53"/>
  <c r="AU143" i="53"/>
  <c r="L144" i="53"/>
  <c r="R144" i="53"/>
  <c r="V144" i="53"/>
  <c r="AU144" i="53"/>
  <c r="L145" i="53"/>
  <c r="R145" i="53"/>
  <c r="AK145" i="53"/>
  <c r="V145" i="53"/>
  <c r="AU145" i="53"/>
  <c r="L146" i="53"/>
  <c r="R146" i="53"/>
  <c r="V146" i="53"/>
  <c r="AU146" i="53"/>
  <c r="L147" i="53"/>
  <c r="R147" i="53"/>
  <c r="V147" i="53"/>
  <c r="AU147" i="53"/>
  <c r="L148" i="53"/>
  <c r="R148" i="53"/>
  <c r="V148" i="53"/>
  <c r="AU148" i="53"/>
  <c r="L149" i="53"/>
  <c r="R149" i="53"/>
  <c r="V149" i="53"/>
  <c r="AU149" i="53"/>
  <c r="L150" i="53"/>
  <c r="R150" i="53"/>
  <c r="V150" i="53"/>
  <c r="AU150" i="53"/>
  <c r="L151" i="53"/>
  <c r="R151" i="53"/>
  <c r="V151" i="53"/>
  <c r="AU151" i="53"/>
  <c r="L152" i="53"/>
  <c r="R152" i="53"/>
  <c r="V152" i="53"/>
  <c r="AU152" i="53"/>
  <c r="L153" i="53"/>
  <c r="R153" i="53"/>
  <c r="V153" i="53"/>
  <c r="AU153" i="53"/>
  <c r="L154" i="53"/>
  <c r="R154" i="53"/>
  <c r="V154" i="53"/>
  <c r="AU154" i="53"/>
  <c r="L155" i="53"/>
  <c r="R155" i="53"/>
  <c r="L156" i="53"/>
  <c r="R156" i="53"/>
  <c r="V156" i="53"/>
  <c r="AU156" i="53"/>
  <c r="L157" i="53"/>
  <c r="R157" i="53"/>
  <c r="V157" i="53"/>
  <c r="AU157" i="53"/>
  <c r="L158" i="53"/>
  <c r="R158" i="53"/>
  <c r="V158" i="53"/>
  <c r="AU158" i="53"/>
  <c r="L159" i="53"/>
  <c r="R159" i="53"/>
  <c r="V159" i="53"/>
  <c r="AU159" i="53"/>
  <c r="L160" i="53"/>
  <c r="R160" i="53"/>
  <c r="V160" i="53"/>
  <c r="AU160" i="53"/>
  <c r="L161" i="53"/>
  <c r="R161" i="53"/>
  <c r="AK161" i="53"/>
  <c r="V161" i="53"/>
  <c r="AU161" i="53"/>
  <c r="L162" i="53"/>
  <c r="R162" i="53"/>
  <c r="V162" i="53"/>
  <c r="AU162" i="53"/>
  <c r="L163" i="53"/>
  <c r="R163" i="53"/>
  <c r="L164" i="53"/>
  <c r="R164" i="53"/>
  <c r="V164" i="53"/>
  <c r="AU164" i="53"/>
  <c r="L165" i="53"/>
  <c r="R165" i="53"/>
  <c r="V165" i="53"/>
  <c r="AU165" i="53"/>
  <c r="L166" i="53"/>
  <c r="R166" i="53"/>
  <c r="V166" i="53"/>
  <c r="AU166" i="53"/>
  <c r="R6" i="53"/>
  <c r="V6" i="53"/>
  <c r="AU6" i="53"/>
  <c r="AK7" i="53"/>
  <c r="AK10" i="53"/>
  <c r="AK11" i="53"/>
  <c r="AK13" i="53"/>
  <c r="AK14" i="53"/>
  <c r="AK15" i="53"/>
  <c r="AK18" i="53"/>
  <c r="AK19" i="53"/>
  <c r="AK21" i="53"/>
  <c r="AK22" i="53"/>
  <c r="AK26" i="53"/>
  <c r="AK27" i="53"/>
  <c r="AK29" i="53"/>
  <c r="AK30" i="53"/>
  <c r="AK34" i="53"/>
  <c r="AK35" i="53"/>
  <c r="AK37" i="53"/>
  <c r="AK38" i="53"/>
  <c r="AK39" i="53"/>
  <c r="AK42" i="53"/>
  <c r="AK43" i="53"/>
  <c r="AK46" i="53"/>
  <c r="AK47" i="53"/>
  <c r="AK48" i="53"/>
  <c r="AK50" i="53"/>
  <c r="AK51" i="53"/>
  <c r="AK52" i="53"/>
  <c r="AK53" i="53"/>
  <c r="AK55" i="53"/>
  <c r="AK56" i="53"/>
  <c r="AK59" i="53"/>
  <c r="AK61" i="53"/>
  <c r="AK62" i="53"/>
  <c r="AK63" i="53"/>
  <c r="AK64" i="53"/>
  <c r="AK66" i="53"/>
  <c r="AK68" i="53"/>
  <c r="AK70" i="53"/>
  <c r="AK71" i="53"/>
  <c r="AK72" i="53"/>
  <c r="AK74" i="53"/>
  <c r="AK78" i="53"/>
  <c r="AK79" i="53"/>
  <c r="AK80" i="53"/>
  <c r="AK82" i="53"/>
  <c r="AK83" i="53"/>
  <c r="AK84" i="53"/>
  <c r="AK86" i="53"/>
  <c r="AK88" i="53"/>
  <c r="AK91" i="53"/>
  <c r="AK92" i="53"/>
  <c r="AK93" i="53"/>
  <c r="AK95" i="53"/>
  <c r="AK96" i="53"/>
  <c r="AK98" i="53"/>
  <c r="AK100" i="53"/>
  <c r="AK101" i="53"/>
  <c r="AK102" i="53"/>
  <c r="AK104" i="53"/>
  <c r="AK106" i="53"/>
  <c r="AK107" i="53"/>
  <c r="AK109" i="53"/>
  <c r="AK110" i="53"/>
  <c r="AK112" i="53"/>
  <c r="AK114" i="53"/>
  <c r="AK115" i="53"/>
  <c r="AK120" i="53"/>
  <c r="AK122" i="53"/>
  <c r="AK123" i="53"/>
  <c r="AK127" i="53"/>
  <c r="AK128" i="53"/>
  <c r="AK130" i="53"/>
  <c r="AK131" i="53"/>
  <c r="AK135" i="53"/>
  <c r="AK136" i="53"/>
  <c r="AK138" i="53"/>
  <c r="AK139" i="53"/>
  <c r="AK140" i="53"/>
  <c r="AK141" i="53"/>
  <c r="AK142" i="53"/>
  <c r="AK143" i="53"/>
  <c r="AK144" i="53"/>
  <c r="AK146" i="53"/>
  <c r="AK147" i="53"/>
  <c r="AK148" i="53"/>
  <c r="AK149" i="53"/>
  <c r="AK150" i="53"/>
  <c r="AK151" i="53"/>
  <c r="AK152" i="53"/>
  <c r="AK153" i="53"/>
  <c r="AK154" i="53"/>
  <c r="AK156" i="53"/>
  <c r="AK157" i="53"/>
  <c r="AK158" i="53"/>
  <c r="AK159" i="53"/>
  <c r="AK160" i="53"/>
  <c r="AK162" i="53"/>
  <c r="AK164" i="53"/>
  <c r="AK165" i="53"/>
  <c r="AK166" i="53"/>
  <c r="AK6" i="53"/>
  <c r="R7" i="8"/>
  <c r="R8" i="8"/>
  <c r="V8" i="8"/>
  <c r="AU8" i="8"/>
  <c r="R9" i="8"/>
  <c r="R10" i="8"/>
  <c r="V10" i="8"/>
  <c r="AU10" i="8"/>
  <c r="R11" i="8"/>
  <c r="L12" i="8"/>
  <c r="L13" i="8"/>
  <c r="R13" i="8"/>
  <c r="V13" i="8"/>
  <c r="AU13" i="8"/>
  <c r="L14" i="8"/>
  <c r="R14" i="8"/>
  <c r="L15" i="8"/>
  <c r="R15" i="8"/>
  <c r="L16" i="8"/>
  <c r="R16" i="8"/>
  <c r="L17" i="8"/>
  <c r="R17" i="8"/>
  <c r="L19" i="8"/>
  <c r="R19" i="8"/>
  <c r="V19" i="8"/>
  <c r="AU19" i="8"/>
  <c r="L20" i="8"/>
  <c r="L21" i="8"/>
  <c r="R21" i="8"/>
  <c r="V21" i="8"/>
  <c r="AU21" i="8"/>
  <c r="L22" i="8"/>
  <c r="L23" i="8"/>
  <c r="R23" i="8"/>
  <c r="V23" i="8"/>
  <c r="AU23" i="8"/>
  <c r="L25" i="8"/>
  <c r="R25" i="8"/>
  <c r="V25" i="8"/>
  <c r="AU25" i="8"/>
  <c r="L27" i="8"/>
  <c r="R27" i="8"/>
  <c r="L29" i="8"/>
  <c r="R29" i="8"/>
  <c r="AK29" i="8"/>
  <c r="V29" i="8"/>
  <c r="AU29" i="8"/>
  <c r="L31" i="8"/>
  <c r="R31" i="8"/>
  <c r="AK31" i="8"/>
  <c r="V31" i="8"/>
  <c r="AU31" i="8"/>
  <c r="L33" i="8"/>
  <c r="R33" i="8"/>
  <c r="AK33" i="8"/>
  <c r="V33" i="8"/>
  <c r="AU33" i="8"/>
  <c r="L35" i="8"/>
  <c r="R35" i="8"/>
  <c r="V35" i="8"/>
  <c r="AU35" i="8"/>
  <c r="L37" i="8"/>
  <c r="R37" i="8"/>
  <c r="L39" i="8"/>
  <c r="R39" i="8"/>
  <c r="V39" i="8"/>
  <c r="AU39" i="8"/>
  <c r="L41" i="8"/>
  <c r="R41" i="8"/>
  <c r="V41" i="8"/>
  <c r="AU41" i="8"/>
  <c r="L43" i="8"/>
  <c r="R43" i="8"/>
  <c r="L45" i="8"/>
  <c r="R45" i="8"/>
  <c r="AK45" i="8"/>
  <c r="V45" i="8"/>
  <c r="AU45" i="8"/>
  <c r="L47" i="8"/>
  <c r="R47" i="8"/>
  <c r="V47" i="8"/>
  <c r="AU47" i="8"/>
  <c r="R48" i="8"/>
  <c r="V48" i="8"/>
  <c r="AU48" i="8"/>
  <c r="R49" i="8"/>
  <c r="R50" i="8"/>
  <c r="R51" i="8"/>
  <c r="R52" i="8"/>
  <c r="V52" i="8"/>
  <c r="AU52" i="8"/>
  <c r="R53" i="8"/>
  <c r="L54" i="8"/>
  <c r="R54" i="8"/>
  <c r="V54" i="8"/>
  <c r="AU54" i="8"/>
  <c r="L55" i="8"/>
  <c r="L56" i="8"/>
  <c r="R56" i="8"/>
  <c r="V56" i="8"/>
  <c r="AU56" i="8"/>
  <c r="L57" i="8"/>
  <c r="R57" i="8"/>
  <c r="L58" i="8"/>
  <c r="R58" i="8"/>
  <c r="L59" i="8"/>
  <c r="R59" i="8"/>
  <c r="V59" i="8"/>
  <c r="AU59" i="8"/>
  <c r="L60" i="8"/>
  <c r="R60" i="8"/>
  <c r="L61" i="8"/>
  <c r="L62" i="8"/>
  <c r="R62" i="8"/>
  <c r="L63" i="8"/>
  <c r="L64" i="8"/>
  <c r="R64" i="8"/>
  <c r="V64" i="8"/>
  <c r="AU64" i="8"/>
  <c r="L65" i="8"/>
  <c r="R65" i="8"/>
  <c r="L66" i="8"/>
  <c r="R66" i="8"/>
  <c r="L68" i="8"/>
  <c r="R68" i="8"/>
  <c r="V68" i="8"/>
  <c r="AU68" i="8"/>
  <c r="L70" i="8"/>
  <c r="R70" i="8"/>
  <c r="V70" i="8"/>
  <c r="AU70" i="8"/>
  <c r="L71" i="8"/>
  <c r="L72" i="8"/>
  <c r="R72" i="8"/>
  <c r="L74" i="8"/>
  <c r="R74" i="8"/>
  <c r="L76" i="8"/>
  <c r="R76" i="8"/>
  <c r="L78" i="8"/>
  <c r="R78" i="8"/>
  <c r="L80" i="8"/>
  <c r="R80" i="8"/>
  <c r="V80" i="8"/>
  <c r="AU80" i="8"/>
  <c r="L82" i="8"/>
  <c r="R82" i="8"/>
  <c r="L84" i="8"/>
  <c r="R84" i="8"/>
  <c r="V84" i="8"/>
  <c r="AU84" i="8"/>
  <c r="L86" i="8"/>
  <c r="R86" i="8"/>
  <c r="V86" i="8"/>
  <c r="AU86" i="8"/>
  <c r="L88" i="8"/>
  <c r="R88" i="8"/>
  <c r="R6" i="8"/>
  <c r="V6" i="8"/>
  <c r="AU6" i="8"/>
  <c r="AK8" i="8"/>
  <c r="AK10" i="8"/>
  <c r="AK13" i="8"/>
  <c r="AK19" i="8"/>
  <c r="AK21" i="8"/>
  <c r="AK23" i="8"/>
  <c r="AK25" i="8"/>
  <c r="AK35" i="8"/>
  <c r="AK39" i="8"/>
  <c r="AK41" i="8"/>
  <c r="AK47" i="8"/>
  <c r="AK48" i="8"/>
  <c r="AK52" i="8"/>
  <c r="AK54" i="8"/>
  <c r="AK56" i="8"/>
  <c r="AK59" i="8"/>
  <c r="AK64" i="8"/>
  <c r="AK68" i="8"/>
  <c r="AK70" i="8"/>
  <c r="AK80" i="8"/>
  <c r="AK84" i="8"/>
  <c r="AK86" i="8"/>
  <c r="AK6" i="8"/>
  <c r="S7" i="8"/>
  <c r="T48" i="8"/>
  <c r="S49" i="8"/>
  <c r="S50" i="8"/>
  <c r="T49" i="8"/>
  <c r="E29" i="1"/>
  <c r="T5" i="53"/>
  <c r="T6" i="53"/>
  <c r="AX6" i="53"/>
  <c r="C34" i="3"/>
  <c r="C35" i="3"/>
  <c r="C36" i="3"/>
  <c r="C37" i="3"/>
  <c r="C38" i="3"/>
  <c r="C39" i="3"/>
  <c r="P21" i="8"/>
  <c r="P25" i="8"/>
  <c r="P31" i="8"/>
  <c r="P47" i="8"/>
  <c r="P70" i="8"/>
  <c r="P74" i="8"/>
  <c r="O25" i="8"/>
  <c r="O43" i="8"/>
  <c r="O70" i="8"/>
  <c r="O72" i="8"/>
  <c r="O78" i="8"/>
  <c r="O82" i="8"/>
  <c r="R7" i="49"/>
  <c r="R8" i="49"/>
  <c r="R9" i="49"/>
  <c r="AL9" i="49"/>
  <c r="R10" i="49"/>
  <c r="AL10" i="49"/>
  <c r="R11" i="49"/>
  <c r="R12" i="49"/>
  <c r="AL12" i="49"/>
  <c r="R13" i="49"/>
  <c r="AL13" i="49"/>
  <c r="R14" i="49"/>
  <c r="R15" i="49"/>
  <c r="R16" i="49"/>
  <c r="AL16" i="49"/>
  <c r="R17" i="49"/>
  <c r="AL17" i="49"/>
  <c r="R18" i="49"/>
  <c r="AL18" i="49"/>
  <c r="R19" i="49"/>
  <c r="AL19" i="49"/>
  <c r="R20" i="49"/>
  <c r="AL20" i="49"/>
  <c r="R21" i="49"/>
  <c r="AL21" i="49"/>
  <c r="R22" i="49"/>
  <c r="AL22" i="49"/>
  <c r="R23" i="49"/>
  <c r="R24" i="49"/>
  <c r="AL24" i="49"/>
  <c r="R25" i="49"/>
  <c r="AL25" i="49"/>
  <c r="R26" i="49"/>
  <c r="R27" i="49"/>
  <c r="AL27" i="49"/>
  <c r="R28" i="49"/>
  <c r="R29" i="49"/>
  <c r="AL29" i="49"/>
  <c r="R30" i="49"/>
  <c r="T30" i="49"/>
  <c r="AL30" i="49"/>
  <c r="R31" i="49"/>
  <c r="AL31" i="49"/>
  <c r="R32" i="49"/>
  <c r="AL32" i="49"/>
  <c r="R33" i="49"/>
  <c r="AL33" i="49"/>
  <c r="R34" i="49"/>
  <c r="T34" i="49"/>
  <c r="AL34" i="49"/>
  <c r="R35" i="49"/>
  <c r="R36" i="49"/>
  <c r="AL36" i="49"/>
  <c r="R37" i="49"/>
  <c r="AL37" i="49"/>
  <c r="R38" i="49"/>
  <c r="T38" i="49"/>
  <c r="AV38" i="49"/>
  <c r="AL38" i="49"/>
  <c r="R39" i="49"/>
  <c r="R40" i="49"/>
  <c r="AL40" i="49"/>
  <c r="R41" i="49"/>
  <c r="AL41" i="49"/>
  <c r="R42" i="49"/>
  <c r="AL42" i="49"/>
  <c r="R43" i="49"/>
  <c r="R44" i="49"/>
  <c r="AL44" i="49"/>
  <c r="R45" i="49"/>
  <c r="AL45" i="49"/>
  <c r="R46" i="49"/>
  <c r="R47" i="49"/>
  <c r="R48" i="49"/>
  <c r="R49" i="49"/>
  <c r="AL49" i="49"/>
  <c r="R50" i="49"/>
  <c r="AL50" i="49"/>
  <c r="R54" i="49"/>
  <c r="R55" i="49"/>
  <c r="AL55" i="49"/>
  <c r="R56" i="49"/>
  <c r="AL56" i="49"/>
  <c r="R60" i="49"/>
  <c r="AL60" i="49"/>
  <c r="R61" i="49"/>
  <c r="AL61" i="49"/>
  <c r="R62" i="49"/>
  <c r="T62" i="49"/>
  <c r="AL62" i="49"/>
  <c r="R66" i="49"/>
  <c r="R67" i="49"/>
  <c r="R68" i="49"/>
  <c r="R72" i="49"/>
  <c r="R78" i="49"/>
  <c r="R79" i="49"/>
  <c r="AL79" i="49"/>
  <c r="R84" i="49"/>
  <c r="AL84" i="49"/>
  <c r="R85" i="49"/>
  <c r="T85" i="49"/>
  <c r="AL85" i="49"/>
  <c r="R86" i="49"/>
  <c r="R87" i="49"/>
  <c r="AL87" i="49"/>
  <c r="R90" i="49"/>
  <c r="R91" i="49"/>
  <c r="AL91" i="49"/>
  <c r="R92" i="49"/>
  <c r="AL92" i="49"/>
  <c r="R93" i="49"/>
  <c r="AL93" i="49"/>
  <c r="R94" i="49"/>
  <c r="R95" i="49"/>
  <c r="AL95" i="49"/>
  <c r="R96" i="49"/>
  <c r="AL96" i="49"/>
  <c r="R97" i="49"/>
  <c r="AL97" i="49"/>
  <c r="R98" i="49"/>
  <c r="R99" i="49"/>
  <c r="AL99" i="49"/>
  <c r="R100" i="49"/>
  <c r="AL100" i="49"/>
  <c r="R101" i="49"/>
  <c r="AL101" i="49"/>
  <c r="R102" i="49"/>
  <c r="R103" i="49"/>
  <c r="AL103" i="49"/>
  <c r="R104" i="49"/>
  <c r="AL104" i="49"/>
  <c r="R105" i="49"/>
  <c r="T105" i="49"/>
  <c r="AL105" i="49"/>
  <c r="R106" i="49"/>
  <c r="R107" i="49"/>
  <c r="AL107" i="49"/>
  <c r="R108" i="49"/>
  <c r="AL108" i="49"/>
  <c r="R109" i="49"/>
  <c r="AL109" i="49"/>
  <c r="R114" i="49"/>
  <c r="R115" i="49"/>
  <c r="AL115" i="49"/>
  <c r="R120" i="49"/>
  <c r="AL120" i="49"/>
  <c r="R121" i="49"/>
  <c r="R122" i="49"/>
  <c r="R123" i="49"/>
  <c r="AL123" i="49"/>
  <c r="R124" i="49"/>
  <c r="AL124" i="49"/>
  <c r="R125" i="49"/>
  <c r="R126" i="49"/>
  <c r="R127" i="49"/>
  <c r="AL127" i="49"/>
  <c r="R128" i="49"/>
  <c r="AL128" i="49"/>
  <c r="R129" i="49"/>
  <c r="AL129" i="49"/>
  <c r="R130" i="49"/>
  <c r="R132" i="49"/>
  <c r="AL132" i="49"/>
  <c r="R133" i="49"/>
  <c r="AL133" i="49"/>
  <c r="R138" i="49"/>
  <c r="R144" i="49"/>
  <c r="AL144" i="49"/>
  <c r="R145" i="49"/>
  <c r="AL145" i="49"/>
  <c r="R146" i="49"/>
  <c r="R147" i="49"/>
  <c r="AL147" i="49"/>
  <c r="R150" i="49"/>
  <c r="R151" i="49"/>
  <c r="AL151" i="49"/>
  <c r="R152" i="49"/>
  <c r="AL152" i="49"/>
  <c r="R153" i="49"/>
  <c r="R154" i="49"/>
  <c r="AL154" i="49"/>
  <c r="R155" i="49"/>
  <c r="AL155" i="49"/>
  <c r="R156" i="49"/>
  <c r="AL156" i="49"/>
  <c r="R157" i="49"/>
  <c r="AL157" i="49"/>
  <c r="R158" i="49"/>
  <c r="AL158" i="49"/>
  <c r="R159" i="49"/>
  <c r="AL159" i="49"/>
  <c r="R160" i="49"/>
  <c r="AL160" i="49"/>
  <c r="R161" i="49"/>
  <c r="AL161" i="49"/>
  <c r="R162" i="49"/>
  <c r="AL162" i="49"/>
  <c r="R163" i="49"/>
  <c r="AL163" i="49"/>
  <c r="R164" i="49"/>
  <c r="AL164" i="49"/>
  <c r="R165" i="49"/>
  <c r="AL165" i="49"/>
  <c r="R166" i="49"/>
  <c r="AL166" i="49"/>
  <c r="R167" i="49"/>
  <c r="AL167" i="49"/>
  <c r="R168" i="49"/>
  <c r="AL168" i="49"/>
  <c r="R169" i="49"/>
  <c r="AL169" i="49"/>
  <c r="R170" i="49"/>
  <c r="AL170" i="49"/>
  <c r="R171" i="49"/>
  <c r="AL171" i="49"/>
  <c r="R172" i="49"/>
  <c r="AL172" i="49"/>
  <c r="R173" i="49"/>
  <c r="AL173" i="49"/>
  <c r="R174" i="49"/>
  <c r="AL174" i="49"/>
  <c r="R175" i="49"/>
  <c r="AL175" i="49"/>
  <c r="R176" i="49"/>
  <c r="AL176" i="49"/>
  <c r="R177" i="49"/>
  <c r="AL177" i="49"/>
  <c r="R178" i="49"/>
  <c r="AL178" i="49"/>
  <c r="R179" i="49"/>
  <c r="AL179" i="49"/>
  <c r="R180" i="49"/>
  <c r="AL180" i="49"/>
  <c r="R181" i="49"/>
  <c r="AL181" i="49"/>
  <c r="R182" i="49"/>
  <c r="AL182" i="49"/>
  <c r="R183" i="49"/>
  <c r="AL183" i="49"/>
  <c r="R184" i="49"/>
  <c r="AL184" i="49"/>
  <c r="R185" i="49"/>
  <c r="AL185" i="49"/>
  <c r="R186" i="49"/>
  <c r="AL186" i="49"/>
  <c r="R187" i="49"/>
  <c r="AL187" i="49"/>
  <c r="R188" i="49"/>
  <c r="AL188" i="49"/>
  <c r="R189" i="49"/>
  <c r="AL189" i="49"/>
  <c r="R190" i="49"/>
  <c r="AL190" i="49"/>
  <c r="R191" i="49"/>
  <c r="AL191" i="49"/>
  <c r="R192" i="49"/>
  <c r="AL192" i="49"/>
  <c r="R193" i="49"/>
  <c r="AL193" i="49"/>
  <c r="R194" i="49"/>
  <c r="AL194" i="49"/>
  <c r="R195" i="49"/>
  <c r="AL195" i="49"/>
  <c r="T9" i="49"/>
  <c r="AV9" i="49"/>
  <c r="T10" i="49"/>
  <c r="AV10" i="49"/>
  <c r="T12" i="49"/>
  <c r="AV12" i="49"/>
  <c r="T13" i="49"/>
  <c r="AV13" i="49"/>
  <c r="T16" i="49"/>
  <c r="AV16" i="49"/>
  <c r="T17" i="49"/>
  <c r="AV17" i="49"/>
  <c r="T18" i="49"/>
  <c r="AV18" i="49"/>
  <c r="T19" i="49"/>
  <c r="AV19" i="49"/>
  <c r="T21" i="49"/>
  <c r="AV21" i="49"/>
  <c r="T22" i="49"/>
  <c r="AV22" i="49"/>
  <c r="T24" i="49"/>
  <c r="AV24" i="49"/>
  <c r="T25" i="49"/>
  <c r="AV25" i="49"/>
  <c r="T27" i="49"/>
  <c r="AV27" i="49"/>
  <c r="T29" i="49"/>
  <c r="AV29" i="49"/>
  <c r="AV30" i="49"/>
  <c r="T31" i="49"/>
  <c r="AV31" i="49"/>
  <c r="T32" i="49"/>
  <c r="AV32" i="49"/>
  <c r="T33" i="49"/>
  <c r="AV33" i="49"/>
  <c r="AV34" i="49"/>
  <c r="T36" i="49"/>
  <c r="AV36" i="49"/>
  <c r="T37" i="49"/>
  <c r="AV37" i="49"/>
  <c r="T40" i="49"/>
  <c r="AV40" i="49"/>
  <c r="T41" i="49"/>
  <c r="AV41" i="49"/>
  <c r="T42" i="49"/>
  <c r="AV42" i="49"/>
  <c r="T44" i="49"/>
  <c r="AV44" i="49"/>
  <c r="T45" i="49"/>
  <c r="AV45" i="49"/>
  <c r="T49" i="49"/>
  <c r="AV49" i="49"/>
  <c r="T50" i="49"/>
  <c r="AV50" i="49"/>
  <c r="T55" i="49"/>
  <c r="AV55" i="49"/>
  <c r="T56" i="49"/>
  <c r="AV56" i="49"/>
  <c r="T60" i="49"/>
  <c r="AV60" i="49"/>
  <c r="T61" i="49"/>
  <c r="AV61" i="49"/>
  <c r="AV62" i="49"/>
  <c r="T79" i="49"/>
  <c r="AV79" i="49"/>
  <c r="T84" i="49"/>
  <c r="AV84" i="49"/>
  <c r="AV85" i="49"/>
  <c r="T87" i="49"/>
  <c r="AV87" i="49"/>
  <c r="T91" i="49"/>
  <c r="AV91" i="49"/>
  <c r="T92" i="49"/>
  <c r="AV92" i="49"/>
  <c r="T93" i="49"/>
  <c r="AV93" i="49"/>
  <c r="T95" i="49"/>
  <c r="AV95" i="49"/>
  <c r="T96" i="49"/>
  <c r="AV96" i="49"/>
  <c r="T97" i="49"/>
  <c r="AV97" i="49"/>
  <c r="T99" i="49"/>
  <c r="AV99" i="49"/>
  <c r="T100" i="49"/>
  <c r="AV100" i="49"/>
  <c r="T101" i="49"/>
  <c r="AV101" i="49"/>
  <c r="T103" i="49"/>
  <c r="AV103" i="49"/>
  <c r="T104" i="49"/>
  <c r="AV104" i="49"/>
  <c r="AV105" i="49"/>
  <c r="T107" i="49"/>
  <c r="AV107" i="49"/>
  <c r="T108" i="49"/>
  <c r="AV108" i="49"/>
  <c r="T109" i="49"/>
  <c r="AV109" i="49"/>
  <c r="T115" i="49"/>
  <c r="AV115" i="49"/>
  <c r="T120" i="49"/>
  <c r="AV120" i="49"/>
  <c r="T123" i="49"/>
  <c r="AV123" i="49"/>
  <c r="T124" i="49"/>
  <c r="AV124" i="49"/>
  <c r="T127" i="49"/>
  <c r="AV127" i="49"/>
  <c r="T128" i="49"/>
  <c r="AV128" i="49"/>
  <c r="T129" i="49"/>
  <c r="AV129" i="49"/>
  <c r="T132" i="49"/>
  <c r="AV132" i="49"/>
  <c r="T133" i="49"/>
  <c r="AV133" i="49"/>
  <c r="T144" i="49"/>
  <c r="AV144" i="49"/>
  <c r="T145" i="49"/>
  <c r="AV145" i="49"/>
  <c r="T147" i="49"/>
  <c r="AV147" i="49"/>
  <c r="T151" i="49"/>
  <c r="AV151" i="49"/>
  <c r="T152" i="49"/>
  <c r="AV152" i="49"/>
  <c r="T154" i="49"/>
  <c r="AV154" i="49"/>
  <c r="T155" i="49"/>
  <c r="AV155" i="49"/>
  <c r="T156" i="49"/>
  <c r="AV156" i="49"/>
  <c r="T157" i="49"/>
  <c r="AV157" i="49"/>
  <c r="T158" i="49"/>
  <c r="AV158" i="49"/>
  <c r="T159" i="49"/>
  <c r="AV159" i="49"/>
  <c r="T160" i="49"/>
  <c r="AV160" i="49"/>
  <c r="T161" i="49"/>
  <c r="AV161" i="49"/>
  <c r="T162" i="49"/>
  <c r="AV162" i="49"/>
  <c r="T163" i="49"/>
  <c r="AV163" i="49"/>
  <c r="T164" i="49"/>
  <c r="AV164" i="49"/>
  <c r="T165" i="49"/>
  <c r="AV165" i="49"/>
  <c r="T166" i="49"/>
  <c r="AV166" i="49"/>
  <c r="T167" i="49"/>
  <c r="AV167" i="49"/>
  <c r="T168" i="49"/>
  <c r="AV168" i="49"/>
  <c r="T169" i="49"/>
  <c r="AV169" i="49"/>
  <c r="T170" i="49"/>
  <c r="AV170" i="49"/>
  <c r="T171" i="49"/>
  <c r="AV171" i="49"/>
  <c r="T172" i="49"/>
  <c r="AV172" i="49"/>
  <c r="T173" i="49"/>
  <c r="AV173" i="49"/>
  <c r="T174" i="49"/>
  <c r="AV174" i="49"/>
  <c r="T175" i="49"/>
  <c r="AV175" i="49"/>
  <c r="T176" i="49"/>
  <c r="AV176" i="49"/>
  <c r="T177" i="49"/>
  <c r="AV177" i="49"/>
  <c r="T178" i="49"/>
  <c r="AV178" i="49"/>
  <c r="T179" i="49"/>
  <c r="AV179" i="49"/>
  <c r="T180" i="49"/>
  <c r="AV180" i="49"/>
  <c r="T181" i="49"/>
  <c r="AV181" i="49"/>
  <c r="T182" i="49"/>
  <c r="AV182" i="49"/>
  <c r="T183" i="49"/>
  <c r="AV183" i="49"/>
  <c r="T184" i="49"/>
  <c r="AV184" i="49"/>
  <c r="T185" i="49"/>
  <c r="AV185" i="49"/>
  <c r="T186" i="49"/>
  <c r="AV186" i="49"/>
  <c r="T187" i="49"/>
  <c r="AV187" i="49"/>
  <c r="T188" i="49"/>
  <c r="AV188" i="49"/>
  <c r="T189" i="49"/>
  <c r="AV189" i="49"/>
  <c r="T190" i="49"/>
  <c r="AV190" i="49"/>
  <c r="T191" i="49"/>
  <c r="AV191" i="49"/>
  <c r="T192" i="49"/>
  <c r="AV192" i="49"/>
  <c r="T193" i="49"/>
  <c r="AV193" i="49"/>
  <c r="T194" i="49"/>
  <c r="AV194" i="49"/>
  <c r="T195" i="49"/>
  <c r="AV195" i="49"/>
  <c r="R6" i="49"/>
  <c r="O38" i="49"/>
  <c r="O45" i="49"/>
  <c r="O46" i="49"/>
  <c r="O67" i="49"/>
  <c r="O100" i="49"/>
  <c r="O105" i="49"/>
  <c r="O125" i="49"/>
  <c r="O155" i="49"/>
  <c r="O169" i="49"/>
  <c r="O174" i="49"/>
  <c r="R7" i="52"/>
  <c r="T7" i="52"/>
  <c r="AI7" i="52"/>
  <c r="R8" i="52"/>
  <c r="R9" i="52"/>
  <c r="AI9" i="52"/>
  <c r="R10" i="52"/>
  <c r="AI10" i="52"/>
  <c r="R11" i="52"/>
  <c r="R12" i="52"/>
  <c r="AI12" i="52"/>
  <c r="R13" i="52"/>
  <c r="AI13" i="52"/>
  <c r="R14" i="52"/>
  <c r="AI14" i="52"/>
  <c r="R15" i="52"/>
  <c r="R16" i="52"/>
  <c r="AI16" i="52"/>
  <c r="R17" i="52"/>
  <c r="AI17" i="52"/>
  <c r="R18" i="52"/>
  <c r="AI18" i="52"/>
  <c r="R19" i="52"/>
  <c r="T19" i="52"/>
  <c r="AI19" i="52"/>
  <c r="R20" i="52"/>
  <c r="AI20" i="52"/>
  <c r="R21" i="52"/>
  <c r="AI21" i="52"/>
  <c r="R22" i="52"/>
  <c r="AI22" i="52"/>
  <c r="R23" i="52"/>
  <c r="R24" i="52"/>
  <c r="R25" i="52"/>
  <c r="AI25" i="52"/>
  <c r="R26" i="52"/>
  <c r="AI26" i="52"/>
  <c r="R27" i="52"/>
  <c r="T27" i="52"/>
  <c r="AI27" i="52"/>
  <c r="R28" i="52"/>
  <c r="AI28" i="52"/>
  <c r="R29" i="52"/>
  <c r="AI29" i="52"/>
  <c r="R30" i="52"/>
  <c r="AI30" i="52"/>
  <c r="R31" i="52"/>
  <c r="T31" i="52"/>
  <c r="AS31" i="52"/>
  <c r="AI31" i="52"/>
  <c r="R32" i="52"/>
  <c r="R33" i="52"/>
  <c r="AI33" i="52"/>
  <c r="R34" i="52"/>
  <c r="AI34" i="52"/>
  <c r="R35" i="52"/>
  <c r="T35" i="52"/>
  <c r="AI35" i="52"/>
  <c r="R36" i="52"/>
  <c r="AI36" i="52"/>
  <c r="R37" i="52"/>
  <c r="AI37" i="52"/>
  <c r="R38" i="52"/>
  <c r="AI38" i="52"/>
  <c r="R39" i="52"/>
  <c r="T39" i="52"/>
  <c r="AI39" i="52"/>
  <c r="R40" i="52"/>
  <c r="AI40" i="52"/>
  <c r="R41" i="52"/>
  <c r="AI41" i="52"/>
  <c r="R42" i="52"/>
  <c r="AI42" i="52"/>
  <c r="R43" i="52"/>
  <c r="R44" i="52"/>
  <c r="AI44" i="52"/>
  <c r="R45" i="52"/>
  <c r="AI45" i="52"/>
  <c r="R46" i="52"/>
  <c r="AI46" i="52"/>
  <c r="R47" i="52"/>
  <c r="T47" i="52"/>
  <c r="AS47" i="52"/>
  <c r="AI47" i="52"/>
  <c r="R48" i="52"/>
  <c r="AI48" i="52"/>
  <c r="R49" i="52"/>
  <c r="AI49" i="52"/>
  <c r="R50" i="52"/>
  <c r="AI50" i="52"/>
  <c r="R51" i="52"/>
  <c r="T51" i="52"/>
  <c r="AI51" i="52"/>
  <c r="R52" i="52"/>
  <c r="AI52" i="52"/>
  <c r="R53" i="52"/>
  <c r="AI53" i="52"/>
  <c r="R54" i="52"/>
  <c r="AI54" i="52"/>
  <c r="R55" i="52"/>
  <c r="R56" i="52"/>
  <c r="R57" i="52"/>
  <c r="AI57" i="52"/>
  <c r="R58" i="52"/>
  <c r="AI58" i="52"/>
  <c r="R59" i="52"/>
  <c r="R60" i="52"/>
  <c r="AI60" i="52"/>
  <c r="R61" i="52"/>
  <c r="AI61" i="52"/>
  <c r="R62" i="52"/>
  <c r="AI62" i="52"/>
  <c r="R63" i="52"/>
  <c r="R64" i="52"/>
  <c r="AI64" i="52"/>
  <c r="R65" i="52"/>
  <c r="AI65" i="52"/>
  <c r="R66" i="52"/>
  <c r="AI66" i="52"/>
  <c r="R67" i="52"/>
  <c r="T67" i="52"/>
  <c r="AI67" i="52"/>
  <c r="R68" i="52"/>
  <c r="R69" i="52"/>
  <c r="AI69" i="52"/>
  <c r="R70" i="52"/>
  <c r="AI70" i="52"/>
  <c r="R71" i="52"/>
  <c r="T71" i="52"/>
  <c r="AI71" i="52"/>
  <c r="R72" i="52"/>
  <c r="R73" i="52"/>
  <c r="AI73" i="52"/>
  <c r="R74" i="52"/>
  <c r="AI74" i="52"/>
  <c r="R75" i="52"/>
  <c r="R76" i="52"/>
  <c r="AI76" i="52"/>
  <c r="R77" i="52"/>
  <c r="AI77" i="52"/>
  <c r="R78" i="52"/>
  <c r="AI78" i="52"/>
  <c r="R79" i="52"/>
  <c r="T79" i="52"/>
  <c r="AS79" i="52"/>
  <c r="AI79" i="52"/>
  <c r="R80" i="52"/>
  <c r="AI80" i="52"/>
  <c r="R81" i="52"/>
  <c r="AI81" i="52"/>
  <c r="R82" i="52"/>
  <c r="AI82" i="52"/>
  <c r="R83" i="52"/>
  <c r="T83" i="52"/>
  <c r="AI83" i="52"/>
  <c r="R84" i="52"/>
  <c r="R85" i="52"/>
  <c r="AI85" i="52"/>
  <c r="R86" i="52"/>
  <c r="AI86" i="52"/>
  <c r="R87" i="52"/>
  <c r="R88" i="52"/>
  <c r="AI88" i="52"/>
  <c r="R89" i="52"/>
  <c r="AI89" i="52"/>
  <c r="AS7" i="52"/>
  <c r="T9" i="52"/>
  <c r="AS9" i="52"/>
  <c r="T10" i="52"/>
  <c r="AS10" i="52"/>
  <c r="T12" i="52"/>
  <c r="AS12" i="52"/>
  <c r="T13" i="52"/>
  <c r="AS13" i="52"/>
  <c r="T14" i="52"/>
  <c r="AS14" i="52"/>
  <c r="T16" i="52"/>
  <c r="AS16" i="52"/>
  <c r="T17" i="52"/>
  <c r="AS17" i="52"/>
  <c r="T18" i="52"/>
  <c r="AS18" i="52"/>
  <c r="AS19" i="52"/>
  <c r="T20" i="52"/>
  <c r="AS20" i="52"/>
  <c r="T21" i="52"/>
  <c r="AS21" i="52"/>
  <c r="T22" i="52"/>
  <c r="AS22" i="52"/>
  <c r="T25" i="52"/>
  <c r="AS25" i="52"/>
  <c r="T26" i="52"/>
  <c r="AS26" i="52"/>
  <c r="AS27" i="52"/>
  <c r="T28" i="52"/>
  <c r="AS28" i="52"/>
  <c r="T29" i="52"/>
  <c r="AS29" i="52"/>
  <c r="T30" i="52"/>
  <c r="AS30" i="52"/>
  <c r="T33" i="52"/>
  <c r="AS33" i="52"/>
  <c r="T34" i="52"/>
  <c r="AS34" i="52"/>
  <c r="AS35" i="52"/>
  <c r="T36" i="52"/>
  <c r="AS36" i="52"/>
  <c r="T37" i="52"/>
  <c r="AS37" i="52"/>
  <c r="T38" i="52"/>
  <c r="AS38" i="52"/>
  <c r="AS39" i="52"/>
  <c r="T40" i="52"/>
  <c r="AS40" i="52"/>
  <c r="T41" i="52"/>
  <c r="AS41" i="52"/>
  <c r="T42" i="52"/>
  <c r="AS42" i="52"/>
  <c r="T44" i="52"/>
  <c r="AS44" i="52"/>
  <c r="T45" i="52"/>
  <c r="AS45" i="52"/>
  <c r="T46" i="52"/>
  <c r="AS46" i="52"/>
  <c r="T48" i="52"/>
  <c r="AS48" i="52"/>
  <c r="T49" i="52"/>
  <c r="AS49" i="52"/>
  <c r="T50" i="52"/>
  <c r="AS50" i="52"/>
  <c r="AS51" i="52"/>
  <c r="T52" i="52"/>
  <c r="AS52" i="52"/>
  <c r="T53" i="52"/>
  <c r="AS53" i="52"/>
  <c r="T54" i="52"/>
  <c r="AS54" i="52"/>
  <c r="T57" i="52"/>
  <c r="AS57" i="52"/>
  <c r="T58" i="52"/>
  <c r="AS58" i="52"/>
  <c r="T60" i="52"/>
  <c r="AS60" i="52"/>
  <c r="T61" i="52"/>
  <c r="AS61" i="52"/>
  <c r="T62" i="52"/>
  <c r="AS62" i="52"/>
  <c r="T64" i="52"/>
  <c r="AS64" i="52"/>
  <c r="T65" i="52"/>
  <c r="AS65" i="52"/>
  <c r="T66" i="52"/>
  <c r="AS66" i="52"/>
  <c r="AS67" i="52"/>
  <c r="T69" i="52"/>
  <c r="AS69" i="52"/>
  <c r="T70" i="52"/>
  <c r="AS70" i="52"/>
  <c r="AS71" i="52"/>
  <c r="T73" i="52"/>
  <c r="AS73" i="52"/>
  <c r="T74" i="52"/>
  <c r="AS74" i="52"/>
  <c r="T76" i="52"/>
  <c r="AS76" i="52"/>
  <c r="T77" i="52"/>
  <c r="AS77" i="52"/>
  <c r="T78" i="52"/>
  <c r="AS78" i="52"/>
  <c r="T80" i="52"/>
  <c r="AS80" i="52"/>
  <c r="T81" i="52"/>
  <c r="AS81" i="52"/>
  <c r="T82" i="52"/>
  <c r="AS82" i="52"/>
  <c r="AS83" i="52"/>
  <c r="T85" i="52"/>
  <c r="AS85" i="52"/>
  <c r="T86" i="52"/>
  <c r="AS86" i="52"/>
  <c r="T88" i="52"/>
  <c r="AS88" i="52"/>
  <c r="T89" i="52"/>
  <c r="AS89" i="52"/>
  <c r="R6" i="52"/>
  <c r="T6" i="52"/>
  <c r="AS6" i="52"/>
  <c r="AI6" i="52"/>
  <c r="R7" i="50"/>
  <c r="T7" i="50"/>
  <c r="R8" i="50"/>
  <c r="AI8" i="50"/>
  <c r="R9" i="50"/>
  <c r="AI9" i="50"/>
  <c r="R10" i="50"/>
  <c r="AI10" i="50"/>
  <c r="R11" i="50"/>
  <c r="R12" i="50"/>
  <c r="AI12" i="50"/>
  <c r="R13" i="50"/>
  <c r="AI13" i="50"/>
  <c r="R14" i="50"/>
  <c r="AI14" i="50"/>
  <c r="R15" i="50"/>
  <c r="R16" i="50"/>
  <c r="AI16" i="50"/>
  <c r="R17" i="50"/>
  <c r="AI17" i="50"/>
  <c r="R18" i="50"/>
  <c r="AI18" i="50"/>
  <c r="R19" i="50"/>
  <c r="AI19" i="50"/>
  <c r="R20" i="50"/>
  <c r="AI20" i="50"/>
  <c r="R21" i="50"/>
  <c r="AI21" i="50"/>
  <c r="R22" i="50"/>
  <c r="AI22" i="50"/>
  <c r="R23" i="50"/>
  <c r="L24" i="50"/>
  <c r="R24" i="50"/>
  <c r="AI24" i="50"/>
  <c r="L25" i="50"/>
  <c r="L26" i="50"/>
  <c r="L44" i="50"/>
  <c r="L62" i="50"/>
  <c r="R26" i="50"/>
  <c r="AI26" i="50"/>
  <c r="L27" i="50"/>
  <c r="R27" i="50"/>
  <c r="L28" i="50"/>
  <c r="R28" i="50"/>
  <c r="L29" i="50"/>
  <c r="R29" i="50"/>
  <c r="L30" i="50"/>
  <c r="R30" i="50"/>
  <c r="AI30" i="50"/>
  <c r="L31" i="50"/>
  <c r="R31" i="50"/>
  <c r="T31" i="50"/>
  <c r="AS31" i="50"/>
  <c r="AI31" i="50"/>
  <c r="L32" i="50"/>
  <c r="R32" i="50"/>
  <c r="AI32" i="50"/>
  <c r="L33" i="50"/>
  <c r="L34" i="50"/>
  <c r="L52" i="50"/>
  <c r="R34" i="50"/>
  <c r="AI34" i="50"/>
  <c r="L35" i="50"/>
  <c r="R35" i="50"/>
  <c r="AI35" i="50"/>
  <c r="L36" i="50"/>
  <c r="R36" i="50"/>
  <c r="AI36" i="50"/>
  <c r="L37" i="50"/>
  <c r="L38" i="50"/>
  <c r="R38" i="50"/>
  <c r="AI38" i="50"/>
  <c r="L39" i="50"/>
  <c r="R39" i="50"/>
  <c r="T39" i="50"/>
  <c r="AS39" i="50"/>
  <c r="AI39" i="50"/>
  <c r="L40" i="50"/>
  <c r="L41" i="50"/>
  <c r="L42" i="50"/>
  <c r="R44" i="50"/>
  <c r="AI44" i="50"/>
  <c r="L45" i="50"/>
  <c r="R45" i="50"/>
  <c r="AI45" i="50"/>
  <c r="L46" i="50"/>
  <c r="R46" i="50"/>
  <c r="L47" i="50"/>
  <c r="R47" i="50"/>
  <c r="T47" i="50"/>
  <c r="AS47" i="50"/>
  <c r="AI47" i="50"/>
  <c r="L48" i="50"/>
  <c r="L49" i="50"/>
  <c r="L50" i="50"/>
  <c r="L53" i="50"/>
  <c r="R53" i="50"/>
  <c r="AI53" i="50"/>
  <c r="L54" i="50"/>
  <c r="R54" i="50"/>
  <c r="L56" i="50"/>
  <c r="R56" i="50"/>
  <c r="AI56" i="50"/>
  <c r="L57" i="50"/>
  <c r="R62" i="50"/>
  <c r="L63" i="50"/>
  <c r="L64" i="50"/>
  <c r="R64" i="50"/>
  <c r="AI64" i="50"/>
  <c r="L65" i="50"/>
  <c r="L72" i="50"/>
  <c r="R72" i="50"/>
  <c r="AI72" i="50"/>
  <c r="L74" i="50"/>
  <c r="L80" i="50"/>
  <c r="R80" i="50"/>
  <c r="AI80" i="50"/>
  <c r="L82" i="50"/>
  <c r="L90" i="50"/>
  <c r="L108" i="50"/>
  <c r="L126" i="50"/>
  <c r="R90" i="50"/>
  <c r="AI90" i="50"/>
  <c r="L98" i="50"/>
  <c r="L116" i="50"/>
  <c r="R98" i="50"/>
  <c r="AI98" i="50"/>
  <c r="R108" i="50"/>
  <c r="R116" i="50"/>
  <c r="AI116" i="50"/>
  <c r="R126" i="50"/>
  <c r="AS7" i="50"/>
  <c r="T8" i="50"/>
  <c r="AS8" i="50"/>
  <c r="T9" i="50"/>
  <c r="AS9" i="50"/>
  <c r="T10" i="50"/>
  <c r="AS10" i="50"/>
  <c r="T12" i="50"/>
  <c r="AS12" i="50"/>
  <c r="T13" i="50"/>
  <c r="AS13" i="50"/>
  <c r="T14" i="50"/>
  <c r="AS14" i="50"/>
  <c r="T16" i="50"/>
  <c r="AS16" i="50"/>
  <c r="T17" i="50"/>
  <c r="AS17" i="50"/>
  <c r="T18" i="50"/>
  <c r="AS18" i="50"/>
  <c r="T19" i="50"/>
  <c r="AS19" i="50"/>
  <c r="T20" i="50"/>
  <c r="AS20" i="50"/>
  <c r="T21" i="50"/>
  <c r="AS21" i="50"/>
  <c r="T22" i="50"/>
  <c r="AS22" i="50"/>
  <c r="T24" i="50"/>
  <c r="AS24" i="50"/>
  <c r="T26" i="50"/>
  <c r="AS26" i="50"/>
  <c r="T30" i="50"/>
  <c r="AS30" i="50"/>
  <c r="T32" i="50"/>
  <c r="AS32" i="50"/>
  <c r="T34" i="50"/>
  <c r="AS34" i="50"/>
  <c r="T35" i="50"/>
  <c r="AS35" i="50"/>
  <c r="T36" i="50"/>
  <c r="AS36" i="50"/>
  <c r="T38" i="50"/>
  <c r="AS38" i="50"/>
  <c r="T44" i="50"/>
  <c r="AS44" i="50"/>
  <c r="T45" i="50"/>
  <c r="AS45" i="50"/>
  <c r="T53" i="50"/>
  <c r="AS53" i="50"/>
  <c r="T56" i="50"/>
  <c r="AS56" i="50"/>
  <c r="T64" i="50"/>
  <c r="AS64" i="50"/>
  <c r="T72" i="50"/>
  <c r="AS72" i="50"/>
  <c r="T80" i="50"/>
  <c r="AS80" i="50"/>
  <c r="T90" i="50"/>
  <c r="AS90" i="50"/>
  <c r="T98" i="50"/>
  <c r="AS98" i="50"/>
  <c r="T116" i="50"/>
  <c r="AS116" i="50"/>
  <c r="R6" i="50"/>
  <c r="AI6" i="50"/>
  <c r="T6" i="50"/>
  <c r="AS6" i="50"/>
  <c r="R7" i="51"/>
  <c r="AI7" i="51"/>
  <c r="T7" i="51"/>
  <c r="AS7" i="51"/>
  <c r="R8" i="51"/>
  <c r="T8" i="51"/>
  <c r="AS8" i="51"/>
  <c r="R9" i="51"/>
  <c r="T9" i="51"/>
  <c r="AS9" i="51"/>
  <c r="R10" i="51"/>
  <c r="T10" i="51"/>
  <c r="AS10" i="51"/>
  <c r="R11" i="51"/>
  <c r="AI11" i="51"/>
  <c r="T11" i="51"/>
  <c r="AS11" i="51"/>
  <c r="R12" i="51"/>
  <c r="T12" i="51"/>
  <c r="AS12" i="51"/>
  <c r="R13" i="51"/>
  <c r="T13" i="51"/>
  <c r="AS13" i="51"/>
  <c r="R14" i="51"/>
  <c r="T14" i="51"/>
  <c r="AS14" i="51"/>
  <c r="R15" i="51"/>
  <c r="T15" i="51"/>
  <c r="AS15" i="51"/>
  <c r="R16" i="51"/>
  <c r="T16" i="51"/>
  <c r="AS16" i="51"/>
  <c r="R17" i="51"/>
  <c r="T17" i="51"/>
  <c r="AS17" i="51"/>
  <c r="R18" i="51"/>
  <c r="R19" i="51"/>
  <c r="AI19" i="51"/>
  <c r="T19" i="51"/>
  <c r="AS19" i="51"/>
  <c r="R20" i="51"/>
  <c r="T20" i="51"/>
  <c r="AS20" i="51"/>
  <c r="R21" i="51"/>
  <c r="T21" i="51"/>
  <c r="AS21" i="51"/>
  <c r="R22" i="51"/>
  <c r="T22" i="51"/>
  <c r="AS22" i="51"/>
  <c r="R23" i="51"/>
  <c r="T23" i="51"/>
  <c r="AS23" i="51"/>
  <c r="L24" i="51"/>
  <c r="R24" i="51"/>
  <c r="L25" i="51"/>
  <c r="R25" i="51"/>
  <c r="T25" i="51"/>
  <c r="AS25" i="51"/>
  <c r="L26" i="51"/>
  <c r="R26" i="51"/>
  <c r="AI26" i="51"/>
  <c r="T26" i="51"/>
  <c r="AS26" i="51"/>
  <c r="L27" i="51"/>
  <c r="R27" i="51"/>
  <c r="AI27" i="51"/>
  <c r="T27" i="51"/>
  <c r="AS27" i="51"/>
  <c r="L28" i="51"/>
  <c r="R28" i="51"/>
  <c r="AI28" i="51"/>
  <c r="T28" i="51"/>
  <c r="AS28" i="51"/>
  <c r="L29" i="51"/>
  <c r="R29" i="51"/>
  <c r="T29" i="51"/>
  <c r="AS29" i="51"/>
  <c r="L30" i="51"/>
  <c r="R30" i="51"/>
  <c r="L31" i="51"/>
  <c r="R31" i="51"/>
  <c r="T31" i="51"/>
  <c r="AS31" i="51"/>
  <c r="L32" i="51"/>
  <c r="R32" i="51"/>
  <c r="AI32" i="51"/>
  <c r="T32" i="51"/>
  <c r="AS32" i="51"/>
  <c r="L33" i="51"/>
  <c r="R33" i="51"/>
  <c r="L34" i="51"/>
  <c r="R34" i="51"/>
  <c r="T34" i="51"/>
  <c r="AS34" i="51"/>
  <c r="L35" i="51"/>
  <c r="R35" i="51"/>
  <c r="L36" i="51"/>
  <c r="R36" i="51"/>
  <c r="L37" i="51"/>
  <c r="R37" i="51"/>
  <c r="T37" i="51"/>
  <c r="AS37" i="51"/>
  <c r="L38" i="51"/>
  <c r="R38" i="51"/>
  <c r="L39" i="51"/>
  <c r="R39" i="51"/>
  <c r="L40" i="51"/>
  <c r="R40" i="51"/>
  <c r="AI40" i="51"/>
  <c r="T40" i="51"/>
  <c r="AS40" i="51"/>
  <c r="L41" i="51"/>
  <c r="R41" i="51"/>
  <c r="T41" i="51"/>
  <c r="AS41" i="51"/>
  <c r="L42" i="51"/>
  <c r="R42" i="51"/>
  <c r="L43" i="51"/>
  <c r="R43" i="51"/>
  <c r="AI43" i="51"/>
  <c r="T43" i="51"/>
  <c r="AS43" i="51"/>
  <c r="L44" i="51"/>
  <c r="R44" i="51"/>
  <c r="AI44" i="51"/>
  <c r="T44" i="51"/>
  <c r="AS44" i="51"/>
  <c r="L45" i="51"/>
  <c r="R45" i="51"/>
  <c r="T45" i="51"/>
  <c r="AS45" i="51"/>
  <c r="L46" i="51"/>
  <c r="R46" i="51"/>
  <c r="L47" i="51"/>
  <c r="R47" i="51"/>
  <c r="T47" i="51"/>
  <c r="AS47" i="51"/>
  <c r="L48" i="51"/>
  <c r="R48" i="51"/>
  <c r="AI48" i="51"/>
  <c r="T48" i="51"/>
  <c r="AS48" i="51"/>
  <c r="L49" i="51"/>
  <c r="R49" i="51"/>
  <c r="T49" i="51"/>
  <c r="AS49" i="51"/>
  <c r="L50" i="51"/>
  <c r="R50" i="51"/>
  <c r="T50" i="51"/>
  <c r="AS50" i="51"/>
  <c r="L51" i="51"/>
  <c r="R51" i="51"/>
  <c r="L52" i="51"/>
  <c r="R52" i="51"/>
  <c r="L53" i="51"/>
  <c r="R53" i="51"/>
  <c r="T53" i="51"/>
  <c r="AS53" i="51"/>
  <c r="L54" i="51"/>
  <c r="R54" i="51"/>
  <c r="T54" i="51"/>
  <c r="AS54" i="51"/>
  <c r="L55" i="51"/>
  <c r="R55" i="51"/>
  <c r="L56" i="51"/>
  <c r="R56" i="51"/>
  <c r="AI56" i="51"/>
  <c r="L57" i="51"/>
  <c r="R57" i="51"/>
  <c r="T57" i="51"/>
  <c r="AS57" i="51"/>
  <c r="L58" i="51"/>
  <c r="R58" i="51"/>
  <c r="T58" i="51"/>
  <c r="AS58" i="51"/>
  <c r="L59" i="51"/>
  <c r="R59" i="51"/>
  <c r="AI59" i="51"/>
  <c r="T59" i="51"/>
  <c r="AS59" i="51"/>
  <c r="L60" i="51"/>
  <c r="R60" i="51"/>
  <c r="AI60" i="51"/>
  <c r="T60" i="51"/>
  <c r="AS60" i="51"/>
  <c r="L61" i="51"/>
  <c r="R61" i="51"/>
  <c r="T61" i="51"/>
  <c r="AS61" i="51"/>
  <c r="L62" i="51"/>
  <c r="R62" i="51"/>
  <c r="T62" i="51"/>
  <c r="AS62" i="51"/>
  <c r="L63" i="51"/>
  <c r="R63" i="51"/>
  <c r="AI63" i="51"/>
  <c r="T63" i="51"/>
  <c r="AS63" i="51"/>
  <c r="L64" i="51"/>
  <c r="R64" i="51"/>
  <c r="AI64" i="51"/>
  <c r="T64" i="51"/>
  <c r="AS64" i="51"/>
  <c r="L65" i="51"/>
  <c r="R65" i="51"/>
  <c r="AI65" i="51"/>
  <c r="T65" i="51"/>
  <c r="AS65" i="51"/>
  <c r="L66" i="51"/>
  <c r="R66" i="51"/>
  <c r="T66" i="51"/>
  <c r="AS66" i="51"/>
  <c r="L67" i="51"/>
  <c r="R67" i="51"/>
  <c r="AI67" i="51"/>
  <c r="T67" i="51"/>
  <c r="AS67" i="51"/>
  <c r="L68" i="51"/>
  <c r="R68" i="51"/>
  <c r="L69" i="51"/>
  <c r="R69" i="51"/>
  <c r="T69" i="51"/>
  <c r="AS69" i="51"/>
  <c r="L70" i="51"/>
  <c r="R70" i="51"/>
  <c r="T70" i="51"/>
  <c r="AS70" i="51"/>
  <c r="L71" i="51"/>
  <c r="R71" i="51"/>
  <c r="T71" i="51"/>
  <c r="AS71" i="51"/>
  <c r="L72" i="51"/>
  <c r="R72" i="51"/>
  <c r="L73" i="51"/>
  <c r="R73" i="51"/>
  <c r="T73" i="51"/>
  <c r="AS73" i="51"/>
  <c r="L74" i="51"/>
  <c r="R74" i="51"/>
  <c r="T74" i="51"/>
  <c r="AS74" i="51"/>
  <c r="L75" i="51"/>
  <c r="R75" i="51"/>
  <c r="AI75" i="51"/>
  <c r="T75" i="51"/>
  <c r="AS75" i="51"/>
  <c r="L76" i="51"/>
  <c r="R76" i="51"/>
  <c r="AI76" i="51"/>
  <c r="T76" i="51"/>
  <c r="AS76" i="51"/>
  <c r="L77" i="51"/>
  <c r="R77" i="51"/>
  <c r="L78" i="51"/>
  <c r="R78" i="51"/>
  <c r="L79" i="51"/>
  <c r="R79" i="51"/>
  <c r="AI79" i="51"/>
  <c r="L80" i="51"/>
  <c r="R80" i="51"/>
  <c r="AI80" i="51"/>
  <c r="T80" i="51"/>
  <c r="AS80" i="51"/>
  <c r="L81" i="51"/>
  <c r="R81" i="51"/>
  <c r="L82" i="51"/>
  <c r="R82" i="51"/>
  <c r="T82" i="51"/>
  <c r="AS82" i="51"/>
  <c r="L83" i="51"/>
  <c r="R83" i="51"/>
  <c r="AI83" i="51"/>
  <c r="T83" i="51"/>
  <c r="AS83" i="51"/>
  <c r="L84" i="51"/>
  <c r="R84" i="51"/>
  <c r="L85" i="51"/>
  <c r="R85" i="51"/>
  <c r="T85" i="51"/>
  <c r="AS85" i="51"/>
  <c r="L86" i="51"/>
  <c r="R86" i="51"/>
  <c r="T86" i="51"/>
  <c r="AS86" i="51"/>
  <c r="L87" i="51"/>
  <c r="R87" i="51"/>
  <c r="L88" i="51"/>
  <c r="R88" i="51"/>
  <c r="AI88" i="51"/>
  <c r="T88" i="51"/>
  <c r="AS88" i="51"/>
  <c r="L89" i="51"/>
  <c r="R89" i="51"/>
  <c r="T89" i="51"/>
  <c r="AS89" i="51"/>
  <c r="L90" i="51"/>
  <c r="R90" i="51"/>
  <c r="AI90" i="51"/>
  <c r="T90" i="51"/>
  <c r="AS90" i="51"/>
  <c r="L91" i="51"/>
  <c r="R91" i="51"/>
  <c r="AI91" i="51"/>
  <c r="T91" i="51"/>
  <c r="AS91" i="51"/>
  <c r="L92" i="51"/>
  <c r="R92" i="51"/>
  <c r="AI92" i="51"/>
  <c r="T92" i="51"/>
  <c r="AS92" i="51"/>
  <c r="L93" i="51"/>
  <c r="R93" i="51"/>
  <c r="T93" i="51"/>
  <c r="AS93" i="51"/>
  <c r="L94" i="51"/>
  <c r="R94" i="51"/>
  <c r="L95" i="51"/>
  <c r="R95" i="51"/>
  <c r="T95" i="51"/>
  <c r="AS95" i="51"/>
  <c r="L96" i="51"/>
  <c r="R96" i="51"/>
  <c r="AI96" i="51"/>
  <c r="T96" i="51"/>
  <c r="AS96" i="51"/>
  <c r="L97" i="51"/>
  <c r="R97" i="51"/>
  <c r="T97" i="51"/>
  <c r="AS97" i="51"/>
  <c r="L98" i="51"/>
  <c r="R98" i="51"/>
  <c r="T98" i="51"/>
  <c r="AS98" i="51"/>
  <c r="L99" i="51"/>
  <c r="R99" i="51"/>
  <c r="L100" i="51"/>
  <c r="R100" i="51"/>
  <c r="L101" i="51"/>
  <c r="R101" i="51"/>
  <c r="T101" i="51"/>
  <c r="AS101" i="51"/>
  <c r="L102" i="51"/>
  <c r="R102" i="51"/>
  <c r="L103" i="51"/>
  <c r="R103" i="51"/>
  <c r="L104" i="51"/>
  <c r="R104" i="51"/>
  <c r="L105" i="51"/>
  <c r="R105" i="51"/>
  <c r="T105" i="51"/>
  <c r="AS105" i="51"/>
  <c r="L106" i="51"/>
  <c r="R106" i="51"/>
  <c r="AI106" i="51"/>
  <c r="T106" i="51"/>
  <c r="AS106" i="51"/>
  <c r="L107" i="51"/>
  <c r="R107" i="51"/>
  <c r="AI107" i="51"/>
  <c r="T107" i="51"/>
  <c r="AS107" i="51"/>
  <c r="L108" i="51"/>
  <c r="R108" i="51"/>
  <c r="AI108" i="51"/>
  <c r="T108" i="51"/>
  <c r="AS108" i="51"/>
  <c r="L109" i="51"/>
  <c r="R109" i="51"/>
  <c r="T109" i="51"/>
  <c r="AS109" i="51"/>
  <c r="L110" i="51"/>
  <c r="R110" i="51"/>
  <c r="T110" i="51"/>
  <c r="AS110" i="51"/>
  <c r="L111" i="51"/>
  <c r="R111" i="51"/>
  <c r="L112" i="51"/>
  <c r="R112" i="51"/>
  <c r="AI112" i="51"/>
  <c r="T112" i="51"/>
  <c r="AS112" i="51"/>
  <c r="L113" i="51"/>
  <c r="R113" i="51"/>
  <c r="AI113" i="51"/>
  <c r="T113" i="51"/>
  <c r="AS113" i="51"/>
  <c r="L114" i="51"/>
  <c r="R114" i="51"/>
  <c r="T114" i="51"/>
  <c r="AS114" i="51"/>
  <c r="L115" i="51"/>
  <c r="R115" i="51"/>
  <c r="AI115" i="51"/>
  <c r="T115" i="51"/>
  <c r="AS115" i="51"/>
  <c r="L116" i="51"/>
  <c r="R116" i="51"/>
  <c r="L117" i="51"/>
  <c r="R117" i="51"/>
  <c r="T117" i="51"/>
  <c r="AS117" i="51"/>
  <c r="L118" i="51"/>
  <c r="R118" i="51"/>
  <c r="T118" i="51"/>
  <c r="AS118" i="51"/>
  <c r="L119" i="51"/>
  <c r="R119" i="51"/>
  <c r="L120" i="51"/>
  <c r="R120" i="51"/>
  <c r="AI120" i="51"/>
  <c r="L121" i="51"/>
  <c r="R121" i="51"/>
  <c r="T121" i="51"/>
  <c r="AS121" i="51"/>
  <c r="L122" i="51"/>
  <c r="R122" i="51"/>
  <c r="L123" i="51"/>
  <c r="R123" i="51"/>
  <c r="AI123" i="51"/>
  <c r="T123" i="51"/>
  <c r="AS123" i="51"/>
  <c r="L124" i="51"/>
  <c r="R124" i="51"/>
  <c r="AI124" i="51"/>
  <c r="T124" i="51"/>
  <c r="AS124" i="51"/>
  <c r="L125" i="51"/>
  <c r="R125" i="51"/>
  <c r="T125" i="51"/>
  <c r="AS125" i="51"/>
  <c r="L126" i="51"/>
  <c r="R126" i="51"/>
  <c r="L127" i="51"/>
  <c r="R127" i="51"/>
  <c r="L128" i="51"/>
  <c r="R128" i="51"/>
  <c r="AI128" i="51"/>
  <c r="T128" i="51"/>
  <c r="AS128" i="51"/>
  <c r="L129" i="51"/>
  <c r="R129" i="51"/>
  <c r="AI129" i="51"/>
  <c r="T129" i="51"/>
  <c r="AS129" i="51"/>
  <c r="L130" i="51"/>
  <c r="R130" i="51"/>
  <c r="T130" i="51"/>
  <c r="AS130" i="51"/>
  <c r="L131" i="51"/>
  <c r="R131" i="51"/>
  <c r="AI131" i="51"/>
  <c r="T131" i="51"/>
  <c r="AS131" i="51"/>
  <c r="R6" i="51"/>
  <c r="T6" i="51"/>
  <c r="AS6" i="51"/>
  <c r="AI8" i="51"/>
  <c r="AI9" i="51"/>
  <c r="AI10" i="51"/>
  <c r="AI12" i="51"/>
  <c r="AI13" i="51"/>
  <c r="AI14" i="51"/>
  <c r="AI15" i="51"/>
  <c r="AI16" i="51"/>
  <c r="AI17" i="51"/>
  <c r="AI20" i="51"/>
  <c r="AI21" i="51"/>
  <c r="AI22" i="51"/>
  <c r="AI23" i="51"/>
  <c r="AI25" i="51"/>
  <c r="AI29" i="51"/>
  <c r="AI31" i="51"/>
  <c r="AI34" i="51"/>
  <c r="AI37" i="51"/>
  <c r="AI41" i="51"/>
  <c r="AI45" i="51"/>
  <c r="AI47" i="51"/>
  <c r="AI49" i="51"/>
  <c r="AI50" i="51"/>
  <c r="AI53" i="51"/>
  <c r="AI57" i="51"/>
  <c r="AI58" i="51"/>
  <c r="AI61" i="51"/>
  <c r="AI62" i="51"/>
  <c r="AI66" i="51"/>
  <c r="AI69" i="51"/>
  <c r="AI70" i="51"/>
  <c r="AI71" i="51"/>
  <c r="AI73" i="51"/>
  <c r="AI74" i="51"/>
  <c r="AI82" i="51"/>
  <c r="AI85" i="51"/>
  <c r="AI86" i="51"/>
  <c r="AI89" i="51"/>
  <c r="AI95" i="51"/>
  <c r="AI97" i="51"/>
  <c r="AI98" i="51"/>
  <c r="AI101" i="51"/>
  <c r="AI105" i="51"/>
  <c r="AI109" i="51"/>
  <c r="AI110" i="51"/>
  <c r="AI114" i="51"/>
  <c r="AI117" i="51"/>
  <c r="AI118" i="51"/>
  <c r="AI121" i="51"/>
  <c r="AI125" i="51"/>
  <c r="AI130" i="51"/>
  <c r="AI6" i="51"/>
  <c r="BR3" i="6"/>
  <c r="BS3" i="6"/>
  <c r="BP3" i="6"/>
  <c r="BQ3" i="6"/>
  <c r="S7" i="53"/>
  <c r="S8" i="53"/>
  <c r="T8" i="53"/>
  <c r="T7" i="53"/>
  <c r="AX8" i="53"/>
  <c r="S9" i="53"/>
  <c r="S10" i="53"/>
  <c r="T9" i="53"/>
  <c r="T10" i="53"/>
  <c r="S11" i="53"/>
  <c r="T24" i="53"/>
  <c r="S25" i="53"/>
  <c r="S26" i="53"/>
  <c r="T26" i="53"/>
  <c r="T25" i="53"/>
  <c r="AX25" i="53"/>
  <c r="S27" i="53"/>
  <c r="T42" i="53"/>
  <c r="S43" i="53"/>
  <c r="S44" i="53"/>
  <c r="T60" i="53"/>
  <c r="AX60" i="53"/>
  <c r="S61" i="53"/>
  <c r="T61" i="53"/>
  <c r="AX61" i="53"/>
  <c r="S62" i="53"/>
  <c r="T62" i="53"/>
  <c r="AX62" i="53"/>
  <c r="S63" i="53"/>
  <c r="T78" i="53"/>
  <c r="S79" i="53"/>
  <c r="T79" i="53"/>
  <c r="S80" i="53"/>
  <c r="T96" i="53"/>
  <c r="S97" i="53"/>
  <c r="T97" i="53"/>
  <c r="AX97" i="53"/>
  <c r="S98" i="53"/>
  <c r="T114" i="53"/>
  <c r="S115" i="53"/>
  <c r="S116" i="53"/>
  <c r="T116" i="53"/>
  <c r="T115" i="53"/>
  <c r="AX115" i="53"/>
  <c r="S117" i="53"/>
  <c r="T117" i="53"/>
  <c r="S118" i="53"/>
  <c r="T132" i="53"/>
  <c r="AX132" i="53"/>
  <c r="S133" i="53"/>
  <c r="T133" i="53"/>
  <c r="S134" i="53"/>
  <c r="E28" i="1"/>
  <c r="E30" i="1"/>
  <c r="E31" i="1"/>
  <c r="R6" i="6"/>
  <c r="T6" i="6"/>
  <c r="AV6" i="6"/>
  <c r="AL6" i="6"/>
  <c r="P24" i="6"/>
  <c r="P27" i="6"/>
  <c r="P52" i="6"/>
  <c r="P40" i="6"/>
  <c r="P43" i="6"/>
  <c r="P64" i="6"/>
  <c r="P46" i="6"/>
  <c r="P47" i="6"/>
  <c r="P72" i="6"/>
  <c r="P54" i="6"/>
  <c r="P76" i="6"/>
  <c r="P108" i="6"/>
  <c r="P94" i="6"/>
  <c r="P126" i="6"/>
  <c r="P138" i="6"/>
  <c r="P145" i="6"/>
  <c r="P146" i="6"/>
  <c r="O26" i="6"/>
  <c r="O27" i="6"/>
  <c r="O32" i="6"/>
  <c r="O34" i="6"/>
  <c r="O37" i="6"/>
  <c r="O40" i="6"/>
  <c r="O46" i="6"/>
  <c r="O50" i="6"/>
  <c r="O52" i="6"/>
  <c r="O54" i="6"/>
  <c r="O58" i="6"/>
  <c r="O59" i="6"/>
  <c r="O64" i="6"/>
  <c r="O72" i="6"/>
  <c r="O76" i="6"/>
  <c r="O90" i="6"/>
  <c r="O108" i="6"/>
  <c r="O126" i="6"/>
  <c r="O141" i="6"/>
  <c r="O145" i="6"/>
  <c r="O146" i="6"/>
  <c r="E49" i="1"/>
  <c r="O116" i="50"/>
  <c r="AJ116" i="50"/>
  <c r="P116" i="50"/>
  <c r="O126" i="50"/>
  <c r="P126" i="50"/>
  <c r="AK126" i="50"/>
  <c r="AX26" i="53"/>
  <c r="AX42" i="53"/>
  <c r="AX78" i="53"/>
  <c r="AX114" i="53"/>
  <c r="AI7" i="53"/>
  <c r="AI8" i="53"/>
  <c r="AI9" i="53"/>
  <c r="AI10" i="53"/>
  <c r="AI11" i="53"/>
  <c r="AI12" i="53"/>
  <c r="AI13" i="53"/>
  <c r="AI14" i="53"/>
  <c r="AI15" i="53"/>
  <c r="AI16" i="53"/>
  <c r="AI17" i="53"/>
  <c r="AI18" i="53"/>
  <c r="AI19" i="53"/>
  <c r="AI20" i="53"/>
  <c r="AI21" i="53"/>
  <c r="AI22" i="53"/>
  <c r="AI23" i="53"/>
  <c r="AI24" i="53"/>
  <c r="AI25" i="53"/>
  <c r="AI26" i="53"/>
  <c r="AI27" i="53"/>
  <c r="AI28" i="53"/>
  <c r="AI29" i="53"/>
  <c r="AI30" i="53"/>
  <c r="AI31" i="53"/>
  <c r="AI32" i="53"/>
  <c r="AI33" i="53"/>
  <c r="AI34" i="53"/>
  <c r="AI35" i="53"/>
  <c r="AI36" i="53"/>
  <c r="AI37" i="53"/>
  <c r="AI38" i="53"/>
  <c r="AI39" i="53"/>
  <c r="AI40" i="53"/>
  <c r="AI41" i="53"/>
  <c r="AI42" i="53"/>
  <c r="AI43" i="53"/>
  <c r="AI44" i="53"/>
  <c r="AI45" i="53"/>
  <c r="AI46" i="53"/>
  <c r="AI47" i="53"/>
  <c r="AI48" i="53"/>
  <c r="AI49" i="53"/>
  <c r="AI50" i="53"/>
  <c r="AI51" i="53"/>
  <c r="AI52" i="53"/>
  <c r="AI53" i="53"/>
  <c r="AI54" i="53"/>
  <c r="AI55" i="53"/>
  <c r="AI56" i="53"/>
  <c r="AI57" i="53"/>
  <c r="AI58" i="53"/>
  <c r="AI59" i="53"/>
  <c r="AI60" i="53"/>
  <c r="AI61" i="53"/>
  <c r="AI62" i="53"/>
  <c r="AI63" i="53"/>
  <c r="AI64" i="53"/>
  <c r="AI65" i="53"/>
  <c r="AI66" i="53"/>
  <c r="AI67" i="53"/>
  <c r="AI68" i="53"/>
  <c r="AI69" i="53"/>
  <c r="AI70" i="53"/>
  <c r="AI71" i="53"/>
  <c r="AI72" i="53"/>
  <c r="AI73" i="53"/>
  <c r="AI74" i="53"/>
  <c r="AI75" i="53"/>
  <c r="AI76" i="53"/>
  <c r="AI77" i="53"/>
  <c r="AI78" i="53"/>
  <c r="AI79" i="53"/>
  <c r="AI80" i="53"/>
  <c r="AI81" i="53"/>
  <c r="AI82" i="53"/>
  <c r="AI83" i="53"/>
  <c r="AI84" i="53"/>
  <c r="AI85" i="53"/>
  <c r="AI86" i="53"/>
  <c r="AI87" i="53"/>
  <c r="AI88" i="53"/>
  <c r="AI89" i="53"/>
  <c r="AI90" i="53"/>
  <c r="AI91" i="53"/>
  <c r="AI92" i="53"/>
  <c r="AI93" i="53"/>
  <c r="AI94" i="53"/>
  <c r="AI95" i="53"/>
  <c r="AI96" i="53"/>
  <c r="AI97" i="53"/>
  <c r="AI98" i="53"/>
  <c r="AI99" i="53"/>
  <c r="AI100" i="53"/>
  <c r="AI101" i="53"/>
  <c r="AI102" i="53"/>
  <c r="AI103" i="53"/>
  <c r="AI104" i="53"/>
  <c r="AI105" i="53"/>
  <c r="AI106" i="53"/>
  <c r="AI107" i="53"/>
  <c r="AI108" i="53"/>
  <c r="AI109" i="53"/>
  <c r="AI110" i="53"/>
  <c r="AI111" i="53"/>
  <c r="AI112" i="53"/>
  <c r="AI113" i="53"/>
  <c r="AI114" i="53"/>
  <c r="AI115" i="53"/>
  <c r="AI116" i="53"/>
  <c r="AI117" i="53"/>
  <c r="AI118" i="53"/>
  <c r="AI119" i="53"/>
  <c r="AI120" i="53"/>
  <c r="AI121" i="53"/>
  <c r="AI122" i="53"/>
  <c r="AI123" i="53"/>
  <c r="AI124" i="53"/>
  <c r="AI125" i="53"/>
  <c r="AI126" i="53"/>
  <c r="AI127" i="53"/>
  <c r="AI128" i="53"/>
  <c r="AI129" i="53"/>
  <c r="AI130" i="53"/>
  <c r="AI131" i="53"/>
  <c r="AI132" i="53"/>
  <c r="AI133" i="53"/>
  <c r="AI134" i="53"/>
  <c r="AI135" i="53"/>
  <c r="AI136" i="53"/>
  <c r="AI137" i="53"/>
  <c r="AI138" i="53"/>
  <c r="AI139" i="53"/>
  <c r="AI140" i="53"/>
  <c r="AI141" i="53"/>
  <c r="AI142" i="53"/>
  <c r="AI143" i="53"/>
  <c r="AI144" i="53"/>
  <c r="AI145" i="53"/>
  <c r="AI146" i="53"/>
  <c r="AI147" i="53"/>
  <c r="AI148" i="53"/>
  <c r="AI149" i="53"/>
  <c r="AI150" i="53"/>
  <c r="AI151" i="53"/>
  <c r="AI152" i="53"/>
  <c r="AI153" i="53"/>
  <c r="AI154" i="53"/>
  <c r="AI155" i="53"/>
  <c r="AI156" i="53"/>
  <c r="AI157" i="53"/>
  <c r="AI158" i="53"/>
  <c r="AI159" i="53"/>
  <c r="AI160" i="53"/>
  <c r="AI161" i="53"/>
  <c r="AI162" i="53"/>
  <c r="AI163" i="53"/>
  <c r="AI164" i="53"/>
  <c r="AI165" i="53"/>
  <c r="AI166" i="53"/>
  <c r="AI6" i="53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6" i="8"/>
  <c r="AJ7" i="49"/>
  <c r="AJ8" i="49"/>
  <c r="AJ9" i="49"/>
  <c r="AJ10" i="49"/>
  <c r="AJ11" i="49"/>
  <c r="AJ12" i="49"/>
  <c r="AJ13" i="49"/>
  <c r="AJ14" i="49"/>
  <c r="AJ15" i="49"/>
  <c r="AJ16" i="49"/>
  <c r="AJ17" i="49"/>
  <c r="AJ18" i="49"/>
  <c r="AJ19" i="49"/>
  <c r="AJ20" i="49"/>
  <c r="AJ21" i="49"/>
  <c r="AJ22" i="49"/>
  <c r="AJ23" i="49"/>
  <c r="AJ24" i="49"/>
  <c r="AJ25" i="49"/>
  <c r="AJ26" i="49"/>
  <c r="AJ27" i="49"/>
  <c r="AJ28" i="49"/>
  <c r="AJ29" i="49"/>
  <c r="AJ30" i="49"/>
  <c r="AJ31" i="49"/>
  <c r="AJ32" i="49"/>
  <c r="AJ33" i="49"/>
  <c r="AJ34" i="49"/>
  <c r="AJ35" i="49"/>
  <c r="AJ36" i="49"/>
  <c r="AJ37" i="49"/>
  <c r="AJ38" i="49"/>
  <c r="AJ39" i="49"/>
  <c r="AJ40" i="49"/>
  <c r="AJ41" i="49"/>
  <c r="K42" i="49"/>
  <c r="AJ42" i="49"/>
  <c r="K43" i="49"/>
  <c r="AJ43" i="49"/>
  <c r="K44" i="49"/>
  <c r="K45" i="49"/>
  <c r="K46" i="49"/>
  <c r="AJ46" i="49"/>
  <c r="K47" i="49"/>
  <c r="AJ47" i="49"/>
  <c r="K48" i="49"/>
  <c r="AJ48" i="49"/>
  <c r="K49" i="49"/>
  <c r="K50" i="49"/>
  <c r="AJ50" i="49"/>
  <c r="K51" i="49"/>
  <c r="AJ51" i="49"/>
  <c r="K52" i="49"/>
  <c r="AJ52" i="49"/>
  <c r="K53" i="49"/>
  <c r="K54" i="49"/>
  <c r="K72" i="49"/>
  <c r="AJ54" i="49"/>
  <c r="K55" i="49"/>
  <c r="AJ55" i="49"/>
  <c r="K56" i="49"/>
  <c r="AJ56" i="49"/>
  <c r="K57" i="49"/>
  <c r="K58" i="49"/>
  <c r="K59" i="49"/>
  <c r="AJ59" i="49"/>
  <c r="K60" i="49"/>
  <c r="K78" i="49"/>
  <c r="AJ60" i="49"/>
  <c r="K61" i="49"/>
  <c r="K64" i="49"/>
  <c r="K82" i="49"/>
  <c r="AJ64" i="49"/>
  <c r="K65" i="49"/>
  <c r="K66" i="49"/>
  <c r="K84" i="49"/>
  <c r="AJ66" i="49"/>
  <c r="K68" i="49"/>
  <c r="K69" i="49"/>
  <c r="K70" i="49"/>
  <c r="AJ70" i="49"/>
  <c r="K73" i="49"/>
  <c r="K74" i="49"/>
  <c r="K77" i="49"/>
  <c r="K88" i="49"/>
  <c r="K106" i="49"/>
  <c r="K124" i="49"/>
  <c r="AJ124" i="49"/>
  <c r="AJ88" i="49"/>
  <c r="AJ106" i="49"/>
  <c r="AJ6" i="49"/>
  <c r="AG7" i="50"/>
  <c r="AG8" i="50"/>
  <c r="AG9" i="50"/>
  <c r="AG10" i="50"/>
  <c r="AG11" i="50"/>
  <c r="AG12" i="50"/>
  <c r="AG13" i="50"/>
  <c r="AG14" i="50"/>
  <c r="AG15" i="50"/>
  <c r="AG16" i="50"/>
  <c r="AG17" i="50"/>
  <c r="AG18" i="50"/>
  <c r="AG19" i="50"/>
  <c r="AG20" i="50"/>
  <c r="AG21" i="50"/>
  <c r="AG22" i="50"/>
  <c r="AG23" i="50"/>
  <c r="K24" i="50"/>
  <c r="K25" i="50"/>
  <c r="AG25" i="50"/>
  <c r="K26" i="50"/>
  <c r="AG26" i="50"/>
  <c r="K27" i="50"/>
  <c r="K28" i="50"/>
  <c r="K29" i="50"/>
  <c r="AG29" i="50"/>
  <c r="K30" i="50"/>
  <c r="AG30" i="50"/>
  <c r="K31" i="50"/>
  <c r="AG31" i="50"/>
  <c r="K32" i="50"/>
  <c r="K33" i="50"/>
  <c r="AG33" i="50"/>
  <c r="K34" i="50"/>
  <c r="AG34" i="50"/>
  <c r="K35" i="50"/>
  <c r="K36" i="50"/>
  <c r="K37" i="50"/>
  <c r="K55" i="50"/>
  <c r="K73" i="50"/>
  <c r="AG73" i="50"/>
  <c r="AG37" i="50"/>
  <c r="K38" i="50"/>
  <c r="AG38" i="50"/>
  <c r="K39" i="50"/>
  <c r="K57" i="50"/>
  <c r="AG39" i="50"/>
  <c r="K40" i="50"/>
  <c r="K41" i="50"/>
  <c r="AG41" i="50"/>
  <c r="K43" i="50"/>
  <c r="K44" i="50"/>
  <c r="K47" i="50"/>
  <c r="K48" i="50"/>
  <c r="K49" i="50"/>
  <c r="K67" i="50"/>
  <c r="AG67" i="50"/>
  <c r="AG49" i="50"/>
  <c r="K51" i="50"/>
  <c r="AG51" i="50"/>
  <c r="K52" i="50"/>
  <c r="AG55" i="50"/>
  <c r="K56" i="50"/>
  <c r="K59" i="50"/>
  <c r="K77" i="50"/>
  <c r="AG59" i="50"/>
  <c r="K69" i="50"/>
  <c r="AG77" i="50"/>
  <c r="K85" i="50"/>
  <c r="K91" i="50"/>
  <c r="K109" i="50"/>
  <c r="AG109" i="50"/>
  <c r="AG91" i="50"/>
  <c r="K95" i="50"/>
  <c r="K127" i="50"/>
  <c r="AG127" i="50"/>
  <c r="AG6" i="50"/>
  <c r="AG7" i="51"/>
  <c r="AG8" i="51"/>
  <c r="AG9" i="51"/>
  <c r="AG10" i="51"/>
  <c r="AG11" i="51"/>
  <c r="AG12" i="51"/>
  <c r="AG13" i="51"/>
  <c r="AG14" i="51"/>
  <c r="AG15" i="51"/>
  <c r="AG16" i="51"/>
  <c r="AG17" i="51"/>
  <c r="AG18" i="51"/>
  <c r="AG19" i="51"/>
  <c r="AG20" i="51"/>
  <c r="AG21" i="51"/>
  <c r="AG22" i="51"/>
  <c r="AG23" i="51"/>
  <c r="K24" i="51"/>
  <c r="AG24" i="51"/>
  <c r="K25" i="51"/>
  <c r="AG25" i="51"/>
  <c r="K26" i="51"/>
  <c r="AG26" i="51"/>
  <c r="K27" i="51"/>
  <c r="K28" i="51"/>
  <c r="K46" i="51"/>
  <c r="AG46" i="51"/>
  <c r="AG28" i="51"/>
  <c r="K29" i="51"/>
  <c r="AG29" i="51"/>
  <c r="K30" i="51"/>
  <c r="AG30" i="51"/>
  <c r="K31" i="51"/>
  <c r="K32" i="51"/>
  <c r="AG32" i="51"/>
  <c r="K33" i="51"/>
  <c r="AG33" i="51"/>
  <c r="K34" i="51"/>
  <c r="K35" i="51"/>
  <c r="K36" i="51"/>
  <c r="K37" i="51"/>
  <c r="AG37" i="51"/>
  <c r="K38" i="51"/>
  <c r="AG38" i="51"/>
  <c r="K39" i="51"/>
  <c r="K40" i="51"/>
  <c r="AG40" i="51"/>
  <c r="K41" i="51"/>
  <c r="AG41" i="51"/>
  <c r="K42" i="51"/>
  <c r="AG42" i="51"/>
  <c r="K43" i="51"/>
  <c r="K44" i="51"/>
  <c r="K47" i="51"/>
  <c r="K48" i="51"/>
  <c r="K51" i="51"/>
  <c r="K55" i="51"/>
  <c r="K56" i="51"/>
  <c r="AG56" i="51"/>
  <c r="K58" i="51"/>
  <c r="AG58" i="51"/>
  <c r="K59" i="51"/>
  <c r="K60" i="51"/>
  <c r="K64" i="51"/>
  <c r="K74" i="51"/>
  <c r="AG74" i="51"/>
  <c r="K76" i="51"/>
  <c r="K92" i="51"/>
  <c r="K110" i="51"/>
  <c r="AG110" i="51"/>
  <c r="K128" i="51"/>
  <c r="AG128" i="51"/>
  <c r="AG6" i="51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K24" i="6"/>
  <c r="AG24" i="6"/>
  <c r="K25" i="6"/>
  <c r="AG25" i="6"/>
  <c r="K26" i="6"/>
  <c r="K27" i="6"/>
  <c r="K28" i="6"/>
  <c r="AG28" i="6"/>
  <c r="K29" i="6"/>
  <c r="AG29" i="6"/>
  <c r="K30" i="6"/>
  <c r="K31" i="6"/>
  <c r="AG31" i="6"/>
  <c r="K32" i="6"/>
  <c r="AG32" i="6"/>
  <c r="K33" i="6"/>
  <c r="K34" i="6"/>
  <c r="K35" i="6"/>
  <c r="AG35" i="6"/>
  <c r="K36" i="6"/>
  <c r="AG36" i="6"/>
  <c r="K37" i="6"/>
  <c r="AG37" i="6"/>
  <c r="K38" i="6"/>
  <c r="K39" i="6"/>
  <c r="AG39" i="6"/>
  <c r="K40" i="6"/>
  <c r="AG40" i="6"/>
  <c r="K41" i="6"/>
  <c r="AG41" i="6"/>
  <c r="K42" i="6"/>
  <c r="K43" i="6"/>
  <c r="K46" i="6"/>
  <c r="K47" i="6"/>
  <c r="K49" i="6"/>
  <c r="K67" i="6"/>
  <c r="AG67" i="6"/>
  <c r="AG49" i="6"/>
  <c r="K50" i="6"/>
  <c r="K53" i="6"/>
  <c r="K71" i="6"/>
  <c r="AG53" i="6"/>
  <c r="K54" i="6"/>
  <c r="K55" i="6"/>
  <c r="AG55" i="6"/>
  <c r="K57" i="6"/>
  <c r="AG57" i="6"/>
  <c r="K58" i="6"/>
  <c r="K59" i="6"/>
  <c r="K77" i="6"/>
  <c r="AG77" i="6"/>
  <c r="AG59" i="6"/>
  <c r="K73" i="6"/>
  <c r="AG73" i="6"/>
  <c r="K75" i="6"/>
  <c r="K85" i="6"/>
  <c r="K103" i="6"/>
  <c r="K121" i="6"/>
  <c r="AG121" i="6"/>
  <c r="AG85" i="6"/>
  <c r="AG103" i="6"/>
  <c r="AG6" i="6"/>
  <c r="BC7" i="53"/>
  <c r="BC8" i="53"/>
  <c r="BC9" i="53"/>
  <c r="BC10" i="53"/>
  <c r="BC11" i="53"/>
  <c r="BC12" i="53"/>
  <c r="BC13" i="53"/>
  <c r="BC14" i="53"/>
  <c r="BC15" i="53"/>
  <c r="BC16" i="53"/>
  <c r="BC17" i="53"/>
  <c r="BC18" i="53"/>
  <c r="BC19" i="53"/>
  <c r="BC20" i="53"/>
  <c r="BC21" i="53"/>
  <c r="BC22" i="53"/>
  <c r="BC23" i="53"/>
  <c r="BC24" i="53"/>
  <c r="BC25" i="53"/>
  <c r="BC26" i="53"/>
  <c r="BC27" i="53"/>
  <c r="BC28" i="53"/>
  <c r="BC29" i="53"/>
  <c r="BC30" i="53"/>
  <c r="BC31" i="53"/>
  <c r="BC32" i="53"/>
  <c r="BC33" i="53"/>
  <c r="BC34" i="53"/>
  <c r="BC35" i="53"/>
  <c r="BC36" i="53"/>
  <c r="BC37" i="53"/>
  <c r="BC38" i="53"/>
  <c r="BC39" i="53"/>
  <c r="BC40" i="53"/>
  <c r="BC41" i="53"/>
  <c r="BC42" i="53"/>
  <c r="BC43" i="53"/>
  <c r="BC44" i="53"/>
  <c r="BC45" i="53"/>
  <c r="BC46" i="53"/>
  <c r="BC47" i="53"/>
  <c r="BC48" i="53"/>
  <c r="BC49" i="53"/>
  <c r="BC50" i="53"/>
  <c r="BC51" i="53"/>
  <c r="BC52" i="53"/>
  <c r="BC53" i="53"/>
  <c r="BC54" i="53"/>
  <c r="BC55" i="53"/>
  <c r="BC56" i="53"/>
  <c r="BC57" i="53"/>
  <c r="BC58" i="53"/>
  <c r="BC59" i="53"/>
  <c r="BC60" i="53"/>
  <c r="BC61" i="53"/>
  <c r="BC62" i="53"/>
  <c r="BC63" i="53"/>
  <c r="BC64" i="53"/>
  <c r="BC65" i="53"/>
  <c r="BC66" i="53"/>
  <c r="BC67" i="53"/>
  <c r="BC68" i="53"/>
  <c r="BC69" i="53"/>
  <c r="BC70" i="53"/>
  <c r="BC71" i="53"/>
  <c r="BC72" i="53"/>
  <c r="BC73" i="53"/>
  <c r="BC74" i="53"/>
  <c r="BC75" i="53"/>
  <c r="BC76" i="53"/>
  <c r="BC77" i="53"/>
  <c r="BC78" i="53"/>
  <c r="BC79" i="53"/>
  <c r="BC80" i="53"/>
  <c r="BC81" i="53"/>
  <c r="BC82" i="53"/>
  <c r="BC83" i="53"/>
  <c r="BC84" i="53"/>
  <c r="BC85" i="53"/>
  <c r="BC86" i="53"/>
  <c r="BC87" i="53"/>
  <c r="BC88" i="53"/>
  <c r="BC89" i="53"/>
  <c r="BC90" i="53"/>
  <c r="BC91" i="53"/>
  <c r="BC92" i="53"/>
  <c r="BC93" i="53"/>
  <c r="BC94" i="53"/>
  <c r="BC95" i="53"/>
  <c r="BC96" i="53"/>
  <c r="BC97" i="53"/>
  <c r="BC98" i="53"/>
  <c r="BC99" i="53"/>
  <c r="BC100" i="53"/>
  <c r="BC101" i="53"/>
  <c r="BC102" i="53"/>
  <c r="BC103" i="53"/>
  <c r="BC104" i="53"/>
  <c r="BC105" i="53"/>
  <c r="BC106" i="53"/>
  <c r="BC107" i="53"/>
  <c r="BC108" i="53"/>
  <c r="BC109" i="53"/>
  <c r="BC110" i="53"/>
  <c r="BC111" i="53"/>
  <c r="BC112" i="53"/>
  <c r="BC113" i="53"/>
  <c r="BC114" i="53"/>
  <c r="BC115" i="53"/>
  <c r="BC116" i="53"/>
  <c r="BC117" i="53"/>
  <c r="BC118" i="53"/>
  <c r="BC119" i="53"/>
  <c r="BC120" i="53"/>
  <c r="BC121" i="53"/>
  <c r="BC122" i="53"/>
  <c r="BC123" i="53"/>
  <c r="BC124" i="53"/>
  <c r="BC125" i="53"/>
  <c r="BC126" i="53"/>
  <c r="BC127" i="53"/>
  <c r="BC128" i="53"/>
  <c r="BC129" i="53"/>
  <c r="BC130" i="53"/>
  <c r="BC131" i="53"/>
  <c r="BC132" i="53"/>
  <c r="BC133" i="53"/>
  <c r="BC134" i="53"/>
  <c r="BC135" i="53"/>
  <c r="BC136" i="53"/>
  <c r="BC137" i="53"/>
  <c r="BC138" i="53"/>
  <c r="BC139" i="53"/>
  <c r="BC140" i="53"/>
  <c r="BC141" i="53"/>
  <c r="BC142" i="53"/>
  <c r="BC143" i="53"/>
  <c r="BC144" i="53"/>
  <c r="BC145" i="53"/>
  <c r="BC146" i="53"/>
  <c r="BC147" i="53"/>
  <c r="BC148" i="53"/>
  <c r="BC149" i="53"/>
  <c r="BC150" i="53"/>
  <c r="BC151" i="53"/>
  <c r="BC152" i="53"/>
  <c r="BC153" i="53"/>
  <c r="BC154" i="53"/>
  <c r="BC155" i="53"/>
  <c r="BC156" i="53"/>
  <c r="BC157" i="53"/>
  <c r="BC158" i="53"/>
  <c r="BC159" i="53"/>
  <c r="BC160" i="53"/>
  <c r="BC161" i="53"/>
  <c r="BC162" i="53"/>
  <c r="BC163" i="53"/>
  <c r="BC164" i="53"/>
  <c r="BC165" i="53"/>
  <c r="BC166" i="53"/>
  <c r="BD24" i="53"/>
  <c r="BE24" i="53"/>
  <c r="BM24" i="53"/>
  <c r="BL24" i="53"/>
  <c r="BD25" i="53"/>
  <c r="BE25" i="53"/>
  <c r="BL25" i="53"/>
  <c r="BM25" i="53"/>
  <c r="BD26" i="53"/>
  <c r="BE26" i="53"/>
  <c r="BM26" i="53"/>
  <c r="BL26" i="53"/>
  <c r="BD27" i="53"/>
  <c r="BE27" i="53"/>
  <c r="BM27" i="53"/>
  <c r="BL27" i="53"/>
  <c r="BD28" i="53"/>
  <c r="BE28" i="53"/>
  <c r="BM28" i="53"/>
  <c r="BL28" i="53"/>
  <c r="BD29" i="53"/>
  <c r="BE29" i="53"/>
  <c r="BM29" i="53"/>
  <c r="BL29" i="53"/>
  <c r="BD30" i="53"/>
  <c r="BE30" i="53"/>
  <c r="BM30" i="53"/>
  <c r="BL30" i="53"/>
  <c r="BD31" i="53"/>
  <c r="BE31" i="53"/>
  <c r="BM31" i="53"/>
  <c r="BL31" i="53"/>
  <c r="BD32" i="53"/>
  <c r="BE32" i="53"/>
  <c r="BM32" i="53"/>
  <c r="BL32" i="53"/>
  <c r="BD33" i="53"/>
  <c r="BE33" i="53"/>
  <c r="BM33" i="53"/>
  <c r="BL33" i="53"/>
  <c r="BD34" i="53"/>
  <c r="BE34" i="53"/>
  <c r="BM34" i="53"/>
  <c r="BL34" i="53"/>
  <c r="BD35" i="53"/>
  <c r="BE35" i="53"/>
  <c r="BM35" i="53"/>
  <c r="BL35" i="53"/>
  <c r="BD36" i="53"/>
  <c r="BE36" i="53"/>
  <c r="BM36" i="53"/>
  <c r="BL36" i="53"/>
  <c r="BD37" i="53"/>
  <c r="BE37" i="53"/>
  <c r="BL37" i="53"/>
  <c r="BM37" i="53"/>
  <c r="BD38" i="53"/>
  <c r="BE38" i="53"/>
  <c r="BM38" i="53"/>
  <c r="BL38" i="53"/>
  <c r="BD39" i="53"/>
  <c r="BE39" i="53"/>
  <c r="BM39" i="53"/>
  <c r="BL39" i="53"/>
  <c r="BD40" i="53"/>
  <c r="BE40" i="53"/>
  <c r="BM40" i="53"/>
  <c r="BL40" i="53"/>
  <c r="BD41" i="53"/>
  <c r="BE41" i="53"/>
  <c r="BL41" i="53"/>
  <c r="BM41" i="53"/>
  <c r="BD42" i="53"/>
  <c r="BE42" i="53"/>
  <c r="BM42" i="53"/>
  <c r="BL42" i="53"/>
  <c r="BD43" i="53"/>
  <c r="BE43" i="53"/>
  <c r="BM43" i="53"/>
  <c r="BL43" i="53"/>
  <c r="BD44" i="53"/>
  <c r="BE44" i="53"/>
  <c r="BM44" i="53"/>
  <c r="BL44" i="53"/>
  <c r="BD45" i="53"/>
  <c r="BE45" i="53"/>
  <c r="BM45" i="53"/>
  <c r="BL45" i="53"/>
  <c r="BD46" i="53"/>
  <c r="BE46" i="53"/>
  <c r="BM46" i="53"/>
  <c r="BL46" i="53"/>
  <c r="BD47" i="53"/>
  <c r="BE47" i="53"/>
  <c r="BM47" i="53"/>
  <c r="BL47" i="53"/>
  <c r="BD48" i="53"/>
  <c r="BE48" i="53"/>
  <c r="BM48" i="53"/>
  <c r="BL48" i="53"/>
  <c r="BD49" i="53"/>
  <c r="BE49" i="53"/>
  <c r="BM49" i="53"/>
  <c r="BL49" i="53"/>
  <c r="BD50" i="53"/>
  <c r="BE50" i="53"/>
  <c r="BM50" i="53"/>
  <c r="BL50" i="53"/>
  <c r="BD51" i="53"/>
  <c r="BE51" i="53"/>
  <c r="BM51" i="53"/>
  <c r="BL51" i="53"/>
  <c r="BD52" i="53"/>
  <c r="BE52" i="53"/>
  <c r="BM52" i="53"/>
  <c r="BL52" i="53"/>
  <c r="BD53" i="53"/>
  <c r="BE53" i="53"/>
  <c r="BM53" i="53"/>
  <c r="BL53" i="53"/>
  <c r="BD54" i="53"/>
  <c r="BE54" i="53"/>
  <c r="BM54" i="53"/>
  <c r="BL54" i="53"/>
  <c r="BD55" i="53"/>
  <c r="BE55" i="53"/>
  <c r="BM55" i="53"/>
  <c r="BL55" i="53"/>
  <c r="BD56" i="53"/>
  <c r="BE56" i="53"/>
  <c r="BM56" i="53"/>
  <c r="BL56" i="53"/>
  <c r="BD57" i="53"/>
  <c r="BE57" i="53"/>
  <c r="BM57" i="53"/>
  <c r="BL57" i="53"/>
  <c r="BD58" i="53"/>
  <c r="BE58" i="53"/>
  <c r="BM58" i="53"/>
  <c r="BL58" i="53"/>
  <c r="BD59" i="53"/>
  <c r="BE59" i="53"/>
  <c r="BM59" i="53"/>
  <c r="BL59" i="53"/>
  <c r="BD60" i="53"/>
  <c r="BE60" i="53"/>
  <c r="BM60" i="53"/>
  <c r="BL60" i="53"/>
  <c r="BD61" i="53"/>
  <c r="BE61" i="53"/>
  <c r="BM61" i="53"/>
  <c r="BL61" i="53"/>
  <c r="BD62" i="53"/>
  <c r="BE62" i="53"/>
  <c r="BM62" i="53"/>
  <c r="BL62" i="53"/>
  <c r="BD63" i="53"/>
  <c r="BE63" i="53"/>
  <c r="BM63" i="53"/>
  <c r="BL63" i="53"/>
  <c r="BD64" i="53"/>
  <c r="BE64" i="53"/>
  <c r="BM64" i="53"/>
  <c r="BL64" i="53"/>
  <c r="BD65" i="53"/>
  <c r="BE65" i="53"/>
  <c r="BM65" i="53"/>
  <c r="BL65" i="53"/>
  <c r="BD66" i="53"/>
  <c r="BE66" i="53"/>
  <c r="BM66" i="53"/>
  <c r="BL66" i="53"/>
  <c r="BD67" i="53"/>
  <c r="BE67" i="53"/>
  <c r="BL67" i="53"/>
  <c r="BM67" i="53"/>
  <c r="BD68" i="53"/>
  <c r="BE68" i="53"/>
  <c r="BM68" i="53"/>
  <c r="BL68" i="53"/>
  <c r="BD69" i="53"/>
  <c r="BE69" i="53"/>
  <c r="BM69" i="53"/>
  <c r="BL69" i="53"/>
  <c r="BD70" i="53"/>
  <c r="BE70" i="53"/>
  <c r="BM70" i="53"/>
  <c r="BL70" i="53"/>
  <c r="BD71" i="53"/>
  <c r="BE71" i="53"/>
  <c r="BL71" i="53"/>
  <c r="BM71" i="53"/>
  <c r="BD72" i="53"/>
  <c r="BE72" i="53"/>
  <c r="BM72" i="53"/>
  <c r="BL72" i="53"/>
  <c r="BD73" i="53"/>
  <c r="BE73" i="53"/>
  <c r="BM73" i="53"/>
  <c r="BL73" i="53"/>
  <c r="BD74" i="53"/>
  <c r="BE74" i="53"/>
  <c r="BM74" i="53"/>
  <c r="BL74" i="53"/>
  <c r="BD75" i="53"/>
  <c r="BE75" i="53"/>
  <c r="BM75" i="53"/>
  <c r="BL75" i="53"/>
  <c r="BD76" i="53"/>
  <c r="BE76" i="53"/>
  <c r="BM76" i="53"/>
  <c r="BL76" i="53"/>
  <c r="BD77" i="53"/>
  <c r="BE77" i="53"/>
  <c r="BM77" i="53"/>
  <c r="BL77" i="53"/>
  <c r="BD78" i="53"/>
  <c r="BE78" i="53"/>
  <c r="BM78" i="53"/>
  <c r="BL78" i="53"/>
  <c r="BD79" i="53"/>
  <c r="BE79" i="53"/>
  <c r="BM79" i="53"/>
  <c r="BL79" i="53"/>
  <c r="BD80" i="53"/>
  <c r="BE80" i="53"/>
  <c r="BM80" i="53"/>
  <c r="BL80" i="53"/>
  <c r="BD81" i="53"/>
  <c r="BE81" i="53"/>
  <c r="BM81" i="53"/>
  <c r="BL81" i="53"/>
  <c r="BD82" i="53"/>
  <c r="BE82" i="53"/>
  <c r="BM82" i="53"/>
  <c r="BL82" i="53"/>
  <c r="BD83" i="53"/>
  <c r="BE83" i="53"/>
  <c r="BL83" i="53"/>
  <c r="BM83" i="53"/>
  <c r="BD84" i="53"/>
  <c r="BE84" i="53"/>
  <c r="BM84" i="53"/>
  <c r="BL84" i="53"/>
  <c r="BD85" i="53"/>
  <c r="BE85" i="53"/>
  <c r="BM85" i="53"/>
  <c r="BL85" i="53"/>
  <c r="BD86" i="53"/>
  <c r="BE86" i="53"/>
  <c r="BM86" i="53"/>
  <c r="BL86" i="53"/>
  <c r="BD87" i="53"/>
  <c r="BE87" i="53"/>
  <c r="BL87" i="53"/>
  <c r="BM87" i="53"/>
  <c r="BD88" i="53"/>
  <c r="BE88" i="53"/>
  <c r="BM88" i="53"/>
  <c r="BL88" i="53"/>
  <c r="BD89" i="53"/>
  <c r="BE89" i="53"/>
  <c r="BL89" i="53"/>
  <c r="BM89" i="53"/>
  <c r="BD90" i="53"/>
  <c r="BE90" i="53"/>
  <c r="BM90" i="53"/>
  <c r="BL90" i="53"/>
  <c r="BD91" i="53"/>
  <c r="BE91" i="53"/>
  <c r="BM91" i="53"/>
  <c r="BL91" i="53"/>
  <c r="BD92" i="53"/>
  <c r="BE92" i="53"/>
  <c r="BM92" i="53"/>
  <c r="BL92" i="53"/>
  <c r="BD93" i="53"/>
  <c r="BE93" i="53"/>
  <c r="BM93" i="53"/>
  <c r="BL93" i="53"/>
  <c r="BD94" i="53"/>
  <c r="BE94" i="53"/>
  <c r="BM94" i="53"/>
  <c r="BL94" i="53"/>
  <c r="BD95" i="53"/>
  <c r="BE95" i="53"/>
  <c r="BM95" i="53"/>
  <c r="BL95" i="53"/>
  <c r="BD96" i="53"/>
  <c r="BE96" i="53"/>
  <c r="BM96" i="53"/>
  <c r="BL96" i="53"/>
  <c r="BD97" i="53"/>
  <c r="BE97" i="53"/>
  <c r="BM97" i="53"/>
  <c r="BL97" i="53"/>
  <c r="BD98" i="53"/>
  <c r="BE98" i="53"/>
  <c r="BM98" i="53"/>
  <c r="BL98" i="53"/>
  <c r="BD99" i="53"/>
  <c r="BE99" i="53"/>
  <c r="BL99" i="53"/>
  <c r="BM99" i="53"/>
  <c r="BD100" i="53"/>
  <c r="BE100" i="53"/>
  <c r="BM100" i="53"/>
  <c r="BL100" i="53"/>
  <c r="BD101" i="53"/>
  <c r="BE101" i="53"/>
  <c r="BM101" i="53"/>
  <c r="BL101" i="53"/>
  <c r="BD102" i="53"/>
  <c r="BE102" i="53"/>
  <c r="BM102" i="53"/>
  <c r="BL102" i="53"/>
  <c r="BD103" i="53"/>
  <c r="BE103" i="53"/>
  <c r="BL103" i="53"/>
  <c r="BM103" i="53"/>
  <c r="BD104" i="53"/>
  <c r="BE104" i="53"/>
  <c r="BM104" i="53"/>
  <c r="BL104" i="53"/>
  <c r="BD105" i="53"/>
  <c r="BE105" i="53"/>
  <c r="BM105" i="53"/>
  <c r="BL105" i="53"/>
  <c r="BD106" i="53"/>
  <c r="BE106" i="53"/>
  <c r="BM106" i="53"/>
  <c r="BL106" i="53"/>
  <c r="BD107" i="53"/>
  <c r="BE107" i="53"/>
  <c r="BM107" i="53"/>
  <c r="BL107" i="53"/>
  <c r="BD108" i="53"/>
  <c r="BE108" i="53"/>
  <c r="BM108" i="53"/>
  <c r="BL108" i="53"/>
  <c r="BD109" i="53"/>
  <c r="BE109" i="53"/>
  <c r="BM109" i="53"/>
  <c r="BL109" i="53"/>
  <c r="BD110" i="53"/>
  <c r="BE110" i="53"/>
  <c r="BM110" i="53"/>
  <c r="BL110" i="53"/>
  <c r="BD111" i="53"/>
  <c r="BE111" i="53"/>
  <c r="BM111" i="53"/>
  <c r="BL111" i="53"/>
  <c r="BD112" i="53"/>
  <c r="BE112" i="53"/>
  <c r="BM112" i="53"/>
  <c r="BL112" i="53"/>
  <c r="BD113" i="53"/>
  <c r="BE113" i="53"/>
  <c r="BM113" i="53"/>
  <c r="BL113" i="53"/>
  <c r="BD114" i="53"/>
  <c r="BE114" i="53"/>
  <c r="BM114" i="53"/>
  <c r="BL114" i="53"/>
  <c r="BD115" i="53"/>
  <c r="BE115" i="53"/>
  <c r="BL115" i="53"/>
  <c r="BM115" i="53"/>
  <c r="BD116" i="53"/>
  <c r="BE116" i="53"/>
  <c r="BM116" i="53"/>
  <c r="BL116" i="53"/>
  <c r="BD117" i="53"/>
  <c r="BE117" i="53"/>
  <c r="BM117" i="53"/>
  <c r="BL117" i="53"/>
  <c r="BD118" i="53"/>
  <c r="BE118" i="53"/>
  <c r="BM118" i="53"/>
  <c r="BL118" i="53"/>
  <c r="BD119" i="53"/>
  <c r="BE119" i="53"/>
  <c r="BL119" i="53"/>
  <c r="BM119" i="53"/>
  <c r="BD120" i="53"/>
  <c r="BE120" i="53"/>
  <c r="BM120" i="53"/>
  <c r="BL120" i="53"/>
  <c r="BD121" i="53"/>
  <c r="BE121" i="53"/>
  <c r="BM121" i="53"/>
  <c r="BL121" i="53"/>
  <c r="BD122" i="53"/>
  <c r="BE122" i="53"/>
  <c r="BM122" i="53"/>
  <c r="BL122" i="53"/>
  <c r="BD123" i="53"/>
  <c r="BE123" i="53"/>
  <c r="BM123" i="53"/>
  <c r="BL123" i="53"/>
  <c r="BD124" i="53"/>
  <c r="BE124" i="53"/>
  <c r="BM124" i="53"/>
  <c r="BL124" i="53"/>
  <c r="BD125" i="53"/>
  <c r="BE125" i="53"/>
  <c r="BM125" i="53"/>
  <c r="BL125" i="53"/>
  <c r="BD126" i="53"/>
  <c r="BE126" i="53"/>
  <c r="BM126" i="53"/>
  <c r="BL126" i="53"/>
  <c r="BD127" i="53"/>
  <c r="BE127" i="53"/>
  <c r="BM127" i="53"/>
  <c r="BL127" i="53"/>
  <c r="BD128" i="53"/>
  <c r="BE128" i="53"/>
  <c r="BM128" i="53"/>
  <c r="BL128" i="53"/>
  <c r="BD129" i="53"/>
  <c r="BE129" i="53"/>
  <c r="BM129" i="53"/>
  <c r="BL129" i="53"/>
  <c r="BD130" i="53"/>
  <c r="BE130" i="53"/>
  <c r="BM130" i="53"/>
  <c r="BL130" i="53"/>
  <c r="BD131" i="53"/>
  <c r="BE131" i="53"/>
  <c r="BL131" i="53"/>
  <c r="BM131" i="53"/>
  <c r="BD132" i="53"/>
  <c r="BE132" i="53"/>
  <c r="BM132" i="53"/>
  <c r="BL132" i="53"/>
  <c r="BD133" i="53"/>
  <c r="BE133" i="53"/>
  <c r="BM133" i="53"/>
  <c r="BL133" i="53"/>
  <c r="BD134" i="53"/>
  <c r="BE134" i="53"/>
  <c r="BM134" i="53"/>
  <c r="BL134" i="53"/>
  <c r="BD135" i="53"/>
  <c r="BE135" i="53"/>
  <c r="BL135" i="53"/>
  <c r="BM135" i="53"/>
  <c r="BD136" i="53"/>
  <c r="BE136" i="53"/>
  <c r="BM136" i="53"/>
  <c r="BL136" i="53"/>
  <c r="BD137" i="53"/>
  <c r="BE137" i="53"/>
  <c r="BM137" i="53"/>
  <c r="BL137" i="53"/>
  <c r="BD138" i="53"/>
  <c r="BE138" i="53"/>
  <c r="BM138" i="53"/>
  <c r="BL138" i="53"/>
  <c r="BD139" i="53"/>
  <c r="BE139" i="53"/>
  <c r="BM139" i="53"/>
  <c r="BL139" i="53"/>
  <c r="BD140" i="53"/>
  <c r="BE140" i="53"/>
  <c r="BM140" i="53"/>
  <c r="BL140" i="53"/>
  <c r="BD141" i="53"/>
  <c r="BE141" i="53"/>
  <c r="BM141" i="53"/>
  <c r="BL141" i="53"/>
  <c r="BD142" i="53"/>
  <c r="BE142" i="53"/>
  <c r="BM142" i="53"/>
  <c r="BL142" i="53"/>
  <c r="BD143" i="53"/>
  <c r="BE143" i="53"/>
  <c r="BM143" i="53"/>
  <c r="BL143" i="53"/>
  <c r="BD144" i="53"/>
  <c r="BE144" i="53"/>
  <c r="BM144" i="53"/>
  <c r="BL144" i="53"/>
  <c r="BD145" i="53"/>
  <c r="BE145" i="53"/>
  <c r="BM145" i="53"/>
  <c r="BL145" i="53"/>
  <c r="BD146" i="53"/>
  <c r="BE146" i="53"/>
  <c r="BM146" i="53"/>
  <c r="BL146" i="53"/>
  <c r="BD147" i="53"/>
  <c r="BE147" i="53"/>
  <c r="BL147" i="53"/>
  <c r="BM147" i="53"/>
  <c r="BD148" i="53"/>
  <c r="BE148" i="53"/>
  <c r="BM148" i="53"/>
  <c r="BL148" i="53"/>
  <c r="BD149" i="53"/>
  <c r="BE149" i="53"/>
  <c r="BM149" i="53"/>
  <c r="BL149" i="53"/>
  <c r="BD150" i="53"/>
  <c r="BE150" i="53"/>
  <c r="BM150" i="53"/>
  <c r="BL150" i="53"/>
  <c r="BD151" i="53"/>
  <c r="BE151" i="53"/>
  <c r="BL151" i="53"/>
  <c r="BM151" i="53"/>
  <c r="BD152" i="53"/>
  <c r="BE152" i="53"/>
  <c r="BM152" i="53"/>
  <c r="BL152" i="53"/>
  <c r="BD153" i="53"/>
  <c r="BE153" i="53"/>
  <c r="BM153" i="53"/>
  <c r="BL153" i="53"/>
  <c r="BD154" i="53"/>
  <c r="BE154" i="53"/>
  <c r="BM154" i="53"/>
  <c r="BL154" i="53"/>
  <c r="BD155" i="53"/>
  <c r="BE155" i="53"/>
  <c r="BM155" i="53"/>
  <c r="BL155" i="53"/>
  <c r="BD156" i="53"/>
  <c r="BE156" i="53"/>
  <c r="BM156" i="53"/>
  <c r="BL156" i="53"/>
  <c r="BD157" i="53"/>
  <c r="BE157" i="53"/>
  <c r="BM157" i="53"/>
  <c r="BL157" i="53"/>
  <c r="BD158" i="53"/>
  <c r="BE158" i="53"/>
  <c r="BM158" i="53"/>
  <c r="BL158" i="53"/>
  <c r="BD159" i="53"/>
  <c r="BE159" i="53"/>
  <c r="BM159" i="53"/>
  <c r="BL159" i="53"/>
  <c r="BD160" i="53"/>
  <c r="BE160" i="53"/>
  <c r="BM160" i="53"/>
  <c r="BL160" i="53"/>
  <c r="BD161" i="53"/>
  <c r="BE161" i="53"/>
  <c r="BM161" i="53"/>
  <c r="BL161" i="53"/>
  <c r="BD162" i="53"/>
  <c r="BE162" i="53"/>
  <c r="BM162" i="53"/>
  <c r="BL162" i="53"/>
  <c r="BD163" i="53"/>
  <c r="BE163" i="53"/>
  <c r="BL163" i="53"/>
  <c r="BM163" i="53"/>
  <c r="BD164" i="53"/>
  <c r="BE164" i="53"/>
  <c r="BM164" i="53"/>
  <c r="BL164" i="53"/>
  <c r="BD165" i="53"/>
  <c r="BE165" i="53"/>
  <c r="BM165" i="53"/>
  <c r="BL165" i="53"/>
  <c r="BD166" i="53"/>
  <c r="BE166" i="53"/>
  <c r="BM166" i="53"/>
  <c r="BL166" i="53"/>
  <c r="A24" i="53"/>
  <c r="AD24" i="53"/>
  <c r="AE7" i="53"/>
  <c r="AE8" i="53"/>
  <c r="AE9" i="53"/>
  <c r="AE10" i="53"/>
  <c r="AE11" i="53"/>
  <c r="AE12" i="53"/>
  <c r="AE13" i="53"/>
  <c r="AE14" i="53"/>
  <c r="AE15" i="53"/>
  <c r="AE16" i="53"/>
  <c r="AE17" i="53"/>
  <c r="AE18" i="53"/>
  <c r="AE19" i="53"/>
  <c r="AE20" i="53"/>
  <c r="AE21" i="53"/>
  <c r="AE22" i="53"/>
  <c r="AE23" i="53"/>
  <c r="AE24" i="53"/>
  <c r="AE25" i="53"/>
  <c r="AE26" i="53"/>
  <c r="AE27" i="53"/>
  <c r="AE28" i="53"/>
  <c r="AE29" i="53"/>
  <c r="AE30" i="53"/>
  <c r="AE31" i="53"/>
  <c r="AF24" i="53"/>
  <c r="H24" i="53"/>
  <c r="AG24" i="53"/>
  <c r="AH7" i="53"/>
  <c r="AH8" i="53"/>
  <c r="AH9" i="53"/>
  <c r="AH10" i="53"/>
  <c r="AH11" i="53"/>
  <c r="AH12" i="53"/>
  <c r="AH13" i="53"/>
  <c r="AH14" i="53"/>
  <c r="AH15" i="53"/>
  <c r="AH16" i="53"/>
  <c r="AH17" i="53"/>
  <c r="AH18" i="53"/>
  <c r="AH19" i="53"/>
  <c r="AH20" i="53"/>
  <c r="AH21" i="53"/>
  <c r="AH22" i="53"/>
  <c r="AH23" i="53"/>
  <c r="AH24" i="53"/>
  <c r="AH25" i="53"/>
  <c r="AH26" i="53"/>
  <c r="AH27" i="53"/>
  <c r="AH28" i="53"/>
  <c r="AH29" i="53"/>
  <c r="AH30" i="53"/>
  <c r="AH31" i="53"/>
  <c r="AH32" i="53"/>
  <c r="AH33" i="53"/>
  <c r="AH34" i="53"/>
  <c r="AH35" i="53"/>
  <c r="AH36" i="53"/>
  <c r="AH37" i="53"/>
  <c r="AH38" i="53"/>
  <c r="AH39" i="53"/>
  <c r="AH40" i="53"/>
  <c r="AH41" i="53"/>
  <c r="AH42" i="53"/>
  <c r="AH43" i="53"/>
  <c r="AH44" i="53"/>
  <c r="AH45" i="53"/>
  <c r="AH46" i="53"/>
  <c r="AH47" i="53"/>
  <c r="AH48" i="53"/>
  <c r="AJ7" i="53"/>
  <c r="AJ8" i="53"/>
  <c r="AJ9" i="53"/>
  <c r="AJ10" i="53"/>
  <c r="AJ11" i="53"/>
  <c r="AJ12" i="53"/>
  <c r="AJ13" i="53"/>
  <c r="AJ14" i="53"/>
  <c r="AJ15" i="53"/>
  <c r="AJ16" i="53"/>
  <c r="AJ17" i="53"/>
  <c r="AJ18" i="53"/>
  <c r="AJ19" i="53"/>
  <c r="AJ20" i="53"/>
  <c r="AJ21" i="53"/>
  <c r="AJ22" i="53"/>
  <c r="AJ23" i="53"/>
  <c r="AJ24" i="53"/>
  <c r="O13" i="3"/>
  <c r="AD13" i="3"/>
  <c r="P25" i="53"/>
  <c r="AN24" i="53"/>
  <c r="AO24" i="53"/>
  <c r="AR24" i="53"/>
  <c r="W24" i="53"/>
  <c r="AV24" i="53"/>
  <c r="AX24" i="53"/>
  <c r="A25" i="53"/>
  <c r="AD25" i="53"/>
  <c r="AF25" i="53"/>
  <c r="H25" i="53"/>
  <c r="AG25" i="53"/>
  <c r="AJ25" i="53"/>
  <c r="AJ26" i="53"/>
  <c r="AJ27" i="53"/>
  <c r="AJ28" i="53"/>
  <c r="AJ29" i="53"/>
  <c r="AJ30" i="53"/>
  <c r="AJ31" i="53"/>
  <c r="AJ32" i="53"/>
  <c r="AJ33" i="53"/>
  <c r="AJ34" i="53"/>
  <c r="AM25" i="53"/>
  <c r="AN25" i="53"/>
  <c r="AO25" i="53"/>
  <c r="AR25" i="53"/>
  <c r="W25" i="53"/>
  <c r="AV25" i="53"/>
  <c r="A26" i="53"/>
  <c r="AD26" i="53"/>
  <c r="AF26" i="53"/>
  <c r="H26" i="53"/>
  <c r="AG26" i="53"/>
  <c r="P26" i="53"/>
  <c r="AM26" i="53"/>
  <c r="AN26" i="53"/>
  <c r="AO26" i="53"/>
  <c r="AR26" i="53"/>
  <c r="W26" i="53"/>
  <c r="AV26" i="53"/>
  <c r="A27" i="53"/>
  <c r="AD27" i="53"/>
  <c r="AF27" i="53"/>
  <c r="H27" i="53"/>
  <c r="AG27" i="53"/>
  <c r="P27" i="53"/>
  <c r="AM27" i="53"/>
  <c r="AN27" i="53"/>
  <c r="AO27" i="53"/>
  <c r="AR27" i="53"/>
  <c r="W27" i="53"/>
  <c r="AV27" i="53"/>
  <c r="A28" i="53"/>
  <c r="AD28" i="53"/>
  <c r="AF28" i="53"/>
  <c r="H28" i="53"/>
  <c r="AG28" i="53"/>
  <c r="AN28" i="53"/>
  <c r="AO28" i="53"/>
  <c r="AR28" i="53"/>
  <c r="W28" i="53"/>
  <c r="AV28" i="53"/>
  <c r="A29" i="53"/>
  <c r="AD29" i="53"/>
  <c r="AF29" i="53"/>
  <c r="H29" i="53"/>
  <c r="AG29" i="53"/>
  <c r="P29" i="53"/>
  <c r="AM29" i="53"/>
  <c r="AN29" i="53"/>
  <c r="AO29" i="53"/>
  <c r="AR29" i="53"/>
  <c r="W29" i="53"/>
  <c r="AV29" i="53"/>
  <c r="A30" i="53"/>
  <c r="AD30" i="53"/>
  <c r="AF30" i="53"/>
  <c r="H30" i="53"/>
  <c r="AG30" i="53"/>
  <c r="P30" i="53"/>
  <c r="AM30" i="53"/>
  <c r="AN30" i="53"/>
  <c r="AO30" i="53"/>
  <c r="AR30" i="53"/>
  <c r="W30" i="53"/>
  <c r="AV30" i="53"/>
  <c r="A31" i="53"/>
  <c r="AD31" i="53"/>
  <c r="AF31" i="53"/>
  <c r="H31" i="53"/>
  <c r="AG31" i="53"/>
  <c r="AN31" i="53"/>
  <c r="AO31" i="53"/>
  <c r="AR31" i="53"/>
  <c r="W31" i="53"/>
  <c r="AV31" i="53"/>
  <c r="A32" i="53"/>
  <c r="AD32" i="53"/>
  <c r="AE32" i="53"/>
  <c r="AE33" i="53"/>
  <c r="AE34" i="53"/>
  <c r="AE35" i="53"/>
  <c r="AE36" i="53"/>
  <c r="AE37" i="53"/>
  <c r="AE38" i="53"/>
  <c r="AE39" i="53"/>
  <c r="AE40" i="53"/>
  <c r="AE41" i="53"/>
  <c r="AE42" i="53"/>
  <c r="AE43" i="53"/>
  <c r="AE44" i="53"/>
  <c r="AE45" i="53"/>
  <c r="AE46" i="53"/>
  <c r="AE47" i="53"/>
  <c r="AE48" i="53"/>
  <c r="AE49" i="53"/>
  <c r="AE50" i="53"/>
  <c r="AE51" i="53"/>
  <c r="AE52" i="53"/>
  <c r="AE53" i="53"/>
  <c r="AE54" i="53"/>
  <c r="AE55" i="53"/>
  <c r="AE56" i="53"/>
  <c r="AE57" i="53"/>
  <c r="AE58" i="53"/>
  <c r="AE59" i="53"/>
  <c r="AE60" i="53"/>
  <c r="AE61" i="53"/>
  <c r="AE62" i="53"/>
  <c r="AE63" i="53"/>
  <c r="AE64" i="53"/>
  <c r="AE65" i="53"/>
  <c r="AE66" i="53"/>
  <c r="AE67" i="53"/>
  <c r="AE68" i="53"/>
  <c r="AE69" i="53"/>
  <c r="AE70" i="53"/>
  <c r="AE71" i="53"/>
  <c r="AE72" i="53"/>
  <c r="AE73" i="53"/>
  <c r="AE74" i="53"/>
  <c r="AE75" i="53"/>
  <c r="AE76" i="53"/>
  <c r="AE77" i="53"/>
  <c r="AE78" i="53"/>
  <c r="AE79" i="53"/>
  <c r="AE80" i="53"/>
  <c r="AE81" i="53"/>
  <c r="AE82" i="53"/>
  <c r="AE83" i="53"/>
  <c r="AE84" i="53"/>
  <c r="AE85" i="53"/>
  <c r="AE86" i="53"/>
  <c r="AF32" i="53"/>
  <c r="H32" i="53"/>
  <c r="AG32" i="53"/>
  <c r="P32" i="53"/>
  <c r="AM32" i="53"/>
  <c r="AN32" i="53"/>
  <c r="AO32" i="53"/>
  <c r="AR32" i="53"/>
  <c r="W32" i="53"/>
  <c r="AV32" i="53"/>
  <c r="A33" i="53"/>
  <c r="AD33" i="53"/>
  <c r="AF33" i="53"/>
  <c r="H33" i="53"/>
  <c r="AG33" i="53"/>
  <c r="O33" i="53"/>
  <c r="AL33" i="53"/>
  <c r="P33" i="53"/>
  <c r="AM33" i="53"/>
  <c r="AN33" i="53"/>
  <c r="AO33" i="53"/>
  <c r="AR33" i="53"/>
  <c r="W33" i="53"/>
  <c r="AV33" i="53"/>
  <c r="A34" i="53"/>
  <c r="AD34" i="53"/>
  <c r="AF34" i="53"/>
  <c r="H34" i="53"/>
  <c r="AG34" i="53"/>
  <c r="P34" i="53"/>
  <c r="AM34" i="53"/>
  <c r="AN34" i="53"/>
  <c r="AO34" i="53"/>
  <c r="AR34" i="53"/>
  <c r="W34" i="53"/>
  <c r="AV34" i="53"/>
  <c r="A35" i="53"/>
  <c r="AD35" i="53"/>
  <c r="AF35" i="53"/>
  <c r="H35" i="53"/>
  <c r="AG35" i="53"/>
  <c r="AJ35" i="53"/>
  <c r="AJ36" i="53"/>
  <c r="AJ37" i="53"/>
  <c r="AJ38" i="53"/>
  <c r="AJ39" i="53"/>
  <c r="AJ40" i="53"/>
  <c r="AJ41" i="53"/>
  <c r="AJ42" i="53"/>
  <c r="AJ43" i="53"/>
  <c r="AJ44" i="53"/>
  <c r="AJ45" i="53"/>
  <c r="AJ46" i="53"/>
  <c r="AJ47" i="53"/>
  <c r="AJ48" i="53"/>
  <c r="AJ49" i="53"/>
  <c r="AJ50" i="53"/>
  <c r="AJ51" i="53"/>
  <c r="AJ52" i="53"/>
  <c r="AJ53" i="53"/>
  <c r="AJ54" i="53"/>
  <c r="AJ55" i="53"/>
  <c r="AJ56" i="53"/>
  <c r="AJ57" i="53"/>
  <c r="AJ58" i="53"/>
  <c r="AJ59" i="53"/>
  <c r="AJ60" i="53"/>
  <c r="AJ61" i="53"/>
  <c r="AJ62" i="53"/>
  <c r="AJ63" i="53"/>
  <c r="AJ64" i="53"/>
  <c r="AJ65" i="53"/>
  <c r="AJ66" i="53"/>
  <c r="AJ67" i="53"/>
  <c r="AJ68" i="53"/>
  <c r="AJ69" i="53"/>
  <c r="AJ70" i="53"/>
  <c r="AJ71" i="53"/>
  <c r="AJ72" i="53"/>
  <c r="AJ73" i="53"/>
  <c r="AJ74" i="53"/>
  <c r="AJ75" i="53"/>
  <c r="AJ76" i="53"/>
  <c r="AJ77" i="53"/>
  <c r="AJ78" i="53"/>
  <c r="AJ79" i="53"/>
  <c r="AJ80" i="53"/>
  <c r="AJ81" i="53"/>
  <c r="AJ82" i="53"/>
  <c r="AJ83" i="53"/>
  <c r="AJ84" i="53"/>
  <c r="AJ85" i="53"/>
  <c r="AJ86" i="53"/>
  <c r="AJ87" i="53"/>
  <c r="AJ88" i="53"/>
  <c r="AJ89" i="53"/>
  <c r="AJ90" i="53"/>
  <c r="AJ91" i="53"/>
  <c r="AJ92" i="53"/>
  <c r="AJ93" i="53"/>
  <c r="AJ94" i="53"/>
  <c r="AJ95" i="53"/>
  <c r="AJ96" i="53"/>
  <c r="AJ97" i="53"/>
  <c r="AJ98" i="53"/>
  <c r="AJ99" i="53"/>
  <c r="AJ100" i="53"/>
  <c r="AJ101" i="53"/>
  <c r="AJ102" i="53"/>
  <c r="AJ103" i="53"/>
  <c r="AJ104" i="53"/>
  <c r="AJ105" i="53"/>
  <c r="AJ106" i="53"/>
  <c r="AJ107" i="53"/>
  <c r="AJ108" i="53"/>
  <c r="AJ109" i="53"/>
  <c r="AJ110" i="53"/>
  <c r="AJ111" i="53"/>
  <c r="AJ112" i="53"/>
  <c r="AJ113" i="53"/>
  <c r="AJ114" i="53"/>
  <c r="AJ115" i="53"/>
  <c r="AJ116" i="53"/>
  <c r="AJ117" i="53"/>
  <c r="AJ118" i="53"/>
  <c r="AJ119" i="53"/>
  <c r="AJ120" i="53"/>
  <c r="AJ121" i="53"/>
  <c r="AJ122" i="53"/>
  <c r="AJ123" i="53"/>
  <c r="AJ124" i="53"/>
  <c r="AJ125" i="53"/>
  <c r="AJ126" i="53"/>
  <c r="AJ127" i="53"/>
  <c r="AJ128" i="53"/>
  <c r="AJ129" i="53"/>
  <c r="AJ130" i="53"/>
  <c r="AJ131" i="53"/>
  <c r="AJ132" i="53"/>
  <c r="AJ133" i="53"/>
  <c r="AJ134" i="53"/>
  <c r="AJ135" i="53"/>
  <c r="AJ136" i="53"/>
  <c r="AJ137" i="53"/>
  <c r="AJ138" i="53"/>
  <c r="AJ139" i="53"/>
  <c r="AJ140" i="53"/>
  <c r="AJ141" i="53"/>
  <c r="AJ142" i="53"/>
  <c r="AJ143" i="53"/>
  <c r="AJ144" i="53"/>
  <c r="AJ145" i="53"/>
  <c r="AJ146" i="53"/>
  <c r="AJ147" i="53"/>
  <c r="AJ148" i="53"/>
  <c r="AJ149" i="53"/>
  <c r="AJ150" i="53"/>
  <c r="AJ151" i="53"/>
  <c r="AJ152" i="53"/>
  <c r="AJ153" i="53"/>
  <c r="AJ154" i="53"/>
  <c r="AJ155" i="53"/>
  <c r="AJ156" i="53"/>
  <c r="AJ157" i="53"/>
  <c r="AJ158" i="53"/>
  <c r="AJ159" i="53"/>
  <c r="AJ160" i="53"/>
  <c r="AJ161" i="53"/>
  <c r="AJ162" i="53"/>
  <c r="AJ163" i="53"/>
  <c r="AJ164" i="53"/>
  <c r="AJ165" i="53"/>
  <c r="AJ166" i="53"/>
  <c r="P35" i="53"/>
  <c r="AM35" i="53"/>
  <c r="AN35" i="53"/>
  <c r="AO35" i="53"/>
  <c r="AR35" i="53"/>
  <c r="W35" i="53"/>
  <c r="AV35" i="53"/>
  <c r="A36" i="53"/>
  <c r="AD36" i="53"/>
  <c r="AF36" i="53"/>
  <c r="H36" i="53"/>
  <c r="AG36" i="53"/>
  <c r="AN36" i="53"/>
  <c r="AO36" i="53"/>
  <c r="AR36" i="53"/>
  <c r="W36" i="53"/>
  <c r="AV36" i="53"/>
  <c r="A37" i="53"/>
  <c r="AD37" i="53"/>
  <c r="AF37" i="53"/>
  <c r="H37" i="53"/>
  <c r="AG37" i="53"/>
  <c r="AN37" i="53"/>
  <c r="AO37" i="53"/>
  <c r="AR37" i="53"/>
  <c r="W37" i="53"/>
  <c r="AV37" i="53"/>
  <c r="A38" i="53"/>
  <c r="AD38" i="53"/>
  <c r="AF38" i="53"/>
  <c r="H38" i="53"/>
  <c r="AG38" i="53"/>
  <c r="P38" i="53"/>
  <c r="AM38" i="53"/>
  <c r="AN38" i="53"/>
  <c r="AO38" i="53"/>
  <c r="AR38" i="53"/>
  <c r="W38" i="53"/>
  <c r="AV38" i="53"/>
  <c r="A39" i="53"/>
  <c r="AD39" i="53"/>
  <c r="AF39" i="53"/>
  <c r="H39" i="53"/>
  <c r="AG39" i="53"/>
  <c r="P39" i="53"/>
  <c r="AM39" i="53"/>
  <c r="AN39" i="53"/>
  <c r="AO39" i="53"/>
  <c r="AR39" i="53"/>
  <c r="W39" i="53"/>
  <c r="AV39" i="53"/>
  <c r="A40" i="53"/>
  <c r="AD40" i="53"/>
  <c r="AF40" i="53"/>
  <c r="H40" i="53"/>
  <c r="AG40" i="53"/>
  <c r="O40" i="53"/>
  <c r="AL40" i="53"/>
  <c r="P40" i="53"/>
  <c r="AM40" i="53"/>
  <c r="AN40" i="53"/>
  <c r="AO40" i="53"/>
  <c r="AR40" i="53"/>
  <c r="W40" i="53"/>
  <c r="AV40" i="53"/>
  <c r="A41" i="53"/>
  <c r="AD41" i="53"/>
  <c r="AF41" i="53"/>
  <c r="H41" i="53"/>
  <c r="AG41" i="53"/>
  <c r="P41" i="53"/>
  <c r="AM41" i="53"/>
  <c r="AN41" i="53"/>
  <c r="AO41" i="53"/>
  <c r="AR41" i="53"/>
  <c r="W41" i="53"/>
  <c r="AV41" i="53"/>
  <c r="A42" i="53"/>
  <c r="AD42" i="53"/>
  <c r="AF42" i="53"/>
  <c r="H42" i="53"/>
  <c r="AG42" i="53"/>
  <c r="AN42" i="53"/>
  <c r="AO42" i="53"/>
  <c r="AR42" i="53"/>
  <c r="W42" i="53"/>
  <c r="AV42" i="53"/>
  <c r="A43" i="53"/>
  <c r="AD43" i="53"/>
  <c r="AF43" i="53"/>
  <c r="H43" i="53"/>
  <c r="AG43" i="53"/>
  <c r="AN43" i="53"/>
  <c r="AO43" i="53"/>
  <c r="AR43" i="53"/>
  <c r="W43" i="53"/>
  <c r="AV43" i="53"/>
  <c r="A44" i="53"/>
  <c r="AD44" i="53"/>
  <c r="AF44" i="53"/>
  <c r="H44" i="53"/>
  <c r="AG44" i="53"/>
  <c r="P44" i="53"/>
  <c r="AM44" i="53"/>
  <c r="AN44" i="53"/>
  <c r="AO44" i="53"/>
  <c r="AR44" i="53"/>
  <c r="W44" i="53"/>
  <c r="AV44" i="53"/>
  <c r="A45" i="53"/>
  <c r="AD45" i="53"/>
  <c r="AF45" i="53"/>
  <c r="H45" i="53"/>
  <c r="AG45" i="53"/>
  <c r="P45" i="53"/>
  <c r="AM45" i="53"/>
  <c r="AN45" i="53"/>
  <c r="AO45" i="53"/>
  <c r="AR45" i="53"/>
  <c r="W45" i="53"/>
  <c r="AV45" i="53"/>
  <c r="A46" i="53"/>
  <c r="AD46" i="53"/>
  <c r="AF46" i="53"/>
  <c r="H46" i="53"/>
  <c r="AG46" i="53"/>
  <c r="P46" i="53"/>
  <c r="AM46" i="53"/>
  <c r="AN46" i="53"/>
  <c r="AO46" i="53"/>
  <c r="AR46" i="53"/>
  <c r="W46" i="53"/>
  <c r="AV46" i="53"/>
  <c r="A47" i="53"/>
  <c r="AD47" i="53"/>
  <c r="AF47" i="53"/>
  <c r="H47" i="53"/>
  <c r="AG47" i="53"/>
  <c r="P47" i="53"/>
  <c r="AM47" i="53"/>
  <c r="AN47" i="53"/>
  <c r="AO47" i="53"/>
  <c r="AR47" i="53"/>
  <c r="W47" i="53"/>
  <c r="AV47" i="53"/>
  <c r="A48" i="53"/>
  <c r="AD48" i="53"/>
  <c r="AF48" i="53"/>
  <c r="H48" i="53"/>
  <c r="AG48" i="53"/>
  <c r="P48" i="53"/>
  <c r="AM48" i="53"/>
  <c r="AN48" i="53"/>
  <c r="AO48" i="53"/>
  <c r="AR48" i="53"/>
  <c r="W48" i="53"/>
  <c r="AV48" i="53"/>
  <c r="A49" i="53"/>
  <c r="AD49" i="53"/>
  <c r="AF49" i="53"/>
  <c r="H49" i="53"/>
  <c r="AG49" i="53"/>
  <c r="AH49" i="53"/>
  <c r="AH50" i="53"/>
  <c r="AH51" i="53"/>
  <c r="AH52" i="53"/>
  <c r="AH53" i="53"/>
  <c r="AH54" i="53"/>
  <c r="AH55" i="53"/>
  <c r="AH56" i="53"/>
  <c r="AH57" i="53"/>
  <c r="AH58" i="53"/>
  <c r="AH59" i="53"/>
  <c r="AH60" i="53"/>
  <c r="AH61" i="53"/>
  <c r="AH62" i="53"/>
  <c r="P49" i="53"/>
  <c r="AM49" i="53"/>
  <c r="AN49" i="53"/>
  <c r="AO49" i="53"/>
  <c r="AR49" i="53"/>
  <c r="W49" i="53"/>
  <c r="AV49" i="53"/>
  <c r="A50" i="53"/>
  <c r="AD50" i="53"/>
  <c r="AF50" i="53"/>
  <c r="H50" i="53"/>
  <c r="AG50" i="53"/>
  <c r="P50" i="53"/>
  <c r="AM50" i="53"/>
  <c r="AN50" i="53"/>
  <c r="AO50" i="53"/>
  <c r="AR50" i="53"/>
  <c r="W50" i="53"/>
  <c r="AV50" i="53"/>
  <c r="A51" i="53"/>
  <c r="AD51" i="53"/>
  <c r="AF51" i="53"/>
  <c r="H51" i="53"/>
  <c r="AG51" i="53"/>
  <c r="P51" i="53"/>
  <c r="AM51" i="53"/>
  <c r="AN51" i="53"/>
  <c r="AO51" i="53"/>
  <c r="AR51" i="53"/>
  <c r="W51" i="53"/>
  <c r="AV51" i="53"/>
  <c r="A52" i="53"/>
  <c r="AD52" i="53"/>
  <c r="AF52" i="53"/>
  <c r="H52" i="53"/>
  <c r="AG52" i="53"/>
  <c r="AN52" i="53"/>
  <c r="AO52" i="53"/>
  <c r="AR52" i="53"/>
  <c r="W52" i="53"/>
  <c r="AV52" i="53"/>
  <c r="A53" i="53"/>
  <c r="AD53" i="53"/>
  <c r="AF53" i="53"/>
  <c r="H53" i="53"/>
  <c r="AG53" i="53"/>
  <c r="P53" i="53"/>
  <c r="AM53" i="53"/>
  <c r="AN53" i="53"/>
  <c r="AO53" i="53"/>
  <c r="AR53" i="53"/>
  <c r="W53" i="53"/>
  <c r="AV53" i="53"/>
  <c r="A54" i="53"/>
  <c r="AD54" i="53"/>
  <c r="AF54" i="53"/>
  <c r="H54" i="53"/>
  <c r="AG54" i="53"/>
  <c r="O54" i="53"/>
  <c r="AL54" i="53"/>
  <c r="P54" i="53"/>
  <c r="AM54" i="53"/>
  <c r="AN54" i="53"/>
  <c r="AO54" i="53"/>
  <c r="AR54" i="53"/>
  <c r="W54" i="53"/>
  <c r="AV54" i="53"/>
  <c r="A55" i="53"/>
  <c r="AD55" i="53"/>
  <c r="AF55" i="53"/>
  <c r="H55" i="53"/>
  <c r="AG55" i="53"/>
  <c r="P55" i="53"/>
  <c r="AM55" i="53"/>
  <c r="AN55" i="53"/>
  <c r="AO55" i="53"/>
  <c r="AR55" i="53"/>
  <c r="W55" i="53"/>
  <c r="AV55" i="53"/>
  <c r="A56" i="53"/>
  <c r="AD56" i="53"/>
  <c r="AF56" i="53"/>
  <c r="H56" i="53"/>
  <c r="AG56" i="53"/>
  <c r="P56" i="53"/>
  <c r="AM56" i="53"/>
  <c r="AN56" i="53"/>
  <c r="AO56" i="53"/>
  <c r="AR56" i="53"/>
  <c r="W56" i="53"/>
  <c r="AV56" i="53"/>
  <c r="A57" i="53"/>
  <c r="AD57" i="53"/>
  <c r="AF57" i="53"/>
  <c r="H57" i="53"/>
  <c r="AG57" i="53"/>
  <c r="O57" i="53"/>
  <c r="AL57" i="53"/>
  <c r="P57" i="53"/>
  <c r="AM57" i="53"/>
  <c r="AN57" i="53"/>
  <c r="AO57" i="53"/>
  <c r="AR57" i="53"/>
  <c r="W57" i="53"/>
  <c r="AV57" i="53"/>
  <c r="A58" i="53"/>
  <c r="AD58" i="53"/>
  <c r="AF58" i="53"/>
  <c r="H58" i="53"/>
  <c r="AG58" i="53"/>
  <c r="P58" i="53"/>
  <c r="AM58" i="53"/>
  <c r="AN58" i="53"/>
  <c r="AO58" i="53"/>
  <c r="AR58" i="53"/>
  <c r="W58" i="53"/>
  <c r="AV58" i="53"/>
  <c r="A59" i="53"/>
  <c r="AD59" i="53"/>
  <c r="AF59" i="53"/>
  <c r="H59" i="53"/>
  <c r="AG59" i="53"/>
  <c r="P59" i="53"/>
  <c r="AM59" i="53"/>
  <c r="AN59" i="53"/>
  <c r="AO59" i="53"/>
  <c r="AR59" i="53"/>
  <c r="W59" i="53"/>
  <c r="AV59" i="53"/>
  <c r="A60" i="53"/>
  <c r="AD60" i="53"/>
  <c r="AF60" i="53"/>
  <c r="H60" i="53"/>
  <c r="AG60" i="53"/>
  <c r="P60" i="53"/>
  <c r="AM60" i="53"/>
  <c r="AN60" i="53"/>
  <c r="AO60" i="53"/>
  <c r="AR60" i="53"/>
  <c r="W60" i="53"/>
  <c r="AV60" i="53"/>
  <c r="A61" i="53"/>
  <c r="AD61" i="53"/>
  <c r="AF61" i="53"/>
  <c r="H61" i="53"/>
  <c r="AG61" i="53"/>
  <c r="P61" i="53"/>
  <c r="AM61" i="53"/>
  <c r="AN61" i="53"/>
  <c r="AO61" i="53"/>
  <c r="AR61" i="53"/>
  <c r="W61" i="53"/>
  <c r="AV61" i="53"/>
  <c r="A62" i="53"/>
  <c r="AD62" i="53"/>
  <c r="AF62" i="53"/>
  <c r="H62" i="53"/>
  <c r="AG62" i="53"/>
  <c r="P62" i="53"/>
  <c r="AM62" i="53"/>
  <c r="AN62" i="53"/>
  <c r="AO62" i="53"/>
  <c r="AR62" i="53"/>
  <c r="W62" i="53"/>
  <c r="AV62" i="53"/>
  <c r="A63" i="53"/>
  <c r="AD63" i="53"/>
  <c r="AF63" i="53"/>
  <c r="H63" i="53"/>
  <c r="AG63" i="53"/>
  <c r="AH63" i="53"/>
  <c r="AH64" i="53"/>
  <c r="AH65" i="53"/>
  <c r="AH66" i="53"/>
  <c r="O63" i="53"/>
  <c r="AL63" i="53"/>
  <c r="P63" i="53"/>
  <c r="AM63" i="53"/>
  <c r="AN63" i="53"/>
  <c r="AO63" i="53"/>
  <c r="AR63" i="53"/>
  <c r="W63" i="53"/>
  <c r="AV63" i="53"/>
  <c r="A64" i="53"/>
  <c r="AD64" i="53"/>
  <c r="AF64" i="53"/>
  <c r="H64" i="53"/>
  <c r="AG64" i="53"/>
  <c r="P64" i="53"/>
  <c r="AM64" i="53"/>
  <c r="AN64" i="53"/>
  <c r="AO64" i="53"/>
  <c r="AR64" i="53"/>
  <c r="W64" i="53"/>
  <c r="AV64" i="53"/>
  <c r="A65" i="53"/>
  <c r="AD65" i="53"/>
  <c r="AF65" i="53"/>
  <c r="H65" i="53"/>
  <c r="AG65" i="53"/>
  <c r="P65" i="53"/>
  <c r="AM65" i="53"/>
  <c r="AN65" i="53"/>
  <c r="AO65" i="53"/>
  <c r="AR65" i="53"/>
  <c r="W65" i="53"/>
  <c r="AV65" i="53"/>
  <c r="A66" i="53"/>
  <c r="AD66" i="53"/>
  <c r="AF66" i="53"/>
  <c r="H66" i="53"/>
  <c r="AG66" i="53"/>
  <c r="P66" i="53"/>
  <c r="AM66" i="53"/>
  <c r="AN66" i="53"/>
  <c r="AO66" i="53"/>
  <c r="AR66" i="53"/>
  <c r="W66" i="53"/>
  <c r="AV66" i="53"/>
  <c r="A67" i="53"/>
  <c r="AD67" i="53"/>
  <c r="AF67" i="53"/>
  <c r="H67" i="53"/>
  <c r="AG67" i="53"/>
  <c r="AH67" i="53"/>
  <c r="AH68" i="53"/>
  <c r="AH69" i="53"/>
  <c r="AH70" i="53"/>
  <c r="AH71" i="53"/>
  <c r="AH72" i="53"/>
  <c r="AH73" i="53"/>
  <c r="AH74" i="53"/>
  <c r="AH75" i="53"/>
  <c r="AH76" i="53"/>
  <c r="AH77" i="53"/>
  <c r="AH78" i="53"/>
  <c r="AH79" i="53"/>
  <c r="AH80" i="53"/>
  <c r="AH81" i="53"/>
  <c r="AH82" i="53"/>
  <c r="AH83" i="53"/>
  <c r="AH84" i="53"/>
  <c r="AH85" i="53"/>
  <c r="AH86" i="53"/>
  <c r="AH87" i="53"/>
  <c r="AH88" i="53"/>
  <c r="AH89" i="53"/>
  <c r="AH90" i="53"/>
  <c r="AH91" i="53"/>
  <c r="AH92" i="53"/>
  <c r="AH93" i="53"/>
  <c r="AH94" i="53"/>
  <c r="AH95" i="53"/>
  <c r="AH96" i="53"/>
  <c r="AH97" i="53"/>
  <c r="AH98" i="53"/>
  <c r="AH99" i="53"/>
  <c r="AH100" i="53"/>
  <c r="AH101" i="53"/>
  <c r="AH102" i="53"/>
  <c r="AH103" i="53"/>
  <c r="AH104" i="53"/>
  <c r="AH105" i="53"/>
  <c r="AH106" i="53"/>
  <c r="AH107" i="53"/>
  <c r="AH108" i="53"/>
  <c r="AH109" i="53"/>
  <c r="AH110" i="53"/>
  <c r="AH111" i="53"/>
  <c r="AH112" i="53"/>
  <c r="AH113" i="53"/>
  <c r="AH114" i="53"/>
  <c r="AH115" i="53"/>
  <c r="AH116" i="53"/>
  <c r="AH117" i="53"/>
  <c r="AH118" i="53"/>
  <c r="AH119" i="53"/>
  <c r="AH120" i="53"/>
  <c r="AH121" i="53"/>
  <c r="AH122" i="53"/>
  <c r="AH123" i="53"/>
  <c r="AH124" i="53"/>
  <c r="AH125" i="53"/>
  <c r="AH126" i="53"/>
  <c r="AH127" i="53"/>
  <c r="AH128" i="53"/>
  <c r="AH129" i="53"/>
  <c r="AH130" i="53"/>
  <c r="AH131" i="53"/>
  <c r="AH132" i="53"/>
  <c r="AH133" i="53"/>
  <c r="AH134" i="53"/>
  <c r="AH135" i="53"/>
  <c r="AH136" i="53"/>
  <c r="AH137" i="53"/>
  <c r="AH138" i="53"/>
  <c r="AH139" i="53"/>
  <c r="AH140" i="53"/>
  <c r="AH141" i="53"/>
  <c r="AH142" i="53"/>
  <c r="AH143" i="53"/>
  <c r="AH144" i="53"/>
  <c r="AH145" i="53"/>
  <c r="AH146" i="53"/>
  <c r="AH147" i="53"/>
  <c r="AH148" i="53"/>
  <c r="AH149" i="53"/>
  <c r="AH150" i="53"/>
  <c r="P67" i="53"/>
  <c r="AM67" i="53"/>
  <c r="AN67" i="53"/>
  <c r="AO67" i="53"/>
  <c r="AR67" i="53"/>
  <c r="W67" i="53"/>
  <c r="AV67" i="53"/>
  <c r="A68" i="53"/>
  <c r="AD68" i="53"/>
  <c r="AF68" i="53"/>
  <c r="H68" i="53"/>
  <c r="AG68" i="53"/>
  <c r="P68" i="53"/>
  <c r="AM68" i="53"/>
  <c r="AN68" i="53"/>
  <c r="AO68" i="53"/>
  <c r="AR68" i="53"/>
  <c r="W68" i="53"/>
  <c r="AV68" i="53"/>
  <c r="A69" i="53"/>
  <c r="AD69" i="53"/>
  <c r="AF69" i="53"/>
  <c r="H69" i="53"/>
  <c r="AG69" i="53"/>
  <c r="P69" i="53"/>
  <c r="AM69" i="53"/>
  <c r="AN69" i="53"/>
  <c r="AO69" i="53"/>
  <c r="AR69" i="53"/>
  <c r="W69" i="53"/>
  <c r="AV69" i="53"/>
  <c r="A70" i="53"/>
  <c r="AD70" i="53"/>
  <c r="AF70" i="53"/>
  <c r="H70" i="53"/>
  <c r="AG70" i="53"/>
  <c r="P70" i="53"/>
  <c r="AM70" i="53"/>
  <c r="AN70" i="53"/>
  <c r="AO70" i="53"/>
  <c r="AR70" i="53"/>
  <c r="W70" i="53"/>
  <c r="AV70" i="53"/>
  <c r="A71" i="53"/>
  <c r="AD71" i="53"/>
  <c r="AF71" i="53"/>
  <c r="H71" i="53"/>
  <c r="AG71" i="53"/>
  <c r="O71" i="53"/>
  <c r="AL71" i="53"/>
  <c r="P71" i="53"/>
  <c r="AM71" i="53"/>
  <c r="AN71" i="53"/>
  <c r="AO71" i="53"/>
  <c r="AR71" i="53"/>
  <c r="W71" i="53"/>
  <c r="AV71" i="53"/>
  <c r="A72" i="53"/>
  <c r="AD72" i="53"/>
  <c r="AF72" i="53"/>
  <c r="H72" i="53"/>
  <c r="AG72" i="53"/>
  <c r="P72" i="53"/>
  <c r="AM72" i="53"/>
  <c r="AN72" i="53"/>
  <c r="AO72" i="53"/>
  <c r="AR72" i="53"/>
  <c r="W72" i="53"/>
  <c r="AV72" i="53"/>
  <c r="A73" i="53"/>
  <c r="AD73" i="53"/>
  <c r="AF73" i="53"/>
  <c r="H73" i="53"/>
  <c r="AG73" i="53"/>
  <c r="O73" i="53"/>
  <c r="AL73" i="53"/>
  <c r="P73" i="53"/>
  <c r="AM73" i="53"/>
  <c r="AN73" i="53"/>
  <c r="AO73" i="53"/>
  <c r="AR73" i="53"/>
  <c r="W73" i="53"/>
  <c r="AV73" i="53"/>
  <c r="A74" i="53"/>
  <c r="AD74" i="53"/>
  <c r="AF74" i="53"/>
  <c r="H74" i="53"/>
  <c r="AG74" i="53"/>
  <c r="P74" i="53"/>
  <c r="AM74" i="53"/>
  <c r="AN74" i="53"/>
  <c r="AO74" i="53"/>
  <c r="AR74" i="53"/>
  <c r="W74" i="53"/>
  <c r="AV74" i="53"/>
  <c r="A75" i="53"/>
  <c r="AD75" i="53"/>
  <c r="AF75" i="53"/>
  <c r="H75" i="53"/>
  <c r="AG75" i="53"/>
  <c r="P75" i="53"/>
  <c r="AM75" i="53"/>
  <c r="AN75" i="53"/>
  <c r="AO75" i="53"/>
  <c r="AR75" i="53"/>
  <c r="W75" i="53"/>
  <c r="AV75" i="53"/>
  <c r="A76" i="53"/>
  <c r="AD76" i="53"/>
  <c r="AF76" i="53"/>
  <c r="H76" i="53"/>
  <c r="AG76" i="53"/>
  <c r="O76" i="53"/>
  <c r="AL76" i="53"/>
  <c r="P76" i="53"/>
  <c r="AM76" i="53"/>
  <c r="AN76" i="53"/>
  <c r="AO76" i="53"/>
  <c r="AR76" i="53"/>
  <c r="W76" i="53"/>
  <c r="AV76" i="53"/>
  <c r="A77" i="53"/>
  <c r="AD77" i="53"/>
  <c r="AF77" i="53"/>
  <c r="H77" i="53"/>
  <c r="AG77" i="53"/>
  <c r="P77" i="53"/>
  <c r="AM77" i="53"/>
  <c r="AN77" i="53"/>
  <c r="AO77" i="53"/>
  <c r="AR77" i="53"/>
  <c r="W77" i="53"/>
  <c r="AV77" i="53"/>
  <c r="A78" i="53"/>
  <c r="AD78" i="53"/>
  <c r="AF78" i="53"/>
  <c r="H78" i="53"/>
  <c r="AG78" i="53"/>
  <c r="O78" i="53"/>
  <c r="AL78" i="53"/>
  <c r="P78" i="53"/>
  <c r="AM78" i="53"/>
  <c r="AN78" i="53"/>
  <c r="AO78" i="53"/>
  <c r="AR78" i="53"/>
  <c r="W78" i="53"/>
  <c r="AV78" i="53"/>
  <c r="A79" i="53"/>
  <c r="AD79" i="53"/>
  <c r="AF79" i="53"/>
  <c r="H79" i="53"/>
  <c r="AG79" i="53"/>
  <c r="P79" i="53"/>
  <c r="AM79" i="53"/>
  <c r="AN79" i="53"/>
  <c r="AO79" i="53"/>
  <c r="AR79" i="53"/>
  <c r="W79" i="53"/>
  <c r="AV79" i="53"/>
  <c r="AX79" i="53"/>
  <c r="A80" i="53"/>
  <c r="AD80" i="53"/>
  <c r="AF80" i="53"/>
  <c r="H80" i="53"/>
  <c r="AG80" i="53"/>
  <c r="P80" i="53"/>
  <c r="AM80" i="53"/>
  <c r="AN80" i="53"/>
  <c r="AO80" i="53"/>
  <c r="AR80" i="53"/>
  <c r="W80" i="53"/>
  <c r="AV80" i="53"/>
  <c r="A81" i="53"/>
  <c r="AD81" i="53"/>
  <c r="AF81" i="53"/>
  <c r="H81" i="53"/>
  <c r="AG81" i="53"/>
  <c r="O81" i="53"/>
  <c r="AL81" i="53"/>
  <c r="P81" i="53"/>
  <c r="AM81" i="53"/>
  <c r="AN81" i="53"/>
  <c r="AO81" i="53"/>
  <c r="AR81" i="53"/>
  <c r="W81" i="53"/>
  <c r="AV81" i="53"/>
  <c r="A82" i="53"/>
  <c r="AD82" i="53"/>
  <c r="AF82" i="53"/>
  <c r="H82" i="53"/>
  <c r="AG82" i="53"/>
  <c r="P82" i="53"/>
  <c r="AM82" i="53"/>
  <c r="AN82" i="53"/>
  <c r="AO82" i="53"/>
  <c r="AR82" i="53"/>
  <c r="W82" i="53"/>
  <c r="AV82" i="53"/>
  <c r="A83" i="53"/>
  <c r="AD83" i="53"/>
  <c r="AF83" i="53"/>
  <c r="H83" i="53"/>
  <c r="AG83" i="53"/>
  <c r="O83" i="53"/>
  <c r="AL83" i="53"/>
  <c r="P83" i="53"/>
  <c r="AM83" i="53"/>
  <c r="AN83" i="53"/>
  <c r="AO83" i="53"/>
  <c r="AR83" i="53"/>
  <c r="W83" i="53"/>
  <c r="AV83" i="53"/>
  <c r="A84" i="53"/>
  <c r="AD84" i="53"/>
  <c r="AF84" i="53"/>
  <c r="H84" i="53"/>
  <c r="AG84" i="53"/>
  <c r="P84" i="53"/>
  <c r="AM84" i="53"/>
  <c r="AN84" i="53"/>
  <c r="AO84" i="53"/>
  <c r="AR84" i="53"/>
  <c r="W84" i="53"/>
  <c r="AV84" i="53"/>
  <c r="A85" i="53"/>
  <c r="AD85" i="53"/>
  <c r="AF85" i="53"/>
  <c r="H85" i="53"/>
  <c r="AG85" i="53"/>
  <c r="P85" i="53"/>
  <c r="AM85" i="53"/>
  <c r="AN85" i="53"/>
  <c r="AO85" i="53"/>
  <c r="AR85" i="53"/>
  <c r="W85" i="53"/>
  <c r="AV85" i="53"/>
  <c r="A86" i="53"/>
  <c r="AD86" i="53"/>
  <c r="AF86" i="53"/>
  <c r="H86" i="53"/>
  <c r="AG86" i="53"/>
  <c r="O86" i="53"/>
  <c r="AL86" i="53"/>
  <c r="P86" i="53"/>
  <c r="AM86" i="53"/>
  <c r="AN86" i="53"/>
  <c r="AO86" i="53"/>
  <c r="AR86" i="53"/>
  <c r="W86" i="53"/>
  <c r="AV86" i="53"/>
  <c r="A87" i="53"/>
  <c r="AD87" i="53"/>
  <c r="AE87" i="53"/>
  <c r="AE88" i="53"/>
  <c r="AE89" i="53"/>
  <c r="AE90" i="53"/>
  <c r="AE91" i="53"/>
  <c r="AE92" i="53"/>
  <c r="AE93" i="53"/>
  <c r="AE94" i="53"/>
  <c r="AE95" i="53"/>
  <c r="AE96" i="53"/>
  <c r="AE97" i="53"/>
  <c r="AE98" i="53"/>
  <c r="AE99" i="53"/>
  <c r="AE100" i="53"/>
  <c r="AE101" i="53"/>
  <c r="AE102" i="53"/>
  <c r="AE103" i="53"/>
  <c r="AE104" i="53"/>
  <c r="AE105" i="53"/>
  <c r="AE106" i="53"/>
  <c r="AE107" i="53"/>
  <c r="AE108" i="53"/>
  <c r="AE109" i="53"/>
  <c r="AE110" i="53"/>
  <c r="AE111" i="53"/>
  <c r="AE112" i="53"/>
  <c r="AE113" i="53"/>
  <c r="AE114" i="53"/>
  <c r="AE115" i="53"/>
  <c r="AE116" i="53"/>
  <c r="AE117" i="53"/>
  <c r="AE118" i="53"/>
  <c r="AE119" i="53"/>
  <c r="AE120" i="53"/>
  <c r="AE121" i="53"/>
  <c r="AE122" i="53"/>
  <c r="AE123" i="53"/>
  <c r="AE124" i="53"/>
  <c r="AE125" i="53"/>
  <c r="AE126" i="53"/>
  <c r="AE127" i="53"/>
  <c r="AE128" i="53"/>
  <c r="AE129" i="53"/>
  <c r="AE130" i="53"/>
  <c r="AE131" i="53"/>
  <c r="AE132" i="53"/>
  <c r="AE133" i="53"/>
  <c r="AE134" i="53"/>
  <c r="AE135" i="53"/>
  <c r="AE136" i="53"/>
  <c r="AE137" i="53"/>
  <c r="AE138" i="53"/>
  <c r="AE139" i="53"/>
  <c r="AE140" i="53"/>
  <c r="AE141" i="53"/>
  <c r="AE142" i="53"/>
  <c r="AE143" i="53"/>
  <c r="AE144" i="53"/>
  <c r="AE145" i="53"/>
  <c r="AE146" i="53"/>
  <c r="AE147" i="53"/>
  <c r="AE148" i="53"/>
  <c r="AE149" i="53"/>
  <c r="AE150" i="53"/>
  <c r="AE151" i="53"/>
  <c r="AE152" i="53"/>
  <c r="AE153" i="53"/>
  <c r="AE154" i="53"/>
  <c r="AE155" i="53"/>
  <c r="AE156" i="53"/>
  <c r="AE157" i="53"/>
  <c r="AE158" i="53"/>
  <c r="AE159" i="53"/>
  <c r="AE160" i="53"/>
  <c r="AE161" i="53"/>
  <c r="AE162" i="53"/>
  <c r="AE163" i="53"/>
  <c r="AE164" i="53"/>
  <c r="AE165" i="53"/>
  <c r="AE166" i="53"/>
  <c r="AF87" i="53"/>
  <c r="H87" i="53"/>
  <c r="AG87" i="53"/>
  <c r="O87" i="53"/>
  <c r="AL87" i="53"/>
  <c r="P87" i="53"/>
  <c r="AM87" i="53"/>
  <c r="AN87" i="53"/>
  <c r="AO87" i="53"/>
  <c r="AR87" i="53"/>
  <c r="W87" i="53"/>
  <c r="AV87" i="53"/>
  <c r="A88" i="53"/>
  <c r="AD88" i="53"/>
  <c r="AF88" i="53"/>
  <c r="H88" i="53"/>
  <c r="AG88" i="53"/>
  <c r="P88" i="53"/>
  <c r="AM88" i="53"/>
  <c r="AN88" i="53"/>
  <c r="AO88" i="53"/>
  <c r="AR88" i="53"/>
  <c r="W88" i="53"/>
  <c r="AV88" i="53"/>
  <c r="A89" i="53"/>
  <c r="AD89" i="53"/>
  <c r="AF89" i="53"/>
  <c r="H89" i="53"/>
  <c r="AG89" i="53"/>
  <c r="P89" i="53"/>
  <c r="AM89" i="53"/>
  <c r="AN89" i="53"/>
  <c r="AO89" i="53"/>
  <c r="AR89" i="53"/>
  <c r="W89" i="53"/>
  <c r="AV89" i="53"/>
  <c r="A90" i="53"/>
  <c r="AD90" i="53"/>
  <c r="AF90" i="53"/>
  <c r="H90" i="53"/>
  <c r="AG90" i="53"/>
  <c r="O90" i="53"/>
  <c r="AL90" i="53"/>
  <c r="P90" i="53"/>
  <c r="AM90" i="53"/>
  <c r="AN90" i="53"/>
  <c r="AO90" i="53"/>
  <c r="AR90" i="53"/>
  <c r="W90" i="53"/>
  <c r="AV90" i="53"/>
  <c r="A91" i="53"/>
  <c r="AD91" i="53"/>
  <c r="AF91" i="53"/>
  <c r="H91" i="53"/>
  <c r="AG91" i="53"/>
  <c r="O91" i="53"/>
  <c r="AL91" i="53"/>
  <c r="P91" i="53"/>
  <c r="AM91" i="53"/>
  <c r="AN91" i="53"/>
  <c r="AO91" i="53"/>
  <c r="AR91" i="53"/>
  <c r="W91" i="53"/>
  <c r="AV91" i="53"/>
  <c r="A92" i="53"/>
  <c r="AD92" i="53"/>
  <c r="AF92" i="53"/>
  <c r="H92" i="53"/>
  <c r="AG92" i="53"/>
  <c r="P92" i="53"/>
  <c r="AM92" i="53"/>
  <c r="AN92" i="53"/>
  <c r="AO92" i="53"/>
  <c r="AR92" i="53"/>
  <c r="W92" i="53"/>
  <c r="AV92" i="53"/>
  <c r="A93" i="53"/>
  <c r="AD93" i="53"/>
  <c r="AF93" i="53"/>
  <c r="H93" i="53"/>
  <c r="AG93" i="53"/>
  <c r="P93" i="53"/>
  <c r="AM93" i="53"/>
  <c r="AN93" i="53"/>
  <c r="AO93" i="53"/>
  <c r="AR93" i="53"/>
  <c r="W93" i="53"/>
  <c r="AV93" i="53"/>
  <c r="A94" i="53"/>
  <c r="AD94" i="53"/>
  <c r="AF94" i="53"/>
  <c r="H94" i="53"/>
  <c r="AG94" i="53"/>
  <c r="O94" i="53"/>
  <c r="AL94" i="53"/>
  <c r="P94" i="53"/>
  <c r="AM94" i="53"/>
  <c r="AN94" i="53"/>
  <c r="AO94" i="53"/>
  <c r="AR94" i="53"/>
  <c r="W94" i="53"/>
  <c r="AV94" i="53"/>
  <c r="A95" i="53"/>
  <c r="AD95" i="53"/>
  <c r="AF95" i="53"/>
  <c r="H95" i="53"/>
  <c r="AG95" i="53"/>
  <c r="O95" i="53"/>
  <c r="AL95" i="53"/>
  <c r="P95" i="53"/>
  <c r="AM95" i="53"/>
  <c r="AN95" i="53"/>
  <c r="AO95" i="53"/>
  <c r="AR95" i="53"/>
  <c r="W95" i="53"/>
  <c r="AV95" i="53"/>
  <c r="A96" i="53"/>
  <c r="AD96" i="53"/>
  <c r="AF96" i="53"/>
  <c r="H96" i="53"/>
  <c r="AG96" i="53"/>
  <c r="P96" i="53"/>
  <c r="AM96" i="53"/>
  <c r="AN96" i="53"/>
  <c r="AO96" i="53"/>
  <c r="AR96" i="53"/>
  <c r="W96" i="53"/>
  <c r="AV96" i="53"/>
  <c r="AX96" i="53"/>
  <c r="A97" i="53"/>
  <c r="AD97" i="53"/>
  <c r="AF97" i="53"/>
  <c r="H97" i="53"/>
  <c r="AG97" i="53"/>
  <c r="P97" i="53"/>
  <c r="AM97" i="53"/>
  <c r="AN97" i="53"/>
  <c r="AO97" i="53"/>
  <c r="AR97" i="53"/>
  <c r="W97" i="53"/>
  <c r="AV97" i="53"/>
  <c r="A98" i="53"/>
  <c r="AD98" i="53"/>
  <c r="AF98" i="53"/>
  <c r="H98" i="53"/>
  <c r="AG98" i="53"/>
  <c r="O98" i="53"/>
  <c r="AL98" i="53"/>
  <c r="P98" i="53"/>
  <c r="AM98" i="53"/>
  <c r="AN98" i="53"/>
  <c r="AO98" i="53"/>
  <c r="AR98" i="53"/>
  <c r="W98" i="53"/>
  <c r="AV98" i="53"/>
  <c r="A99" i="53"/>
  <c r="AD99" i="53"/>
  <c r="AF99" i="53"/>
  <c r="H99" i="53"/>
  <c r="AG99" i="53"/>
  <c r="P99" i="53"/>
  <c r="AM99" i="53"/>
  <c r="AN99" i="53"/>
  <c r="AO99" i="53"/>
  <c r="AR99" i="53"/>
  <c r="W99" i="53"/>
  <c r="AV99" i="53"/>
  <c r="A100" i="53"/>
  <c r="AD100" i="53"/>
  <c r="AF100" i="53"/>
  <c r="H100" i="53"/>
  <c r="AG100" i="53"/>
  <c r="O100" i="53"/>
  <c r="AL100" i="53"/>
  <c r="P100" i="53"/>
  <c r="AM100" i="53"/>
  <c r="AN100" i="53"/>
  <c r="AO100" i="53"/>
  <c r="AR100" i="53"/>
  <c r="W100" i="53"/>
  <c r="AV100" i="53"/>
  <c r="A101" i="53"/>
  <c r="AD101" i="53"/>
  <c r="AF101" i="53"/>
  <c r="H101" i="53"/>
  <c r="AG101" i="53"/>
  <c r="O101" i="53"/>
  <c r="AL101" i="53"/>
  <c r="P101" i="53"/>
  <c r="AM101" i="53"/>
  <c r="AN101" i="53"/>
  <c r="AO101" i="53"/>
  <c r="AR101" i="53"/>
  <c r="W101" i="53"/>
  <c r="AV101" i="53"/>
  <c r="A102" i="53"/>
  <c r="AD102" i="53"/>
  <c r="AF102" i="53"/>
  <c r="H102" i="53"/>
  <c r="AG102" i="53"/>
  <c r="P102" i="53"/>
  <c r="AM102" i="53"/>
  <c r="AN102" i="53"/>
  <c r="AO102" i="53"/>
  <c r="AR102" i="53"/>
  <c r="W102" i="53"/>
  <c r="AV102" i="53"/>
  <c r="A103" i="53"/>
  <c r="AD103" i="53"/>
  <c r="AF103" i="53"/>
  <c r="H103" i="53"/>
  <c r="AG103" i="53"/>
  <c r="P103" i="53"/>
  <c r="AM103" i="53"/>
  <c r="AN103" i="53"/>
  <c r="AO103" i="53"/>
  <c r="AR103" i="53"/>
  <c r="W103" i="53"/>
  <c r="AV103" i="53"/>
  <c r="A104" i="53"/>
  <c r="AD104" i="53"/>
  <c r="AF104" i="53"/>
  <c r="H104" i="53"/>
  <c r="AG104" i="53"/>
  <c r="P104" i="53"/>
  <c r="AM104" i="53"/>
  <c r="AN104" i="53"/>
  <c r="AO104" i="53"/>
  <c r="AR104" i="53"/>
  <c r="W104" i="53"/>
  <c r="AV104" i="53"/>
  <c r="A105" i="53"/>
  <c r="AD105" i="53"/>
  <c r="AF105" i="53"/>
  <c r="H105" i="53"/>
  <c r="AG105" i="53"/>
  <c r="O105" i="53"/>
  <c r="AL105" i="53"/>
  <c r="P105" i="53"/>
  <c r="AM105" i="53"/>
  <c r="AN105" i="53"/>
  <c r="AO105" i="53"/>
  <c r="AR105" i="53"/>
  <c r="W105" i="53"/>
  <c r="AV105" i="53"/>
  <c r="A106" i="53"/>
  <c r="AD106" i="53"/>
  <c r="AF106" i="53"/>
  <c r="H106" i="53"/>
  <c r="AG106" i="53"/>
  <c r="O106" i="53"/>
  <c r="AL106" i="53"/>
  <c r="P106" i="53"/>
  <c r="AM106" i="53"/>
  <c r="AN106" i="53"/>
  <c r="AO106" i="53"/>
  <c r="AR106" i="53"/>
  <c r="W106" i="53"/>
  <c r="AV106" i="53"/>
  <c r="A107" i="53"/>
  <c r="AD107" i="53"/>
  <c r="AF107" i="53"/>
  <c r="H107" i="53"/>
  <c r="AG107" i="53"/>
  <c r="O107" i="53"/>
  <c r="AL107" i="53"/>
  <c r="P107" i="53"/>
  <c r="AM107" i="53"/>
  <c r="AN107" i="53"/>
  <c r="AO107" i="53"/>
  <c r="AR107" i="53"/>
  <c r="W107" i="53"/>
  <c r="AV107" i="53"/>
  <c r="A108" i="53"/>
  <c r="AD108" i="53"/>
  <c r="AF108" i="53"/>
  <c r="H108" i="53"/>
  <c r="AG108" i="53"/>
  <c r="P108" i="53"/>
  <c r="AM108" i="53"/>
  <c r="AN108" i="53"/>
  <c r="AO108" i="53"/>
  <c r="AR108" i="53"/>
  <c r="W108" i="53"/>
  <c r="AV108" i="53"/>
  <c r="A109" i="53"/>
  <c r="AD109" i="53"/>
  <c r="AF109" i="53"/>
  <c r="H109" i="53"/>
  <c r="AG109" i="53"/>
  <c r="P109" i="53"/>
  <c r="AM109" i="53"/>
  <c r="AN109" i="53"/>
  <c r="AO109" i="53"/>
  <c r="AR109" i="53"/>
  <c r="W109" i="53"/>
  <c r="AV109" i="53"/>
  <c r="A110" i="53"/>
  <c r="AD110" i="53"/>
  <c r="AF110" i="53"/>
  <c r="H110" i="53"/>
  <c r="AG110" i="53"/>
  <c r="O110" i="53"/>
  <c r="AL110" i="53"/>
  <c r="P110" i="53"/>
  <c r="AM110" i="53"/>
  <c r="AN110" i="53"/>
  <c r="AO110" i="53"/>
  <c r="AR110" i="53"/>
  <c r="W110" i="53"/>
  <c r="AV110" i="53"/>
  <c r="A111" i="53"/>
  <c r="AD111" i="53"/>
  <c r="AF111" i="53"/>
  <c r="H111" i="53"/>
  <c r="AG111" i="53"/>
  <c r="O111" i="53"/>
  <c r="AL111" i="53"/>
  <c r="P111" i="53"/>
  <c r="AM111" i="53"/>
  <c r="AN111" i="53"/>
  <c r="AO111" i="53"/>
  <c r="AR111" i="53"/>
  <c r="W111" i="53"/>
  <c r="AV111" i="53"/>
  <c r="A112" i="53"/>
  <c r="AD112" i="53"/>
  <c r="AF112" i="53"/>
  <c r="H112" i="53"/>
  <c r="AG112" i="53"/>
  <c r="P112" i="53"/>
  <c r="AM112" i="53"/>
  <c r="AN112" i="53"/>
  <c r="AO112" i="53"/>
  <c r="AR112" i="53"/>
  <c r="W112" i="53"/>
  <c r="AV112" i="53"/>
  <c r="A113" i="53"/>
  <c r="AD113" i="53"/>
  <c r="AF113" i="53"/>
  <c r="H113" i="53"/>
  <c r="AG113" i="53"/>
  <c r="O113" i="53"/>
  <c r="AL113" i="53"/>
  <c r="P113" i="53"/>
  <c r="AM113" i="53"/>
  <c r="AN113" i="53"/>
  <c r="AO113" i="53"/>
  <c r="AR113" i="53"/>
  <c r="W113" i="53"/>
  <c r="AV113" i="53"/>
  <c r="A114" i="53"/>
  <c r="AD114" i="53"/>
  <c r="AF114" i="53"/>
  <c r="H114" i="53"/>
  <c r="AG114" i="53"/>
  <c r="P114" i="53"/>
  <c r="AM114" i="53"/>
  <c r="AN114" i="53"/>
  <c r="AO114" i="53"/>
  <c r="AR114" i="53"/>
  <c r="W114" i="53"/>
  <c r="AV114" i="53"/>
  <c r="A115" i="53"/>
  <c r="AD115" i="53"/>
  <c r="AF115" i="53"/>
  <c r="H115" i="53"/>
  <c r="AG115" i="53"/>
  <c r="P115" i="53"/>
  <c r="AM115" i="53"/>
  <c r="AN115" i="53"/>
  <c r="AO115" i="53"/>
  <c r="AR115" i="53"/>
  <c r="W115" i="53"/>
  <c r="AV115" i="53"/>
  <c r="A116" i="53"/>
  <c r="AD116" i="53"/>
  <c r="AF116" i="53"/>
  <c r="H116" i="53"/>
  <c r="AG116" i="53"/>
  <c r="O116" i="53"/>
  <c r="AL116" i="53"/>
  <c r="P116" i="53"/>
  <c r="AM116" i="53"/>
  <c r="AN116" i="53"/>
  <c r="AO116" i="53"/>
  <c r="AR116" i="53"/>
  <c r="W116" i="53"/>
  <c r="AV116" i="53"/>
  <c r="AX116" i="53"/>
  <c r="A117" i="53"/>
  <c r="AD117" i="53"/>
  <c r="AF117" i="53"/>
  <c r="H117" i="53"/>
  <c r="AG117" i="53"/>
  <c r="P117" i="53"/>
  <c r="AM117" i="53"/>
  <c r="AN117" i="53"/>
  <c r="AO117" i="53"/>
  <c r="AR117" i="53"/>
  <c r="W117" i="53"/>
  <c r="AV117" i="53"/>
  <c r="AX117" i="53"/>
  <c r="A118" i="53"/>
  <c r="AD118" i="53"/>
  <c r="AF118" i="53"/>
  <c r="H118" i="53"/>
  <c r="AG118" i="53"/>
  <c r="O118" i="53"/>
  <c r="AL118" i="53"/>
  <c r="P118" i="53"/>
  <c r="AM118" i="53"/>
  <c r="AN118" i="53"/>
  <c r="AO118" i="53"/>
  <c r="AR118" i="53"/>
  <c r="W118" i="53"/>
  <c r="AV118" i="53"/>
  <c r="A119" i="53"/>
  <c r="AD119" i="53"/>
  <c r="AF119" i="53"/>
  <c r="H119" i="53"/>
  <c r="AG119" i="53"/>
  <c r="P119" i="53"/>
  <c r="AM119" i="53"/>
  <c r="AN119" i="53"/>
  <c r="AO119" i="53"/>
  <c r="AR119" i="53"/>
  <c r="W119" i="53"/>
  <c r="AV119" i="53"/>
  <c r="A120" i="53"/>
  <c r="AD120" i="53"/>
  <c r="AF120" i="53"/>
  <c r="H120" i="53"/>
  <c r="AG120" i="53"/>
  <c r="P120" i="53"/>
  <c r="AM120" i="53"/>
  <c r="AN120" i="53"/>
  <c r="AO120" i="53"/>
  <c r="AR120" i="53"/>
  <c r="W120" i="53"/>
  <c r="AV120" i="53"/>
  <c r="A121" i="53"/>
  <c r="AD121" i="53"/>
  <c r="AF121" i="53"/>
  <c r="H121" i="53"/>
  <c r="AG121" i="53"/>
  <c r="O121" i="53"/>
  <c r="AL121" i="53"/>
  <c r="P121" i="53"/>
  <c r="AM121" i="53"/>
  <c r="AN121" i="53"/>
  <c r="AO121" i="53"/>
  <c r="AR121" i="53"/>
  <c r="W121" i="53"/>
  <c r="AV121" i="53"/>
  <c r="A122" i="53"/>
  <c r="AD122" i="53"/>
  <c r="AF122" i="53"/>
  <c r="H122" i="53"/>
  <c r="AG122" i="53"/>
  <c r="P122" i="53"/>
  <c r="AM122" i="53"/>
  <c r="AN122" i="53"/>
  <c r="AO122" i="53"/>
  <c r="AR122" i="53"/>
  <c r="W122" i="53"/>
  <c r="AV122" i="53"/>
  <c r="A123" i="53"/>
  <c r="AD123" i="53"/>
  <c r="AF123" i="53"/>
  <c r="H123" i="53"/>
  <c r="AG123" i="53"/>
  <c r="O123" i="53"/>
  <c r="AL123" i="53"/>
  <c r="P123" i="53"/>
  <c r="AM123" i="53"/>
  <c r="AN123" i="53"/>
  <c r="AO123" i="53"/>
  <c r="AR123" i="53"/>
  <c r="W123" i="53"/>
  <c r="AV123" i="53"/>
  <c r="A124" i="53"/>
  <c r="AD124" i="53"/>
  <c r="AF124" i="53"/>
  <c r="H124" i="53"/>
  <c r="AG124" i="53"/>
  <c r="O124" i="53"/>
  <c r="AL124" i="53"/>
  <c r="P124" i="53"/>
  <c r="AM124" i="53"/>
  <c r="AN124" i="53"/>
  <c r="AO124" i="53"/>
  <c r="AR124" i="53"/>
  <c r="W124" i="53"/>
  <c r="AV124" i="53"/>
  <c r="A125" i="53"/>
  <c r="AD125" i="53"/>
  <c r="AF125" i="53"/>
  <c r="H125" i="53"/>
  <c r="AG125" i="53"/>
  <c r="P125" i="53"/>
  <c r="AM125" i="53"/>
  <c r="AN125" i="53"/>
  <c r="AO125" i="53"/>
  <c r="AR125" i="53"/>
  <c r="W125" i="53"/>
  <c r="AV125" i="53"/>
  <c r="A126" i="53"/>
  <c r="AD126" i="53"/>
  <c r="AF126" i="53"/>
  <c r="H126" i="53"/>
  <c r="AG126" i="53"/>
  <c r="O126" i="53"/>
  <c r="AL126" i="53"/>
  <c r="P126" i="53"/>
  <c r="AM126" i="53"/>
  <c r="AN126" i="53"/>
  <c r="AO126" i="53"/>
  <c r="AR126" i="53"/>
  <c r="W126" i="53"/>
  <c r="AV126" i="53"/>
  <c r="A127" i="53"/>
  <c r="AD127" i="53"/>
  <c r="AF127" i="53"/>
  <c r="H127" i="53"/>
  <c r="AG127" i="53"/>
  <c r="O127" i="53"/>
  <c r="AL127" i="53"/>
  <c r="P127" i="53"/>
  <c r="AM127" i="53"/>
  <c r="AN127" i="53"/>
  <c r="AO127" i="53"/>
  <c r="AR127" i="53"/>
  <c r="W127" i="53"/>
  <c r="AV127" i="53"/>
  <c r="A128" i="53"/>
  <c r="AD128" i="53"/>
  <c r="AF128" i="53"/>
  <c r="H128" i="53"/>
  <c r="AG128" i="53"/>
  <c r="O128" i="53"/>
  <c r="AL128" i="53"/>
  <c r="P128" i="53"/>
  <c r="AM128" i="53"/>
  <c r="AN128" i="53"/>
  <c r="AO128" i="53"/>
  <c r="AR128" i="53"/>
  <c r="W128" i="53"/>
  <c r="AV128" i="53"/>
  <c r="A129" i="53"/>
  <c r="AD129" i="53"/>
  <c r="AF129" i="53"/>
  <c r="H129" i="53"/>
  <c r="AG129" i="53"/>
  <c r="P129" i="53"/>
  <c r="AM129" i="53"/>
  <c r="AN129" i="53"/>
  <c r="AO129" i="53"/>
  <c r="AR129" i="53"/>
  <c r="W129" i="53"/>
  <c r="AV129" i="53"/>
  <c r="A130" i="53"/>
  <c r="AD130" i="53"/>
  <c r="AF130" i="53"/>
  <c r="H130" i="53"/>
  <c r="AG130" i="53"/>
  <c r="P130" i="53"/>
  <c r="AM130" i="53"/>
  <c r="AN130" i="53"/>
  <c r="AO130" i="53"/>
  <c r="AR130" i="53"/>
  <c r="W130" i="53"/>
  <c r="AV130" i="53"/>
  <c r="A131" i="53"/>
  <c r="AD131" i="53"/>
  <c r="AF131" i="53"/>
  <c r="H131" i="53"/>
  <c r="AG131" i="53"/>
  <c r="O131" i="53"/>
  <c r="AL131" i="53"/>
  <c r="P131" i="53"/>
  <c r="AM131" i="53"/>
  <c r="AN131" i="53"/>
  <c r="AO131" i="53"/>
  <c r="AR131" i="53"/>
  <c r="W131" i="53"/>
  <c r="AV131" i="53"/>
  <c r="AF132" i="53"/>
  <c r="H132" i="53"/>
  <c r="AG132" i="53"/>
  <c r="O132" i="53"/>
  <c r="AL132" i="53"/>
  <c r="P132" i="53"/>
  <c r="AM132" i="53"/>
  <c r="AN132" i="53"/>
  <c r="AO132" i="53"/>
  <c r="AR132" i="53"/>
  <c r="W132" i="53"/>
  <c r="AV132" i="53"/>
  <c r="AF133" i="53"/>
  <c r="H133" i="53"/>
  <c r="AG133" i="53"/>
  <c r="P133" i="53"/>
  <c r="AM133" i="53"/>
  <c r="AN133" i="53"/>
  <c r="AO133" i="53"/>
  <c r="AR133" i="53"/>
  <c r="W133" i="53"/>
  <c r="AV133" i="53"/>
  <c r="AX133" i="53"/>
  <c r="AF134" i="53"/>
  <c r="H134" i="53"/>
  <c r="AG134" i="53"/>
  <c r="P134" i="53"/>
  <c r="AM134" i="53"/>
  <c r="AN134" i="53"/>
  <c r="AO134" i="53"/>
  <c r="AR134" i="53"/>
  <c r="W134" i="53"/>
  <c r="AV134" i="53"/>
  <c r="AF135" i="53"/>
  <c r="H135" i="53"/>
  <c r="AG135" i="53"/>
  <c r="P135" i="53"/>
  <c r="AM135" i="53"/>
  <c r="AN135" i="53"/>
  <c r="AO135" i="53"/>
  <c r="AR135" i="53"/>
  <c r="W135" i="53"/>
  <c r="AV135" i="53"/>
  <c r="AF136" i="53"/>
  <c r="H136" i="53"/>
  <c r="AG136" i="53"/>
  <c r="P136" i="53"/>
  <c r="AM136" i="53"/>
  <c r="AN136" i="53"/>
  <c r="AO136" i="53"/>
  <c r="AR136" i="53"/>
  <c r="W136" i="53"/>
  <c r="AV136" i="53"/>
  <c r="AF137" i="53"/>
  <c r="H137" i="53"/>
  <c r="AG137" i="53"/>
  <c r="P137" i="53"/>
  <c r="AM137" i="53"/>
  <c r="AN137" i="53"/>
  <c r="AO137" i="53"/>
  <c r="AR137" i="53"/>
  <c r="W137" i="53"/>
  <c r="AV137" i="53"/>
  <c r="AF138" i="53"/>
  <c r="H138" i="53"/>
  <c r="AG138" i="53"/>
  <c r="P138" i="53"/>
  <c r="AM138" i="53"/>
  <c r="AN138" i="53"/>
  <c r="AO138" i="53"/>
  <c r="AR138" i="53"/>
  <c r="W138" i="53"/>
  <c r="AV138" i="53"/>
  <c r="AF139" i="53"/>
  <c r="H139" i="53"/>
  <c r="AG139" i="53"/>
  <c r="O139" i="53"/>
  <c r="AL139" i="53"/>
  <c r="P139" i="53"/>
  <c r="AM139" i="53"/>
  <c r="AN139" i="53"/>
  <c r="AO139" i="53"/>
  <c r="AR139" i="53"/>
  <c r="W139" i="53"/>
  <c r="AV139" i="53"/>
  <c r="AF140" i="53"/>
  <c r="H140" i="53"/>
  <c r="AG140" i="53"/>
  <c r="O140" i="53"/>
  <c r="AL140" i="53"/>
  <c r="P140" i="53"/>
  <c r="AM140" i="53"/>
  <c r="AN140" i="53"/>
  <c r="AO140" i="53"/>
  <c r="AR140" i="53"/>
  <c r="W140" i="53"/>
  <c r="AV140" i="53"/>
  <c r="AF141" i="53"/>
  <c r="H141" i="53"/>
  <c r="AG141" i="53"/>
  <c r="P141" i="53"/>
  <c r="AM141" i="53"/>
  <c r="AN141" i="53"/>
  <c r="AO141" i="53"/>
  <c r="AR141" i="53"/>
  <c r="W141" i="53"/>
  <c r="AV141" i="53"/>
  <c r="AF142" i="53"/>
  <c r="H142" i="53"/>
  <c r="AG142" i="53"/>
  <c r="O142" i="53"/>
  <c r="AL142" i="53"/>
  <c r="P142" i="53"/>
  <c r="AM142" i="53"/>
  <c r="AN142" i="53"/>
  <c r="AO142" i="53"/>
  <c r="AR142" i="53"/>
  <c r="W142" i="53"/>
  <c r="AV142" i="53"/>
  <c r="AF143" i="53"/>
  <c r="H143" i="53"/>
  <c r="AG143" i="53"/>
  <c r="O143" i="53"/>
  <c r="AL143" i="53"/>
  <c r="P143" i="53"/>
  <c r="AM143" i="53"/>
  <c r="AN143" i="53"/>
  <c r="AO143" i="53"/>
  <c r="AR143" i="53"/>
  <c r="W143" i="53"/>
  <c r="AV143" i="53"/>
  <c r="AF144" i="53"/>
  <c r="H144" i="53"/>
  <c r="AG144" i="53"/>
  <c r="O144" i="53"/>
  <c r="AL144" i="53"/>
  <c r="P144" i="53"/>
  <c r="AM144" i="53"/>
  <c r="AN144" i="53"/>
  <c r="AO144" i="53"/>
  <c r="AR144" i="53"/>
  <c r="W144" i="53"/>
  <c r="AV144" i="53"/>
  <c r="AF145" i="53"/>
  <c r="H145" i="53"/>
  <c r="AG145" i="53"/>
  <c r="P145" i="53"/>
  <c r="AM145" i="53"/>
  <c r="AN145" i="53"/>
  <c r="AO145" i="53"/>
  <c r="AR145" i="53"/>
  <c r="W145" i="53"/>
  <c r="AV145" i="53"/>
  <c r="AF146" i="53"/>
  <c r="H146" i="53"/>
  <c r="AG146" i="53"/>
  <c r="P146" i="53"/>
  <c r="AM146" i="53"/>
  <c r="AN146" i="53"/>
  <c r="AO146" i="53"/>
  <c r="AR146" i="53"/>
  <c r="W146" i="53"/>
  <c r="AV146" i="53"/>
  <c r="AF147" i="53"/>
  <c r="H147" i="53"/>
  <c r="AG147" i="53"/>
  <c r="P147" i="53"/>
  <c r="AM147" i="53"/>
  <c r="AN147" i="53"/>
  <c r="AO147" i="53"/>
  <c r="AR147" i="53"/>
  <c r="W147" i="53"/>
  <c r="AV147" i="53"/>
  <c r="AF148" i="53"/>
  <c r="H148" i="53"/>
  <c r="AG148" i="53"/>
  <c r="P148" i="53"/>
  <c r="AM148" i="53"/>
  <c r="AN148" i="53"/>
  <c r="AO148" i="53"/>
  <c r="AR148" i="53"/>
  <c r="W148" i="53"/>
  <c r="AV148" i="53"/>
  <c r="AF149" i="53"/>
  <c r="H149" i="53"/>
  <c r="AG149" i="53"/>
  <c r="O149" i="53"/>
  <c r="AL149" i="53"/>
  <c r="P149" i="53"/>
  <c r="AM149" i="53"/>
  <c r="AN149" i="53"/>
  <c r="AO149" i="53"/>
  <c r="AR149" i="53"/>
  <c r="W149" i="53"/>
  <c r="AV149" i="53"/>
  <c r="AF150" i="53"/>
  <c r="H150" i="53"/>
  <c r="AG150" i="53"/>
  <c r="O150" i="53"/>
  <c r="AL150" i="53"/>
  <c r="P150" i="53"/>
  <c r="AM150" i="53"/>
  <c r="AN150" i="53"/>
  <c r="AO150" i="53"/>
  <c r="AR150" i="53"/>
  <c r="W150" i="53"/>
  <c r="AV150" i="53"/>
  <c r="AF151" i="53"/>
  <c r="H151" i="53"/>
  <c r="AG151" i="53"/>
  <c r="AH151" i="53"/>
  <c r="AH152" i="53"/>
  <c r="AH153" i="53"/>
  <c r="AH154" i="53"/>
  <c r="AH155" i="53"/>
  <c r="AH156" i="53"/>
  <c r="AH157" i="53"/>
  <c r="AH158" i="53"/>
  <c r="AH159" i="53"/>
  <c r="AH160" i="53"/>
  <c r="AH161" i="53"/>
  <c r="AH162" i="53"/>
  <c r="AH163" i="53"/>
  <c r="AH164" i="53"/>
  <c r="AH165" i="53"/>
  <c r="AH166" i="53"/>
  <c r="P151" i="53"/>
  <c r="AM151" i="53"/>
  <c r="AN151" i="53"/>
  <c r="AO151" i="53"/>
  <c r="AR151" i="53"/>
  <c r="W151" i="53"/>
  <c r="AV151" i="53"/>
  <c r="AF152" i="53"/>
  <c r="H152" i="53"/>
  <c r="AG152" i="53"/>
  <c r="P152" i="53"/>
  <c r="AM152" i="53"/>
  <c r="AN152" i="53"/>
  <c r="AO152" i="53"/>
  <c r="AR152" i="53"/>
  <c r="W152" i="53"/>
  <c r="AV152" i="53"/>
  <c r="AF153" i="53"/>
  <c r="H153" i="53"/>
  <c r="AG153" i="53"/>
  <c r="O153" i="53"/>
  <c r="AL153" i="53"/>
  <c r="P153" i="53"/>
  <c r="AM153" i="53"/>
  <c r="AN153" i="53"/>
  <c r="AO153" i="53"/>
  <c r="AR153" i="53"/>
  <c r="W153" i="53"/>
  <c r="AV153" i="53"/>
  <c r="AF154" i="53"/>
  <c r="H154" i="53"/>
  <c r="AG154" i="53"/>
  <c r="O154" i="53"/>
  <c r="AL154" i="53"/>
  <c r="P154" i="53"/>
  <c r="AM154" i="53"/>
  <c r="AN154" i="53"/>
  <c r="AO154" i="53"/>
  <c r="AR154" i="53"/>
  <c r="W154" i="53"/>
  <c r="AV154" i="53"/>
  <c r="AF155" i="53"/>
  <c r="H155" i="53"/>
  <c r="AG155" i="53"/>
  <c r="O155" i="53"/>
  <c r="AL155" i="53"/>
  <c r="P155" i="53"/>
  <c r="AM155" i="53"/>
  <c r="AN155" i="53"/>
  <c r="AO155" i="53"/>
  <c r="AR155" i="53"/>
  <c r="W155" i="53"/>
  <c r="AV155" i="53"/>
  <c r="AF156" i="53"/>
  <c r="H156" i="53"/>
  <c r="AG156" i="53"/>
  <c r="P156" i="53"/>
  <c r="AM156" i="53"/>
  <c r="AN156" i="53"/>
  <c r="AO156" i="53"/>
  <c r="AR156" i="53"/>
  <c r="W156" i="53"/>
  <c r="AV156" i="53"/>
  <c r="AF157" i="53"/>
  <c r="H157" i="53"/>
  <c r="AG157" i="53"/>
  <c r="P157" i="53"/>
  <c r="AM157" i="53"/>
  <c r="AN157" i="53"/>
  <c r="AO157" i="53"/>
  <c r="AR157" i="53"/>
  <c r="W157" i="53"/>
  <c r="AV157" i="53"/>
  <c r="AF158" i="53"/>
  <c r="H158" i="53"/>
  <c r="AG158" i="53"/>
  <c r="P158" i="53"/>
  <c r="AM158" i="53"/>
  <c r="AN158" i="53"/>
  <c r="AO158" i="53"/>
  <c r="AR158" i="53"/>
  <c r="W158" i="53"/>
  <c r="AV158" i="53"/>
  <c r="AF159" i="53"/>
  <c r="H159" i="53"/>
  <c r="AG159" i="53"/>
  <c r="O159" i="53"/>
  <c r="AL159" i="53"/>
  <c r="P159" i="53"/>
  <c r="AM159" i="53"/>
  <c r="AN159" i="53"/>
  <c r="AO159" i="53"/>
  <c r="AR159" i="53"/>
  <c r="W159" i="53"/>
  <c r="AV159" i="53"/>
  <c r="AF160" i="53"/>
  <c r="H160" i="53"/>
  <c r="AG160" i="53"/>
  <c r="O160" i="53"/>
  <c r="AL160" i="53"/>
  <c r="P160" i="53"/>
  <c r="AM160" i="53"/>
  <c r="AN160" i="53"/>
  <c r="AO160" i="53"/>
  <c r="AR160" i="53"/>
  <c r="W160" i="53"/>
  <c r="AV160" i="53"/>
  <c r="AF161" i="53"/>
  <c r="H161" i="53"/>
  <c r="AG161" i="53"/>
  <c r="O161" i="53"/>
  <c r="AL161" i="53"/>
  <c r="P161" i="53"/>
  <c r="AM161" i="53"/>
  <c r="AN161" i="53"/>
  <c r="AO161" i="53"/>
  <c r="AR161" i="53"/>
  <c r="W161" i="53"/>
  <c r="AV161" i="53"/>
  <c r="AF162" i="53"/>
  <c r="H162" i="53"/>
  <c r="AG162" i="53"/>
  <c r="O162" i="53"/>
  <c r="AL162" i="53"/>
  <c r="P162" i="53"/>
  <c r="AM162" i="53"/>
  <c r="AN162" i="53"/>
  <c r="AO162" i="53"/>
  <c r="AR162" i="53"/>
  <c r="W162" i="53"/>
  <c r="AV162" i="53"/>
  <c r="AF163" i="53"/>
  <c r="H163" i="53"/>
  <c r="AG163" i="53"/>
  <c r="O163" i="53"/>
  <c r="AL163" i="53"/>
  <c r="P163" i="53"/>
  <c r="AM163" i="53"/>
  <c r="AN163" i="53"/>
  <c r="AO163" i="53"/>
  <c r="AR163" i="53"/>
  <c r="W163" i="53"/>
  <c r="AV163" i="53"/>
  <c r="AF164" i="53"/>
  <c r="H164" i="53"/>
  <c r="AG164" i="53"/>
  <c r="O164" i="53"/>
  <c r="AL164" i="53"/>
  <c r="P164" i="53"/>
  <c r="AM164" i="53"/>
  <c r="AN164" i="53"/>
  <c r="AO164" i="53"/>
  <c r="AR164" i="53"/>
  <c r="W164" i="53"/>
  <c r="AV164" i="53"/>
  <c r="AF165" i="53"/>
  <c r="H165" i="53"/>
  <c r="AG165" i="53"/>
  <c r="P165" i="53"/>
  <c r="AM165" i="53"/>
  <c r="AN165" i="53"/>
  <c r="AO165" i="53"/>
  <c r="AR165" i="53"/>
  <c r="W165" i="53"/>
  <c r="AV165" i="53"/>
  <c r="AF166" i="53"/>
  <c r="H166" i="53"/>
  <c r="AG166" i="53"/>
  <c r="P166" i="53"/>
  <c r="AM166" i="53"/>
  <c r="AN166" i="53"/>
  <c r="AO166" i="53"/>
  <c r="AR166" i="53"/>
  <c r="W166" i="53"/>
  <c r="AV166" i="53"/>
  <c r="L167" i="53"/>
  <c r="L168" i="53"/>
  <c r="R168" i="53"/>
  <c r="L169" i="53"/>
  <c r="L170" i="53"/>
  <c r="L171" i="53"/>
  <c r="L172" i="53"/>
  <c r="R172" i="53"/>
  <c r="V172" i="53"/>
  <c r="L173" i="53"/>
  <c r="R173" i="53"/>
  <c r="V173" i="53"/>
  <c r="L174" i="53"/>
  <c r="L175" i="53"/>
  <c r="R175" i="53"/>
  <c r="L176" i="53"/>
  <c r="L177" i="53"/>
  <c r="L178" i="53"/>
  <c r="L179" i="53"/>
  <c r="L180" i="53"/>
  <c r="L181" i="53"/>
  <c r="R181" i="53"/>
  <c r="V181" i="53"/>
  <c r="L182" i="53"/>
  <c r="L183" i="53"/>
  <c r="L184" i="53"/>
  <c r="R184" i="53"/>
  <c r="L185" i="53"/>
  <c r="L186" i="53"/>
  <c r="L187" i="53"/>
  <c r="R187" i="53"/>
  <c r="V187" i="53"/>
  <c r="L188" i="53"/>
  <c r="L189" i="53"/>
  <c r="R189" i="53"/>
  <c r="V189" i="53"/>
  <c r="L190" i="53"/>
  <c r="L191" i="53"/>
  <c r="L192" i="53"/>
  <c r="L193" i="53"/>
  <c r="L194" i="53"/>
  <c r="L195" i="53"/>
  <c r="R195" i="53"/>
  <c r="V195" i="53"/>
  <c r="L196" i="53"/>
  <c r="R196" i="53"/>
  <c r="L197" i="53"/>
  <c r="L198" i="53"/>
  <c r="L199" i="53"/>
  <c r="L200" i="53"/>
  <c r="R200" i="53"/>
  <c r="V200" i="53"/>
  <c r="L201" i="53"/>
  <c r="L202" i="53"/>
  <c r="L203" i="53"/>
  <c r="L204" i="53"/>
  <c r="L205" i="53"/>
  <c r="L206" i="53"/>
  <c r="L207" i="53"/>
  <c r="R207" i="53"/>
  <c r="V207" i="53"/>
  <c r="L208" i="53"/>
  <c r="L209" i="53"/>
  <c r="L210" i="53"/>
  <c r="L211" i="53"/>
  <c r="R211" i="53"/>
  <c r="V211" i="53"/>
  <c r="L212" i="53"/>
  <c r="R212" i="53"/>
  <c r="V212" i="53"/>
  <c r="L213" i="53"/>
  <c r="L214" i="53"/>
  <c r="R214" i="53"/>
  <c r="L215" i="53"/>
  <c r="R215" i="53"/>
  <c r="V215" i="53"/>
  <c r="L216" i="53"/>
  <c r="L217" i="53"/>
  <c r="R217" i="53"/>
  <c r="V217" i="53"/>
  <c r="L218" i="53"/>
  <c r="L219" i="53"/>
  <c r="R219" i="53"/>
  <c r="V219" i="53"/>
  <c r="L220" i="53"/>
  <c r="L221" i="53"/>
  <c r="L222" i="53"/>
  <c r="R222" i="53"/>
  <c r="L223" i="53"/>
  <c r="R223" i="53"/>
  <c r="V223" i="53"/>
  <c r="L224" i="53"/>
  <c r="L225" i="53"/>
  <c r="R225" i="53"/>
  <c r="L226" i="53"/>
  <c r="R226" i="53"/>
  <c r="V226" i="53"/>
  <c r="L227" i="53"/>
  <c r="L228" i="53"/>
  <c r="L229" i="53"/>
  <c r="R229" i="53"/>
  <c r="V229" i="53"/>
  <c r="L230" i="53"/>
  <c r="R230" i="53"/>
  <c r="V230" i="53"/>
  <c r="L231" i="53"/>
  <c r="R231" i="53"/>
  <c r="V231" i="53"/>
  <c r="L232" i="53"/>
  <c r="R232" i="53"/>
  <c r="V232" i="53"/>
  <c r="L233" i="53"/>
  <c r="L234" i="53"/>
  <c r="L235" i="53"/>
  <c r="L236" i="53"/>
  <c r="R236" i="53"/>
  <c r="L237" i="53"/>
  <c r="L238" i="53"/>
  <c r="L239" i="53"/>
  <c r="R239" i="53"/>
  <c r="V239" i="53"/>
  <c r="L240" i="53"/>
  <c r="L241" i="53"/>
  <c r="R241" i="53"/>
  <c r="V241" i="53"/>
  <c r="L242" i="53"/>
  <c r="R242" i="53"/>
  <c r="V242" i="53"/>
  <c r="L243" i="53"/>
  <c r="R243" i="53"/>
  <c r="V243" i="53"/>
  <c r="L244" i="53"/>
  <c r="L245" i="53"/>
  <c r="R245" i="53"/>
  <c r="L246" i="53"/>
  <c r="L247" i="53"/>
  <c r="L248" i="53"/>
  <c r="L249" i="53"/>
  <c r="R249" i="53"/>
  <c r="L250" i="53"/>
  <c r="R250" i="53"/>
  <c r="L251" i="53"/>
  <c r="L252" i="53"/>
  <c r="L253" i="53"/>
  <c r="R253" i="53"/>
  <c r="V253" i="53"/>
  <c r="L254" i="53"/>
  <c r="L255" i="53"/>
  <c r="R255" i="53"/>
  <c r="V255" i="53"/>
  <c r="L256" i="53"/>
  <c r="R256" i="53"/>
  <c r="V256" i="53"/>
  <c r="L257" i="53"/>
  <c r="R257" i="53"/>
  <c r="V257" i="53"/>
  <c r="R171" i="53"/>
  <c r="V171" i="53"/>
  <c r="V175" i="53"/>
  <c r="R176" i="53"/>
  <c r="V176" i="53"/>
  <c r="R188" i="53"/>
  <c r="R192" i="53"/>
  <c r="R199" i="53"/>
  <c r="V199" i="53"/>
  <c r="R208" i="53"/>
  <c r="V208" i="53"/>
  <c r="R220" i="53"/>
  <c r="V220" i="53"/>
  <c r="V236" i="53"/>
  <c r="R240" i="53"/>
  <c r="V240" i="53"/>
  <c r="R244" i="53"/>
  <c r="V244" i="53"/>
  <c r="A155" i="53"/>
  <c r="AD155" i="53"/>
  <c r="R179" i="53"/>
  <c r="V179" i="53"/>
  <c r="R203" i="53"/>
  <c r="V203" i="53"/>
  <c r="R227" i="53"/>
  <c r="V227" i="53"/>
  <c r="R247" i="53"/>
  <c r="R248" i="53"/>
  <c r="R251" i="53"/>
  <c r="A251" i="53"/>
  <c r="W257" i="53"/>
  <c r="P257" i="53"/>
  <c r="H257" i="53"/>
  <c r="W256" i="53"/>
  <c r="P256" i="53"/>
  <c r="H256" i="53"/>
  <c r="W255" i="53"/>
  <c r="P255" i="53"/>
  <c r="O255" i="53"/>
  <c r="H255" i="53"/>
  <c r="W254" i="53"/>
  <c r="R254" i="53"/>
  <c r="V254" i="53"/>
  <c r="P254" i="53"/>
  <c r="H254" i="53"/>
  <c r="W253" i="53"/>
  <c r="P253" i="53"/>
  <c r="O253" i="53"/>
  <c r="H253" i="53"/>
  <c r="W252" i="53"/>
  <c r="P252" i="53"/>
  <c r="O252" i="53"/>
  <c r="H252" i="53"/>
  <c r="W251" i="53"/>
  <c r="P251" i="53"/>
  <c r="H251" i="53"/>
  <c r="W250" i="53"/>
  <c r="P250" i="53"/>
  <c r="O250" i="53"/>
  <c r="J250" i="53"/>
  <c r="H250" i="53"/>
  <c r="W249" i="53"/>
  <c r="P249" i="53"/>
  <c r="O249" i="53"/>
  <c r="H249" i="53"/>
  <c r="W248" i="53"/>
  <c r="P248" i="53"/>
  <c r="J248" i="53"/>
  <c r="H248" i="53"/>
  <c r="W247" i="53"/>
  <c r="P247" i="53"/>
  <c r="H247" i="53"/>
  <c r="W246" i="53"/>
  <c r="R246" i="53"/>
  <c r="V246" i="53"/>
  <c r="P246" i="53"/>
  <c r="J246" i="53"/>
  <c r="H246" i="53"/>
  <c r="W245" i="53"/>
  <c r="P245" i="53"/>
  <c r="J245" i="53"/>
  <c r="H245" i="53"/>
  <c r="W244" i="53"/>
  <c r="P244" i="53"/>
  <c r="H244" i="53"/>
  <c r="W243" i="53"/>
  <c r="P243" i="53"/>
  <c r="O243" i="53"/>
  <c r="H243" i="53"/>
  <c r="W242" i="53"/>
  <c r="P242" i="53"/>
  <c r="H242" i="53"/>
  <c r="W241" i="53"/>
  <c r="P241" i="53"/>
  <c r="O241" i="53"/>
  <c r="H241" i="53"/>
  <c r="W240" i="53"/>
  <c r="P240" i="53"/>
  <c r="O240" i="53"/>
  <c r="H240" i="53"/>
  <c r="W239" i="53"/>
  <c r="P239" i="53"/>
  <c r="O239" i="53"/>
  <c r="H239" i="53"/>
  <c r="W238" i="53"/>
  <c r="R238" i="53"/>
  <c r="V238" i="53"/>
  <c r="P238" i="53"/>
  <c r="H238" i="53"/>
  <c r="W237" i="53"/>
  <c r="R237" i="53"/>
  <c r="V237" i="53"/>
  <c r="P237" i="53"/>
  <c r="J237" i="53"/>
  <c r="H237" i="53"/>
  <c r="W236" i="53"/>
  <c r="P236" i="53"/>
  <c r="H236" i="53"/>
  <c r="W235" i="53"/>
  <c r="R235" i="53"/>
  <c r="V235" i="53"/>
  <c r="P235" i="53"/>
  <c r="H235" i="53"/>
  <c r="W234" i="53"/>
  <c r="P234" i="53"/>
  <c r="H234" i="53"/>
  <c r="W233" i="53"/>
  <c r="R233" i="53"/>
  <c r="V233" i="53"/>
  <c r="P233" i="53"/>
  <c r="H233" i="53"/>
  <c r="W232" i="53"/>
  <c r="P232" i="53"/>
  <c r="J232" i="53"/>
  <c r="H232" i="53"/>
  <c r="W231" i="53"/>
  <c r="P231" i="53"/>
  <c r="H231" i="53"/>
  <c r="W230" i="53"/>
  <c r="P230" i="53"/>
  <c r="H230" i="53"/>
  <c r="W229" i="53"/>
  <c r="P229" i="53"/>
  <c r="O229" i="53"/>
  <c r="H229" i="53"/>
  <c r="W228" i="53"/>
  <c r="R228" i="53"/>
  <c r="V228" i="53"/>
  <c r="P228" i="53"/>
  <c r="O228" i="53"/>
  <c r="J228" i="53"/>
  <c r="H228" i="53"/>
  <c r="W227" i="53"/>
  <c r="P227" i="53"/>
  <c r="O227" i="53"/>
  <c r="H227" i="53"/>
  <c r="W226" i="53"/>
  <c r="P226" i="53"/>
  <c r="O226" i="53"/>
  <c r="J226" i="53"/>
  <c r="H226" i="53"/>
  <c r="W225" i="53"/>
  <c r="V225" i="53"/>
  <c r="P225" i="53"/>
  <c r="H225" i="53"/>
  <c r="W224" i="53"/>
  <c r="R224" i="53"/>
  <c r="V224" i="53"/>
  <c r="P224" i="53"/>
  <c r="O224" i="53"/>
  <c r="H224" i="53"/>
  <c r="W223" i="53"/>
  <c r="P223" i="53"/>
  <c r="O223" i="53"/>
  <c r="H223" i="53"/>
  <c r="W222" i="53"/>
  <c r="V222" i="53"/>
  <c r="P222" i="53"/>
  <c r="H222" i="53"/>
  <c r="W221" i="53"/>
  <c r="R221" i="53"/>
  <c r="V221" i="53"/>
  <c r="P221" i="53"/>
  <c r="J221" i="53"/>
  <c r="H221" i="53"/>
  <c r="W220" i="53"/>
  <c r="P220" i="53"/>
  <c r="H220" i="53"/>
  <c r="W219" i="53"/>
  <c r="P219" i="53"/>
  <c r="O219" i="53"/>
  <c r="H219" i="53"/>
  <c r="W218" i="53"/>
  <c r="R218" i="53"/>
  <c r="V218" i="53"/>
  <c r="P218" i="53"/>
  <c r="H218" i="53"/>
  <c r="W217" i="53"/>
  <c r="P217" i="53"/>
  <c r="H217" i="53"/>
  <c r="W216" i="53"/>
  <c r="P216" i="53"/>
  <c r="H216" i="53"/>
  <c r="W215" i="53"/>
  <c r="P215" i="53"/>
  <c r="O215" i="53"/>
  <c r="H215" i="53"/>
  <c r="W214" i="53"/>
  <c r="V214" i="53"/>
  <c r="P214" i="53"/>
  <c r="H214" i="53"/>
  <c r="W213" i="53"/>
  <c r="R213" i="53"/>
  <c r="V213" i="53"/>
  <c r="P213" i="53"/>
  <c r="H213" i="53"/>
  <c r="W212" i="53"/>
  <c r="P212" i="53"/>
  <c r="H212" i="53"/>
  <c r="W211" i="53"/>
  <c r="P211" i="53"/>
  <c r="O211" i="53"/>
  <c r="H211" i="53"/>
  <c r="W210" i="53"/>
  <c r="R210" i="53"/>
  <c r="V210" i="53"/>
  <c r="P210" i="53"/>
  <c r="H210" i="53"/>
  <c r="W209" i="53"/>
  <c r="R209" i="53"/>
  <c r="V209" i="53"/>
  <c r="P209" i="53"/>
  <c r="J209" i="53"/>
  <c r="H209" i="53"/>
  <c r="W208" i="53"/>
  <c r="P208" i="53"/>
  <c r="J208" i="53"/>
  <c r="H208" i="53"/>
  <c r="W207" i="53"/>
  <c r="P207" i="53"/>
  <c r="O207" i="53"/>
  <c r="H207" i="53"/>
  <c r="W206" i="53"/>
  <c r="R206" i="53"/>
  <c r="V206" i="53"/>
  <c r="P206" i="53"/>
  <c r="H206" i="53"/>
  <c r="W205" i="53"/>
  <c r="R205" i="53"/>
  <c r="V205" i="53"/>
  <c r="P205" i="53"/>
  <c r="H205" i="53"/>
  <c r="W204" i="53"/>
  <c r="R204" i="53"/>
  <c r="V204" i="53"/>
  <c r="P204" i="53"/>
  <c r="O204" i="53"/>
  <c r="H204" i="53"/>
  <c r="W203" i="53"/>
  <c r="P203" i="53"/>
  <c r="J203" i="53"/>
  <c r="H203" i="53"/>
  <c r="W202" i="53"/>
  <c r="R202" i="53"/>
  <c r="V202" i="53"/>
  <c r="P202" i="53"/>
  <c r="O202" i="53"/>
  <c r="J202" i="53"/>
  <c r="H202" i="53"/>
  <c r="W201" i="53"/>
  <c r="R201" i="53"/>
  <c r="V201" i="53"/>
  <c r="P201" i="53"/>
  <c r="O201" i="53"/>
  <c r="H201" i="53"/>
  <c r="W200" i="53"/>
  <c r="P200" i="53"/>
  <c r="O200" i="53"/>
  <c r="J200" i="53"/>
  <c r="H200" i="53"/>
  <c r="W199" i="53"/>
  <c r="P199" i="53"/>
  <c r="H199" i="53"/>
  <c r="W198" i="53"/>
  <c r="P198" i="53"/>
  <c r="J198" i="53"/>
  <c r="H198" i="53"/>
  <c r="W197" i="53"/>
  <c r="R197" i="53"/>
  <c r="V197" i="53"/>
  <c r="P197" i="53"/>
  <c r="J197" i="53"/>
  <c r="H197" i="53"/>
  <c r="W196" i="53"/>
  <c r="P196" i="53"/>
  <c r="H196" i="53"/>
  <c r="W195" i="53"/>
  <c r="P195" i="53"/>
  <c r="O195" i="53"/>
  <c r="H195" i="53"/>
  <c r="W194" i="53"/>
  <c r="R194" i="53"/>
  <c r="V194" i="53"/>
  <c r="P194" i="53"/>
  <c r="J194" i="53"/>
  <c r="H194" i="53"/>
  <c r="W193" i="53"/>
  <c r="R193" i="53"/>
  <c r="V193" i="53"/>
  <c r="P193" i="53"/>
  <c r="J193" i="53"/>
  <c r="H193" i="53"/>
  <c r="W192" i="53"/>
  <c r="P192" i="53"/>
  <c r="H192" i="53"/>
  <c r="W191" i="53"/>
  <c r="R191" i="53"/>
  <c r="V191" i="53"/>
  <c r="P191" i="53"/>
  <c r="H191" i="53"/>
  <c r="W190" i="53"/>
  <c r="R190" i="53"/>
  <c r="V190" i="53"/>
  <c r="P190" i="53"/>
  <c r="O190" i="53"/>
  <c r="H190" i="53"/>
  <c r="W189" i="53"/>
  <c r="P189" i="53"/>
  <c r="O189" i="53"/>
  <c r="H189" i="53"/>
  <c r="W188" i="53"/>
  <c r="P188" i="53"/>
  <c r="O188" i="53"/>
  <c r="H188" i="53"/>
  <c r="W187" i="53"/>
  <c r="P187" i="53"/>
  <c r="H187" i="53"/>
  <c r="W186" i="53"/>
  <c r="R186" i="53"/>
  <c r="P186" i="53"/>
  <c r="O186" i="53"/>
  <c r="H186" i="53"/>
  <c r="W185" i="53"/>
  <c r="R185" i="53"/>
  <c r="V185" i="53"/>
  <c r="P185" i="53"/>
  <c r="O185" i="53"/>
  <c r="H185" i="53"/>
  <c r="W184" i="53"/>
  <c r="V184" i="53"/>
  <c r="P184" i="53"/>
  <c r="O184" i="53"/>
  <c r="H184" i="53"/>
  <c r="W183" i="53"/>
  <c r="R183" i="53"/>
  <c r="V183" i="53"/>
  <c r="P183" i="53"/>
  <c r="H183" i="53"/>
  <c r="W182" i="53"/>
  <c r="R182" i="53"/>
  <c r="V182" i="53"/>
  <c r="P182" i="53"/>
  <c r="O182" i="53"/>
  <c r="H182" i="53"/>
  <c r="W181" i="53"/>
  <c r="P181" i="53"/>
  <c r="O181" i="53"/>
  <c r="H181" i="53"/>
  <c r="W180" i="53"/>
  <c r="P180" i="53"/>
  <c r="O180" i="53"/>
  <c r="H180" i="53"/>
  <c r="W179" i="53"/>
  <c r="P179" i="53"/>
  <c r="H179" i="53"/>
  <c r="W178" i="53"/>
  <c r="R178" i="53"/>
  <c r="A178" i="53"/>
  <c r="P178" i="53"/>
  <c r="O178" i="53"/>
  <c r="H178" i="53"/>
  <c r="W177" i="53"/>
  <c r="R177" i="53"/>
  <c r="V177" i="53"/>
  <c r="P177" i="53"/>
  <c r="O177" i="53"/>
  <c r="H177" i="53"/>
  <c r="W176" i="53"/>
  <c r="P176" i="53"/>
  <c r="O176" i="53"/>
  <c r="H176" i="53"/>
  <c r="W175" i="53"/>
  <c r="P175" i="53"/>
  <c r="H175" i="53"/>
  <c r="W174" i="53"/>
  <c r="R174" i="53"/>
  <c r="V174" i="53"/>
  <c r="P174" i="53"/>
  <c r="O174" i="53"/>
  <c r="H174" i="53"/>
  <c r="W173" i="53"/>
  <c r="P173" i="53"/>
  <c r="O173" i="53"/>
  <c r="H173" i="53"/>
  <c r="W172" i="53"/>
  <c r="P172" i="53"/>
  <c r="O172" i="53"/>
  <c r="H172" i="53"/>
  <c r="W171" i="53"/>
  <c r="P171" i="53"/>
  <c r="H171" i="53"/>
  <c r="W170" i="53"/>
  <c r="R170" i="53"/>
  <c r="V170" i="53"/>
  <c r="P170" i="53"/>
  <c r="O170" i="53"/>
  <c r="H170" i="53"/>
  <c r="W169" i="53"/>
  <c r="R169" i="53"/>
  <c r="V169" i="53"/>
  <c r="P169" i="53"/>
  <c r="O169" i="53"/>
  <c r="H169" i="53"/>
  <c r="W168" i="53"/>
  <c r="P168" i="53"/>
  <c r="O168" i="53"/>
  <c r="H168" i="53"/>
  <c r="W167" i="53"/>
  <c r="R167" i="53"/>
  <c r="V167" i="53"/>
  <c r="P167" i="53"/>
  <c r="O167" i="53"/>
  <c r="H167" i="53"/>
  <c r="J163" i="53"/>
  <c r="J159" i="53"/>
  <c r="A154" i="53"/>
  <c r="AD154" i="53"/>
  <c r="A153" i="53"/>
  <c r="AD153" i="53"/>
  <c r="J152" i="53"/>
  <c r="J149" i="53"/>
  <c r="J147" i="53"/>
  <c r="J143" i="53"/>
  <c r="J140" i="53"/>
  <c r="J136" i="53"/>
  <c r="J135" i="53"/>
  <c r="J133" i="53"/>
  <c r="A132" i="53"/>
  <c r="AD132" i="53"/>
  <c r="J130" i="53"/>
  <c r="J126" i="53"/>
  <c r="J125" i="53"/>
  <c r="J123" i="53"/>
  <c r="J121" i="53"/>
  <c r="J114" i="53"/>
  <c r="J110" i="53"/>
  <c r="J107" i="53"/>
  <c r="J105" i="53"/>
  <c r="J101" i="53"/>
  <c r="J98" i="53"/>
  <c r="J94" i="53"/>
  <c r="J93" i="53"/>
  <c r="J91" i="53"/>
  <c r="J89" i="53"/>
  <c r="J82" i="53"/>
  <c r="J78" i="53"/>
  <c r="J75" i="53"/>
  <c r="J73" i="53"/>
  <c r="J69" i="53"/>
  <c r="J66" i="53"/>
  <c r="J62" i="53"/>
  <c r="J61" i="53"/>
  <c r="J59" i="53"/>
  <c r="J57" i="53"/>
  <c r="J50" i="53"/>
  <c r="J46" i="53"/>
  <c r="J43" i="53"/>
  <c r="J41" i="53"/>
  <c r="J37" i="53"/>
  <c r="J34" i="53"/>
  <c r="J30" i="53"/>
  <c r="J29" i="53"/>
  <c r="J27" i="53"/>
  <c r="J25" i="53"/>
  <c r="A12" i="53"/>
  <c r="AD12" i="53"/>
  <c r="AF12" i="53"/>
  <c r="H12" i="53"/>
  <c r="AG12" i="53"/>
  <c r="O12" i="53"/>
  <c r="AL12" i="53"/>
  <c r="P12" i="53"/>
  <c r="AM12" i="53"/>
  <c r="AN12" i="53"/>
  <c r="AO12" i="53"/>
  <c r="AR12" i="53"/>
  <c r="W12" i="53"/>
  <c r="AV12" i="53"/>
  <c r="BD12" i="53"/>
  <c r="BE12" i="53"/>
  <c r="BM12" i="53"/>
  <c r="BL12" i="53"/>
  <c r="A13" i="53"/>
  <c r="AD13" i="53"/>
  <c r="AF13" i="53"/>
  <c r="H13" i="53"/>
  <c r="AG13" i="53"/>
  <c r="O13" i="53"/>
  <c r="AL13" i="53"/>
  <c r="P13" i="53"/>
  <c r="AM13" i="53"/>
  <c r="AN13" i="53"/>
  <c r="AO13" i="53"/>
  <c r="AR13" i="53"/>
  <c r="W13" i="53"/>
  <c r="AV13" i="53"/>
  <c r="BD13" i="53"/>
  <c r="BE13" i="53"/>
  <c r="BM13" i="53"/>
  <c r="BL13" i="53"/>
  <c r="A14" i="53"/>
  <c r="AD14" i="53"/>
  <c r="AF14" i="53"/>
  <c r="H14" i="53"/>
  <c r="AG14" i="53"/>
  <c r="P14" i="53"/>
  <c r="AM14" i="53"/>
  <c r="AN14" i="53"/>
  <c r="AO14" i="53"/>
  <c r="AR14" i="53"/>
  <c r="W14" i="53"/>
  <c r="AV14" i="53"/>
  <c r="BD14" i="53"/>
  <c r="BE14" i="53"/>
  <c r="BM14" i="53"/>
  <c r="BL14" i="53"/>
  <c r="A15" i="53"/>
  <c r="AD15" i="53"/>
  <c r="AF15" i="53"/>
  <c r="H15" i="53"/>
  <c r="AG15" i="53"/>
  <c r="O15" i="53"/>
  <c r="AL15" i="53"/>
  <c r="P15" i="53"/>
  <c r="AM15" i="53"/>
  <c r="AN15" i="53"/>
  <c r="AO15" i="53"/>
  <c r="AR15" i="53"/>
  <c r="W15" i="53"/>
  <c r="AV15" i="53"/>
  <c r="BD15" i="53"/>
  <c r="BE15" i="53"/>
  <c r="BM15" i="53"/>
  <c r="BL15" i="53"/>
  <c r="A16" i="53"/>
  <c r="AD16" i="53"/>
  <c r="AF16" i="53"/>
  <c r="H16" i="53"/>
  <c r="AG16" i="53"/>
  <c r="O16" i="53"/>
  <c r="AL16" i="53"/>
  <c r="P16" i="53"/>
  <c r="AM16" i="53"/>
  <c r="AN16" i="53"/>
  <c r="AO16" i="53"/>
  <c r="AR16" i="53"/>
  <c r="W16" i="53"/>
  <c r="AV16" i="53"/>
  <c r="BD16" i="53"/>
  <c r="BE16" i="53"/>
  <c r="BM16" i="53"/>
  <c r="BL16" i="53"/>
  <c r="A17" i="53"/>
  <c r="AD17" i="53"/>
  <c r="AF17" i="53"/>
  <c r="H17" i="53"/>
  <c r="AG17" i="53"/>
  <c r="P17" i="53"/>
  <c r="AM17" i="53"/>
  <c r="AN17" i="53"/>
  <c r="AO17" i="53"/>
  <c r="AR17" i="53"/>
  <c r="W17" i="53"/>
  <c r="AV17" i="53"/>
  <c r="BD17" i="53"/>
  <c r="BE17" i="53"/>
  <c r="BM17" i="53"/>
  <c r="BL17" i="53"/>
  <c r="A18" i="53"/>
  <c r="AD18" i="53"/>
  <c r="AF18" i="53"/>
  <c r="H18" i="53"/>
  <c r="AG18" i="53"/>
  <c r="O18" i="53"/>
  <c r="AL18" i="53"/>
  <c r="P18" i="53"/>
  <c r="AM18" i="53"/>
  <c r="AN18" i="53"/>
  <c r="AO18" i="53"/>
  <c r="AR18" i="53"/>
  <c r="W18" i="53"/>
  <c r="AV18" i="53"/>
  <c r="BD18" i="53"/>
  <c r="BE18" i="53"/>
  <c r="BL18" i="53"/>
  <c r="BM18" i="53"/>
  <c r="A19" i="53"/>
  <c r="AD19" i="53"/>
  <c r="AF19" i="53"/>
  <c r="H19" i="53"/>
  <c r="AG19" i="53"/>
  <c r="P19" i="53"/>
  <c r="AM19" i="53"/>
  <c r="AN19" i="53"/>
  <c r="AO19" i="53"/>
  <c r="AR19" i="53"/>
  <c r="W19" i="53"/>
  <c r="AV19" i="53"/>
  <c r="BD19" i="53"/>
  <c r="BE19" i="53"/>
  <c r="BL19" i="53"/>
  <c r="BM19" i="53"/>
  <c r="A20" i="53"/>
  <c r="AD20" i="53"/>
  <c r="AF20" i="53"/>
  <c r="H20" i="53"/>
  <c r="AG20" i="53"/>
  <c r="P20" i="53"/>
  <c r="AM20" i="53"/>
  <c r="AN20" i="53"/>
  <c r="AO20" i="53"/>
  <c r="AR20" i="53"/>
  <c r="W20" i="53"/>
  <c r="AV20" i="53"/>
  <c r="BD20" i="53"/>
  <c r="BE20" i="53"/>
  <c r="BM20" i="53"/>
  <c r="BL20" i="53"/>
  <c r="A21" i="53"/>
  <c r="AD21" i="53"/>
  <c r="AF21" i="53"/>
  <c r="H21" i="53"/>
  <c r="AG21" i="53"/>
  <c r="O21" i="53"/>
  <c r="AL21" i="53"/>
  <c r="P21" i="53"/>
  <c r="AM21" i="53"/>
  <c r="AN21" i="53"/>
  <c r="AO21" i="53"/>
  <c r="AR21" i="53"/>
  <c r="W21" i="53"/>
  <c r="AV21" i="53"/>
  <c r="BD21" i="53"/>
  <c r="BE21" i="53"/>
  <c r="BL21" i="53"/>
  <c r="BM21" i="53"/>
  <c r="A22" i="53"/>
  <c r="AD22" i="53"/>
  <c r="AF22" i="53"/>
  <c r="H22" i="53"/>
  <c r="AG22" i="53"/>
  <c r="O22" i="53"/>
  <c r="AL22" i="53"/>
  <c r="P22" i="53"/>
  <c r="AM22" i="53"/>
  <c r="AN22" i="53"/>
  <c r="AO22" i="53"/>
  <c r="AR22" i="53"/>
  <c r="W22" i="53"/>
  <c r="AV22" i="53"/>
  <c r="BD22" i="53"/>
  <c r="BE22" i="53"/>
  <c r="BL22" i="53"/>
  <c r="BM22" i="53"/>
  <c r="A23" i="53"/>
  <c r="AD23" i="53"/>
  <c r="AF23" i="53"/>
  <c r="H23" i="53"/>
  <c r="AG23" i="53"/>
  <c r="O23" i="53"/>
  <c r="AL23" i="53"/>
  <c r="P23" i="53"/>
  <c r="AM23" i="53"/>
  <c r="AN23" i="53"/>
  <c r="AO23" i="53"/>
  <c r="AR23" i="53"/>
  <c r="W23" i="53"/>
  <c r="AV23" i="53"/>
  <c r="BD23" i="53"/>
  <c r="BE23" i="53"/>
  <c r="BM23" i="53"/>
  <c r="BL23" i="53"/>
  <c r="J12" i="53"/>
  <c r="J16" i="53"/>
  <c r="J17" i="53"/>
  <c r="J19" i="53"/>
  <c r="J20" i="53"/>
  <c r="W7" i="53"/>
  <c r="AV7" i="53"/>
  <c r="W8" i="53"/>
  <c r="AV8" i="53"/>
  <c r="W9" i="53"/>
  <c r="W10" i="53"/>
  <c r="AV10" i="53"/>
  <c r="W11" i="53"/>
  <c r="W6" i="53"/>
  <c r="P7" i="53"/>
  <c r="P8" i="53"/>
  <c r="AM8" i="53"/>
  <c r="P9" i="53"/>
  <c r="AM9" i="53"/>
  <c r="P10" i="53"/>
  <c r="AM10" i="53"/>
  <c r="P11" i="53"/>
  <c r="P6" i="53"/>
  <c r="AM6" i="53"/>
  <c r="O7" i="53"/>
  <c r="O8" i="53"/>
  <c r="O9" i="53"/>
  <c r="O10" i="53"/>
  <c r="AL10" i="53"/>
  <c r="O11" i="53"/>
  <c r="AL11" i="53"/>
  <c r="O6" i="53"/>
  <c r="AL6" i="53"/>
  <c r="H7" i="53"/>
  <c r="H8" i="53"/>
  <c r="J8" i="53"/>
  <c r="H9" i="53"/>
  <c r="AG9" i="53"/>
  <c r="H10" i="53"/>
  <c r="J10" i="53"/>
  <c r="H11" i="53"/>
  <c r="AG11" i="53"/>
  <c r="J11" i="53"/>
  <c r="J6" i="53"/>
  <c r="H6" i="53"/>
  <c r="BL11" i="53"/>
  <c r="BE11" i="53"/>
  <c r="BM11" i="53"/>
  <c r="BD11" i="53"/>
  <c r="AR11" i="53"/>
  <c r="AO11" i="53"/>
  <c r="AN11" i="53"/>
  <c r="AF11" i="53"/>
  <c r="AV11" i="53"/>
  <c r="AM11" i="53"/>
  <c r="BL10" i="53"/>
  <c r="BE10" i="53"/>
  <c r="BM10" i="53"/>
  <c r="BD10" i="53"/>
  <c r="AR10" i="53"/>
  <c r="AO10" i="53"/>
  <c r="AN10" i="53"/>
  <c r="AG10" i="53"/>
  <c r="AF10" i="53"/>
  <c r="BL9" i="53"/>
  <c r="BE9" i="53"/>
  <c r="BM9" i="53"/>
  <c r="BD9" i="53"/>
  <c r="AR9" i="53"/>
  <c r="AO9" i="53"/>
  <c r="AN9" i="53"/>
  <c r="AF9" i="53"/>
  <c r="AV9" i="53"/>
  <c r="AL9" i="53"/>
  <c r="BE8" i="53"/>
  <c r="BM8" i="53"/>
  <c r="BL8" i="53"/>
  <c r="BD8" i="53"/>
  <c r="AR8" i="53"/>
  <c r="AO8" i="53"/>
  <c r="AN8" i="53"/>
  <c r="AG8" i="53"/>
  <c r="AF8" i="53"/>
  <c r="AL8" i="53"/>
  <c r="BL7" i="53"/>
  <c r="BE7" i="53"/>
  <c r="BM7" i="53"/>
  <c r="BD7" i="53"/>
  <c r="AR7" i="53"/>
  <c r="AO7" i="53"/>
  <c r="AN7" i="53"/>
  <c r="AM7" i="53"/>
  <c r="AG7" i="53"/>
  <c r="AF7" i="53"/>
  <c r="AL7" i="53"/>
  <c r="BL6" i="53"/>
  <c r="BE6" i="53"/>
  <c r="BM6" i="53"/>
  <c r="BD6" i="53"/>
  <c r="AR6" i="53"/>
  <c r="AO6" i="53"/>
  <c r="AN6" i="53"/>
  <c r="AF6" i="53"/>
  <c r="AV6" i="53"/>
  <c r="AG6" i="53"/>
  <c r="A6" i="53"/>
  <c r="AD6" i="53"/>
  <c r="BN4" i="53"/>
  <c r="BM4" i="53"/>
  <c r="BL4" i="53"/>
  <c r="BK4" i="53"/>
  <c r="BJ4" i="53"/>
  <c r="BI4" i="53"/>
  <c r="BH4" i="53"/>
  <c r="BG4" i="53"/>
  <c r="BF4" i="53"/>
  <c r="BE4" i="53"/>
  <c r="BD4" i="53"/>
  <c r="BC4" i="53"/>
  <c r="BB4" i="53"/>
  <c r="BA4" i="53"/>
  <c r="AZ4" i="53"/>
  <c r="AY4" i="53"/>
  <c r="AX4" i="53"/>
  <c r="AW4" i="53"/>
  <c r="AV4" i="53"/>
  <c r="AU4" i="53"/>
  <c r="AT4" i="53"/>
  <c r="AS4" i="53"/>
  <c r="AR4" i="53"/>
  <c r="AQ4" i="53"/>
  <c r="AP4" i="53"/>
  <c r="AO4" i="53"/>
  <c r="AN4" i="53"/>
  <c r="AM4" i="53"/>
  <c r="AL4" i="53"/>
  <c r="AK4" i="53"/>
  <c r="AJ4" i="53"/>
  <c r="AI4" i="53"/>
  <c r="AH4" i="53"/>
  <c r="AG4" i="53"/>
  <c r="AF4" i="53"/>
  <c r="AE4" i="53"/>
  <c r="AD4" i="53"/>
  <c r="BN3" i="53"/>
  <c r="BM3" i="53"/>
  <c r="BL3" i="53"/>
  <c r="BK3" i="53"/>
  <c r="BJ3" i="53"/>
  <c r="BI3" i="53"/>
  <c r="BH3" i="53"/>
  <c r="BG3" i="53"/>
  <c r="BF3" i="53"/>
  <c r="BE3" i="53"/>
  <c r="BD3" i="53"/>
  <c r="BC3" i="53"/>
  <c r="BB3" i="53"/>
  <c r="BA3" i="53"/>
  <c r="AZ3" i="53"/>
  <c r="AY3" i="53"/>
  <c r="AX3" i="53"/>
  <c r="AW3" i="53"/>
  <c r="AV3" i="53"/>
  <c r="AU3" i="53"/>
  <c r="AT3" i="53"/>
  <c r="AS3" i="53"/>
  <c r="AR3" i="53"/>
  <c r="AQ3" i="53"/>
  <c r="AP3" i="53"/>
  <c r="AO3" i="53"/>
  <c r="AN3" i="53"/>
  <c r="AM3" i="53"/>
  <c r="AL3" i="53"/>
  <c r="AK3" i="53"/>
  <c r="AJ3" i="53"/>
  <c r="AI3" i="53"/>
  <c r="AH3" i="53"/>
  <c r="AG3" i="53"/>
  <c r="AF3" i="53"/>
  <c r="AE3" i="53"/>
  <c r="AD3" i="53"/>
  <c r="A48" i="8"/>
  <c r="AD48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F48" i="8"/>
  <c r="H48" i="8"/>
  <c r="AG48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N48" i="8"/>
  <c r="AO48" i="8"/>
  <c r="AR48" i="8"/>
  <c r="W48" i="8"/>
  <c r="AV48" i="8"/>
  <c r="AX48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D48" i="8"/>
  <c r="BE48" i="8"/>
  <c r="BM48" i="8"/>
  <c r="BL48" i="8"/>
  <c r="A49" i="8"/>
  <c r="AD49" i="8"/>
  <c r="AF49" i="8"/>
  <c r="H49" i="8"/>
  <c r="AG49" i="8"/>
  <c r="AN49" i="8"/>
  <c r="AO49" i="8"/>
  <c r="AR49" i="8"/>
  <c r="W49" i="8"/>
  <c r="AV49" i="8"/>
  <c r="AX49" i="8"/>
  <c r="BD49" i="8"/>
  <c r="BE49" i="8"/>
  <c r="BM49" i="8"/>
  <c r="BL49" i="8"/>
  <c r="A50" i="8"/>
  <c r="AD50" i="8"/>
  <c r="AF50" i="8"/>
  <c r="H50" i="8"/>
  <c r="AG50" i="8"/>
  <c r="AN50" i="8"/>
  <c r="AO50" i="8"/>
  <c r="AR50" i="8"/>
  <c r="W50" i="8"/>
  <c r="AV50" i="8"/>
  <c r="BD50" i="8"/>
  <c r="BE50" i="8"/>
  <c r="BL50" i="8"/>
  <c r="BM50" i="8"/>
  <c r="A51" i="8"/>
  <c r="AD51" i="8"/>
  <c r="AF51" i="8"/>
  <c r="H51" i="8"/>
  <c r="AG51" i="8"/>
  <c r="AN51" i="8"/>
  <c r="AO51" i="8"/>
  <c r="AR51" i="8"/>
  <c r="W51" i="8"/>
  <c r="AV51" i="8"/>
  <c r="BD51" i="8"/>
  <c r="BE51" i="8"/>
  <c r="BL51" i="8"/>
  <c r="BM51" i="8"/>
  <c r="A52" i="8"/>
  <c r="AD52" i="8"/>
  <c r="AF52" i="8"/>
  <c r="H52" i="8"/>
  <c r="AG52" i="8"/>
  <c r="AN52" i="8"/>
  <c r="AO52" i="8"/>
  <c r="AR52" i="8"/>
  <c r="W52" i="8"/>
  <c r="AV52" i="8"/>
  <c r="BD52" i="8"/>
  <c r="BE52" i="8"/>
  <c r="BM52" i="8"/>
  <c r="BL52" i="8"/>
  <c r="A53" i="8"/>
  <c r="AD53" i="8"/>
  <c r="AF53" i="8"/>
  <c r="H53" i="8"/>
  <c r="AG53" i="8"/>
  <c r="AN53" i="8"/>
  <c r="AO53" i="8"/>
  <c r="AR53" i="8"/>
  <c r="W53" i="8"/>
  <c r="AV53" i="8"/>
  <c r="BD53" i="8"/>
  <c r="BE53" i="8"/>
  <c r="BM53" i="8"/>
  <c r="BL53" i="8"/>
  <c r="A54" i="8"/>
  <c r="AD54" i="8"/>
  <c r="AF54" i="8"/>
  <c r="H54" i="8"/>
  <c r="AG54" i="8"/>
  <c r="AN54" i="8"/>
  <c r="AO54" i="8"/>
  <c r="AR54" i="8"/>
  <c r="W54" i="8"/>
  <c r="AV54" i="8"/>
  <c r="BD54" i="8"/>
  <c r="BE54" i="8"/>
  <c r="BM54" i="8"/>
  <c r="BL54" i="8"/>
  <c r="AF55" i="8"/>
  <c r="H55" i="8"/>
  <c r="AG55" i="8"/>
  <c r="AN55" i="8"/>
  <c r="AO55" i="8"/>
  <c r="AR55" i="8"/>
  <c r="W55" i="8"/>
  <c r="AV55" i="8"/>
  <c r="BD55" i="8"/>
  <c r="BE55" i="8"/>
  <c r="BL55" i="8"/>
  <c r="BM55" i="8"/>
  <c r="A56" i="8"/>
  <c r="AD56" i="8"/>
  <c r="AF56" i="8"/>
  <c r="H56" i="8"/>
  <c r="AG56" i="8"/>
  <c r="AN56" i="8"/>
  <c r="AO56" i="8"/>
  <c r="AR56" i="8"/>
  <c r="W56" i="8"/>
  <c r="AV56" i="8"/>
  <c r="BD56" i="8"/>
  <c r="BE56" i="8"/>
  <c r="BM56" i="8"/>
  <c r="BL56" i="8"/>
  <c r="A57" i="8"/>
  <c r="AD57" i="8"/>
  <c r="AF57" i="8"/>
  <c r="H57" i="8"/>
  <c r="AG57" i="8"/>
  <c r="AN57" i="8"/>
  <c r="AO57" i="8"/>
  <c r="AR57" i="8"/>
  <c r="W57" i="8"/>
  <c r="AV57" i="8"/>
  <c r="BD57" i="8"/>
  <c r="BE57" i="8"/>
  <c r="BM57" i="8"/>
  <c r="BL57" i="8"/>
  <c r="A58" i="8"/>
  <c r="AD58" i="8"/>
  <c r="AF58" i="8"/>
  <c r="H58" i="8"/>
  <c r="AG58" i="8"/>
  <c r="AN58" i="8"/>
  <c r="AO58" i="8"/>
  <c r="AR58" i="8"/>
  <c r="W58" i="8"/>
  <c r="AV58" i="8"/>
  <c r="BD58" i="8"/>
  <c r="BE58" i="8"/>
  <c r="BL58" i="8"/>
  <c r="BM58" i="8"/>
  <c r="A59" i="8"/>
  <c r="AD59" i="8"/>
  <c r="AF59" i="8"/>
  <c r="H59" i="8"/>
  <c r="AG59" i="8"/>
  <c r="AN59" i="8"/>
  <c r="AO59" i="8"/>
  <c r="AR59" i="8"/>
  <c r="W59" i="8"/>
  <c r="AV59" i="8"/>
  <c r="BD59" i="8"/>
  <c r="BE59" i="8"/>
  <c r="BL59" i="8"/>
  <c r="BM59" i="8"/>
  <c r="A60" i="8"/>
  <c r="AD60" i="8"/>
  <c r="AF60" i="8"/>
  <c r="H60" i="8"/>
  <c r="AG60" i="8"/>
  <c r="AN60" i="8"/>
  <c r="AO60" i="8"/>
  <c r="AR60" i="8"/>
  <c r="W60" i="8"/>
  <c r="AV60" i="8"/>
  <c r="BD60" i="8"/>
  <c r="BE60" i="8"/>
  <c r="BL60" i="8"/>
  <c r="BM60" i="8"/>
  <c r="AF61" i="8"/>
  <c r="H61" i="8"/>
  <c r="AG61" i="8"/>
  <c r="AN61" i="8"/>
  <c r="AO61" i="8"/>
  <c r="AR61" i="8"/>
  <c r="W61" i="8"/>
  <c r="AV61" i="8"/>
  <c r="BD61" i="8"/>
  <c r="BE61" i="8"/>
  <c r="BM61" i="8"/>
  <c r="BL61" i="8"/>
  <c r="A62" i="8"/>
  <c r="AD62" i="8"/>
  <c r="AF62" i="8"/>
  <c r="H62" i="8"/>
  <c r="AG62" i="8"/>
  <c r="AN62" i="8"/>
  <c r="AO62" i="8"/>
  <c r="AR62" i="8"/>
  <c r="W62" i="8"/>
  <c r="AV62" i="8"/>
  <c r="BD62" i="8"/>
  <c r="BE62" i="8"/>
  <c r="BL62" i="8"/>
  <c r="BM62" i="8"/>
  <c r="AF63" i="8"/>
  <c r="H63" i="8"/>
  <c r="AG63" i="8"/>
  <c r="AN63" i="8"/>
  <c r="AO63" i="8"/>
  <c r="AR63" i="8"/>
  <c r="W63" i="8"/>
  <c r="AV63" i="8"/>
  <c r="BD63" i="8"/>
  <c r="BE63" i="8"/>
  <c r="BL63" i="8"/>
  <c r="BM63" i="8"/>
  <c r="A64" i="8"/>
  <c r="AD64" i="8"/>
  <c r="AF64" i="8"/>
  <c r="H64" i="8"/>
  <c r="AG64" i="8"/>
  <c r="AN64" i="8"/>
  <c r="AO64" i="8"/>
  <c r="AR64" i="8"/>
  <c r="W64" i="8"/>
  <c r="AV64" i="8"/>
  <c r="BD64" i="8"/>
  <c r="BE64" i="8"/>
  <c r="BM64" i="8"/>
  <c r="BL64" i="8"/>
  <c r="A65" i="8"/>
  <c r="AD65" i="8"/>
  <c r="AF65" i="8"/>
  <c r="H65" i="8"/>
  <c r="AG65" i="8"/>
  <c r="AN65" i="8"/>
  <c r="AO65" i="8"/>
  <c r="AR65" i="8"/>
  <c r="W65" i="8"/>
  <c r="AV65" i="8"/>
  <c r="BD65" i="8"/>
  <c r="BE65" i="8"/>
  <c r="BM65" i="8"/>
  <c r="BL65" i="8"/>
  <c r="A66" i="8"/>
  <c r="AD66" i="8"/>
  <c r="AF66" i="8"/>
  <c r="H66" i="8"/>
  <c r="AG66" i="8"/>
  <c r="AN66" i="8"/>
  <c r="AO66" i="8"/>
  <c r="AR66" i="8"/>
  <c r="W66" i="8"/>
  <c r="AV66" i="8"/>
  <c r="BD66" i="8"/>
  <c r="BE66" i="8"/>
  <c r="BL66" i="8"/>
  <c r="BM66" i="8"/>
  <c r="H67" i="8"/>
  <c r="AG67" i="8"/>
  <c r="AN67" i="8"/>
  <c r="AO67" i="8"/>
  <c r="AR67" i="8"/>
  <c r="W67" i="8"/>
  <c r="AV67" i="8"/>
  <c r="BD67" i="8"/>
  <c r="BE67" i="8"/>
  <c r="BL67" i="8"/>
  <c r="BM67" i="8"/>
  <c r="A68" i="8"/>
  <c r="AD68" i="8"/>
  <c r="AF68" i="8"/>
  <c r="H68" i="8"/>
  <c r="AG68" i="8"/>
  <c r="AN68" i="8"/>
  <c r="AO68" i="8"/>
  <c r="AR68" i="8"/>
  <c r="W68" i="8"/>
  <c r="AV68" i="8"/>
  <c r="BD68" i="8"/>
  <c r="BE68" i="8"/>
  <c r="BM68" i="8"/>
  <c r="BL68" i="8"/>
  <c r="H69" i="8"/>
  <c r="AG69" i="8"/>
  <c r="AN69" i="8"/>
  <c r="AO69" i="8"/>
  <c r="AR69" i="8"/>
  <c r="W69" i="8"/>
  <c r="AV69" i="8"/>
  <c r="BD69" i="8"/>
  <c r="BE69" i="8"/>
  <c r="BM69" i="8"/>
  <c r="BL69" i="8"/>
  <c r="A70" i="8"/>
  <c r="AD70" i="8"/>
  <c r="AF70" i="8"/>
  <c r="H70" i="8"/>
  <c r="AG70" i="8"/>
  <c r="AL70" i="8"/>
  <c r="AM70" i="8"/>
  <c r="AN70" i="8"/>
  <c r="AO70" i="8"/>
  <c r="AR70" i="8"/>
  <c r="W70" i="8"/>
  <c r="AV70" i="8"/>
  <c r="BD70" i="8"/>
  <c r="BE70" i="8"/>
  <c r="BM70" i="8"/>
  <c r="BL70" i="8"/>
  <c r="AF71" i="8"/>
  <c r="H71" i="8"/>
  <c r="AG71" i="8"/>
  <c r="AH85" i="8"/>
  <c r="AH86" i="8"/>
  <c r="AH87" i="8"/>
  <c r="AH88" i="8"/>
  <c r="AH89" i="8"/>
  <c r="AN71" i="8"/>
  <c r="AO71" i="8"/>
  <c r="AR71" i="8"/>
  <c r="W71" i="8"/>
  <c r="AV71" i="8"/>
  <c r="BD71" i="8"/>
  <c r="BE71" i="8"/>
  <c r="BL71" i="8"/>
  <c r="BM71" i="8"/>
  <c r="A72" i="8"/>
  <c r="AD72" i="8"/>
  <c r="AF72" i="8"/>
  <c r="H72" i="8"/>
  <c r="AG72" i="8"/>
  <c r="AL72" i="8"/>
  <c r="AN72" i="8"/>
  <c r="AO72" i="8"/>
  <c r="AR72" i="8"/>
  <c r="W72" i="8"/>
  <c r="AV72" i="8"/>
  <c r="BD72" i="8"/>
  <c r="BE72" i="8"/>
  <c r="BM72" i="8"/>
  <c r="BL72" i="8"/>
  <c r="H73" i="8"/>
  <c r="AG73" i="8"/>
  <c r="AN73" i="8"/>
  <c r="AO73" i="8"/>
  <c r="AR73" i="8"/>
  <c r="W73" i="8"/>
  <c r="AV73" i="8"/>
  <c r="BD73" i="8"/>
  <c r="BE73" i="8"/>
  <c r="BM73" i="8"/>
  <c r="BL73" i="8"/>
  <c r="A74" i="8"/>
  <c r="AD74" i="8"/>
  <c r="AF74" i="8"/>
  <c r="H74" i="8"/>
  <c r="AG74" i="8"/>
  <c r="AM74" i="8"/>
  <c r="AN74" i="8"/>
  <c r="AO74" i="8"/>
  <c r="AR74" i="8"/>
  <c r="W74" i="8"/>
  <c r="AV74" i="8"/>
  <c r="BD74" i="8"/>
  <c r="BE74" i="8"/>
  <c r="BM74" i="8"/>
  <c r="BL74" i="8"/>
  <c r="H75" i="8"/>
  <c r="AG75" i="8"/>
  <c r="AN75" i="8"/>
  <c r="AO75" i="8"/>
  <c r="AR75" i="8"/>
  <c r="W75" i="8"/>
  <c r="AV75" i="8"/>
  <c r="BD75" i="8"/>
  <c r="BE75" i="8"/>
  <c r="BL75" i="8"/>
  <c r="BM75" i="8"/>
  <c r="A76" i="8"/>
  <c r="AD76" i="8"/>
  <c r="AF76" i="8"/>
  <c r="H76" i="8"/>
  <c r="AG76" i="8"/>
  <c r="AN76" i="8"/>
  <c r="AO76" i="8"/>
  <c r="AR76" i="8"/>
  <c r="W76" i="8"/>
  <c r="AV76" i="8"/>
  <c r="BD76" i="8"/>
  <c r="BE76" i="8"/>
  <c r="BM76" i="8"/>
  <c r="BL76" i="8"/>
  <c r="H77" i="8"/>
  <c r="AG77" i="8"/>
  <c r="AN77" i="8"/>
  <c r="AO77" i="8"/>
  <c r="AR77" i="8"/>
  <c r="W77" i="8"/>
  <c r="AV77" i="8"/>
  <c r="BD77" i="8"/>
  <c r="BE77" i="8"/>
  <c r="BM77" i="8"/>
  <c r="BL77" i="8"/>
  <c r="A78" i="8"/>
  <c r="AD78" i="8"/>
  <c r="AF78" i="8"/>
  <c r="H78" i="8"/>
  <c r="AG78" i="8"/>
  <c r="AL78" i="8"/>
  <c r="AN78" i="8"/>
  <c r="AO78" i="8"/>
  <c r="AR78" i="8"/>
  <c r="W78" i="8"/>
  <c r="AV78" i="8"/>
  <c r="BD78" i="8"/>
  <c r="BE78" i="8"/>
  <c r="BL78" i="8"/>
  <c r="BM78" i="8"/>
  <c r="H79" i="8"/>
  <c r="AG79" i="8"/>
  <c r="AN79" i="8"/>
  <c r="AO79" i="8"/>
  <c r="AR79" i="8"/>
  <c r="W79" i="8"/>
  <c r="AV79" i="8"/>
  <c r="BD79" i="8"/>
  <c r="BE79" i="8"/>
  <c r="BM79" i="8"/>
  <c r="BL79" i="8"/>
  <c r="A80" i="8"/>
  <c r="AD80" i="8"/>
  <c r="AF80" i="8"/>
  <c r="H80" i="8"/>
  <c r="AG80" i="8"/>
  <c r="AN80" i="8"/>
  <c r="AO80" i="8"/>
  <c r="AR80" i="8"/>
  <c r="W80" i="8"/>
  <c r="AV80" i="8"/>
  <c r="BD80" i="8"/>
  <c r="BE80" i="8"/>
  <c r="BM80" i="8"/>
  <c r="BL80" i="8"/>
  <c r="H81" i="8"/>
  <c r="AG81" i="8"/>
  <c r="AN81" i="8"/>
  <c r="AO81" i="8"/>
  <c r="AR81" i="8"/>
  <c r="W81" i="8"/>
  <c r="AV81" i="8"/>
  <c r="BD81" i="8"/>
  <c r="BE81" i="8"/>
  <c r="BM81" i="8"/>
  <c r="BL81" i="8"/>
  <c r="A82" i="8"/>
  <c r="AD82" i="8"/>
  <c r="AF82" i="8"/>
  <c r="H82" i="8"/>
  <c r="AG82" i="8"/>
  <c r="AL82" i="8"/>
  <c r="AN82" i="8"/>
  <c r="AO82" i="8"/>
  <c r="AR82" i="8"/>
  <c r="W82" i="8"/>
  <c r="AV82" i="8"/>
  <c r="BD82" i="8"/>
  <c r="BE82" i="8"/>
  <c r="BL82" i="8"/>
  <c r="BM82" i="8"/>
  <c r="H83" i="8"/>
  <c r="AG83" i="8"/>
  <c r="AN83" i="8"/>
  <c r="AO83" i="8"/>
  <c r="AR83" i="8"/>
  <c r="W83" i="8"/>
  <c r="AV83" i="8"/>
  <c r="BD83" i="8"/>
  <c r="BE83" i="8"/>
  <c r="BM83" i="8"/>
  <c r="BL83" i="8"/>
  <c r="A84" i="8"/>
  <c r="AD84" i="8"/>
  <c r="AF84" i="8"/>
  <c r="H84" i="8"/>
  <c r="AG84" i="8"/>
  <c r="AN84" i="8"/>
  <c r="AO84" i="8"/>
  <c r="AR84" i="8"/>
  <c r="W84" i="8"/>
  <c r="AV84" i="8"/>
  <c r="BD84" i="8"/>
  <c r="BE84" i="8"/>
  <c r="BM84" i="8"/>
  <c r="BL84" i="8"/>
  <c r="H85" i="8"/>
  <c r="AG85" i="8"/>
  <c r="AN85" i="8"/>
  <c r="AO85" i="8"/>
  <c r="AR85" i="8"/>
  <c r="W85" i="8"/>
  <c r="AV85" i="8"/>
  <c r="BD85" i="8"/>
  <c r="BE85" i="8"/>
  <c r="BM85" i="8"/>
  <c r="BL85" i="8"/>
  <c r="A86" i="8"/>
  <c r="AD86" i="8"/>
  <c r="AF86" i="8"/>
  <c r="H86" i="8"/>
  <c r="AG86" i="8"/>
  <c r="AN86" i="8"/>
  <c r="AO86" i="8"/>
  <c r="AR86" i="8"/>
  <c r="W86" i="8"/>
  <c r="AV86" i="8"/>
  <c r="BD86" i="8"/>
  <c r="BE86" i="8"/>
  <c r="BL86" i="8"/>
  <c r="BM86" i="8"/>
  <c r="H87" i="8"/>
  <c r="AG87" i="8"/>
  <c r="AN87" i="8"/>
  <c r="AO87" i="8"/>
  <c r="AR87" i="8"/>
  <c r="W87" i="8"/>
  <c r="AV87" i="8"/>
  <c r="BD87" i="8"/>
  <c r="BE87" i="8"/>
  <c r="BM87" i="8"/>
  <c r="BL87" i="8"/>
  <c r="A88" i="8"/>
  <c r="AD88" i="8"/>
  <c r="AF88" i="8"/>
  <c r="H88" i="8"/>
  <c r="AG88" i="8"/>
  <c r="AN88" i="8"/>
  <c r="AO88" i="8"/>
  <c r="AR88" i="8"/>
  <c r="W88" i="8"/>
  <c r="AV88" i="8"/>
  <c r="BD88" i="8"/>
  <c r="BE88" i="8"/>
  <c r="BM88" i="8"/>
  <c r="BL88" i="8"/>
  <c r="H89" i="8"/>
  <c r="AG89" i="8"/>
  <c r="AN89" i="8"/>
  <c r="AO89" i="8"/>
  <c r="AR89" i="8"/>
  <c r="W89" i="8"/>
  <c r="AV89" i="8"/>
  <c r="BD89" i="8"/>
  <c r="BE89" i="8"/>
  <c r="BM89" i="8"/>
  <c r="BL89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E12" i="8"/>
  <c r="AF12" i="8"/>
  <c r="H12" i="8"/>
  <c r="AG12" i="8"/>
  <c r="AN12" i="8"/>
  <c r="AO12" i="8"/>
  <c r="AR12" i="8"/>
  <c r="W12" i="8"/>
  <c r="AV12" i="8"/>
  <c r="BD12" i="8"/>
  <c r="BE12" i="8"/>
  <c r="BM12" i="8"/>
  <c r="BL12" i="8"/>
  <c r="E13" i="8"/>
  <c r="A13" i="8"/>
  <c r="AD13" i="8"/>
  <c r="AF13" i="8"/>
  <c r="H13" i="8"/>
  <c r="AG13" i="8"/>
  <c r="AN13" i="8"/>
  <c r="AO13" i="8"/>
  <c r="AR13" i="8"/>
  <c r="W13" i="8"/>
  <c r="AV13" i="8"/>
  <c r="BD13" i="8"/>
  <c r="BE13" i="8"/>
  <c r="BM13" i="8"/>
  <c r="BL13" i="8"/>
  <c r="E14" i="8"/>
  <c r="E20" i="8"/>
  <c r="A14" i="8"/>
  <c r="AD14" i="8"/>
  <c r="AF14" i="8"/>
  <c r="H14" i="8"/>
  <c r="AG14" i="8"/>
  <c r="AN14" i="8"/>
  <c r="AO14" i="8"/>
  <c r="AR14" i="8"/>
  <c r="W14" i="8"/>
  <c r="AV14" i="8"/>
  <c r="BD14" i="8"/>
  <c r="BE14" i="8"/>
  <c r="BM14" i="8"/>
  <c r="BL14" i="8"/>
  <c r="E15" i="8"/>
  <c r="A15" i="8"/>
  <c r="AD15" i="8"/>
  <c r="AF15" i="8"/>
  <c r="H15" i="8"/>
  <c r="AG15" i="8"/>
  <c r="AN15" i="8"/>
  <c r="AO15" i="8"/>
  <c r="AR15" i="8"/>
  <c r="W15" i="8"/>
  <c r="AV15" i="8"/>
  <c r="BD15" i="8"/>
  <c r="BE15" i="8"/>
  <c r="BM15" i="8"/>
  <c r="BL15" i="8"/>
  <c r="E16" i="8"/>
  <c r="A16" i="8"/>
  <c r="AD16" i="8"/>
  <c r="AF16" i="8"/>
  <c r="H16" i="8"/>
  <c r="AG16" i="8"/>
  <c r="AN16" i="8"/>
  <c r="AO16" i="8"/>
  <c r="AR16" i="8"/>
  <c r="W16" i="8"/>
  <c r="AV16" i="8"/>
  <c r="BD16" i="8"/>
  <c r="BE16" i="8"/>
  <c r="BM16" i="8"/>
  <c r="BL16" i="8"/>
  <c r="E17" i="8"/>
  <c r="A17" i="8"/>
  <c r="AD17" i="8"/>
  <c r="AF17" i="8"/>
  <c r="H17" i="8"/>
  <c r="AG17" i="8"/>
  <c r="AN17" i="8"/>
  <c r="AO17" i="8"/>
  <c r="AR17" i="8"/>
  <c r="W17" i="8"/>
  <c r="AV17" i="8"/>
  <c r="BD17" i="8"/>
  <c r="BE17" i="8"/>
  <c r="BM17" i="8"/>
  <c r="BL17" i="8"/>
  <c r="E18" i="8"/>
  <c r="H18" i="8"/>
  <c r="AG18" i="8"/>
  <c r="AN18" i="8"/>
  <c r="AO18" i="8"/>
  <c r="AR18" i="8"/>
  <c r="W18" i="8"/>
  <c r="AV18" i="8"/>
  <c r="BD18" i="8"/>
  <c r="BE18" i="8"/>
  <c r="BM18" i="8"/>
  <c r="BL18" i="8"/>
  <c r="E19" i="8"/>
  <c r="E25" i="8"/>
  <c r="AF19" i="8"/>
  <c r="H19" i="8"/>
  <c r="AG19" i="8"/>
  <c r="AN19" i="8"/>
  <c r="AO19" i="8"/>
  <c r="AR19" i="8"/>
  <c r="W19" i="8"/>
  <c r="AV19" i="8"/>
  <c r="BD19" i="8"/>
  <c r="BE19" i="8"/>
  <c r="BM19" i="8"/>
  <c r="BL19" i="8"/>
  <c r="AF20" i="8"/>
  <c r="H20" i="8"/>
  <c r="AG20" i="8"/>
  <c r="AN20" i="8"/>
  <c r="AO20" i="8"/>
  <c r="AR20" i="8"/>
  <c r="W20" i="8"/>
  <c r="AV20" i="8"/>
  <c r="BD20" i="8"/>
  <c r="BE20" i="8"/>
  <c r="BM20" i="8"/>
  <c r="BL20" i="8"/>
  <c r="E21" i="8"/>
  <c r="AF21" i="8"/>
  <c r="H21" i="8"/>
  <c r="AG21" i="8"/>
  <c r="AN21" i="8"/>
  <c r="AO21" i="8"/>
  <c r="AR21" i="8"/>
  <c r="W21" i="8"/>
  <c r="AV21" i="8"/>
  <c r="BD21" i="8"/>
  <c r="BE21" i="8"/>
  <c r="BM21" i="8"/>
  <c r="BL21" i="8"/>
  <c r="E22" i="8"/>
  <c r="AF22" i="8"/>
  <c r="H22" i="8"/>
  <c r="AG22" i="8"/>
  <c r="AN22" i="8"/>
  <c r="AO22" i="8"/>
  <c r="AR22" i="8"/>
  <c r="W22" i="8"/>
  <c r="AV22" i="8"/>
  <c r="BD22" i="8"/>
  <c r="BE22" i="8"/>
  <c r="BM22" i="8"/>
  <c r="BL22" i="8"/>
  <c r="E23" i="8"/>
  <c r="A23" i="8"/>
  <c r="AD23" i="8"/>
  <c r="AF23" i="8"/>
  <c r="H23" i="8"/>
  <c r="AG23" i="8"/>
  <c r="AN23" i="8"/>
  <c r="AO23" i="8"/>
  <c r="AR23" i="8"/>
  <c r="W23" i="8"/>
  <c r="AV23" i="8"/>
  <c r="BD23" i="8"/>
  <c r="BE23" i="8"/>
  <c r="BM23" i="8"/>
  <c r="BL23" i="8"/>
  <c r="H24" i="8"/>
  <c r="AG24" i="8"/>
  <c r="AN24" i="8"/>
  <c r="AO24" i="8"/>
  <c r="AR24" i="8"/>
  <c r="W24" i="8"/>
  <c r="AV24" i="8"/>
  <c r="BD24" i="8"/>
  <c r="BE24" i="8"/>
  <c r="BM24" i="8"/>
  <c r="BL24" i="8"/>
  <c r="AF25" i="8"/>
  <c r="H25" i="8"/>
  <c r="AG25" i="8"/>
  <c r="AN25" i="8"/>
  <c r="AO25" i="8"/>
  <c r="AR25" i="8"/>
  <c r="W25" i="8"/>
  <c r="AV25" i="8"/>
  <c r="BD25" i="8"/>
  <c r="BE25" i="8"/>
  <c r="BM25" i="8"/>
  <c r="BL25" i="8"/>
  <c r="E26" i="8"/>
  <c r="H26" i="8"/>
  <c r="AG26" i="8"/>
  <c r="AN26" i="8"/>
  <c r="AO26" i="8"/>
  <c r="AR26" i="8"/>
  <c r="W26" i="8"/>
  <c r="AV26" i="8"/>
  <c r="BD26" i="8"/>
  <c r="BE26" i="8"/>
  <c r="BM26" i="8"/>
  <c r="BL26" i="8"/>
  <c r="AF27" i="8"/>
  <c r="H27" i="8"/>
  <c r="AG27" i="8"/>
  <c r="AN27" i="8"/>
  <c r="AO27" i="8"/>
  <c r="AR27" i="8"/>
  <c r="W27" i="8"/>
  <c r="AV27" i="8"/>
  <c r="BD27" i="8"/>
  <c r="BE27" i="8"/>
  <c r="BM27" i="8"/>
  <c r="BL27" i="8"/>
  <c r="H28" i="8"/>
  <c r="AG28" i="8"/>
  <c r="AN28" i="8"/>
  <c r="AO28" i="8"/>
  <c r="AR28" i="8"/>
  <c r="W28" i="8"/>
  <c r="AV28" i="8"/>
  <c r="BD28" i="8"/>
  <c r="BE28" i="8"/>
  <c r="BM28" i="8"/>
  <c r="BL28" i="8"/>
  <c r="E29" i="8"/>
  <c r="A29" i="8"/>
  <c r="AD29" i="8"/>
  <c r="AF29" i="8"/>
  <c r="H29" i="8"/>
  <c r="AG29" i="8"/>
  <c r="AN29" i="8"/>
  <c r="AO29" i="8"/>
  <c r="AR29" i="8"/>
  <c r="W29" i="8"/>
  <c r="AV29" i="8"/>
  <c r="BD29" i="8"/>
  <c r="BE29" i="8"/>
  <c r="BM29" i="8"/>
  <c r="BL29" i="8"/>
  <c r="H30" i="8"/>
  <c r="AG30" i="8"/>
  <c r="AN30" i="8"/>
  <c r="AO30" i="8"/>
  <c r="AR30" i="8"/>
  <c r="W30" i="8"/>
  <c r="AV30" i="8"/>
  <c r="BD30" i="8"/>
  <c r="BE30" i="8"/>
  <c r="BM30" i="8"/>
  <c r="BL30" i="8"/>
  <c r="AF31" i="8"/>
  <c r="H31" i="8"/>
  <c r="AG31" i="8"/>
  <c r="AN31" i="8"/>
  <c r="AO31" i="8"/>
  <c r="AR31" i="8"/>
  <c r="W31" i="8"/>
  <c r="AV31" i="8"/>
  <c r="BD31" i="8"/>
  <c r="BE31" i="8"/>
  <c r="BM31" i="8"/>
  <c r="BL31" i="8"/>
  <c r="H32" i="8"/>
  <c r="AG32" i="8"/>
  <c r="AN32" i="8"/>
  <c r="AO32" i="8"/>
  <c r="AR32" i="8"/>
  <c r="W32" i="8"/>
  <c r="AV32" i="8"/>
  <c r="BD32" i="8"/>
  <c r="BE32" i="8"/>
  <c r="BM32" i="8"/>
  <c r="BL32" i="8"/>
  <c r="AF33" i="8"/>
  <c r="H33" i="8"/>
  <c r="AG33" i="8"/>
  <c r="AN33" i="8"/>
  <c r="AO33" i="8"/>
  <c r="AR33" i="8"/>
  <c r="W33" i="8"/>
  <c r="AV33" i="8"/>
  <c r="BD33" i="8"/>
  <c r="BE33" i="8"/>
  <c r="BM33" i="8"/>
  <c r="BL33" i="8"/>
  <c r="H34" i="8"/>
  <c r="AG34" i="8"/>
  <c r="AN34" i="8"/>
  <c r="AO34" i="8"/>
  <c r="AR34" i="8"/>
  <c r="W34" i="8"/>
  <c r="AV34" i="8"/>
  <c r="BD34" i="8"/>
  <c r="BE34" i="8"/>
  <c r="BM34" i="8"/>
  <c r="BL34" i="8"/>
  <c r="E35" i="8"/>
  <c r="AF35" i="8"/>
  <c r="H35" i="8"/>
  <c r="AG35" i="8"/>
  <c r="AN35" i="8"/>
  <c r="AO35" i="8"/>
  <c r="AR35" i="8"/>
  <c r="W35" i="8"/>
  <c r="AV35" i="8"/>
  <c r="BD35" i="8"/>
  <c r="BE35" i="8"/>
  <c r="BM35" i="8"/>
  <c r="BL35" i="8"/>
  <c r="H36" i="8"/>
  <c r="AG36" i="8"/>
  <c r="AN36" i="8"/>
  <c r="AO36" i="8"/>
  <c r="AR36" i="8"/>
  <c r="W36" i="8"/>
  <c r="AV36" i="8"/>
  <c r="BD36" i="8"/>
  <c r="BE36" i="8"/>
  <c r="BM36" i="8"/>
  <c r="BL36" i="8"/>
  <c r="AF37" i="8"/>
  <c r="H37" i="8"/>
  <c r="AG37" i="8"/>
  <c r="AN37" i="8"/>
  <c r="AO37" i="8"/>
  <c r="AR37" i="8"/>
  <c r="W37" i="8"/>
  <c r="AV37" i="8"/>
  <c r="BD37" i="8"/>
  <c r="BE37" i="8"/>
  <c r="BM37" i="8"/>
  <c r="BL37" i="8"/>
  <c r="H38" i="8"/>
  <c r="AG38" i="8"/>
  <c r="AN38" i="8"/>
  <c r="AO38" i="8"/>
  <c r="AR38" i="8"/>
  <c r="W38" i="8"/>
  <c r="AV38" i="8"/>
  <c r="BD38" i="8"/>
  <c r="BE38" i="8"/>
  <c r="BM38" i="8"/>
  <c r="BL38" i="8"/>
  <c r="AF39" i="8"/>
  <c r="H39" i="8"/>
  <c r="AG39" i="8"/>
  <c r="AN39" i="8"/>
  <c r="AO39" i="8"/>
  <c r="AR39" i="8"/>
  <c r="W39" i="8"/>
  <c r="AV39" i="8"/>
  <c r="BD39" i="8"/>
  <c r="BE39" i="8"/>
  <c r="BM39" i="8"/>
  <c r="BL39" i="8"/>
  <c r="H40" i="8"/>
  <c r="AG40" i="8"/>
  <c r="AN40" i="8"/>
  <c r="AO40" i="8"/>
  <c r="AR40" i="8"/>
  <c r="W40" i="8"/>
  <c r="AV40" i="8"/>
  <c r="BD40" i="8"/>
  <c r="BE40" i="8"/>
  <c r="BM40" i="8"/>
  <c r="BL40" i="8"/>
  <c r="AF41" i="8"/>
  <c r="H41" i="8"/>
  <c r="AG41" i="8"/>
  <c r="AN41" i="8"/>
  <c r="AO41" i="8"/>
  <c r="AR41" i="8"/>
  <c r="W41" i="8"/>
  <c r="AV41" i="8"/>
  <c r="BD41" i="8"/>
  <c r="BE41" i="8"/>
  <c r="BM41" i="8"/>
  <c r="BL41" i="8"/>
  <c r="H42" i="8"/>
  <c r="AG42" i="8"/>
  <c r="AN42" i="8"/>
  <c r="AO42" i="8"/>
  <c r="AR42" i="8"/>
  <c r="W42" i="8"/>
  <c r="AV42" i="8"/>
  <c r="BD42" i="8"/>
  <c r="BE42" i="8"/>
  <c r="BM42" i="8"/>
  <c r="BL42" i="8"/>
  <c r="AF43" i="8"/>
  <c r="H43" i="8"/>
  <c r="AG43" i="8"/>
  <c r="AN43" i="8"/>
  <c r="AO43" i="8"/>
  <c r="AR43" i="8"/>
  <c r="W43" i="8"/>
  <c r="AV43" i="8"/>
  <c r="BD43" i="8"/>
  <c r="BE43" i="8"/>
  <c r="BM43" i="8"/>
  <c r="BL43" i="8"/>
  <c r="H44" i="8"/>
  <c r="AG44" i="8"/>
  <c r="AN44" i="8"/>
  <c r="AO44" i="8"/>
  <c r="AR44" i="8"/>
  <c r="W44" i="8"/>
  <c r="AV44" i="8"/>
  <c r="BD44" i="8"/>
  <c r="BE44" i="8"/>
  <c r="BM44" i="8"/>
  <c r="BL44" i="8"/>
  <c r="AF45" i="8"/>
  <c r="H45" i="8"/>
  <c r="AG45" i="8"/>
  <c r="AN45" i="8"/>
  <c r="AO45" i="8"/>
  <c r="AR45" i="8"/>
  <c r="W45" i="8"/>
  <c r="AV45" i="8"/>
  <c r="BD45" i="8"/>
  <c r="BE45" i="8"/>
  <c r="BM45" i="8"/>
  <c r="BL45" i="8"/>
  <c r="H46" i="8"/>
  <c r="AG46" i="8"/>
  <c r="AN46" i="8"/>
  <c r="AO46" i="8"/>
  <c r="AR46" i="8"/>
  <c r="W46" i="8"/>
  <c r="AV46" i="8"/>
  <c r="BD46" i="8"/>
  <c r="BE46" i="8"/>
  <c r="BM46" i="8"/>
  <c r="BL46" i="8"/>
  <c r="AF47" i="8"/>
  <c r="H47" i="8"/>
  <c r="AG47" i="8"/>
  <c r="AN47" i="8"/>
  <c r="AO47" i="8"/>
  <c r="AR47" i="8"/>
  <c r="W47" i="8"/>
  <c r="AV47" i="8"/>
  <c r="BD47" i="8"/>
  <c r="BE47" i="8"/>
  <c r="BM47" i="8"/>
  <c r="BL47" i="8"/>
  <c r="AF8" i="8"/>
  <c r="AN8" i="8"/>
  <c r="AO8" i="8"/>
  <c r="AR8" i="8"/>
  <c r="BD8" i="8"/>
  <c r="BE8" i="8"/>
  <c r="BM8" i="8"/>
  <c r="BL8" i="8"/>
  <c r="AF9" i="8"/>
  <c r="AN9" i="8"/>
  <c r="AO9" i="8"/>
  <c r="AR9" i="8"/>
  <c r="BD9" i="8"/>
  <c r="BE9" i="8"/>
  <c r="BM9" i="8"/>
  <c r="BL9" i="8"/>
  <c r="AF10" i="8"/>
  <c r="AN10" i="8"/>
  <c r="AO10" i="8"/>
  <c r="AR10" i="8"/>
  <c r="BD10" i="8"/>
  <c r="BE10" i="8"/>
  <c r="BM10" i="8"/>
  <c r="BL10" i="8"/>
  <c r="AF11" i="8"/>
  <c r="AN11" i="8"/>
  <c r="AO11" i="8"/>
  <c r="AR11" i="8"/>
  <c r="BD11" i="8"/>
  <c r="BE11" i="8"/>
  <c r="BM11" i="8"/>
  <c r="BL11" i="8"/>
  <c r="BL7" i="8"/>
  <c r="BE7" i="8"/>
  <c r="BM7" i="8"/>
  <c r="BD7" i="8"/>
  <c r="AR7" i="8"/>
  <c r="AO7" i="8"/>
  <c r="AN7" i="8"/>
  <c r="AF7" i="8"/>
  <c r="BL6" i="8"/>
  <c r="BE6" i="8"/>
  <c r="BM6" i="8"/>
  <c r="BD6" i="8"/>
  <c r="AR6" i="8"/>
  <c r="AO6" i="8"/>
  <c r="AN6" i="8"/>
  <c r="AF6" i="8"/>
  <c r="W7" i="8"/>
  <c r="AV7" i="8"/>
  <c r="W8" i="8"/>
  <c r="AV8" i="8"/>
  <c r="W9" i="8"/>
  <c r="AV9" i="8"/>
  <c r="W10" i="8"/>
  <c r="AV10" i="8"/>
  <c r="W11" i="8"/>
  <c r="AV11" i="8"/>
  <c r="W6" i="8"/>
  <c r="AV6" i="8"/>
  <c r="H6" i="8"/>
  <c r="AG6" i="8"/>
  <c r="A7" i="49"/>
  <c r="AB7" i="49"/>
  <c r="A8" i="49"/>
  <c r="AB8" i="49"/>
  <c r="A9" i="49"/>
  <c r="AB9" i="49"/>
  <c r="A10" i="49"/>
  <c r="AB10" i="49"/>
  <c r="A11" i="49"/>
  <c r="AB11" i="49"/>
  <c r="A12" i="49"/>
  <c r="AB12" i="49"/>
  <c r="A13" i="49"/>
  <c r="AB13" i="49"/>
  <c r="A14" i="49"/>
  <c r="AB14" i="49"/>
  <c r="A15" i="49"/>
  <c r="AB15" i="49"/>
  <c r="A16" i="49"/>
  <c r="AB16" i="49"/>
  <c r="A17" i="49"/>
  <c r="AB17" i="49"/>
  <c r="A18" i="49"/>
  <c r="AB18" i="49"/>
  <c r="A19" i="49"/>
  <c r="AB19" i="49"/>
  <c r="A20" i="49"/>
  <c r="AB20" i="49"/>
  <c r="A21" i="49"/>
  <c r="AB21" i="49"/>
  <c r="A22" i="49"/>
  <c r="AB22" i="49"/>
  <c r="A23" i="49"/>
  <c r="AB23" i="49"/>
  <c r="Q24" i="49"/>
  <c r="Q25" i="49"/>
  <c r="Q43" i="49"/>
  <c r="A43" i="49"/>
  <c r="A25" i="49"/>
  <c r="AB25" i="49"/>
  <c r="Q26" i="49"/>
  <c r="A26" i="49"/>
  <c r="AB26" i="49"/>
  <c r="Q27" i="49"/>
  <c r="A27" i="49"/>
  <c r="AB27" i="49"/>
  <c r="Q28" i="49"/>
  <c r="Q46" i="49"/>
  <c r="A46" i="49"/>
  <c r="AB46" i="49"/>
  <c r="A28" i="49"/>
  <c r="AB28" i="49"/>
  <c r="Q29" i="49"/>
  <c r="A29" i="49"/>
  <c r="AB29" i="49"/>
  <c r="Q30" i="49"/>
  <c r="A30" i="49"/>
  <c r="AB30" i="49"/>
  <c r="Q31" i="49"/>
  <c r="A31" i="49"/>
  <c r="AB31" i="49"/>
  <c r="Q32" i="49"/>
  <c r="Q33" i="49"/>
  <c r="Q34" i="49"/>
  <c r="A34" i="49"/>
  <c r="AB34" i="49"/>
  <c r="Q35" i="49"/>
  <c r="A35" i="49"/>
  <c r="AB35" i="49"/>
  <c r="Q36" i="49"/>
  <c r="Q54" i="49"/>
  <c r="A54" i="49"/>
  <c r="AB54" i="49"/>
  <c r="A36" i="49"/>
  <c r="AB36" i="49"/>
  <c r="Q37" i="49"/>
  <c r="Q38" i="49"/>
  <c r="A38" i="49"/>
  <c r="AB38" i="49"/>
  <c r="Q39" i="49"/>
  <c r="Q40" i="49"/>
  <c r="Q41" i="49"/>
  <c r="AB43" i="49"/>
  <c r="Q44" i="49"/>
  <c r="Q62" i="49"/>
  <c r="Q80" i="49"/>
  <c r="A44" i="49"/>
  <c r="AB44" i="49"/>
  <c r="Q45" i="49"/>
  <c r="Q47" i="49"/>
  <c r="Q48" i="49"/>
  <c r="Q49" i="49"/>
  <c r="Q67" i="49"/>
  <c r="A49" i="49"/>
  <c r="AB49" i="49"/>
  <c r="Q52" i="49"/>
  <c r="Q70" i="49"/>
  <c r="Q88" i="49"/>
  <c r="Q106" i="49"/>
  <c r="Q53" i="49"/>
  <c r="Q71" i="49"/>
  <c r="Q89" i="49"/>
  <c r="Q107" i="49"/>
  <c r="Q56" i="49"/>
  <c r="Q61" i="49"/>
  <c r="A61" i="49"/>
  <c r="AB61" i="49"/>
  <c r="A62" i="49"/>
  <c r="AB62" i="49"/>
  <c r="Q64" i="49"/>
  <c r="Q82" i="49"/>
  <c r="Q72" i="49"/>
  <c r="Q79" i="49"/>
  <c r="Q100" i="49"/>
  <c r="Q118" i="49"/>
  <c r="Q136" i="49"/>
  <c r="Q154" i="49"/>
  <c r="Q172" i="49"/>
  <c r="Q190" i="49"/>
  <c r="A154" i="49"/>
  <c r="AB154" i="49"/>
  <c r="A6" i="49"/>
  <c r="AB6" i="49"/>
  <c r="A7" i="52"/>
  <c r="AB7" i="52"/>
  <c r="A8" i="52"/>
  <c r="AB8" i="52"/>
  <c r="A9" i="52"/>
  <c r="AB9" i="52"/>
  <c r="A10" i="52"/>
  <c r="AB10" i="52"/>
  <c r="A11" i="52"/>
  <c r="AB11" i="52"/>
  <c r="A12" i="52"/>
  <c r="AB12" i="52"/>
  <c r="A13" i="52"/>
  <c r="AB13" i="52"/>
  <c r="A14" i="52"/>
  <c r="AB14" i="52"/>
  <c r="A15" i="52"/>
  <c r="AB15" i="52"/>
  <c r="A16" i="52"/>
  <c r="AB16" i="52"/>
  <c r="A17" i="52"/>
  <c r="AB17" i="52"/>
  <c r="A18" i="52"/>
  <c r="AB18" i="52"/>
  <c r="A19" i="52"/>
  <c r="AB19" i="52"/>
  <c r="A20" i="52"/>
  <c r="AB20" i="52"/>
  <c r="A21" i="52"/>
  <c r="AB21" i="52"/>
  <c r="A22" i="52"/>
  <c r="AB22" i="52"/>
  <c r="A23" i="52"/>
  <c r="AB23" i="52"/>
  <c r="A24" i="52"/>
  <c r="AB24" i="52"/>
  <c r="A25" i="52"/>
  <c r="AB25" i="52"/>
  <c r="A26" i="52"/>
  <c r="AB26" i="52"/>
  <c r="A27" i="52"/>
  <c r="AB27" i="52"/>
  <c r="A28" i="52"/>
  <c r="AB28" i="52"/>
  <c r="A29" i="52"/>
  <c r="AB29" i="52"/>
  <c r="A30" i="52"/>
  <c r="AB30" i="52"/>
  <c r="A31" i="52"/>
  <c r="AB31" i="52"/>
  <c r="A32" i="52"/>
  <c r="AB32" i="52"/>
  <c r="A33" i="52"/>
  <c r="AB33" i="52"/>
  <c r="A34" i="52"/>
  <c r="AB34" i="52"/>
  <c r="A35" i="52"/>
  <c r="AB35" i="52"/>
  <c r="A36" i="52"/>
  <c r="AB36" i="52"/>
  <c r="A37" i="52"/>
  <c r="AB37" i="52"/>
  <c r="A38" i="52"/>
  <c r="AB38" i="52"/>
  <c r="A39" i="52"/>
  <c r="AB39" i="52"/>
  <c r="A40" i="52"/>
  <c r="AB40" i="52"/>
  <c r="A41" i="52"/>
  <c r="AB41" i="52"/>
  <c r="A42" i="52"/>
  <c r="AB42" i="52"/>
  <c r="A43" i="52"/>
  <c r="AB43" i="52"/>
  <c r="A44" i="52"/>
  <c r="AB44" i="52"/>
  <c r="A45" i="52"/>
  <c r="AB45" i="52"/>
  <c r="A46" i="52"/>
  <c r="AB46" i="52"/>
  <c r="A47" i="52"/>
  <c r="AB47" i="52"/>
  <c r="A48" i="52"/>
  <c r="AB48" i="52"/>
  <c r="A49" i="52"/>
  <c r="AB49" i="52"/>
  <c r="A50" i="52"/>
  <c r="AB50" i="52"/>
  <c r="A51" i="52"/>
  <c r="AB51" i="52"/>
  <c r="A52" i="52"/>
  <c r="AB52" i="52"/>
  <c r="A53" i="52"/>
  <c r="AB53" i="52"/>
  <c r="A54" i="52"/>
  <c r="AB54" i="52"/>
  <c r="A55" i="52"/>
  <c r="AB55" i="52"/>
  <c r="A56" i="52"/>
  <c r="AB56" i="52"/>
  <c r="A57" i="52"/>
  <c r="AB57" i="52"/>
  <c r="A58" i="52"/>
  <c r="AB58" i="52"/>
  <c r="A59" i="52"/>
  <c r="AB59" i="52"/>
  <c r="A60" i="52"/>
  <c r="AB60" i="52"/>
  <c r="A61" i="52"/>
  <c r="AB61" i="52"/>
  <c r="A62" i="52"/>
  <c r="AB62" i="52"/>
  <c r="A63" i="52"/>
  <c r="AB63" i="52"/>
  <c r="A64" i="52"/>
  <c r="AB64" i="52"/>
  <c r="A65" i="52"/>
  <c r="AB65" i="52"/>
  <c r="A66" i="52"/>
  <c r="AB66" i="52"/>
  <c r="A67" i="52"/>
  <c r="AB67" i="52"/>
  <c r="A68" i="52"/>
  <c r="AB68" i="52"/>
  <c r="A69" i="52"/>
  <c r="AB69" i="52"/>
  <c r="A70" i="52"/>
  <c r="AB70" i="52"/>
  <c r="A71" i="52"/>
  <c r="AB71" i="52"/>
  <c r="A72" i="52"/>
  <c r="AB72" i="52"/>
  <c r="A73" i="52"/>
  <c r="AB73" i="52"/>
  <c r="A74" i="52"/>
  <c r="AB74" i="52"/>
  <c r="A75" i="52"/>
  <c r="AB75" i="52"/>
  <c r="A76" i="52"/>
  <c r="AB76" i="52"/>
  <c r="A77" i="52"/>
  <c r="AB77" i="52"/>
  <c r="A78" i="52"/>
  <c r="AB78" i="52"/>
  <c r="A79" i="52"/>
  <c r="AB79" i="52"/>
  <c r="A80" i="52"/>
  <c r="AB80" i="52"/>
  <c r="A81" i="52"/>
  <c r="AB81" i="52"/>
  <c r="A82" i="52"/>
  <c r="AB82" i="52"/>
  <c r="A83" i="52"/>
  <c r="AB83" i="52"/>
  <c r="A84" i="52"/>
  <c r="AB84" i="52"/>
  <c r="A85" i="52"/>
  <c r="AB85" i="52"/>
  <c r="A86" i="52"/>
  <c r="AB86" i="52"/>
  <c r="A87" i="52"/>
  <c r="AB87" i="52"/>
  <c r="A88" i="52"/>
  <c r="AB88" i="52"/>
  <c r="A89" i="52"/>
  <c r="AB89" i="52"/>
  <c r="A6" i="52"/>
  <c r="AB6" i="52"/>
  <c r="A7" i="50"/>
  <c r="AB7" i="50"/>
  <c r="A8" i="50"/>
  <c r="AB8" i="50"/>
  <c r="A9" i="50"/>
  <c r="AB9" i="50"/>
  <c r="A10" i="50"/>
  <c r="AB10" i="50"/>
  <c r="A11" i="50"/>
  <c r="AB11" i="50"/>
  <c r="A12" i="50"/>
  <c r="AB12" i="50"/>
  <c r="A13" i="50"/>
  <c r="AB13" i="50"/>
  <c r="A14" i="50"/>
  <c r="AB14" i="50"/>
  <c r="A15" i="50"/>
  <c r="AB15" i="50"/>
  <c r="A16" i="50"/>
  <c r="AB16" i="50"/>
  <c r="A17" i="50"/>
  <c r="AB17" i="50"/>
  <c r="A18" i="50"/>
  <c r="AB18" i="50"/>
  <c r="A19" i="50"/>
  <c r="AB19" i="50"/>
  <c r="A20" i="50"/>
  <c r="AB20" i="50"/>
  <c r="A21" i="50"/>
  <c r="AB21" i="50"/>
  <c r="A22" i="50"/>
  <c r="AB22" i="50"/>
  <c r="A23" i="50"/>
  <c r="AB23" i="50"/>
  <c r="Q24" i="50"/>
  <c r="A24" i="50"/>
  <c r="AB24" i="50"/>
  <c r="Q25" i="50"/>
  <c r="Q26" i="50"/>
  <c r="A26" i="50"/>
  <c r="AB26" i="50"/>
  <c r="Q27" i="50"/>
  <c r="A27" i="50"/>
  <c r="AB27" i="50"/>
  <c r="Q28" i="50"/>
  <c r="A28" i="50"/>
  <c r="AB28" i="50"/>
  <c r="Q29" i="50"/>
  <c r="Q30" i="50"/>
  <c r="A30" i="50"/>
  <c r="AB30" i="50"/>
  <c r="Q31" i="50"/>
  <c r="A31" i="50"/>
  <c r="AB31" i="50"/>
  <c r="Q32" i="50"/>
  <c r="A32" i="50"/>
  <c r="AB32" i="50"/>
  <c r="Q33" i="50"/>
  <c r="Q51" i="50"/>
  <c r="A33" i="50"/>
  <c r="AB33" i="50"/>
  <c r="Q34" i="50"/>
  <c r="A34" i="50"/>
  <c r="AB34" i="50"/>
  <c r="Q35" i="50"/>
  <c r="A35" i="50"/>
  <c r="AB35" i="50"/>
  <c r="Q36" i="50"/>
  <c r="Q54" i="50"/>
  <c r="Q72" i="50"/>
  <c r="A36" i="50"/>
  <c r="AB36" i="50"/>
  <c r="Q37" i="50"/>
  <c r="A37" i="50"/>
  <c r="AB37" i="50"/>
  <c r="Q38" i="50"/>
  <c r="Q56" i="50"/>
  <c r="A38" i="50"/>
  <c r="AB38" i="50"/>
  <c r="Q39" i="50"/>
  <c r="Q40" i="50"/>
  <c r="A40" i="50"/>
  <c r="AB40" i="50"/>
  <c r="Q41" i="50"/>
  <c r="Q42" i="50"/>
  <c r="Q60" i="50"/>
  <c r="A42" i="50"/>
  <c r="AB42" i="50"/>
  <c r="Q44" i="50"/>
  <c r="A44" i="50"/>
  <c r="AB44" i="50"/>
  <c r="Q45" i="50"/>
  <c r="Q63" i="50"/>
  <c r="A45" i="50"/>
  <c r="AB45" i="50"/>
  <c r="Q46" i="50"/>
  <c r="A46" i="50"/>
  <c r="AB46" i="50"/>
  <c r="Q48" i="50"/>
  <c r="Q49" i="50"/>
  <c r="Q67" i="50"/>
  <c r="A49" i="50"/>
  <c r="AB49" i="50"/>
  <c r="Q50" i="50"/>
  <c r="Q68" i="50"/>
  <c r="Q86" i="50"/>
  <c r="Q104" i="50"/>
  <c r="Q122" i="50"/>
  <c r="A50" i="50"/>
  <c r="AB50" i="50"/>
  <c r="Q52" i="50"/>
  <c r="A52" i="50"/>
  <c r="AB52" i="50"/>
  <c r="Q53" i="50"/>
  <c r="Q71" i="50"/>
  <c r="A53" i="50"/>
  <c r="AB53" i="50"/>
  <c r="A54" i="50"/>
  <c r="AB54" i="50"/>
  <c r="Q55" i="50"/>
  <c r="Q58" i="50"/>
  <c r="A63" i="50"/>
  <c r="AB63" i="50"/>
  <c r="Q64" i="50"/>
  <c r="A64" i="50"/>
  <c r="AB64" i="50"/>
  <c r="Q69" i="50"/>
  <c r="Q70" i="50"/>
  <c r="Q73" i="50"/>
  <c r="Q91" i="50"/>
  <c r="Q76" i="50"/>
  <c r="Q78" i="50"/>
  <c r="Q96" i="50"/>
  <c r="Q114" i="50"/>
  <c r="AM114" i="50"/>
  <c r="Q81" i="50"/>
  <c r="Q99" i="50"/>
  <c r="Q82" i="50"/>
  <c r="Q100" i="50"/>
  <c r="Q118" i="50"/>
  <c r="AM118" i="50"/>
  <c r="A82" i="50"/>
  <c r="AB82" i="50"/>
  <c r="Q85" i="50"/>
  <c r="Q103" i="50"/>
  <c r="Q121" i="50"/>
  <c r="Q87" i="50"/>
  <c r="Q89" i="50"/>
  <c r="Q107" i="50"/>
  <c r="Q125" i="50"/>
  <c r="Q94" i="50"/>
  <c r="Q112" i="50"/>
  <c r="Q130" i="50"/>
  <c r="AM130" i="50"/>
  <c r="Q105" i="50"/>
  <c r="Q123" i="50"/>
  <c r="Q109" i="50"/>
  <c r="Q127" i="50"/>
  <c r="Q117" i="50"/>
  <c r="A6" i="50"/>
  <c r="AB6" i="50"/>
  <c r="A7" i="51"/>
  <c r="AB7" i="51"/>
  <c r="A8" i="51"/>
  <c r="AB8" i="51"/>
  <c r="A9" i="51"/>
  <c r="AB9" i="51"/>
  <c r="A10" i="51"/>
  <c r="AB10" i="51"/>
  <c r="A11" i="51"/>
  <c r="AB11" i="51"/>
  <c r="A12" i="51"/>
  <c r="AB12" i="51"/>
  <c r="A13" i="51"/>
  <c r="AB13" i="51"/>
  <c r="A14" i="51"/>
  <c r="AB14" i="51"/>
  <c r="A15" i="51"/>
  <c r="AB15" i="51"/>
  <c r="A16" i="51"/>
  <c r="AB16" i="51"/>
  <c r="A17" i="51"/>
  <c r="AB17" i="51"/>
  <c r="A18" i="51"/>
  <c r="AB18" i="51"/>
  <c r="A19" i="51"/>
  <c r="AB19" i="51"/>
  <c r="A20" i="51"/>
  <c r="AB20" i="51"/>
  <c r="A21" i="51"/>
  <c r="AB21" i="51"/>
  <c r="A22" i="51"/>
  <c r="AB22" i="51"/>
  <c r="A23" i="51"/>
  <c r="AB23" i="51"/>
  <c r="Q24" i="51"/>
  <c r="Q25" i="51"/>
  <c r="Q26" i="51"/>
  <c r="Q44" i="51"/>
  <c r="A44" i="51"/>
  <c r="AB44" i="51"/>
  <c r="A26" i="51"/>
  <c r="AB26" i="51"/>
  <c r="Q27" i="51"/>
  <c r="A27" i="51"/>
  <c r="AB27" i="51"/>
  <c r="Q28" i="51"/>
  <c r="A28" i="51"/>
  <c r="AB28" i="51"/>
  <c r="Q29" i="51"/>
  <c r="Q30" i="51"/>
  <c r="A30" i="51"/>
  <c r="AB30" i="51"/>
  <c r="Q31" i="51"/>
  <c r="A31" i="51"/>
  <c r="AB31" i="51"/>
  <c r="Q32" i="51"/>
  <c r="Q33" i="51"/>
  <c r="Q34" i="51"/>
  <c r="Q52" i="51"/>
  <c r="A52" i="51"/>
  <c r="AB52" i="51"/>
  <c r="A34" i="51"/>
  <c r="AB34" i="51"/>
  <c r="Q35" i="51"/>
  <c r="A35" i="51"/>
  <c r="AB35" i="51"/>
  <c r="Q36" i="51"/>
  <c r="A36" i="51"/>
  <c r="AB36" i="51"/>
  <c r="Q37" i="51"/>
  <c r="Q38" i="51"/>
  <c r="A38" i="51"/>
  <c r="AB38" i="51"/>
  <c r="Q39" i="51"/>
  <c r="A39" i="51"/>
  <c r="AB39" i="51"/>
  <c r="Q40" i="51"/>
  <c r="Q41" i="51"/>
  <c r="Q45" i="51"/>
  <c r="Q63" i="51"/>
  <c r="A63" i="51"/>
  <c r="A45" i="51"/>
  <c r="AB45" i="51"/>
  <c r="Q46" i="51"/>
  <c r="Q48" i="51"/>
  <c r="Q49" i="51"/>
  <c r="Q53" i="51"/>
  <c r="AM53" i="51"/>
  <c r="Q54" i="51"/>
  <c r="A54" i="51"/>
  <c r="AB54" i="51"/>
  <c r="Q56" i="51"/>
  <c r="Q57" i="51"/>
  <c r="Q62" i="51"/>
  <c r="A62" i="51"/>
  <c r="AB62" i="51"/>
  <c r="AB63" i="51"/>
  <c r="Q70" i="51"/>
  <c r="A70" i="51"/>
  <c r="AB70" i="51"/>
  <c r="Q72" i="51"/>
  <c r="Q88" i="51"/>
  <c r="A6" i="51"/>
  <c r="AB6" i="51"/>
  <c r="A7" i="6"/>
  <c r="AB7" i="6"/>
  <c r="A8" i="6"/>
  <c r="AB8" i="6"/>
  <c r="A9" i="6"/>
  <c r="AB9" i="6"/>
  <c r="A10" i="6"/>
  <c r="AB10" i="6"/>
  <c r="A11" i="6"/>
  <c r="AB11" i="6"/>
  <c r="A12" i="6"/>
  <c r="AB12" i="6"/>
  <c r="A13" i="6"/>
  <c r="AB13" i="6"/>
  <c r="A14" i="6"/>
  <c r="AB14" i="6"/>
  <c r="A15" i="6"/>
  <c r="AB15" i="6"/>
  <c r="A16" i="6"/>
  <c r="AB16" i="6"/>
  <c r="A17" i="6"/>
  <c r="AB17" i="6"/>
  <c r="A18" i="6"/>
  <c r="AB18" i="6"/>
  <c r="A19" i="6"/>
  <c r="AB19" i="6"/>
  <c r="A20" i="6"/>
  <c r="AB20" i="6"/>
  <c r="A21" i="6"/>
  <c r="AB21" i="6"/>
  <c r="A22" i="6"/>
  <c r="AB22" i="6"/>
  <c r="A23" i="6"/>
  <c r="AB23" i="6"/>
  <c r="Q24" i="6"/>
  <c r="Q25" i="6"/>
  <c r="Q26" i="6"/>
  <c r="Q44" i="6"/>
  <c r="Q62" i="6"/>
  <c r="Q80" i="6"/>
  <c r="A26" i="6"/>
  <c r="AB26" i="6"/>
  <c r="Q27" i="6"/>
  <c r="A27" i="6"/>
  <c r="AB27" i="6"/>
  <c r="Q28" i="6"/>
  <c r="A28" i="6"/>
  <c r="AB28" i="6"/>
  <c r="Q29" i="6"/>
  <c r="Q47" i="6"/>
  <c r="A29" i="6"/>
  <c r="AB29" i="6"/>
  <c r="Q30" i="6"/>
  <c r="A30" i="6"/>
  <c r="AB30" i="6"/>
  <c r="Q31" i="6"/>
  <c r="A31" i="6"/>
  <c r="AB31" i="6"/>
  <c r="Q32" i="6"/>
  <c r="A32" i="6"/>
  <c r="AB32" i="6"/>
  <c r="Q33" i="6"/>
  <c r="Q34" i="6"/>
  <c r="Q52" i="6"/>
  <c r="A52" i="6"/>
  <c r="A34" i="6"/>
  <c r="AB34" i="6"/>
  <c r="Q35" i="6"/>
  <c r="A35" i="6"/>
  <c r="AB35" i="6"/>
  <c r="Q36" i="6"/>
  <c r="A36" i="6"/>
  <c r="AB36" i="6"/>
  <c r="Q37" i="6"/>
  <c r="Q55" i="6"/>
  <c r="Q73" i="6"/>
  <c r="Q91" i="6"/>
  <c r="Q109" i="6"/>
  <c r="Q127" i="6"/>
  <c r="A37" i="6"/>
  <c r="AB37" i="6"/>
  <c r="Q38" i="6"/>
  <c r="Q56" i="6"/>
  <c r="Q74" i="6"/>
  <c r="Q92" i="6"/>
  <c r="Q110" i="6"/>
  <c r="A38" i="6"/>
  <c r="AB38" i="6"/>
  <c r="Q39" i="6"/>
  <c r="A39" i="6"/>
  <c r="AB39" i="6"/>
  <c r="Q40" i="6"/>
  <c r="Q41" i="6"/>
  <c r="Q45" i="6"/>
  <c r="Q63" i="6"/>
  <c r="Q46" i="6"/>
  <c r="A46" i="6"/>
  <c r="AB46" i="6"/>
  <c r="A47" i="6"/>
  <c r="AB47" i="6"/>
  <c r="Q48" i="6"/>
  <c r="Q66" i="6"/>
  <c r="Q49" i="6"/>
  <c r="Q50" i="6"/>
  <c r="Q68" i="6"/>
  <c r="Q86" i="6"/>
  <c r="Q104" i="6"/>
  <c r="Q122" i="6"/>
  <c r="A50" i="6"/>
  <c r="AB50" i="6"/>
  <c r="AB52" i="6"/>
  <c r="Q53" i="6"/>
  <c r="Q71" i="6"/>
  <c r="Q54" i="6"/>
  <c r="A54" i="6"/>
  <c r="AB54" i="6"/>
  <c r="Q57" i="6"/>
  <c r="Q64" i="6"/>
  <c r="Q65" i="6"/>
  <c r="Q83" i="6"/>
  <c r="Q101" i="6"/>
  <c r="Q119" i="6"/>
  <c r="Q137" i="6"/>
  <c r="Q70" i="6"/>
  <c r="Q72" i="6"/>
  <c r="A72" i="6"/>
  <c r="AB72" i="6"/>
  <c r="Q81" i="6"/>
  <c r="Q99" i="6"/>
  <c r="Q117" i="6"/>
  <c r="Q135" i="6"/>
  <c r="Q89" i="6"/>
  <c r="Q107" i="6"/>
  <c r="Q125" i="6"/>
  <c r="AP125" i="6"/>
  <c r="Q90" i="6"/>
  <c r="Q98" i="6"/>
  <c r="Q116" i="6"/>
  <c r="A6" i="6"/>
  <c r="AB6" i="6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M174" i="49"/>
  <c r="AC7" i="49"/>
  <c r="AC8" i="49"/>
  <c r="AC9" i="49"/>
  <c r="AC10" i="49"/>
  <c r="AC11" i="49"/>
  <c r="AC12" i="49"/>
  <c r="AC13" i="49"/>
  <c r="AC14" i="49"/>
  <c r="AC15" i="49"/>
  <c r="AC16" i="49"/>
  <c r="AC17" i="49"/>
  <c r="AC18" i="49"/>
  <c r="AC19" i="49"/>
  <c r="AC20" i="49"/>
  <c r="AC21" i="49"/>
  <c r="AC22" i="49"/>
  <c r="AC23" i="49"/>
  <c r="AC24" i="49"/>
  <c r="AC25" i="49"/>
  <c r="AC26" i="49"/>
  <c r="AC27" i="49"/>
  <c r="AC28" i="49"/>
  <c r="AC29" i="49"/>
  <c r="AC30" i="49"/>
  <c r="AC31" i="49"/>
  <c r="AC32" i="49"/>
  <c r="AC33" i="49"/>
  <c r="AC34" i="49"/>
  <c r="AC35" i="49"/>
  <c r="AC36" i="49"/>
  <c r="AC37" i="49"/>
  <c r="AC38" i="49"/>
  <c r="AC39" i="49"/>
  <c r="AC40" i="49"/>
  <c r="AC41" i="49"/>
  <c r="AC42" i="49"/>
  <c r="AC43" i="49"/>
  <c r="AC44" i="49"/>
  <c r="AC45" i="49"/>
  <c r="AC46" i="49"/>
  <c r="AC47" i="49"/>
  <c r="AC48" i="49"/>
  <c r="AC49" i="49"/>
  <c r="AC50" i="49"/>
  <c r="AC51" i="49"/>
  <c r="AC52" i="49"/>
  <c r="AC53" i="49"/>
  <c r="AC54" i="49"/>
  <c r="AC55" i="49"/>
  <c r="AC56" i="49"/>
  <c r="AC57" i="49"/>
  <c r="AC58" i="49"/>
  <c r="AC59" i="49"/>
  <c r="AC60" i="49"/>
  <c r="AC61" i="49"/>
  <c r="AC62" i="49"/>
  <c r="AC63" i="49"/>
  <c r="AC64" i="49"/>
  <c r="AC65" i="49"/>
  <c r="AC66" i="49"/>
  <c r="AC67" i="49"/>
  <c r="AC68" i="49"/>
  <c r="AC69" i="49"/>
  <c r="AC70" i="49"/>
  <c r="AC71" i="49"/>
  <c r="AC72" i="49"/>
  <c r="AC73" i="49"/>
  <c r="AC74" i="49"/>
  <c r="AC75" i="49"/>
  <c r="AC76" i="49"/>
  <c r="AC77" i="49"/>
  <c r="AC78" i="49"/>
  <c r="AC79" i="49"/>
  <c r="AC80" i="49"/>
  <c r="AC81" i="49"/>
  <c r="AC82" i="49"/>
  <c r="AC83" i="49"/>
  <c r="AC84" i="49"/>
  <c r="AC85" i="49"/>
  <c r="AC86" i="49"/>
  <c r="AC87" i="49"/>
  <c r="AC88" i="49"/>
  <c r="AC89" i="49"/>
  <c r="AC90" i="49"/>
  <c r="AC91" i="49"/>
  <c r="AC92" i="49"/>
  <c r="AC93" i="49"/>
  <c r="AC94" i="49"/>
  <c r="AC95" i="49"/>
  <c r="AC96" i="49"/>
  <c r="AC97" i="49"/>
  <c r="AC98" i="49"/>
  <c r="AC99" i="49"/>
  <c r="AC100" i="49"/>
  <c r="AC101" i="49"/>
  <c r="AC102" i="49"/>
  <c r="AC103" i="49"/>
  <c r="AC104" i="49"/>
  <c r="AC105" i="49"/>
  <c r="AC106" i="49"/>
  <c r="AC107" i="49"/>
  <c r="AC108" i="49"/>
  <c r="AC109" i="49"/>
  <c r="AC110" i="49"/>
  <c r="AC111" i="49"/>
  <c r="AC112" i="49"/>
  <c r="AC113" i="49"/>
  <c r="AC114" i="49"/>
  <c r="AC115" i="49"/>
  <c r="AC116" i="49"/>
  <c r="AC117" i="49"/>
  <c r="AC118" i="49"/>
  <c r="AC119" i="49"/>
  <c r="AC120" i="49"/>
  <c r="AC121" i="49"/>
  <c r="AC122" i="49"/>
  <c r="AC123" i="49"/>
  <c r="AC124" i="49"/>
  <c r="AC125" i="49"/>
  <c r="AC126" i="49"/>
  <c r="AC127" i="49"/>
  <c r="AC128" i="49"/>
  <c r="AC129" i="49"/>
  <c r="AC130" i="49"/>
  <c r="AC131" i="49"/>
  <c r="AC132" i="49"/>
  <c r="AC133" i="49"/>
  <c r="AC134" i="49"/>
  <c r="AC135" i="49"/>
  <c r="AC136" i="49"/>
  <c r="AC137" i="49"/>
  <c r="AC138" i="49"/>
  <c r="AC139" i="49"/>
  <c r="AC140" i="49"/>
  <c r="AC141" i="49"/>
  <c r="AC142" i="49"/>
  <c r="AC143" i="49"/>
  <c r="AC144" i="49"/>
  <c r="AC145" i="49"/>
  <c r="AC146" i="49"/>
  <c r="AC147" i="49"/>
  <c r="AC148" i="49"/>
  <c r="AC149" i="49"/>
  <c r="AC150" i="49"/>
  <c r="AC151" i="49"/>
  <c r="AC152" i="49"/>
  <c r="AC153" i="49"/>
  <c r="AC154" i="49"/>
  <c r="AC155" i="49"/>
  <c r="AC156" i="49"/>
  <c r="AC157" i="49"/>
  <c r="AC158" i="49"/>
  <c r="AC159" i="49"/>
  <c r="AC160" i="49"/>
  <c r="AC161" i="49"/>
  <c r="AC162" i="49"/>
  <c r="AC163" i="49"/>
  <c r="AC164" i="49"/>
  <c r="AC165" i="49"/>
  <c r="AC166" i="49"/>
  <c r="AC167" i="49"/>
  <c r="AC168" i="49"/>
  <c r="AC169" i="49"/>
  <c r="AC170" i="49"/>
  <c r="AC171" i="49"/>
  <c r="AC172" i="49"/>
  <c r="AC173" i="49"/>
  <c r="AC174" i="49"/>
  <c r="AC175" i="49"/>
  <c r="AC176" i="49"/>
  <c r="AC177" i="49"/>
  <c r="AC178" i="49"/>
  <c r="AC179" i="49"/>
  <c r="AC180" i="49"/>
  <c r="AC181" i="49"/>
  <c r="AC182" i="49"/>
  <c r="AC183" i="49"/>
  <c r="AC184" i="49"/>
  <c r="AC185" i="49"/>
  <c r="AC186" i="49"/>
  <c r="AC187" i="49"/>
  <c r="AC188" i="49"/>
  <c r="AC189" i="49"/>
  <c r="AC190" i="49"/>
  <c r="AC191" i="49"/>
  <c r="AC192" i="49"/>
  <c r="AC193" i="49"/>
  <c r="AC194" i="49"/>
  <c r="AC195" i="49"/>
  <c r="AD150" i="49"/>
  <c r="AE150" i="49"/>
  <c r="AI7" i="49"/>
  <c r="AI8" i="49"/>
  <c r="AI9" i="49"/>
  <c r="AI10" i="49"/>
  <c r="AI11" i="49"/>
  <c r="AI12" i="49"/>
  <c r="AI13" i="49"/>
  <c r="AI14" i="49"/>
  <c r="AI15" i="49"/>
  <c r="AI16" i="49"/>
  <c r="AI17" i="49"/>
  <c r="AI18" i="49"/>
  <c r="AI19" i="49"/>
  <c r="AI20" i="49"/>
  <c r="AI21" i="49"/>
  <c r="AI22" i="49"/>
  <c r="AI23" i="49"/>
  <c r="AI24" i="49"/>
  <c r="AI25" i="49"/>
  <c r="AI26" i="49"/>
  <c r="AI27" i="49"/>
  <c r="AI28" i="49"/>
  <c r="AI29" i="49"/>
  <c r="AI30" i="49"/>
  <c r="AI31" i="49"/>
  <c r="AI32" i="49"/>
  <c r="AI33" i="49"/>
  <c r="AI34" i="49"/>
  <c r="AI35" i="49"/>
  <c r="AI36" i="49"/>
  <c r="AI37" i="49"/>
  <c r="AI38" i="49"/>
  <c r="AI39" i="49"/>
  <c r="AI40" i="49"/>
  <c r="AI41" i="49"/>
  <c r="AI42" i="49"/>
  <c r="AI43" i="49"/>
  <c r="AI44" i="49"/>
  <c r="AI45" i="49"/>
  <c r="AI46" i="49"/>
  <c r="AI47" i="49"/>
  <c r="AI48" i="49"/>
  <c r="AI49" i="49"/>
  <c r="AI50" i="49"/>
  <c r="AI51" i="49"/>
  <c r="AI52" i="49"/>
  <c r="AI53" i="49"/>
  <c r="AI54" i="49"/>
  <c r="AI55" i="49"/>
  <c r="AI56" i="49"/>
  <c r="AI57" i="49"/>
  <c r="AI58" i="49"/>
  <c r="AI59" i="49"/>
  <c r="AI60" i="49"/>
  <c r="AI61" i="49"/>
  <c r="AI62" i="49"/>
  <c r="AI63" i="49"/>
  <c r="AI64" i="49"/>
  <c r="AI65" i="49"/>
  <c r="AI66" i="49"/>
  <c r="AI67" i="49"/>
  <c r="AI68" i="49"/>
  <c r="AI69" i="49"/>
  <c r="AI70" i="49"/>
  <c r="AI71" i="49"/>
  <c r="AI72" i="49"/>
  <c r="AI73" i="49"/>
  <c r="AI74" i="49"/>
  <c r="AI75" i="49"/>
  <c r="AI76" i="49"/>
  <c r="AI77" i="49"/>
  <c r="AI78" i="49"/>
  <c r="AI79" i="49"/>
  <c r="AI80" i="49"/>
  <c r="AI81" i="49"/>
  <c r="AI82" i="49"/>
  <c r="AI83" i="49"/>
  <c r="AI84" i="49"/>
  <c r="AI85" i="49"/>
  <c r="AI86" i="49"/>
  <c r="AI87" i="49"/>
  <c r="AI88" i="49"/>
  <c r="AI89" i="49"/>
  <c r="AI90" i="49"/>
  <c r="AI91" i="49"/>
  <c r="AI92" i="49"/>
  <c r="AI93" i="49"/>
  <c r="AI94" i="49"/>
  <c r="AI95" i="49"/>
  <c r="AI96" i="49"/>
  <c r="AI97" i="49"/>
  <c r="AI98" i="49"/>
  <c r="AI99" i="49"/>
  <c r="AI100" i="49"/>
  <c r="AI101" i="49"/>
  <c r="AI102" i="49"/>
  <c r="AI103" i="49"/>
  <c r="AI104" i="49"/>
  <c r="AI105" i="49"/>
  <c r="AI106" i="49"/>
  <c r="AI107" i="49"/>
  <c r="AI108" i="49"/>
  <c r="AI109" i="49"/>
  <c r="AI110" i="49"/>
  <c r="AI111" i="49"/>
  <c r="AI112" i="49"/>
  <c r="AI113" i="49"/>
  <c r="AI114" i="49"/>
  <c r="AI115" i="49"/>
  <c r="AI116" i="49"/>
  <c r="AI117" i="49"/>
  <c r="AI118" i="49"/>
  <c r="AI119" i="49"/>
  <c r="AI120" i="49"/>
  <c r="AI121" i="49"/>
  <c r="AI122" i="49"/>
  <c r="AI123" i="49"/>
  <c r="AI124" i="49"/>
  <c r="AI125" i="49"/>
  <c r="AI126" i="49"/>
  <c r="AI127" i="49"/>
  <c r="AI128" i="49"/>
  <c r="AI129" i="49"/>
  <c r="AI130" i="49"/>
  <c r="AI131" i="49"/>
  <c r="AI132" i="49"/>
  <c r="AI133" i="49"/>
  <c r="AI134" i="49"/>
  <c r="AI135" i="49"/>
  <c r="AI136" i="49"/>
  <c r="AI137" i="49"/>
  <c r="AI138" i="49"/>
  <c r="AI139" i="49"/>
  <c r="AI140" i="49"/>
  <c r="AI141" i="49"/>
  <c r="AI142" i="49"/>
  <c r="AI143" i="49"/>
  <c r="AI144" i="49"/>
  <c r="AI145" i="49"/>
  <c r="AI146" i="49"/>
  <c r="AI147" i="49"/>
  <c r="AI148" i="49"/>
  <c r="AI149" i="49"/>
  <c r="AI150" i="49"/>
  <c r="AI151" i="49"/>
  <c r="AI152" i="49"/>
  <c r="AI153" i="49"/>
  <c r="AI154" i="49"/>
  <c r="AI155" i="49"/>
  <c r="AI156" i="49"/>
  <c r="AI157" i="49"/>
  <c r="AI158" i="49"/>
  <c r="AI159" i="49"/>
  <c r="AI160" i="49"/>
  <c r="AI161" i="49"/>
  <c r="AI162" i="49"/>
  <c r="AI163" i="49"/>
  <c r="AI164" i="49"/>
  <c r="AI165" i="49"/>
  <c r="AI166" i="49"/>
  <c r="AI167" i="49"/>
  <c r="AI168" i="49"/>
  <c r="AI169" i="49"/>
  <c r="AI170" i="49"/>
  <c r="AI171" i="49"/>
  <c r="AI172" i="49"/>
  <c r="AI173" i="49"/>
  <c r="AI174" i="49"/>
  <c r="AI175" i="49"/>
  <c r="AI176" i="49"/>
  <c r="AI177" i="49"/>
  <c r="AI178" i="49"/>
  <c r="AI179" i="49"/>
  <c r="AI180" i="49"/>
  <c r="AI181" i="49"/>
  <c r="AI182" i="49"/>
  <c r="AI183" i="49"/>
  <c r="AI184" i="49"/>
  <c r="AI185" i="49"/>
  <c r="AI186" i="49"/>
  <c r="AI187" i="49"/>
  <c r="AI188" i="49"/>
  <c r="AI189" i="49"/>
  <c r="AI190" i="49"/>
  <c r="AI191" i="49"/>
  <c r="AI192" i="49"/>
  <c r="AI193" i="49"/>
  <c r="AI194" i="49"/>
  <c r="AI195" i="49"/>
  <c r="AK7" i="49"/>
  <c r="AK8" i="49"/>
  <c r="AK9" i="49"/>
  <c r="AK10" i="49"/>
  <c r="AK11" i="49"/>
  <c r="AK12" i="49"/>
  <c r="AK13" i="49"/>
  <c r="AK14" i="49"/>
  <c r="AK15" i="49"/>
  <c r="AK16" i="49"/>
  <c r="AK17" i="49"/>
  <c r="AK18" i="49"/>
  <c r="AK19" i="49"/>
  <c r="AK20" i="49"/>
  <c r="AK21" i="49"/>
  <c r="AK22" i="49"/>
  <c r="AK23" i="49"/>
  <c r="AK24" i="49"/>
  <c r="AK25" i="49"/>
  <c r="AK26" i="49"/>
  <c r="AK27" i="49"/>
  <c r="AK28" i="49"/>
  <c r="AK29" i="49"/>
  <c r="AK30" i="49"/>
  <c r="AK31" i="49"/>
  <c r="AK32" i="49"/>
  <c r="AK33" i="49"/>
  <c r="AK34" i="49"/>
  <c r="AK35" i="49"/>
  <c r="AK36" i="49"/>
  <c r="AK37" i="49"/>
  <c r="AK38" i="49"/>
  <c r="AK39" i="49"/>
  <c r="AK40" i="49"/>
  <c r="AK41" i="49"/>
  <c r="AK42" i="49"/>
  <c r="AK43" i="49"/>
  <c r="AK44" i="49"/>
  <c r="AK45" i="49"/>
  <c r="AK46" i="49"/>
  <c r="AK47" i="49"/>
  <c r="AK48" i="49"/>
  <c r="AK49" i="49"/>
  <c r="AK50" i="49"/>
  <c r="AK51" i="49"/>
  <c r="AK52" i="49"/>
  <c r="AK53" i="49"/>
  <c r="AK54" i="49"/>
  <c r="AK55" i="49"/>
  <c r="AK56" i="49"/>
  <c r="AK57" i="49"/>
  <c r="AK58" i="49"/>
  <c r="AK59" i="49"/>
  <c r="AK60" i="49"/>
  <c r="AK61" i="49"/>
  <c r="AK62" i="49"/>
  <c r="AK63" i="49"/>
  <c r="AK64" i="49"/>
  <c r="AK65" i="49"/>
  <c r="AK66" i="49"/>
  <c r="AK67" i="49"/>
  <c r="AK68" i="49"/>
  <c r="AK69" i="49"/>
  <c r="AK70" i="49"/>
  <c r="AK71" i="49"/>
  <c r="AK72" i="49"/>
  <c r="AK73" i="49"/>
  <c r="AK74" i="49"/>
  <c r="AK75" i="49"/>
  <c r="AK76" i="49"/>
  <c r="AK77" i="49"/>
  <c r="AK78" i="49"/>
  <c r="AK79" i="49"/>
  <c r="AK80" i="49"/>
  <c r="AK81" i="49"/>
  <c r="AK82" i="49"/>
  <c r="AK83" i="49"/>
  <c r="AK84" i="49"/>
  <c r="AK85" i="49"/>
  <c r="AK86" i="49"/>
  <c r="AK87" i="49"/>
  <c r="AK88" i="49"/>
  <c r="AK89" i="49"/>
  <c r="AK90" i="49"/>
  <c r="AK91" i="49"/>
  <c r="AK92" i="49"/>
  <c r="AK93" i="49"/>
  <c r="AK94" i="49"/>
  <c r="AK95" i="49"/>
  <c r="AK96" i="49"/>
  <c r="AK97" i="49"/>
  <c r="AK98" i="49"/>
  <c r="AK99" i="49"/>
  <c r="AK100" i="49"/>
  <c r="AK101" i="49"/>
  <c r="AK102" i="49"/>
  <c r="AK103" i="49"/>
  <c r="AK104" i="49"/>
  <c r="AK105" i="49"/>
  <c r="AK106" i="49"/>
  <c r="AK107" i="49"/>
  <c r="AK108" i="49"/>
  <c r="AK109" i="49"/>
  <c r="AK110" i="49"/>
  <c r="AK111" i="49"/>
  <c r="AK112" i="49"/>
  <c r="AK113" i="49"/>
  <c r="AK114" i="49"/>
  <c r="AK115" i="49"/>
  <c r="AK116" i="49"/>
  <c r="AK117" i="49"/>
  <c r="AK118" i="49"/>
  <c r="AK119" i="49"/>
  <c r="AK120" i="49"/>
  <c r="AK121" i="49"/>
  <c r="AK122" i="49"/>
  <c r="AK123" i="49"/>
  <c r="AK124" i="49"/>
  <c r="AK125" i="49"/>
  <c r="AK126" i="49"/>
  <c r="AK127" i="49"/>
  <c r="AK128" i="49"/>
  <c r="AK129" i="49"/>
  <c r="AK130" i="49"/>
  <c r="AK131" i="49"/>
  <c r="AK132" i="49"/>
  <c r="AK133" i="49"/>
  <c r="AK134" i="49"/>
  <c r="AK135" i="49"/>
  <c r="AK136" i="49"/>
  <c r="AK137" i="49"/>
  <c r="AK138" i="49"/>
  <c r="AK139" i="49"/>
  <c r="AK140" i="49"/>
  <c r="AK141" i="49"/>
  <c r="AK142" i="49"/>
  <c r="AK143" i="49"/>
  <c r="AK144" i="49"/>
  <c r="AK145" i="49"/>
  <c r="AK146" i="49"/>
  <c r="AK147" i="49"/>
  <c r="AK148" i="49"/>
  <c r="AK149" i="49"/>
  <c r="AK150" i="49"/>
  <c r="AK151" i="49"/>
  <c r="AK152" i="49"/>
  <c r="AK153" i="49"/>
  <c r="AK154" i="49"/>
  <c r="AK155" i="49"/>
  <c r="AK156" i="49"/>
  <c r="AK157" i="49"/>
  <c r="AK158" i="49"/>
  <c r="AK159" i="49"/>
  <c r="AK160" i="49"/>
  <c r="AK161" i="49"/>
  <c r="AK162" i="49"/>
  <c r="AK163" i="49"/>
  <c r="AK164" i="49"/>
  <c r="AK165" i="49"/>
  <c r="AK166" i="49"/>
  <c r="AK167" i="49"/>
  <c r="AK168" i="49"/>
  <c r="AK169" i="49"/>
  <c r="AK170" i="49"/>
  <c r="AK171" i="49"/>
  <c r="AK172" i="49"/>
  <c r="AK173" i="49"/>
  <c r="AK174" i="49"/>
  <c r="AK175" i="49"/>
  <c r="AK176" i="49"/>
  <c r="AK177" i="49"/>
  <c r="AK178" i="49"/>
  <c r="AK179" i="49"/>
  <c r="AK180" i="49"/>
  <c r="AK181" i="49"/>
  <c r="AK182" i="49"/>
  <c r="AK183" i="49"/>
  <c r="AK184" i="49"/>
  <c r="AK185" i="49"/>
  <c r="AK186" i="49"/>
  <c r="AK187" i="49"/>
  <c r="AK188" i="49"/>
  <c r="AK189" i="49"/>
  <c r="AK190" i="49"/>
  <c r="AK191" i="49"/>
  <c r="AK192" i="49"/>
  <c r="AK193" i="49"/>
  <c r="AK194" i="49"/>
  <c r="AK195" i="49"/>
  <c r="AO150" i="49"/>
  <c r="AS150" i="49"/>
  <c r="U150" i="49"/>
  <c r="AW150" i="49"/>
  <c r="BD7" i="49"/>
  <c r="BD8" i="49"/>
  <c r="BD9" i="49"/>
  <c r="BD10" i="49"/>
  <c r="BD11" i="49"/>
  <c r="BD12" i="49"/>
  <c r="BD13" i="49"/>
  <c r="BD14" i="49"/>
  <c r="BD15" i="49"/>
  <c r="BD16" i="49"/>
  <c r="BD17" i="49"/>
  <c r="BD18" i="49"/>
  <c r="BD19" i="49"/>
  <c r="BD20" i="49"/>
  <c r="BD21" i="49"/>
  <c r="BD22" i="49"/>
  <c r="BD23" i="49"/>
  <c r="BD24" i="49"/>
  <c r="BD25" i="49"/>
  <c r="BD26" i="49"/>
  <c r="BD27" i="49"/>
  <c r="BD28" i="49"/>
  <c r="BD29" i="49"/>
  <c r="BD30" i="49"/>
  <c r="BD31" i="49"/>
  <c r="BD32" i="49"/>
  <c r="BD33" i="49"/>
  <c r="BD34" i="49"/>
  <c r="BD35" i="49"/>
  <c r="BD36" i="49"/>
  <c r="BD37" i="49"/>
  <c r="BD38" i="49"/>
  <c r="BD39" i="49"/>
  <c r="BD40" i="49"/>
  <c r="BD41" i="49"/>
  <c r="BD42" i="49"/>
  <c r="BD43" i="49"/>
  <c r="BD44" i="49"/>
  <c r="BD45" i="49"/>
  <c r="BD46" i="49"/>
  <c r="BD47" i="49"/>
  <c r="BD48" i="49"/>
  <c r="BD49" i="49"/>
  <c r="BD50" i="49"/>
  <c r="BD51" i="49"/>
  <c r="BD52" i="49"/>
  <c r="BD53" i="49"/>
  <c r="BD54" i="49"/>
  <c r="BD55" i="49"/>
  <c r="BD56" i="49"/>
  <c r="BD57" i="49"/>
  <c r="BD58" i="49"/>
  <c r="BD59" i="49"/>
  <c r="BD60" i="49"/>
  <c r="BD61" i="49"/>
  <c r="BD62" i="49"/>
  <c r="BD63" i="49"/>
  <c r="BD64" i="49"/>
  <c r="BD65" i="49"/>
  <c r="BD66" i="49"/>
  <c r="BD67" i="49"/>
  <c r="BD68" i="49"/>
  <c r="BD69" i="49"/>
  <c r="BD70" i="49"/>
  <c r="BD71" i="49"/>
  <c r="BD72" i="49"/>
  <c r="BD73" i="49"/>
  <c r="BD74" i="49"/>
  <c r="BD75" i="49"/>
  <c r="BD76" i="49"/>
  <c r="BD77" i="49"/>
  <c r="BD78" i="49"/>
  <c r="BD79" i="49"/>
  <c r="BD80" i="49"/>
  <c r="BD81" i="49"/>
  <c r="BD82" i="49"/>
  <c r="BD83" i="49"/>
  <c r="BD84" i="49"/>
  <c r="BD85" i="49"/>
  <c r="BD86" i="49"/>
  <c r="BD87" i="49"/>
  <c r="BD88" i="49"/>
  <c r="BD89" i="49"/>
  <c r="BD90" i="49"/>
  <c r="BD91" i="49"/>
  <c r="BD92" i="49"/>
  <c r="BD93" i="49"/>
  <c r="BD94" i="49"/>
  <c r="BD95" i="49"/>
  <c r="BD96" i="49"/>
  <c r="BD97" i="49"/>
  <c r="BD98" i="49"/>
  <c r="BD99" i="49"/>
  <c r="BD100" i="49"/>
  <c r="BD101" i="49"/>
  <c r="BD102" i="49"/>
  <c r="BD103" i="49"/>
  <c r="BD104" i="49"/>
  <c r="BD105" i="49"/>
  <c r="BD106" i="49"/>
  <c r="BD107" i="49"/>
  <c r="BD108" i="49"/>
  <c r="BD109" i="49"/>
  <c r="BD110" i="49"/>
  <c r="BD111" i="49"/>
  <c r="BD112" i="49"/>
  <c r="BD113" i="49"/>
  <c r="BD114" i="49"/>
  <c r="BD115" i="49"/>
  <c r="BD116" i="49"/>
  <c r="BD117" i="49"/>
  <c r="BD118" i="49"/>
  <c r="BD119" i="49"/>
  <c r="BD120" i="49"/>
  <c r="BD121" i="49"/>
  <c r="BD122" i="49"/>
  <c r="BD123" i="49"/>
  <c r="BD124" i="49"/>
  <c r="BD125" i="49"/>
  <c r="BD126" i="49"/>
  <c r="BD127" i="49"/>
  <c r="BD128" i="49"/>
  <c r="BD129" i="49"/>
  <c r="BD130" i="49"/>
  <c r="BD131" i="49"/>
  <c r="BD132" i="49"/>
  <c r="BD133" i="49"/>
  <c r="BD134" i="49"/>
  <c r="BD135" i="49"/>
  <c r="BD136" i="49"/>
  <c r="BD137" i="49"/>
  <c r="BD138" i="49"/>
  <c r="BD139" i="49"/>
  <c r="BD140" i="49"/>
  <c r="BD141" i="49"/>
  <c r="BD142" i="49"/>
  <c r="BD143" i="49"/>
  <c r="BD144" i="49"/>
  <c r="BD145" i="49"/>
  <c r="BD146" i="49"/>
  <c r="BD147" i="49"/>
  <c r="BD148" i="49"/>
  <c r="BD149" i="49"/>
  <c r="BD150" i="49"/>
  <c r="BD151" i="49"/>
  <c r="BD152" i="49"/>
  <c r="BD153" i="49"/>
  <c r="BD154" i="49"/>
  <c r="BD155" i="49"/>
  <c r="BD156" i="49"/>
  <c r="BD157" i="49"/>
  <c r="BD158" i="49"/>
  <c r="BD159" i="49"/>
  <c r="BD160" i="49"/>
  <c r="BD161" i="49"/>
  <c r="BD162" i="49"/>
  <c r="BD163" i="49"/>
  <c r="BD164" i="49"/>
  <c r="BD165" i="49"/>
  <c r="BD166" i="49"/>
  <c r="BD167" i="49"/>
  <c r="BD168" i="49"/>
  <c r="BD169" i="49"/>
  <c r="BD170" i="49"/>
  <c r="BD171" i="49"/>
  <c r="BD172" i="49"/>
  <c r="BD173" i="49"/>
  <c r="BD174" i="49"/>
  <c r="BD175" i="49"/>
  <c r="BD176" i="49"/>
  <c r="BD177" i="49"/>
  <c r="BD178" i="49"/>
  <c r="BD179" i="49"/>
  <c r="BD180" i="49"/>
  <c r="BD181" i="49"/>
  <c r="BD182" i="49"/>
  <c r="BD183" i="49"/>
  <c r="BD184" i="49"/>
  <c r="BD185" i="49"/>
  <c r="BD186" i="49"/>
  <c r="BD187" i="49"/>
  <c r="BD188" i="49"/>
  <c r="BD189" i="49"/>
  <c r="BD190" i="49"/>
  <c r="BD191" i="49"/>
  <c r="BD192" i="49"/>
  <c r="BD193" i="49"/>
  <c r="BD194" i="49"/>
  <c r="BD195" i="49"/>
  <c r="M150" i="49"/>
  <c r="BE150" i="49"/>
  <c r="BF150" i="49"/>
  <c r="BM150" i="49"/>
  <c r="BN150" i="49"/>
  <c r="AD151" i="49"/>
  <c r="AE151" i="49"/>
  <c r="AO151" i="49"/>
  <c r="AS151" i="49"/>
  <c r="U151" i="49"/>
  <c r="AW151" i="49"/>
  <c r="M151" i="49"/>
  <c r="BE151" i="49"/>
  <c r="BF151" i="49"/>
  <c r="BM151" i="49"/>
  <c r="BN151" i="49"/>
  <c r="AD152" i="49"/>
  <c r="AE152" i="49"/>
  <c r="AO152" i="49"/>
  <c r="AS152" i="49"/>
  <c r="U152" i="49"/>
  <c r="AW152" i="49"/>
  <c r="M152" i="49"/>
  <c r="BE152" i="49"/>
  <c r="BF152" i="49"/>
  <c r="BM152" i="49"/>
  <c r="BN152" i="49"/>
  <c r="AD153" i="49"/>
  <c r="AE153" i="49"/>
  <c r="AO153" i="49"/>
  <c r="AS153" i="49"/>
  <c r="U153" i="49"/>
  <c r="AW153" i="49"/>
  <c r="M153" i="49"/>
  <c r="BE153" i="49"/>
  <c r="BF153" i="49"/>
  <c r="BM153" i="49"/>
  <c r="BN153" i="49"/>
  <c r="AD154" i="49"/>
  <c r="AE154" i="49"/>
  <c r="AO154" i="49"/>
  <c r="AS154" i="49"/>
  <c r="U154" i="49"/>
  <c r="AW154" i="49"/>
  <c r="M154" i="49"/>
  <c r="BE154" i="49"/>
  <c r="BF154" i="49"/>
  <c r="BM154" i="49"/>
  <c r="BN154" i="49"/>
  <c r="AD155" i="49"/>
  <c r="AE155" i="49"/>
  <c r="AM155" i="49"/>
  <c r="AO155" i="49"/>
  <c r="AS155" i="49"/>
  <c r="U155" i="49"/>
  <c r="AW155" i="49"/>
  <c r="M155" i="49"/>
  <c r="BE155" i="49"/>
  <c r="BF155" i="49"/>
  <c r="BN155" i="49"/>
  <c r="BM155" i="49"/>
  <c r="AD156" i="49"/>
  <c r="AE156" i="49"/>
  <c r="AO156" i="49"/>
  <c r="AS156" i="49"/>
  <c r="U156" i="49"/>
  <c r="AW156" i="49"/>
  <c r="M156" i="49"/>
  <c r="BE156" i="49"/>
  <c r="BF156" i="49"/>
  <c r="BN156" i="49"/>
  <c r="BM156" i="49"/>
  <c r="AD157" i="49"/>
  <c r="AE157" i="49"/>
  <c r="AO157" i="49"/>
  <c r="AS157" i="49"/>
  <c r="U157" i="49"/>
  <c r="AW157" i="49"/>
  <c r="M157" i="49"/>
  <c r="BE157" i="49"/>
  <c r="BF157" i="49"/>
  <c r="BN157" i="49"/>
  <c r="BM157" i="49"/>
  <c r="AD158" i="49"/>
  <c r="AE158" i="49"/>
  <c r="AO158" i="49"/>
  <c r="AS158" i="49"/>
  <c r="U158" i="49"/>
  <c r="AW158" i="49"/>
  <c r="M158" i="49"/>
  <c r="BE158" i="49"/>
  <c r="BF158" i="49"/>
  <c r="BM158" i="49"/>
  <c r="BN158" i="49"/>
  <c r="AD159" i="49"/>
  <c r="AE159" i="49"/>
  <c r="AO159" i="49"/>
  <c r="AS159" i="49"/>
  <c r="U159" i="49"/>
  <c r="AW159" i="49"/>
  <c r="M159" i="49"/>
  <c r="BE159" i="49"/>
  <c r="BF159" i="49"/>
  <c r="BN159" i="49"/>
  <c r="BM159" i="49"/>
  <c r="AD160" i="49"/>
  <c r="AE160" i="49"/>
  <c r="AO160" i="49"/>
  <c r="AS160" i="49"/>
  <c r="U160" i="49"/>
  <c r="AW160" i="49"/>
  <c r="M160" i="49"/>
  <c r="BE160" i="49"/>
  <c r="BF160" i="49"/>
  <c r="BN160" i="49"/>
  <c r="BM160" i="49"/>
  <c r="AD161" i="49"/>
  <c r="AE161" i="49"/>
  <c r="AO161" i="49"/>
  <c r="AS161" i="49"/>
  <c r="U161" i="49"/>
  <c r="AW161" i="49"/>
  <c r="M161" i="49"/>
  <c r="BE161" i="49"/>
  <c r="BF161" i="49"/>
  <c r="BM161" i="49"/>
  <c r="BN161" i="49"/>
  <c r="AD162" i="49"/>
  <c r="AE162" i="49"/>
  <c r="AO162" i="49"/>
  <c r="AS162" i="49"/>
  <c r="U162" i="49"/>
  <c r="AW162" i="49"/>
  <c r="M162" i="49"/>
  <c r="BE162" i="49"/>
  <c r="BF162" i="49"/>
  <c r="BM162" i="49"/>
  <c r="BN162" i="49"/>
  <c r="AD163" i="49"/>
  <c r="AE163" i="49"/>
  <c r="AO163" i="49"/>
  <c r="AS163" i="49"/>
  <c r="U163" i="49"/>
  <c r="AW163" i="49"/>
  <c r="M163" i="49"/>
  <c r="BE163" i="49"/>
  <c r="BF163" i="49"/>
  <c r="BN163" i="49"/>
  <c r="BM163" i="49"/>
  <c r="AD164" i="49"/>
  <c r="AE164" i="49"/>
  <c r="AO164" i="49"/>
  <c r="AS164" i="49"/>
  <c r="U164" i="49"/>
  <c r="AW164" i="49"/>
  <c r="M164" i="49"/>
  <c r="BE164" i="49"/>
  <c r="BF164" i="49"/>
  <c r="BM164" i="49"/>
  <c r="BN164" i="49"/>
  <c r="AD165" i="49"/>
  <c r="AE165" i="49"/>
  <c r="AO165" i="49"/>
  <c r="AS165" i="49"/>
  <c r="U165" i="49"/>
  <c r="AW165" i="49"/>
  <c r="M165" i="49"/>
  <c r="BE165" i="49"/>
  <c r="BF165" i="49"/>
  <c r="BM165" i="49"/>
  <c r="BN165" i="49"/>
  <c r="AD166" i="49"/>
  <c r="AE166" i="49"/>
  <c r="AO166" i="49"/>
  <c r="AS166" i="49"/>
  <c r="U166" i="49"/>
  <c r="AW166" i="49"/>
  <c r="M166" i="49"/>
  <c r="BE166" i="49"/>
  <c r="BF166" i="49"/>
  <c r="BN166" i="49"/>
  <c r="BM166" i="49"/>
  <c r="AD167" i="49"/>
  <c r="AE167" i="49"/>
  <c r="AO167" i="49"/>
  <c r="AS167" i="49"/>
  <c r="U167" i="49"/>
  <c r="AW167" i="49"/>
  <c r="M167" i="49"/>
  <c r="BE167" i="49"/>
  <c r="BF167" i="49"/>
  <c r="BM167" i="49"/>
  <c r="BN167" i="49"/>
  <c r="AD168" i="49"/>
  <c r="AE168" i="49"/>
  <c r="AO168" i="49"/>
  <c r="AS168" i="49"/>
  <c r="U168" i="49"/>
  <c r="AW168" i="49"/>
  <c r="M168" i="49"/>
  <c r="BE168" i="49"/>
  <c r="BF168" i="49"/>
  <c r="BM168" i="49"/>
  <c r="BN168" i="49"/>
  <c r="AD169" i="49"/>
  <c r="AE169" i="49"/>
  <c r="AM169" i="49"/>
  <c r="AO169" i="49"/>
  <c r="AS169" i="49"/>
  <c r="U169" i="49"/>
  <c r="AW169" i="49"/>
  <c r="M169" i="49"/>
  <c r="BE169" i="49"/>
  <c r="BF169" i="49"/>
  <c r="BN169" i="49"/>
  <c r="BM169" i="49"/>
  <c r="AD170" i="49"/>
  <c r="AE170" i="49"/>
  <c r="AO170" i="49"/>
  <c r="AS170" i="49"/>
  <c r="U170" i="49"/>
  <c r="AW170" i="49"/>
  <c r="M170" i="49"/>
  <c r="BE170" i="49"/>
  <c r="BF170" i="49"/>
  <c r="BN170" i="49"/>
  <c r="BM170" i="49"/>
  <c r="AD171" i="49"/>
  <c r="AE171" i="49"/>
  <c r="AO171" i="49"/>
  <c r="AS171" i="49"/>
  <c r="U171" i="49"/>
  <c r="AW171" i="49"/>
  <c r="M171" i="49"/>
  <c r="BE171" i="49"/>
  <c r="BF171" i="49"/>
  <c r="BM171" i="49"/>
  <c r="BN171" i="49"/>
  <c r="AD172" i="49"/>
  <c r="AE172" i="49"/>
  <c r="AO172" i="49"/>
  <c r="AS172" i="49"/>
  <c r="U172" i="49"/>
  <c r="AW172" i="49"/>
  <c r="M172" i="49"/>
  <c r="BE172" i="49"/>
  <c r="BF172" i="49"/>
  <c r="BM172" i="49"/>
  <c r="BN172" i="49"/>
  <c r="AD173" i="49"/>
  <c r="AE173" i="49"/>
  <c r="AO173" i="49"/>
  <c r="AS173" i="49"/>
  <c r="U173" i="49"/>
  <c r="AW173" i="49"/>
  <c r="M173" i="49"/>
  <c r="BE173" i="49"/>
  <c r="BF173" i="49"/>
  <c r="BM173" i="49"/>
  <c r="BN173" i="49"/>
  <c r="AD174" i="49"/>
  <c r="AE174" i="49"/>
  <c r="AO174" i="49"/>
  <c r="AS174" i="49"/>
  <c r="U174" i="49"/>
  <c r="AW174" i="49"/>
  <c r="M174" i="49"/>
  <c r="BE174" i="49"/>
  <c r="BF174" i="49"/>
  <c r="BM174" i="49"/>
  <c r="BN174" i="49"/>
  <c r="AD175" i="49"/>
  <c r="AE175" i="49"/>
  <c r="AO175" i="49"/>
  <c r="AS175" i="49"/>
  <c r="U175" i="49"/>
  <c r="AW175" i="49"/>
  <c r="M175" i="49"/>
  <c r="BE175" i="49"/>
  <c r="BF175" i="49"/>
  <c r="BN175" i="49"/>
  <c r="BM175" i="49"/>
  <c r="AD176" i="49"/>
  <c r="AE176" i="49"/>
  <c r="AO176" i="49"/>
  <c r="AS176" i="49"/>
  <c r="U176" i="49"/>
  <c r="AW176" i="49"/>
  <c r="M176" i="49"/>
  <c r="BE176" i="49"/>
  <c r="BF176" i="49"/>
  <c r="BM176" i="49"/>
  <c r="BN176" i="49"/>
  <c r="AD177" i="49"/>
  <c r="AE177" i="49"/>
  <c r="AO177" i="49"/>
  <c r="AS177" i="49"/>
  <c r="U177" i="49"/>
  <c r="AW177" i="49"/>
  <c r="M177" i="49"/>
  <c r="BE177" i="49"/>
  <c r="BF177" i="49"/>
  <c r="BM177" i="49"/>
  <c r="BN177" i="49"/>
  <c r="AD178" i="49"/>
  <c r="AE178" i="49"/>
  <c r="AO178" i="49"/>
  <c r="AS178" i="49"/>
  <c r="U178" i="49"/>
  <c r="AW178" i="49"/>
  <c r="M178" i="49"/>
  <c r="BE178" i="49"/>
  <c r="BF178" i="49"/>
  <c r="BN178" i="49"/>
  <c r="BM178" i="49"/>
  <c r="AD179" i="49"/>
  <c r="AE179" i="49"/>
  <c r="AO179" i="49"/>
  <c r="AS179" i="49"/>
  <c r="U179" i="49"/>
  <c r="AW179" i="49"/>
  <c r="M179" i="49"/>
  <c r="BE179" i="49"/>
  <c r="BF179" i="49"/>
  <c r="BM179" i="49"/>
  <c r="BN179" i="49"/>
  <c r="AD180" i="49"/>
  <c r="AE180" i="49"/>
  <c r="AO180" i="49"/>
  <c r="AS180" i="49"/>
  <c r="U180" i="49"/>
  <c r="AW180" i="49"/>
  <c r="M180" i="49"/>
  <c r="BE180" i="49"/>
  <c r="BF180" i="49"/>
  <c r="BN180" i="49"/>
  <c r="BM180" i="49"/>
  <c r="AD181" i="49"/>
  <c r="AE181" i="49"/>
  <c r="AO181" i="49"/>
  <c r="AS181" i="49"/>
  <c r="U181" i="49"/>
  <c r="AW181" i="49"/>
  <c r="M181" i="49"/>
  <c r="BE181" i="49"/>
  <c r="BF181" i="49"/>
  <c r="BN181" i="49"/>
  <c r="BM181" i="49"/>
  <c r="AD182" i="49"/>
  <c r="AE182" i="49"/>
  <c r="AO182" i="49"/>
  <c r="AS182" i="49"/>
  <c r="U182" i="49"/>
  <c r="AW182" i="49"/>
  <c r="M182" i="49"/>
  <c r="BE182" i="49"/>
  <c r="BF182" i="49"/>
  <c r="BM182" i="49"/>
  <c r="BN182" i="49"/>
  <c r="AD183" i="49"/>
  <c r="AE183" i="49"/>
  <c r="AO183" i="49"/>
  <c r="AS183" i="49"/>
  <c r="U183" i="49"/>
  <c r="AW183" i="49"/>
  <c r="M183" i="49"/>
  <c r="BE183" i="49"/>
  <c r="BF183" i="49"/>
  <c r="BM183" i="49"/>
  <c r="BN183" i="49"/>
  <c r="AD184" i="49"/>
  <c r="AE184" i="49"/>
  <c r="AO184" i="49"/>
  <c r="AS184" i="49"/>
  <c r="U184" i="49"/>
  <c r="AW184" i="49"/>
  <c r="M184" i="49"/>
  <c r="BE184" i="49"/>
  <c r="BF184" i="49"/>
  <c r="BN184" i="49"/>
  <c r="BM184" i="49"/>
  <c r="AD185" i="49"/>
  <c r="AE185" i="49"/>
  <c r="AO185" i="49"/>
  <c r="AS185" i="49"/>
  <c r="U185" i="49"/>
  <c r="AW185" i="49"/>
  <c r="M185" i="49"/>
  <c r="BE185" i="49"/>
  <c r="BF185" i="49"/>
  <c r="BN185" i="49"/>
  <c r="BM185" i="49"/>
  <c r="AD186" i="49"/>
  <c r="AE186" i="49"/>
  <c r="AO186" i="49"/>
  <c r="AS186" i="49"/>
  <c r="U186" i="49"/>
  <c r="AW186" i="49"/>
  <c r="M186" i="49"/>
  <c r="BE186" i="49"/>
  <c r="BF186" i="49"/>
  <c r="BM186" i="49"/>
  <c r="BN186" i="49"/>
  <c r="AD187" i="49"/>
  <c r="AE187" i="49"/>
  <c r="AO187" i="49"/>
  <c r="AS187" i="49"/>
  <c r="U187" i="49"/>
  <c r="AW187" i="49"/>
  <c r="M187" i="49"/>
  <c r="BE187" i="49"/>
  <c r="BF187" i="49"/>
  <c r="BM187" i="49"/>
  <c r="BN187" i="49"/>
  <c r="AD188" i="49"/>
  <c r="AE188" i="49"/>
  <c r="AO188" i="49"/>
  <c r="AS188" i="49"/>
  <c r="U188" i="49"/>
  <c r="AW188" i="49"/>
  <c r="M188" i="49"/>
  <c r="BE188" i="49"/>
  <c r="BF188" i="49"/>
  <c r="BN188" i="49"/>
  <c r="BM188" i="49"/>
  <c r="AD189" i="49"/>
  <c r="AE189" i="49"/>
  <c r="AO189" i="49"/>
  <c r="AS189" i="49"/>
  <c r="U189" i="49"/>
  <c r="AW189" i="49"/>
  <c r="M189" i="49"/>
  <c r="BE189" i="49"/>
  <c r="BF189" i="49"/>
  <c r="BM189" i="49"/>
  <c r="BN189" i="49"/>
  <c r="AD190" i="49"/>
  <c r="AE190" i="49"/>
  <c r="AO190" i="49"/>
  <c r="AS190" i="49"/>
  <c r="U190" i="49"/>
  <c r="AW190" i="49"/>
  <c r="M190" i="49"/>
  <c r="BE190" i="49"/>
  <c r="BF190" i="49"/>
  <c r="BN190" i="49"/>
  <c r="BM190" i="49"/>
  <c r="AD191" i="49"/>
  <c r="AE191" i="49"/>
  <c r="AO191" i="49"/>
  <c r="AS191" i="49"/>
  <c r="U191" i="49"/>
  <c r="AW191" i="49"/>
  <c r="M191" i="49"/>
  <c r="BE191" i="49"/>
  <c r="BF191" i="49"/>
  <c r="BM191" i="49"/>
  <c r="BN191" i="49"/>
  <c r="AD192" i="49"/>
  <c r="AE192" i="49"/>
  <c r="AO192" i="49"/>
  <c r="AS192" i="49"/>
  <c r="U192" i="49"/>
  <c r="AW192" i="49"/>
  <c r="M192" i="49"/>
  <c r="BE192" i="49"/>
  <c r="BF192" i="49"/>
  <c r="BN192" i="49"/>
  <c r="BM192" i="49"/>
  <c r="AD193" i="49"/>
  <c r="AE193" i="49"/>
  <c r="AO193" i="49"/>
  <c r="AS193" i="49"/>
  <c r="U193" i="49"/>
  <c r="AW193" i="49"/>
  <c r="M193" i="49"/>
  <c r="BE193" i="49"/>
  <c r="BF193" i="49"/>
  <c r="BM193" i="49"/>
  <c r="BN193" i="49"/>
  <c r="AD194" i="49"/>
  <c r="AE194" i="49"/>
  <c r="AO194" i="49"/>
  <c r="AS194" i="49"/>
  <c r="U194" i="49"/>
  <c r="AW194" i="49"/>
  <c r="M194" i="49"/>
  <c r="BE194" i="49"/>
  <c r="BF194" i="49"/>
  <c r="BN194" i="49"/>
  <c r="BM194" i="49"/>
  <c r="AD195" i="49"/>
  <c r="AE195" i="49"/>
  <c r="AO195" i="49"/>
  <c r="AS195" i="49"/>
  <c r="U195" i="49"/>
  <c r="AW195" i="49"/>
  <c r="M195" i="49"/>
  <c r="BE195" i="49"/>
  <c r="BF195" i="49"/>
  <c r="BM195" i="49"/>
  <c r="BN195" i="49"/>
  <c r="M7" i="52"/>
  <c r="BB7" i="52"/>
  <c r="M8" i="52"/>
  <c r="BB8" i="52"/>
  <c r="M9" i="52"/>
  <c r="BB9" i="52"/>
  <c r="M10" i="52"/>
  <c r="BB10" i="52"/>
  <c r="M11" i="52"/>
  <c r="BB11" i="52"/>
  <c r="M12" i="52"/>
  <c r="BB12" i="52"/>
  <c r="M13" i="52"/>
  <c r="BB13" i="52"/>
  <c r="M14" i="52"/>
  <c r="BB14" i="52"/>
  <c r="M15" i="52"/>
  <c r="BB15" i="52"/>
  <c r="M16" i="52"/>
  <c r="BB16" i="52"/>
  <c r="M17" i="52"/>
  <c r="BB17" i="52"/>
  <c r="M18" i="52"/>
  <c r="BB18" i="52"/>
  <c r="M19" i="52"/>
  <c r="BB19" i="52"/>
  <c r="M20" i="52"/>
  <c r="BB20" i="52"/>
  <c r="M21" i="52"/>
  <c r="BB21" i="52"/>
  <c r="M22" i="52"/>
  <c r="BB22" i="52"/>
  <c r="M23" i="52"/>
  <c r="BB23" i="52"/>
  <c r="M24" i="52"/>
  <c r="BB24" i="52"/>
  <c r="M25" i="52"/>
  <c r="BB25" i="52"/>
  <c r="M26" i="52"/>
  <c r="BB26" i="52"/>
  <c r="M27" i="52"/>
  <c r="BB27" i="52"/>
  <c r="M28" i="52"/>
  <c r="BB28" i="52"/>
  <c r="M29" i="52"/>
  <c r="BB29" i="52"/>
  <c r="M30" i="52"/>
  <c r="BB30" i="52"/>
  <c r="M31" i="52"/>
  <c r="BB31" i="52"/>
  <c r="M32" i="52"/>
  <c r="BB32" i="52"/>
  <c r="M33" i="52"/>
  <c r="BB33" i="52"/>
  <c r="M34" i="52"/>
  <c r="BB34" i="52"/>
  <c r="M35" i="52"/>
  <c r="BB35" i="52"/>
  <c r="M36" i="52"/>
  <c r="BB36" i="52"/>
  <c r="M37" i="52"/>
  <c r="BB37" i="52"/>
  <c r="M38" i="52"/>
  <c r="BB38" i="52"/>
  <c r="M39" i="52"/>
  <c r="BB39" i="52"/>
  <c r="M40" i="52"/>
  <c r="BB40" i="52"/>
  <c r="M41" i="52"/>
  <c r="BB41" i="52"/>
  <c r="M42" i="52"/>
  <c r="BB42" i="52"/>
  <c r="M43" i="52"/>
  <c r="BB43" i="52"/>
  <c r="M44" i="52"/>
  <c r="BB44" i="52"/>
  <c r="M45" i="52"/>
  <c r="BB45" i="52"/>
  <c r="M46" i="52"/>
  <c r="BB46" i="52"/>
  <c r="M47" i="52"/>
  <c r="BB47" i="52"/>
  <c r="M48" i="52"/>
  <c r="BB48" i="52"/>
  <c r="M49" i="52"/>
  <c r="BB49" i="52"/>
  <c r="M50" i="52"/>
  <c r="BB50" i="52"/>
  <c r="M51" i="52"/>
  <c r="BB51" i="52"/>
  <c r="M52" i="52"/>
  <c r="BB52" i="52"/>
  <c r="M53" i="52"/>
  <c r="BB53" i="52"/>
  <c r="M54" i="52"/>
  <c r="BB54" i="52"/>
  <c r="M55" i="52"/>
  <c r="BB55" i="52"/>
  <c r="M56" i="52"/>
  <c r="BB56" i="52"/>
  <c r="M57" i="52"/>
  <c r="BB57" i="52"/>
  <c r="M58" i="52"/>
  <c r="BB58" i="52"/>
  <c r="M59" i="52"/>
  <c r="BB59" i="52"/>
  <c r="M60" i="52"/>
  <c r="BB60" i="52"/>
  <c r="M61" i="52"/>
  <c r="BB61" i="52"/>
  <c r="M62" i="52"/>
  <c r="BB62" i="52"/>
  <c r="M63" i="52"/>
  <c r="BB63" i="52"/>
  <c r="M64" i="52"/>
  <c r="BB64" i="52"/>
  <c r="M65" i="52"/>
  <c r="BB65" i="52"/>
  <c r="M66" i="52"/>
  <c r="BB66" i="52"/>
  <c r="M67" i="52"/>
  <c r="BB67" i="52"/>
  <c r="M68" i="52"/>
  <c r="BB68" i="52"/>
  <c r="M69" i="52"/>
  <c r="BB69" i="52"/>
  <c r="M70" i="52"/>
  <c r="BB70" i="52"/>
  <c r="M71" i="52"/>
  <c r="BB71" i="52"/>
  <c r="M72" i="52"/>
  <c r="BB72" i="52"/>
  <c r="M73" i="52"/>
  <c r="BB73" i="52"/>
  <c r="M74" i="52"/>
  <c r="BB74" i="52"/>
  <c r="M75" i="52"/>
  <c r="BB75" i="52"/>
  <c r="M76" i="52"/>
  <c r="BB76" i="52"/>
  <c r="M77" i="52"/>
  <c r="BB77" i="52"/>
  <c r="M78" i="52"/>
  <c r="BB78" i="52"/>
  <c r="M79" i="52"/>
  <c r="BB79" i="52"/>
  <c r="M80" i="52"/>
  <c r="BB80" i="52"/>
  <c r="M81" i="52"/>
  <c r="BB81" i="52"/>
  <c r="M82" i="52"/>
  <c r="BB82" i="52"/>
  <c r="M83" i="52"/>
  <c r="BB83" i="52"/>
  <c r="M84" i="52"/>
  <c r="BB84" i="52"/>
  <c r="M85" i="52"/>
  <c r="BB85" i="52"/>
  <c r="M86" i="52"/>
  <c r="BB86" i="52"/>
  <c r="M87" i="52"/>
  <c r="BB87" i="52"/>
  <c r="M88" i="52"/>
  <c r="BB88" i="52"/>
  <c r="M89" i="52"/>
  <c r="BB89" i="52"/>
  <c r="M6" i="52"/>
  <c r="BB6" i="52"/>
  <c r="M7" i="50"/>
  <c r="BB7" i="50"/>
  <c r="M8" i="50"/>
  <c r="BB8" i="50"/>
  <c r="M9" i="50"/>
  <c r="BB9" i="50"/>
  <c r="M10" i="50"/>
  <c r="BB10" i="50"/>
  <c r="M11" i="50"/>
  <c r="BB11" i="50"/>
  <c r="M12" i="50"/>
  <c r="BB12" i="50"/>
  <c r="M13" i="50"/>
  <c r="BB13" i="50"/>
  <c r="M14" i="50"/>
  <c r="BB14" i="50"/>
  <c r="M15" i="50"/>
  <c r="BB15" i="50"/>
  <c r="M16" i="50"/>
  <c r="BB16" i="50"/>
  <c r="M17" i="50"/>
  <c r="BB17" i="50"/>
  <c r="M18" i="50"/>
  <c r="BB18" i="50"/>
  <c r="M19" i="50"/>
  <c r="BB19" i="50"/>
  <c r="M20" i="50"/>
  <c r="BB20" i="50"/>
  <c r="M21" i="50"/>
  <c r="BB21" i="50"/>
  <c r="M22" i="50"/>
  <c r="BB22" i="50"/>
  <c r="M23" i="50"/>
  <c r="BB23" i="50"/>
  <c r="M24" i="50"/>
  <c r="BB24" i="50"/>
  <c r="M25" i="50"/>
  <c r="BB25" i="50"/>
  <c r="M26" i="50"/>
  <c r="BB26" i="50"/>
  <c r="M27" i="50"/>
  <c r="BB27" i="50"/>
  <c r="M28" i="50"/>
  <c r="BB28" i="50"/>
  <c r="M29" i="50"/>
  <c r="BB29" i="50"/>
  <c r="M30" i="50"/>
  <c r="BB30" i="50"/>
  <c r="M31" i="50"/>
  <c r="BB31" i="50"/>
  <c r="M32" i="50"/>
  <c r="BB32" i="50"/>
  <c r="M33" i="50"/>
  <c r="BB33" i="50"/>
  <c r="M34" i="50"/>
  <c r="BB34" i="50"/>
  <c r="M35" i="50"/>
  <c r="BB35" i="50"/>
  <c r="M36" i="50"/>
  <c r="BB36" i="50"/>
  <c r="M37" i="50"/>
  <c r="BB37" i="50"/>
  <c r="M38" i="50"/>
  <c r="BB38" i="50"/>
  <c r="M39" i="50"/>
  <c r="BB39" i="50"/>
  <c r="M40" i="50"/>
  <c r="BB40" i="50"/>
  <c r="M41" i="50"/>
  <c r="BB41" i="50"/>
  <c r="M42" i="50"/>
  <c r="BB42" i="50"/>
  <c r="M43" i="50"/>
  <c r="BB43" i="50"/>
  <c r="M44" i="50"/>
  <c r="BB44" i="50"/>
  <c r="M45" i="50"/>
  <c r="BB45" i="50"/>
  <c r="M46" i="50"/>
  <c r="BB46" i="50"/>
  <c r="M47" i="50"/>
  <c r="BB47" i="50"/>
  <c r="M48" i="50"/>
  <c r="BB48" i="50"/>
  <c r="M49" i="50"/>
  <c r="BB49" i="50"/>
  <c r="M50" i="50"/>
  <c r="BB50" i="50"/>
  <c r="M51" i="50"/>
  <c r="BB51" i="50"/>
  <c r="M52" i="50"/>
  <c r="BB52" i="50"/>
  <c r="M53" i="50"/>
  <c r="BB53" i="50"/>
  <c r="M54" i="50"/>
  <c r="BB54" i="50"/>
  <c r="M55" i="50"/>
  <c r="BB55" i="50"/>
  <c r="M56" i="50"/>
  <c r="BB56" i="50"/>
  <c r="M57" i="50"/>
  <c r="BB57" i="50"/>
  <c r="M58" i="50"/>
  <c r="BB58" i="50"/>
  <c r="M59" i="50"/>
  <c r="BB59" i="50"/>
  <c r="M60" i="50"/>
  <c r="BB60" i="50"/>
  <c r="M61" i="50"/>
  <c r="BB61" i="50"/>
  <c r="M62" i="50"/>
  <c r="BB62" i="50"/>
  <c r="M63" i="50"/>
  <c r="BB63" i="50"/>
  <c r="M64" i="50"/>
  <c r="BB64" i="50"/>
  <c r="M65" i="50"/>
  <c r="BB65" i="50"/>
  <c r="M66" i="50"/>
  <c r="BB66" i="50"/>
  <c r="M67" i="50"/>
  <c r="BB67" i="50"/>
  <c r="M68" i="50"/>
  <c r="BB68" i="50"/>
  <c r="M69" i="50"/>
  <c r="BB69" i="50"/>
  <c r="M70" i="50"/>
  <c r="BB70" i="50"/>
  <c r="M71" i="50"/>
  <c r="BB71" i="50"/>
  <c r="M72" i="50"/>
  <c r="BB72" i="50"/>
  <c r="M73" i="50"/>
  <c r="BB73" i="50"/>
  <c r="M74" i="50"/>
  <c r="BB74" i="50"/>
  <c r="M75" i="50"/>
  <c r="BB75" i="50"/>
  <c r="M76" i="50"/>
  <c r="BB76" i="50"/>
  <c r="M77" i="50"/>
  <c r="BB77" i="50"/>
  <c r="M78" i="50"/>
  <c r="BB78" i="50"/>
  <c r="M79" i="50"/>
  <c r="BB79" i="50"/>
  <c r="M80" i="50"/>
  <c r="BB80" i="50"/>
  <c r="M81" i="50"/>
  <c r="BB81" i="50"/>
  <c r="M82" i="50"/>
  <c r="BB82" i="50"/>
  <c r="M83" i="50"/>
  <c r="BB83" i="50"/>
  <c r="M84" i="50"/>
  <c r="BB84" i="50"/>
  <c r="M85" i="50"/>
  <c r="BB85" i="50"/>
  <c r="M86" i="50"/>
  <c r="BB86" i="50"/>
  <c r="M87" i="50"/>
  <c r="BB87" i="50"/>
  <c r="M88" i="50"/>
  <c r="BB88" i="50"/>
  <c r="M89" i="50"/>
  <c r="BB89" i="50"/>
  <c r="M90" i="50"/>
  <c r="BB90" i="50"/>
  <c r="M91" i="50"/>
  <c r="BB91" i="50"/>
  <c r="M92" i="50"/>
  <c r="BB92" i="50"/>
  <c r="M93" i="50"/>
  <c r="BB93" i="50"/>
  <c r="M94" i="50"/>
  <c r="BB94" i="50"/>
  <c r="M95" i="50"/>
  <c r="BB95" i="50"/>
  <c r="M96" i="50"/>
  <c r="BB96" i="50"/>
  <c r="M97" i="50"/>
  <c r="BB97" i="50"/>
  <c r="M98" i="50"/>
  <c r="BB98" i="50"/>
  <c r="M99" i="50"/>
  <c r="BB99" i="50"/>
  <c r="M100" i="50"/>
  <c r="BB100" i="50"/>
  <c r="M101" i="50"/>
  <c r="BB101" i="50"/>
  <c r="M102" i="50"/>
  <c r="BB102" i="50"/>
  <c r="M103" i="50"/>
  <c r="BB103" i="50"/>
  <c r="M104" i="50"/>
  <c r="BB104" i="50"/>
  <c r="M105" i="50"/>
  <c r="BB105" i="50"/>
  <c r="M106" i="50"/>
  <c r="BB106" i="50"/>
  <c r="M107" i="50"/>
  <c r="BB107" i="50"/>
  <c r="M108" i="50"/>
  <c r="BB108" i="50"/>
  <c r="M109" i="50"/>
  <c r="BB109" i="50"/>
  <c r="M110" i="50"/>
  <c r="BB110" i="50"/>
  <c r="M111" i="50"/>
  <c r="BB111" i="50"/>
  <c r="M112" i="50"/>
  <c r="BB112" i="50"/>
  <c r="M113" i="50"/>
  <c r="BB113" i="50"/>
  <c r="M114" i="50"/>
  <c r="BB114" i="50"/>
  <c r="M115" i="50"/>
  <c r="BB115" i="50"/>
  <c r="M116" i="50"/>
  <c r="BB116" i="50"/>
  <c r="M117" i="50"/>
  <c r="BB117" i="50"/>
  <c r="M118" i="50"/>
  <c r="BB118" i="50"/>
  <c r="M119" i="50"/>
  <c r="BB119" i="50"/>
  <c r="M120" i="50"/>
  <c r="BB120" i="50"/>
  <c r="M121" i="50"/>
  <c r="BB121" i="50"/>
  <c r="M122" i="50"/>
  <c r="BB122" i="50"/>
  <c r="M123" i="50"/>
  <c r="BB123" i="50"/>
  <c r="M124" i="50"/>
  <c r="BB124" i="50"/>
  <c r="M125" i="50"/>
  <c r="BB125" i="50"/>
  <c r="M126" i="50"/>
  <c r="BB126" i="50"/>
  <c r="M127" i="50"/>
  <c r="BB127" i="50"/>
  <c r="M128" i="50"/>
  <c r="BB128" i="50"/>
  <c r="M129" i="50"/>
  <c r="BB129" i="50"/>
  <c r="M130" i="50"/>
  <c r="BB130" i="50"/>
  <c r="M131" i="50"/>
  <c r="BB131" i="50"/>
  <c r="M6" i="50"/>
  <c r="BB6" i="50"/>
  <c r="BB7" i="51"/>
  <c r="BB8" i="51"/>
  <c r="BB9" i="51"/>
  <c r="BB10" i="51"/>
  <c r="BB11" i="51"/>
  <c r="BB12" i="51"/>
  <c r="BB13" i="51"/>
  <c r="BB14" i="51"/>
  <c r="BB15" i="51"/>
  <c r="BB16" i="51"/>
  <c r="BB17" i="51"/>
  <c r="BB18" i="51"/>
  <c r="BB19" i="51"/>
  <c r="BB20" i="51"/>
  <c r="BB21" i="51"/>
  <c r="BB22" i="51"/>
  <c r="BB23" i="51"/>
  <c r="BB24" i="51"/>
  <c r="BB25" i="51"/>
  <c r="BB26" i="51"/>
  <c r="BB27" i="51"/>
  <c r="BB28" i="51"/>
  <c r="BB29" i="51"/>
  <c r="BB30" i="51"/>
  <c r="BB31" i="51"/>
  <c r="BB32" i="51"/>
  <c r="BB33" i="51"/>
  <c r="BB34" i="51"/>
  <c r="BB35" i="51"/>
  <c r="BB36" i="51"/>
  <c r="BB37" i="51"/>
  <c r="BB38" i="51"/>
  <c r="BB39" i="51"/>
  <c r="BB40" i="51"/>
  <c r="BB41" i="51"/>
  <c r="BB42" i="51"/>
  <c r="BB43" i="51"/>
  <c r="BB44" i="51"/>
  <c r="BB45" i="51"/>
  <c r="BB46" i="51"/>
  <c r="BB47" i="51"/>
  <c r="BB48" i="51"/>
  <c r="BB49" i="51"/>
  <c r="BB50" i="51"/>
  <c r="BB51" i="51"/>
  <c r="BB52" i="51"/>
  <c r="BB53" i="51"/>
  <c r="BB54" i="51"/>
  <c r="BB55" i="51"/>
  <c r="BB56" i="51"/>
  <c r="BB57" i="51"/>
  <c r="BB58" i="51"/>
  <c r="BB59" i="51"/>
  <c r="BB60" i="51"/>
  <c r="BB61" i="51"/>
  <c r="BB62" i="51"/>
  <c r="BB63" i="51"/>
  <c r="BB64" i="51"/>
  <c r="BB65" i="51"/>
  <c r="BB66" i="51"/>
  <c r="BB67" i="51"/>
  <c r="BB68" i="51"/>
  <c r="BB69" i="51"/>
  <c r="BB70" i="51"/>
  <c r="BB71" i="51"/>
  <c r="BB72" i="51"/>
  <c r="BB73" i="51"/>
  <c r="BB74" i="51"/>
  <c r="BB75" i="51"/>
  <c r="BB76" i="51"/>
  <c r="BB77" i="51"/>
  <c r="BB78" i="51"/>
  <c r="BB79" i="51"/>
  <c r="BB80" i="51"/>
  <c r="BB81" i="51"/>
  <c r="BB82" i="51"/>
  <c r="BB83" i="51"/>
  <c r="BB84" i="51"/>
  <c r="BB85" i="51"/>
  <c r="BB86" i="51"/>
  <c r="BB87" i="51"/>
  <c r="BB88" i="51"/>
  <c r="BB89" i="51"/>
  <c r="BB90" i="51"/>
  <c r="BB91" i="51"/>
  <c r="BB92" i="51"/>
  <c r="BB93" i="51"/>
  <c r="BB94" i="51"/>
  <c r="BB95" i="51"/>
  <c r="BB96" i="51"/>
  <c r="BB97" i="51"/>
  <c r="BB98" i="51"/>
  <c r="BB99" i="51"/>
  <c r="BB100" i="51"/>
  <c r="BB101" i="51"/>
  <c r="BB102" i="51"/>
  <c r="BB103" i="51"/>
  <c r="BB104" i="51"/>
  <c r="BB105" i="51"/>
  <c r="BB106" i="51"/>
  <c r="BB107" i="51"/>
  <c r="BB108" i="51"/>
  <c r="BB109" i="51"/>
  <c r="BB110" i="51"/>
  <c r="BB111" i="51"/>
  <c r="BB112" i="51"/>
  <c r="BB113" i="51"/>
  <c r="BB114" i="51"/>
  <c r="BB115" i="51"/>
  <c r="BB116" i="51"/>
  <c r="BB117" i="51"/>
  <c r="BB118" i="51"/>
  <c r="BB119" i="51"/>
  <c r="BB120" i="51"/>
  <c r="BB121" i="51"/>
  <c r="BB122" i="51"/>
  <c r="BB123" i="51"/>
  <c r="BB124" i="51"/>
  <c r="BB125" i="51"/>
  <c r="BB126" i="51"/>
  <c r="BB127" i="51"/>
  <c r="BB128" i="51"/>
  <c r="BB129" i="51"/>
  <c r="BB130" i="51"/>
  <c r="BB131" i="51"/>
  <c r="BB6" i="51"/>
  <c r="M7" i="49"/>
  <c r="M8" i="49"/>
  <c r="M9" i="49"/>
  <c r="BE9" i="49"/>
  <c r="M10" i="49"/>
  <c r="M11" i="49"/>
  <c r="M12" i="49"/>
  <c r="M13" i="49"/>
  <c r="M14" i="49"/>
  <c r="M15" i="49"/>
  <c r="M16" i="49"/>
  <c r="M17" i="49"/>
  <c r="BE17" i="49"/>
  <c r="M18" i="49"/>
  <c r="M19" i="49"/>
  <c r="M20" i="49"/>
  <c r="M21" i="49"/>
  <c r="M22" i="49"/>
  <c r="M23" i="49"/>
  <c r="M24" i="49"/>
  <c r="M25" i="49"/>
  <c r="BE25" i="49"/>
  <c r="M26" i="49"/>
  <c r="M27" i="49"/>
  <c r="M28" i="49"/>
  <c r="M29" i="49"/>
  <c r="M30" i="49"/>
  <c r="M31" i="49"/>
  <c r="M32" i="49"/>
  <c r="M33" i="49"/>
  <c r="BE33" i="49"/>
  <c r="M34" i="49"/>
  <c r="M35" i="49"/>
  <c r="M36" i="49"/>
  <c r="M37" i="49"/>
  <c r="M38" i="49"/>
  <c r="M39" i="49"/>
  <c r="M40" i="49"/>
  <c r="M41" i="49"/>
  <c r="BE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BE73" i="49"/>
  <c r="M74" i="49"/>
  <c r="M75" i="49"/>
  <c r="M76" i="49"/>
  <c r="M77" i="49"/>
  <c r="M78" i="49"/>
  <c r="M79" i="49"/>
  <c r="M80" i="49"/>
  <c r="M81" i="49"/>
  <c r="BE81" i="49"/>
  <c r="M82" i="49"/>
  <c r="M83" i="49"/>
  <c r="M84" i="49"/>
  <c r="M85" i="49"/>
  <c r="M86" i="49"/>
  <c r="M87" i="49"/>
  <c r="M88" i="49"/>
  <c r="M89" i="49"/>
  <c r="BE89" i="49"/>
  <c r="M90" i="49"/>
  <c r="M91" i="49"/>
  <c r="M92" i="49"/>
  <c r="M93" i="49"/>
  <c r="M94" i="49"/>
  <c r="M95" i="49"/>
  <c r="M96" i="49"/>
  <c r="M97" i="49"/>
  <c r="BE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BE121" i="49"/>
  <c r="M122" i="49"/>
  <c r="M123" i="49"/>
  <c r="M124" i="49"/>
  <c r="M125" i="49"/>
  <c r="M126" i="49"/>
  <c r="M127" i="49"/>
  <c r="M128" i="49"/>
  <c r="M129" i="49"/>
  <c r="BE129" i="49"/>
  <c r="M130" i="49"/>
  <c r="M131" i="49"/>
  <c r="M132" i="49"/>
  <c r="M133" i="49"/>
  <c r="M134" i="49"/>
  <c r="M135" i="49"/>
  <c r="M136" i="49"/>
  <c r="M137" i="49"/>
  <c r="BE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6" i="49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A7" i="51"/>
  <c r="BA8" i="51"/>
  <c r="BA9" i="51"/>
  <c r="BA10" i="51"/>
  <c r="BA11" i="51"/>
  <c r="BA12" i="51"/>
  <c r="BA13" i="51"/>
  <c r="BA14" i="51"/>
  <c r="BA15" i="51"/>
  <c r="BA16" i="51"/>
  <c r="BA17" i="51"/>
  <c r="BA18" i="51"/>
  <c r="BA19" i="51"/>
  <c r="BA20" i="51"/>
  <c r="BA21" i="51"/>
  <c r="BA22" i="51"/>
  <c r="BA23" i="51"/>
  <c r="BA24" i="51"/>
  <c r="BA25" i="51"/>
  <c r="BA26" i="51"/>
  <c r="BA27" i="51"/>
  <c r="BA28" i="51"/>
  <c r="BA29" i="51"/>
  <c r="BA30" i="51"/>
  <c r="BA31" i="51"/>
  <c r="BA32" i="51"/>
  <c r="BA33" i="51"/>
  <c r="BA34" i="51"/>
  <c r="BA35" i="51"/>
  <c r="BA36" i="51"/>
  <c r="BA37" i="51"/>
  <c r="BA38" i="51"/>
  <c r="BA39" i="51"/>
  <c r="BA40" i="51"/>
  <c r="BA41" i="51"/>
  <c r="BA42" i="51"/>
  <c r="BA43" i="51"/>
  <c r="BA44" i="51"/>
  <c r="BA45" i="51"/>
  <c r="BA46" i="51"/>
  <c r="BA47" i="51"/>
  <c r="BA48" i="51"/>
  <c r="BA49" i="51"/>
  <c r="BA50" i="51"/>
  <c r="BA51" i="51"/>
  <c r="BA52" i="51"/>
  <c r="BA53" i="51"/>
  <c r="BA54" i="51"/>
  <c r="BA55" i="51"/>
  <c r="BA56" i="51"/>
  <c r="BA57" i="51"/>
  <c r="BA58" i="51"/>
  <c r="BA59" i="51"/>
  <c r="BA60" i="51"/>
  <c r="BA61" i="51"/>
  <c r="BA62" i="51"/>
  <c r="BA63" i="51"/>
  <c r="BA64" i="51"/>
  <c r="BA65" i="51"/>
  <c r="BA66" i="51"/>
  <c r="BA67" i="51"/>
  <c r="BA68" i="51"/>
  <c r="BA69" i="51"/>
  <c r="BA70" i="51"/>
  <c r="BA71" i="51"/>
  <c r="BA72" i="51"/>
  <c r="BA73" i="51"/>
  <c r="BA74" i="51"/>
  <c r="BA75" i="51"/>
  <c r="BA76" i="51"/>
  <c r="BA77" i="51"/>
  <c r="BA78" i="51"/>
  <c r="BA79" i="51"/>
  <c r="BA80" i="51"/>
  <c r="BA81" i="51"/>
  <c r="BA82" i="51"/>
  <c r="BA83" i="51"/>
  <c r="BA84" i="51"/>
  <c r="BA85" i="51"/>
  <c r="BA86" i="51"/>
  <c r="BA87" i="51"/>
  <c r="BA88" i="51"/>
  <c r="BA89" i="51"/>
  <c r="BA90" i="51"/>
  <c r="BA91" i="51"/>
  <c r="BA92" i="51"/>
  <c r="BA93" i="51"/>
  <c r="BA94" i="51"/>
  <c r="BA95" i="51"/>
  <c r="BA96" i="51"/>
  <c r="BA97" i="51"/>
  <c r="BA98" i="51"/>
  <c r="BA99" i="51"/>
  <c r="BA100" i="51"/>
  <c r="BA101" i="51"/>
  <c r="BA102" i="51"/>
  <c r="BA103" i="51"/>
  <c r="BA104" i="51"/>
  <c r="BA105" i="51"/>
  <c r="BA106" i="51"/>
  <c r="BA107" i="51"/>
  <c r="BA108" i="51"/>
  <c r="BA109" i="51"/>
  <c r="BA110" i="51"/>
  <c r="BA111" i="51"/>
  <c r="BA112" i="51"/>
  <c r="BA113" i="51"/>
  <c r="BA114" i="51"/>
  <c r="BA115" i="51"/>
  <c r="BA116" i="51"/>
  <c r="BA117" i="51"/>
  <c r="BA118" i="51"/>
  <c r="BA119" i="51"/>
  <c r="BA120" i="51"/>
  <c r="BA121" i="51"/>
  <c r="BA122" i="51"/>
  <c r="BA123" i="51"/>
  <c r="BA124" i="51"/>
  <c r="BA125" i="51"/>
  <c r="BA126" i="51"/>
  <c r="BA127" i="51"/>
  <c r="BA128" i="51"/>
  <c r="BA129" i="51"/>
  <c r="BA130" i="51"/>
  <c r="BA131" i="51"/>
  <c r="BA7" i="50"/>
  <c r="BA8" i="50"/>
  <c r="BA9" i="50"/>
  <c r="BA10" i="50"/>
  <c r="BA11" i="50"/>
  <c r="BA12" i="50"/>
  <c r="BA13" i="50"/>
  <c r="BA14" i="50"/>
  <c r="BA15" i="50"/>
  <c r="BA16" i="50"/>
  <c r="BA17" i="50"/>
  <c r="BA18" i="50"/>
  <c r="BA19" i="50"/>
  <c r="BA20" i="50"/>
  <c r="BA21" i="50"/>
  <c r="BA22" i="50"/>
  <c r="BA23" i="50"/>
  <c r="BA24" i="50"/>
  <c r="BA25" i="50"/>
  <c r="BA26" i="50"/>
  <c r="BA27" i="50"/>
  <c r="BA28" i="50"/>
  <c r="BA29" i="50"/>
  <c r="BA30" i="50"/>
  <c r="BA31" i="50"/>
  <c r="BA32" i="50"/>
  <c r="BA33" i="50"/>
  <c r="BA34" i="50"/>
  <c r="BA35" i="50"/>
  <c r="BA36" i="50"/>
  <c r="BA37" i="50"/>
  <c r="BA38" i="50"/>
  <c r="BA39" i="50"/>
  <c r="BA40" i="50"/>
  <c r="BA41" i="50"/>
  <c r="BA42" i="50"/>
  <c r="BA43" i="50"/>
  <c r="BA44" i="50"/>
  <c r="BA45" i="50"/>
  <c r="BA46" i="50"/>
  <c r="BA47" i="50"/>
  <c r="BA48" i="50"/>
  <c r="BA49" i="50"/>
  <c r="BA50" i="50"/>
  <c r="BA51" i="50"/>
  <c r="BA52" i="50"/>
  <c r="BA53" i="50"/>
  <c r="BA54" i="50"/>
  <c r="BA55" i="50"/>
  <c r="BA56" i="50"/>
  <c r="BA57" i="50"/>
  <c r="BA58" i="50"/>
  <c r="BA59" i="50"/>
  <c r="BA60" i="50"/>
  <c r="BA61" i="50"/>
  <c r="BA62" i="50"/>
  <c r="BA63" i="50"/>
  <c r="BA64" i="50"/>
  <c r="BA65" i="50"/>
  <c r="BA66" i="50"/>
  <c r="BA67" i="50"/>
  <c r="BA68" i="50"/>
  <c r="BA69" i="50"/>
  <c r="BA70" i="50"/>
  <c r="BA71" i="50"/>
  <c r="BA72" i="50"/>
  <c r="BA73" i="50"/>
  <c r="BA74" i="50"/>
  <c r="BA75" i="50"/>
  <c r="BA76" i="50"/>
  <c r="BA77" i="50"/>
  <c r="BA78" i="50"/>
  <c r="BA79" i="50"/>
  <c r="BA80" i="50"/>
  <c r="BA81" i="50"/>
  <c r="BA82" i="50"/>
  <c r="BA83" i="50"/>
  <c r="BA84" i="50"/>
  <c r="BA85" i="50"/>
  <c r="BA86" i="50"/>
  <c r="BA87" i="50"/>
  <c r="BA88" i="50"/>
  <c r="BA89" i="50"/>
  <c r="BA90" i="50"/>
  <c r="BA91" i="50"/>
  <c r="BA92" i="50"/>
  <c r="BA93" i="50"/>
  <c r="BA94" i="50"/>
  <c r="BA95" i="50"/>
  <c r="BA96" i="50"/>
  <c r="BA97" i="50"/>
  <c r="BA98" i="50"/>
  <c r="BA99" i="50"/>
  <c r="BA100" i="50"/>
  <c r="BA101" i="50"/>
  <c r="BA102" i="50"/>
  <c r="BA103" i="50"/>
  <c r="BA104" i="50"/>
  <c r="BA105" i="50"/>
  <c r="BA106" i="50"/>
  <c r="BA107" i="50"/>
  <c r="BA108" i="50"/>
  <c r="BA109" i="50"/>
  <c r="BA110" i="50"/>
  <c r="BA111" i="50"/>
  <c r="BA112" i="50"/>
  <c r="BA113" i="50"/>
  <c r="BA114" i="50"/>
  <c r="BA115" i="50"/>
  <c r="BA116" i="50"/>
  <c r="BA117" i="50"/>
  <c r="BA118" i="50"/>
  <c r="BA119" i="50"/>
  <c r="BA120" i="50"/>
  <c r="BA121" i="50"/>
  <c r="BA122" i="50"/>
  <c r="BA123" i="50"/>
  <c r="BA124" i="50"/>
  <c r="BA125" i="50"/>
  <c r="BA126" i="50"/>
  <c r="BA127" i="50"/>
  <c r="BA128" i="50"/>
  <c r="BA129" i="50"/>
  <c r="BA130" i="50"/>
  <c r="BA131" i="50"/>
  <c r="BA7" i="52"/>
  <c r="BA8" i="52"/>
  <c r="BA9" i="52"/>
  <c r="BA10" i="52"/>
  <c r="BA11" i="52"/>
  <c r="BA12" i="52"/>
  <c r="BA13" i="52"/>
  <c r="BA14" i="52"/>
  <c r="BA15" i="52"/>
  <c r="BA16" i="52"/>
  <c r="BA17" i="52"/>
  <c r="BA18" i="52"/>
  <c r="BA19" i="52"/>
  <c r="BA20" i="52"/>
  <c r="BA21" i="52"/>
  <c r="BA22" i="52"/>
  <c r="BA23" i="52"/>
  <c r="BA24" i="52"/>
  <c r="BA25" i="52"/>
  <c r="BA26" i="52"/>
  <c r="BA27" i="52"/>
  <c r="BA28" i="52"/>
  <c r="BA29" i="52"/>
  <c r="BA30" i="52"/>
  <c r="BA31" i="52"/>
  <c r="BA32" i="52"/>
  <c r="BA33" i="52"/>
  <c r="BA34" i="52"/>
  <c r="BA35" i="52"/>
  <c r="BA36" i="52"/>
  <c r="BA37" i="52"/>
  <c r="BA38" i="52"/>
  <c r="BA39" i="52"/>
  <c r="BA40" i="52"/>
  <c r="BA41" i="52"/>
  <c r="BA42" i="52"/>
  <c r="BA43" i="52"/>
  <c r="BA44" i="52"/>
  <c r="BA45" i="52"/>
  <c r="BA46" i="52"/>
  <c r="BA47" i="52"/>
  <c r="BA48" i="52"/>
  <c r="BA49" i="52"/>
  <c r="BA50" i="52"/>
  <c r="BA51" i="52"/>
  <c r="BA52" i="52"/>
  <c r="BA53" i="52"/>
  <c r="BA54" i="52"/>
  <c r="BA55" i="52"/>
  <c r="BA56" i="52"/>
  <c r="BA57" i="52"/>
  <c r="BA58" i="52"/>
  <c r="BA59" i="52"/>
  <c r="BA60" i="52"/>
  <c r="BA61" i="52"/>
  <c r="BA62" i="52"/>
  <c r="BA63" i="52"/>
  <c r="BA64" i="52"/>
  <c r="BA65" i="52"/>
  <c r="BA66" i="52"/>
  <c r="BA67" i="52"/>
  <c r="BA68" i="52"/>
  <c r="BA69" i="52"/>
  <c r="BA70" i="52"/>
  <c r="BA71" i="52"/>
  <c r="BA72" i="52"/>
  <c r="BA73" i="52"/>
  <c r="BA74" i="52"/>
  <c r="BA75" i="52"/>
  <c r="BA76" i="52"/>
  <c r="BA77" i="52"/>
  <c r="BA78" i="52"/>
  <c r="BA79" i="52"/>
  <c r="BA80" i="52"/>
  <c r="BA81" i="52"/>
  <c r="BA82" i="52"/>
  <c r="BA83" i="52"/>
  <c r="BA84" i="52"/>
  <c r="BA85" i="52"/>
  <c r="BA86" i="52"/>
  <c r="BA87" i="52"/>
  <c r="BA88" i="52"/>
  <c r="BA89" i="52"/>
  <c r="AC3" i="49"/>
  <c r="AD3" i="49"/>
  <c r="AE3" i="49"/>
  <c r="AI3" i="49"/>
  <c r="AJ3" i="49"/>
  <c r="AK3" i="49"/>
  <c r="AL3" i="49"/>
  <c r="AM3" i="49"/>
  <c r="AN3" i="49"/>
  <c r="AO3" i="49"/>
  <c r="AP3" i="49"/>
  <c r="AQ3" i="49"/>
  <c r="AR3" i="49"/>
  <c r="AS3" i="49"/>
  <c r="AT3" i="49"/>
  <c r="AU3" i="49"/>
  <c r="AV3" i="49"/>
  <c r="AW3" i="49"/>
  <c r="AX3" i="49"/>
  <c r="AY3" i="49"/>
  <c r="AZ3" i="49"/>
  <c r="BA3" i="49"/>
  <c r="BB3" i="49"/>
  <c r="BC3" i="49"/>
  <c r="BD3" i="49"/>
  <c r="BE3" i="49"/>
  <c r="BF3" i="49"/>
  <c r="BG3" i="49"/>
  <c r="BH3" i="49"/>
  <c r="BI3" i="49"/>
  <c r="BJ3" i="49"/>
  <c r="BK3" i="49"/>
  <c r="BL3" i="49"/>
  <c r="BM3" i="49"/>
  <c r="BN3" i="49"/>
  <c r="BO3" i="49"/>
  <c r="AC4" i="49"/>
  <c r="AD4" i="49"/>
  <c r="AE4" i="49"/>
  <c r="AI4" i="49"/>
  <c r="AJ4" i="49"/>
  <c r="AK4" i="49"/>
  <c r="AL4" i="49"/>
  <c r="AM4" i="49"/>
  <c r="AN4" i="49"/>
  <c r="AO4" i="49"/>
  <c r="AP4" i="49"/>
  <c r="AQ4" i="49"/>
  <c r="AR4" i="49"/>
  <c r="AS4" i="49"/>
  <c r="AT4" i="49"/>
  <c r="AU4" i="49"/>
  <c r="AV4" i="49"/>
  <c r="AW4" i="49"/>
  <c r="AX4" i="49"/>
  <c r="AY4" i="49"/>
  <c r="AZ4" i="49"/>
  <c r="BA4" i="49"/>
  <c r="BB4" i="49"/>
  <c r="BC4" i="49"/>
  <c r="BD4" i="49"/>
  <c r="BE4" i="49"/>
  <c r="BF4" i="49"/>
  <c r="BG4" i="49"/>
  <c r="BH4" i="49"/>
  <c r="BI4" i="49"/>
  <c r="BJ4" i="49"/>
  <c r="BK4" i="49"/>
  <c r="BL4" i="49"/>
  <c r="BM4" i="49"/>
  <c r="BN4" i="49"/>
  <c r="BO4" i="49"/>
  <c r="A242" i="53"/>
  <c r="V196" i="53"/>
  <c r="A196" i="53"/>
  <c r="V192" i="53"/>
  <c r="A192" i="53"/>
  <c r="V188" i="53"/>
  <c r="A188" i="53"/>
  <c r="V168" i="53"/>
  <c r="A168" i="53"/>
  <c r="A150" i="53"/>
  <c r="AD150" i="53"/>
  <c r="A226" i="53"/>
  <c r="A230" i="53"/>
  <c r="V250" i="53"/>
  <c r="A250" i="53"/>
  <c r="V245" i="53"/>
  <c r="A245" i="53"/>
  <c r="V247" i="53"/>
  <c r="A247" i="53"/>
  <c r="A189" i="53"/>
  <c r="A197" i="53"/>
  <c r="A204" i="53"/>
  <c r="A223" i="53"/>
  <c r="A229" i="53"/>
  <c r="A243" i="53"/>
  <c r="A193" i="53"/>
  <c r="A225" i="53"/>
  <c r="A246" i="53"/>
  <c r="V249" i="53"/>
  <c r="A249" i="53"/>
  <c r="V251" i="53"/>
  <c r="A191" i="53"/>
  <c r="A195" i="53"/>
  <c r="A199" i="53"/>
  <c r="A224" i="53"/>
  <c r="A228" i="53"/>
  <c r="A241" i="53"/>
  <c r="A244" i="53"/>
  <c r="A187" i="53"/>
  <c r="A190" i="53"/>
  <c r="A194" i="53"/>
  <c r="A227" i="53"/>
  <c r="A253" i="53"/>
  <c r="A254" i="53"/>
  <c r="A255" i="53"/>
  <c r="A256" i="53"/>
  <c r="A257" i="53"/>
  <c r="A240" i="53"/>
  <c r="A231" i="53"/>
  <c r="A232" i="53"/>
  <c r="A233" i="53"/>
  <c r="A235" i="53"/>
  <c r="A236" i="53"/>
  <c r="A237" i="53"/>
  <c r="A238" i="53"/>
  <c r="A239" i="53"/>
  <c r="A222" i="53"/>
  <c r="A205" i="53"/>
  <c r="A206" i="53"/>
  <c r="A207" i="53"/>
  <c r="A208" i="53"/>
  <c r="A209" i="53"/>
  <c r="A210" i="53"/>
  <c r="A211" i="53"/>
  <c r="A212" i="53"/>
  <c r="A213" i="53"/>
  <c r="A214" i="53"/>
  <c r="A215" i="53"/>
  <c r="A217" i="53"/>
  <c r="A218" i="53"/>
  <c r="A219" i="53"/>
  <c r="A220" i="53"/>
  <c r="A221" i="53"/>
  <c r="A200" i="53"/>
  <c r="A201" i="53"/>
  <c r="A202" i="53"/>
  <c r="A203" i="53"/>
  <c r="A169" i="53"/>
  <c r="A170" i="53"/>
  <c r="A171" i="53"/>
  <c r="A172" i="53"/>
  <c r="A173" i="53"/>
  <c r="A174" i="53"/>
  <c r="A175" i="53"/>
  <c r="A176" i="53"/>
  <c r="A177" i="53"/>
  <c r="A179" i="53"/>
  <c r="A181" i="53"/>
  <c r="A182" i="53"/>
  <c r="A183" i="53"/>
  <c r="A184" i="53"/>
  <c r="A185" i="53"/>
  <c r="A151" i="53"/>
  <c r="AD151" i="53"/>
  <c r="A152" i="53"/>
  <c r="AD152" i="53"/>
  <c r="A156" i="53"/>
  <c r="AD156" i="53"/>
  <c r="A157" i="53"/>
  <c r="AD157" i="53"/>
  <c r="A158" i="53"/>
  <c r="AD158" i="53"/>
  <c r="A159" i="53"/>
  <c r="AD159" i="53"/>
  <c r="A160" i="53"/>
  <c r="AD160" i="53"/>
  <c r="A161" i="53"/>
  <c r="AD161" i="53"/>
  <c r="A163" i="53"/>
  <c r="AD163" i="53"/>
  <c r="A164" i="53"/>
  <c r="AD164" i="53"/>
  <c r="A165" i="53"/>
  <c r="AD165" i="53"/>
  <c r="A166" i="53"/>
  <c r="AD166" i="53"/>
  <c r="A167" i="53"/>
  <c r="A133" i="53"/>
  <c r="AD133" i="53"/>
  <c r="A134" i="53"/>
  <c r="AD134" i="53"/>
  <c r="A135" i="53"/>
  <c r="AD135" i="53"/>
  <c r="A136" i="53"/>
  <c r="AD136" i="53"/>
  <c r="A137" i="53"/>
  <c r="AD137" i="53"/>
  <c r="A138" i="53"/>
  <c r="AD138" i="53"/>
  <c r="A139" i="53"/>
  <c r="AD139" i="53"/>
  <c r="A140" i="53"/>
  <c r="AD140" i="53"/>
  <c r="A141" i="53"/>
  <c r="AD141" i="53"/>
  <c r="A142" i="53"/>
  <c r="AD142" i="53"/>
  <c r="A143" i="53"/>
  <c r="AD143" i="53"/>
  <c r="A145" i="53"/>
  <c r="AD145" i="53"/>
  <c r="A146" i="53"/>
  <c r="AD146" i="53"/>
  <c r="A147" i="53"/>
  <c r="AD147" i="53"/>
  <c r="A148" i="53"/>
  <c r="AD148" i="53"/>
  <c r="A149" i="53"/>
  <c r="AD149" i="53"/>
  <c r="AX7" i="53"/>
  <c r="A7" i="53"/>
  <c r="AD7" i="53"/>
  <c r="A8" i="53"/>
  <c r="AD8" i="53"/>
  <c r="A9" i="53"/>
  <c r="AD9" i="53"/>
  <c r="A10" i="53"/>
  <c r="AD10" i="53"/>
  <c r="A11" i="53"/>
  <c r="AD11" i="53"/>
  <c r="AF7" i="52"/>
  <c r="AF8" i="52"/>
  <c r="AF9" i="52"/>
  <c r="AF10" i="52"/>
  <c r="AF11" i="52"/>
  <c r="AF12" i="52"/>
  <c r="AF13" i="52"/>
  <c r="AF14" i="52"/>
  <c r="AF15" i="52"/>
  <c r="AF16" i="52"/>
  <c r="AF17" i="52"/>
  <c r="AF18" i="52"/>
  <c r="AF19" i="52"/>
  <c r="AF20" i="52"/>
  <c r="AF21" i="52"/>
  <c r="AF22" i="52"/>
  <c r="AF23" i="52"/>
  <c r="AF24" i="52"/>
  <c r="AF25" i="52"/>
  <c r="AF26" i="52"/>
  <c r="AF27" i="52"/>
  <c r="AF28" i="52"/>
  <c r="AF29" i="52"/>
  <c r="AF30" i="52"/>
  <c r="AF31" i="52"/>
  <c r="AF32" i="52"/>
  <c r="AF33" i="52"/>
  <c r="AF34" i="52"/>
  <c r="AF35" i="52"/>
  <c r="AF36" i="52"/>
  <c r="AF37" i="52"/>
  <c r="AF38" i="52"/>
  <c r="AF39" i="52"/>
  <c r="AF40" i="52"/>
  <c r="AF41" i="52"/>
  <c r="AF42" i="52"/>
  <c r="AF43" i="52"/>
  <c r="AF44" i="52"/>
  <c r="AF45" i="52"/>
  <c r="AF46" i="52"/>
  <c r="AF47" i="52"/>
  <c r="AF48" i="52"/>
  <c r="AF49" i="52"/>
  <c r="AF50" i="52"/>
  <c r="AF51" i="52"/>
  <c r="AF52" i="52"/>
  <c r="AF53" i="52"/>
  <c r="AF54" i="52"/>
  <c r="AF55" i="52"/>
  <c r="AF56" i="52"/>
  <c r="AF57" i="52"/>
  <c r="AF58" i="52"/>
  <c r="AF59" i="52"/>
  <c r="AF60" i="52"/>
  <c r="AF61" i="52"/>
  <c r="AF62" i="52"/>
  <c r="AF63" i="52"/>
  <c r="AF64" i="52"/>
  <c r="AF65" i="52"/>
  <c r="AF66" i="52"/>
  <c r="AF67" i="52"/>
  <c r="AF68" i="52"/>
  <c r="AF69" i="52"/>
  <c r="AF70" i="52"/>
  <c r="AF71" i="52"/>
  <c r="AF72" i="52"/>
  <c r="AF73" i="52"/>
  <c r="AF74" i="52"/>
  <c r="AF75" i="52"/>
  <c r="AF76" i="52"/>
  <c r="AF77" i="52"/>
  <c r="AF78" i="52"/>
  <c r="AF79" i="52"/>
  <c r="AF80" i="52"/>
  <c r="AF81" i="52"/>
  <c r="AF82" i="52"/>
  <c r="AF83" i="52"/>
  <c r="AF84" i="52"/>
  <c r="AF85" i="52"/>
  <c r="AF86" i="52"/>
  <c r="AF87" i="52"/>
  <c r="AF88" i="52"/>
  <c r="AF89" i="52"/>
  <c r="AF7" i="51"/>
  <c r="AF8" i="51"/>
  <c r="AF9" i="51"/>
  <c r="AF10" i="51"/>
  <c r="AF11" i="51"/>
  <c r="AF12" i="51"/>
  <c r="AF13" i="51"/>
  <c r="AF14" i="51"/>
  <c r="AF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41" i="51"/>
  <c r="AF42" i="51"/>
  <c r="AF43" i="51"/>
  <c r="AF44" i="51"/>
  <c r="AF45" i="51"/>
  <c r="AF46" i="51"/>
  <c r="AF47" i="51"/>
  <c r="AF48" i="51"/>
  <c r="AF49" i="51"/>
  <c r="AF50" i="51"/>
  <c r="AF51" i="51"/>
  <c r="AF52" i="51"/>
  <c r="AF53" i="51"/>
  <c r="AF54" i="51"/>
  <c r="AF55" i="51"/>
  <c r="AF56" i="51"/>
  <c r="AF57" i="51"/>
  <c r="AF58" i="51"/>
  <c r="AF59" i="51"/>
  <c r="AF60" i="51"/>
  <c r="AF61" i="51"/>
  <c r="AF62" i="51"/>
  <c r="AF63" i="51"/>
  <c r="AF64" i="51"/>
  <c r="AF65" i="51"/>
  <c r="AF66" i="51"/>
  <c r="AF67" i="51"/>
  <c r="AF68" i="51"/>
  <c r="AF69" i="51"/>
  <c r="AF70" i="51"/>
  <c r="AF71" i="51"/>
  <c r="AF72" i="51"/>
  <c r="AF73" i="51"/>
  <c r="AF74" i="51"/>
  <c r="AF75" i="51"/>
  <c r="AF76" i="51"/>
  <c r="AF77" i="51"/>
  <c r="AF78" i="51"/>
  <c r="AF79" i="51"/>
  <c r="AF80" i="51"/>
  <c r="AF81" i="51"/>
  <c r="AF82" i="51"/>
  <c r="AF83" i="51"/>
  <c r="AF84" i="51"/>
  <c r="AF85" i="51"/>
  <c r="AF86" i="51"/>
  <c r="AF87" i="51"/>
  <c r="AF88" i="51"/>
  <c r="AF89" i="51"/>
  <c r="AF90" i="51"/>
  <c r="AF91" i="51"/>
  <c r="AF92" i="51"/>
  <c r="AF93" i="51"/>
  <c r="AF94" i="51"/>
  <c r="AF95" i="51"/>
  <c r="AF96" i="51"/>
  <c r="AF97" i="51"/>
  <c r="AF98" i="51"/>
  <c r="AF99" i="51"/>
  <c r="AF100" i="51"/>
  <c r="AF101" i="51"/>
  <c r="AF102" i="51"/>
  <c r="AF103" i="51"/>
  <c r="AF104" i="51"/>
  <c r="AF105" i="51"/>
  <c r="AF106" i="51"/>
  <c r="AF107" i="51"/>
  <c r="AF108" i="51"/>
  <c r="AF109" i="51"/>
  <c r="AF110" i="51"/>
  <c r="AF111" i="51"/>
  <c r="AF112" i="51"/>
  <c r="AF113" i="51"/>
  <c r="AF114" i="51"/>
  <c r="AF115" i="51"/>
  <c r="AF116" i="51"/>
  <c r="AF117" i="51"/>
  <c r="AF118" i="51"/>
  <c r="AF119" i="51"/>
  <c r="AF120" i="51"/>
  <c r="AF121" i="51"/>
  <c r="AF122" i="51"/>
  <c r="AF123" i="51"/>
  <c r="AF124" i="51"/>
  <c r="AF125" i="51"/>
  <c r="AF126" i="51"/>
  <c r="AF127" i="51"/>
  <c r="AF128" i="51"/>
  <c r="AF129" i="51"/>
  <c r="AF130" i="51"/>
  <c r="AF131" i="51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H7" i="51"/>
  <c r="AH8" i="51"/>
  <c r="AH9" i="51"/>
  <c r="AH10" i="51"/>
  <c r="AH11" i="51"/>
  <c r="AH12" i="51"/>
  <c r="AH13" i="51"/>
  <c r="AH14" i="51"/>
  <c r="AH15" i="51"/>
  <c r="AH16" i="51"/>
  <c r="AH17" i="51"/>
  <c r="AH18" i="51"/>
  <c r="AH19" i="51"/>
  <c r="AH20" i="51"/>
  <c r="AH21" i="51"/>
  <c r="AH22" i="51"/>
  <c r="AH23" i="51"/>
  <c r="AH24" i="51"/>
  <c r="AH25" i="51"/>
  <c r="AH26" i="51"/>
  <c r="AH27" i="51"/>
  <c r="AH28" i="51"/>
  <c r="AH29" i="51"/>
  <c r="AH30" i="51"/>
  <c r="AH31" i="51"/>
  <c r="AH32" i="51"/>
  <c r="AH33" i="51"/>
  <c r="AH34" i="51"/>
  <c r="AH35" i="51"/>
  <c r="AH36" i="51"/>
  <c r="AH37" i="51"/>
  <c r="AH38" i="51"/>
  <c r="AH39" i="51"/>
  <c r="AH40" i="51"/>
  <c r="AH41" i="51"/>
  <c r="AH42" i="51"/>
  <c r="AH43" i="51"/>
  <c r="AH44" i="51"/>
  <c r="AH45" i="51"/>
  <c r="AH46" i="51"/>
  <c r="AH47" i="51"/>
  <c r="AH48" i="51"/>
  <c r="AH49" i="51"/>
  <c r="AH50" i="51"/>
  <c r="AH51" i="51"/>
  <c r="AH52" i="51"/>
  <c r="AH53" i="51"/>
  <c r="AH54" i="51"/>
  <c r="AH55" i="51"/>
  <c r="AH56" i="51"/>
  <c r="AH57" i="51"/>
  <c r="AH58" i="51"/>
  <c r="AH59" i="51"/>
  <c r="AH60" i="51"/>
  <c r="AH61" i="51"/>
  <c r="AH62" i="51"/>
  <c r="AH63" i="51"/>
  <c r="AH64" i="51"/>
  <c r="AH65" i="51"/>
  <c r="AH66" i="51"/>
  <c r="AH67" i="51"/>
  <c r="AH68" i="51"/>
  <c r="AH69" i="51"/>
  <c r="AH70" i="51"/>
  <c r="AH71" i="51"/>
  <c r="AH72" i="51"/>
  <c r="AH73" i="51"/>
  <c r="AH74" i="51"/>
  <c r="AH75" i="51"/>
  <c r="AH76" i="51"/>
  <c r="AH77" i="51"/>
  <c r="AH78" i="51"/>
  <c r="AH79" i="51"/>
  <c r="AH80" i="51"/>
  <c r="AH81" i="51"/>
  <c r="AH82" i="51"/>
  <c r="AH83" i="51"/>
  <c r="AH84" i="51"/>
  <c r="AH85" i="51"/>
  <c r="AH86" i="51"/>
  <c r="AH87" i="51"/>
  <c r="AH88" i="51"/>
  <c r="AH89" i="51"/>
  <c r="AH90" i="51"/>
  <c r="AH91" i="51"/>
  <c r="AH92" i="51"/>
  <c r="AH93" i="51"/>
  <c r="AH94" i="51"/>
  <c r="AH95" i="51"/>
  <c r="AH96" i="51"/>
  <c r="AH97" i="51"/>
  <c r="AH98" i="51"/>
  <c r="AH99" i="51"/>
  <c r="AH100" i="51"/>
  <c r="AH101" i="51"/>
  <c r="AH102" i="51"/>
  <c r="AH103" i="51"/>
  <c r="AH104" i="51"/>
  <c r="AH105" i="51"/>
  <c r="AH106" i="51"/>
  <c r="AH107" i="51"/>
  <c r="AH108" i="51"/>
  <c r="AH109" i="51"/>
  <c r="AH110" i="51"/>
  <c r="AH111" i="51"/>
  <c r="AH112" i="51"/>
  <c r="AH113" i="51"/>
  <c r="AH114" i="51"/>
  <c r="AH115" i="51"/>
  <c r="AH116" i="51"/>
  <c r="AH117" i="51"/>
  <c r="AH118" i="51"/>
  <c r="AH119" i="51"/>
  <c r="AH120" i="51"/>
  <c r="AH121" i="51"/>
  <c r="AH122" i="51"/>
  <c r="AH123" i="51"/>
  <c r="AH124" i="51"/>
  <c r="AH125" i="51"/>
  <c r="AH126" i="51"/>
  <c r="AH127" i="51"/>
  <c r="AH128" i="51"/>
  <c r="AH129" i="51"/>
  <c r="AH130" i="51"/>
  <c r="AH131" i="51"/>
  <c r="AH7" i="50"/>
  <c r="AH8" i="50"/>
  <c r="AH9" i="50"/>
  <c r="AH10" i="50"/>
  <c r="AH11" i="50"/>
  <c r="AH12" i="50"/>
  <c r="AH13" i="50"/>
  <c r="AH14" i="50"/>
  <c r="AH15" i="50"/>
  <c r="AH16" i="50"/>
  <c r="AH17" i="50"/>
  <c r="AH18" i="50"/>
  <c r="AH19" i="50"/>
  <c r="AH20" i="50"/>
  <c r="AH21" i="50"/>
  <c r="AH22" i="50"/>
  <c r="AH23" i="50"/>
  <c r="AH24" i="50"/>
  <c r="AH25" i="50"/>
  <c r="AH26" i="50"/>
  <c r="AH27" i="50"/>
  <c r="AH28" i="50"/>
  <c r="AH29" i="50"/>
  <c r="AH30" i="50"/>
  <c r="AH31" i="50"/>
  <c r="AH32" i="50"/>
  <c r="AH33" i="50"/>
  <c r="AH34" i="50"/>
  <c r="AH35" i="50"/>
  <c r="AH36" i="50"/>
  <c r="AH37" i="50"/>
  <c r="AH38" i="50"/>
  <c r="AH39" i="50"/>
  <c r="AH40" i="50"/>
  <c r="AH41" i="50"/>
  <c r="AH42" i="50"/>
  <c r="AH43" i="50"/>
  <c r="AH44" i="50"/>
  <c r="AH45" i="50"/>
  <c r="AH46" i="50"/>
  <c r="AH47" i="50"/>
  <c r="AH48" i="50"/>
  <c r="AH49" i="50"/>
  <c r="AH50" i="50"/>
  <c r="AH51" i="50"/>
  <c r="AH52" i="50"/>
  <c r="AH53" i="50"/>
  <c r="AH54" i="50"/>
  <c r="AH55" i="50"/>
  <c r="AH56" i="50"/>
  <c r="AH57" i="50"/>
  <c r="AH58" i="50"/>
  <c r="AH59" i="50"/>
  <c r="AH60" i="50"/>
  <c r="AH61" i="50"/>
  <c r="AH62" i="50"/>
  <c r="AH63" i="50"/>
  <c r="AH64" i="50"/>
  <c r="AH65" i="50"/>
  <c r="AH66" i="50"/>
  <c r="AH67" i="50"/>
  <c r="AH68" i="50"/>
  <c r="AH69" i="50"/>
  <c r="AH70" i="50"/>
  <c r="AH71" i="50"/>
  <c r="AH72" i="50"/>
  <c r="AH73" i="50"/>
  <c r="AH74" i="50"/>
  <c r="AH75" i="50"/>
  <c r="AH76" i="50"/>
  <c r="AH77" i="50"/>
  <c r="AH78" i="50"/>
  <c r="AH79" i="50"/>
  <c r="AH80" i="50"/>
  <c r="AH81" i="50"/>
  <c r="AH82" i="50"/>
  <c r="AH83" i="50"/>
  <c r="AH84" i="50"/>
  <c r="AH85" i="50"/>
  <c r="AH86" i="50"/>
  <c r="AH87" i="50"/>
  <c r="AH88" i="50"/>
  <c r="AH89" i="50"/>
  <c r="AH90" i="50"/>
  <c r="AH91" i="50"/>
  <c r="AH92" i="50"/>
  <c r="AH93" i="50"/>
  <c r="AH94" i="50"/>
  <c r="AH95" i="50"/>
  <c r="AH96" i="50"/>
  <c r="AH97" i="50"/>
  <c r="AH98" i="50"/>
  <c r="AH99" i="50"/>
  <c r="AH100" i="50"/>
  <c r="AH101" i="50"/>
  <c r="AH102" i="50"/>
  <c r="AH103" i="50"/>
  <c r="AH104" i="50"/>
  <c r="AH105" i="50"/>
  <c r="AH106" i="50"/>
  <c r="AH107" i="50"/>
  <c r="AH108" i="50"/>
  <c r="AH109" i="50"/>
  <c r="AH110" i="50"/>
  <c r="AH111" i="50"/>
  <c r="AH112" i="50"/>
  <c r="AH113" i="50"/>
  <c r="AH114" i="50"/>
  <c r="AH115" i="50"/>
  <c r="AH116" i="50"/>
  <c r="AH117" i="50"/>
  <c r="AH118" i="50"/>
  <c r="AH119" i="50"/>
  <c r="AH120" i="50"/>
  <c r="AH121" i="50"/>
  <c r="AH122" i="50"/>
  <c r="AH123" i="50"/>
  <c r="AH124" i="50"/>
  <c r="AH125" i="50"/>
  <c r="AH126" i="50"/>
  <c r="AH127" i="50"/>
  <c r="AH128" i="50"/>
  <c r="AH129" i="50"/>
  <c r="AH130" i="50"/>
  <c r="AH131" i="50"/>
  <c r="AH7" i="52"/>
  <c r="AH8" i="52"/>
  <c r="AH9" i="52"/>
  <c r="AH10" i="52"/>
  <c r="AH11" i="52"/>
  <c r="AH12" i="52"/>
  <c r="AH13" i="52"/>
  <c r="AH14" i="52"/>
  <c r="AH15" i="52"/>
  <c r="AH16" i="52"/>
  <c r="AH17" i="52"/>
  <c r="AH18" i="52"/>
  <c r="AH19" i="52"/>
  <c r="AH20" i="52"/>
  <c r="AH21" i="52"/>
  <c r="AH22" i="52"/>
  <c r="AH23" i="52"/>
  <c r="AH24" i="52"/>
  <c r="AH25" i="52"/>
  <c r="AH26" i="52"/>
  <c r="AH27" i="52"/>
  <c r="AH28" i="52"/>
  <c r="AH29" i="52"/>
  <c r="AH30" i="52"/>
  <c r="AH31" i="52"/>
  <c r="AH32" i="52"/>
  <c r="AH33" i="52"/>
  <c r="AH34" i="52"/>
  <c r="AH35" i="52"/>
  <c r="AH36" i="52"/>
  <c r="AH37" i="52"/>
  <c r="AH38" i="52"/>
  <c r="AH39" i="52"/>
  <c r="AH40" i="52"/>
  <c r="AH41" i="52"/>
  <c r="AH42" i="52"/>
  <c r="AH43" i="52"/>
  <c r="AH44" i="52"/>
  <c r="AH45" i="52"/>
  <c r="AH46" i="52"/>
  <c r="AH47" i="52"/>
  <c r="AH48" i="52"/>
  <c r="AH49" i="52"/>
  <c r="AH50" i="52"/>
  <c r="AH51" i="52"/>
  <c r="AH52" i="52"/>
  <c r="AH53" i="52"/>
  <c r="AH54" i="52"/>
  <c r="AH55" i="52"/>
  <c r="AH56" i="52"/>
  <c r="AH57" i="52"/>
  <c r="AH58" i="52"/>
  <c r="AH59" i="52"/>
  <c r="AH60" i="52"/>
  <c r="AH61" i="52"/>
  <c r="AH62" i="52"/>
  <c r="AH63" i="52"/>
  <c r="AH64" i="52"/>
  <c r="AH65" i="52"/>
  <c r="AH66" i="52"/>
  <c r="AH67" i="52"/>
  <c r="AH68" i="52"/>
  <c r="AH69" i="52"/>
  <c r="AH70" i="52"/>
  <c r="AH71" i="52"/>
  <c r="AH72" i="52"/>
  <c r="AH73" i="52"/>
  <c r="AH74" i="52"/>
  <c r="AH75" i="52"/>
  <c r="AH76" i="52"/>
  <c r="AH77" i="52"/>
  <c r="AH78" i="52"/>
  <c r="AH79" i="52"/>
  <c r="AH80" i="52"/>
  <c r="AH81" i="52"/>
  <c r="AH82" i="52"/>
  <c r="AH83" i="52"/>
  <c r="AH84" i="52"/>
  <c r="AH85" i="52"/>
  <c r="AH86" i="52"/>
  <c r="AH87" i="52"/>
  <c r="AH88" i="52"/>
  <c r="AH89" i="52"/>
  <c r="AG7" i="52"/>
  <c r="AG8" i="52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G26" i="52"/>
  <c r="AG27" i="52"/>
  <c r="AG28" i="52"/>
  <c r="AG29" i="52"/>
  <c r="AG30" i="52"/>
  <c r="AG31" i="52"/>
  <c r="AG32" i="52"/>
  <c r="AG33" i="52"/>
  <c r="AG34" i="52"/>
  <c r="AG35" i="52"/>
  <c r="AG36" i="52"/>
  <c r="AG37" i="52"/>
  <c r="AG38" i="52"/>
  <c r="AG39" i="52"/>
  <c r="AG40" i="52"/>
  <c r="AG41" i="52"/>
  <c r="AG42" i="52"/>
  <c r="AG43" i="52"/>
  <c r="AG44" i="52"/>
  <c r="AG45" i="52"/>
  <c r="AG46" i="52"/>
  <c r="AG47" i="52"/>
  <c r="AG48" i="52"/>
  <c r="AG49" i="52"/>
  <c r="AG50" i="52"/>
  <c r="AG51" i="52"/>
  <c r="AG52" i="52"/>
  <c r="AG53" i="52"/>
  <c r="AG54" i="52"/>
  <c r="AG55" i="52"/>
  <c r="AG56" i="52"/>
  <c r="AG57" i="52"/>
  <c r="AG58" i="52"/>
  <c r="AG59" i="52"/>
  <c r="AG60" i="52"/>
  <c r="AG61" i="52"/>
  <c r="AG62" i="52"/>
  <c r="AG63" i="52"/>
  <c r="AG64" i="52"/>
  <c r="AG65" i="52"/>
  <c r="AG66" i="52"/>
  <c r="AG67" i="52"/>
  <c r="AG68" i="52"/>
  <c r="AG69" i="52"/>
  <c r="AG70" i="52"/>
  <c r="AG71" i="52"/>
  <c r="AG72" i="52"/>
  <c r="AG73" i="52"/>
  <c r="AG74" i="52"/>
  <c r="AG75" i="52"/>
  <c r="AG76" i="52"/>
  <c r="AG77" i="52"/>
  <c r="AG78" i="52"/>
  <c r="AG79" i="52"/>
  <c r="AG80" i="52"/>
  <c r="AG81" i="52"/>
  <c r="AG82" i="52"/>
  <c r="AG83" i="52"/>
  <c r="AG84" i="52"/>
  <c r="AG85" i="52"/>
  <c r="AG86" i="52"/>
  <c r="AG87" i="52"/>
  <c r="AG88" i="52"/>
  <c r="AG89" i="52"/>
  <c r="AG6" i="52"/>
  <c r="AC7" i="51"/>
  <c r="AC8" i="51"/>
  <c r="AC9" i="51"/>
  <c r="AC10" i="51"/>
  <c r="AC11" i="51"/>
  <c r="AC12" i="51"/>
  <c r="AC13" i="51"/>
  <c r="AC14" i="51"/>
  <c r="AC15" i="51"/>
  <c r="AC16" i="51"/>
  <c r="AC17" i="51"/>
  <c r="AC18" i="51"/>
  <c r="AC19" i="51"/>
  <c r="AC20" i="51"/>
  <c r="AC21" i="51"/>
  <c r="AC22" i="51"/>
  <c r="AC23" i="51"/>
  <c r="AC24" i="51"/>
  <c r="AC25" i="51"/>
  <c r="AC26" i="51"/>
  <c r="AC27" i="51"/>
  <c r="AC28" i="51"/>
  <c r="AC29" i="51"/>
  <c r="AC30" i="51"/>
  <c r="AC31" i="51"/>
  <c r="AC32" i="51"/>
  <c r="AC33" i="51"/>
  <c r="AC34" i="51"/>
  <c r="AC35" i="51"/>
  <c r="AC36" i="51"/>
  <c r="AC37" i="51"/>
  <c r="AC38" i="51"/>
  <c r="AC39" i="51"/>
  <c r="AC40" i="51"/>
  <c r="AC41" i="51"/>
  <c r="AC42" i="51"/>
  <c r="AC43" i="51"/>
  <c r="AC44" i="51"/>
  <c r="AC45" i="51"/>
  <c r="AC46" i="51"/>
  <c r="AC47" i="51"/>
  <c r="AC48" i="51"/>
  <c r="AC49" i="51"/>
  <c r="AC50" i="51"/>
  <c r="AC51" i="51"/>
  <c r="AC52" i="51"/>
  <c r="AC53" i="51"/>
  <c r="AC54" i="51"/>
  <c r="AC55" i="51"/>
  <c r="AC56" i="51"/>
  <c r="AC57" i="51"/>
  <c r="AC58" i="51"/>
  <c r="AC59" i="51"/>
  <c r="AC60" i="51"/>
  <c r="AC61" i="51"/>
  <c r="AC62" i="51"/>
  <c r="AC63" i="51"/>
  <c r="AC64" i="51"/>
  <c r="AC65" i="51"/>
  <c r="AC66" i="51"/>
  <c r="AC67" i="51"/>
  <c r="AC68" i="51"/>
  <c r="AC69" i="51"/>
  <c r="AC70" i="51"/>
  <c r="AC71" i="51"/>
  <c r="AC72" i="51"/>
  <c r="AC73" i="51"/>
  <c r="AC74" i="51"/>
  <c r="AC75" i="51"/>
  <c r="AC76" i="51"/>
  <c r="AC77" i="51"/>
  <c r="AC78" i="51"/>
  <c r="AC79" i="51"/>
  <c r="AC80" i="51"/>
  <c r="AC81" i="51"/>
  <c r="AC82" i="51"/>
  <c r="AC83" i="51"/>
  <c r="AC84" i="51"/>
  <c r="AC85" i="51"/>
  <c r="AC86" i="51"/>
  <c r="AC87" i="51"/>
  <c r="AC88" i="51"/>
  <c r="AC89" i="51"/>
  <c r="AC90" i="51"/>
  <c r="AC91" i="51"/>
  <c r="AC92" i="51"/>
  <c r="AC93" i="51"/>
  <c r="AC94" i="51"/>
  <c r="AC95" i="51"/>
  <c r="AC96" i="51"/>
  <c r="AC97" i="51"/>
  <c r="AC98" i="51"/>
  <c r="AC99" i="51"/>
  <c r="AC100" i="51"/>
  <c r="AC101" i="51"/>
  <c r="AC102" i="51"/>
  <c r="AC103" i="51"/>
  <c r="AC104" i="51"/>
  <c r="AC105" i="51"/>
  <c r="AC106" i="51"/>
  <c r="AC107" i="51"/>
  <c r="AC108" i="51"/>
  <c r="AC109" i="51"/>
  <c r="AC110" i="51"/>
  <c r="AC111" i="51"/>
  <c r="AC112" i="51"/>
  <c r="AC113" i="51"/>
  <c r="AC114" i="51"/>
  <c r="AC115" i="51"/>
  <c r="AC116" i="51"/>
  <c r="AC117" i="51"/>
  <c r="AC118" i="51"/>
  <c r="AC119" i="51"/>
  <c r="AC120" i="51"/>
  <c r="AC121" i="51"/>
  <c r="AC122" i="51"/>
  <c r="AC123" i="51"/>
  <c r="AC124" i="51"/>
  <c r="AC125" i="51"/>
  <c r="AC126" i="51"/>
  <c r="AC127" i="51"/>
  <c r="AC128" i="51"/>
  <c r="AC129" i="51"/>
  <c r="AC130" i="51"/>
  <c r="AC131" i="51"/>
  <c r="AC7" i="50"/>
  <c r="AC8" i="50"/>
  <c r="AC9" i="50"/>
  <c r="AC10" i="50"/>
  <c r="AC11" i="50"/>
  <c r="AC12" i="50"/>
  <c r="AC13" i="50"/>
  <c r="AC14" i="50"/>
  <c r="AC15" i="50"/>
  <c r="AC16" i="50"/>
  <c r="AC17" i="50"/>
  <c r="AC18" i="50"/>
  <c r="AC19" i="50"/>
  <c r="AC20" i="50"/>
  <c r="AC21" i="50"/>
  <c r="AC22" i="50"/>
  <c r="AC23" i="50"/>
  <c r="AC24" i="50"/>
  <c r="AC25" i="50"/>
  <c r="AC26" i="50"/>
  <c r="AC27" i="50"/>
  <c r="AC28" i="50"/>
  <c r="AC29" i="50"/>
  <c r="AC30" i="50"/>
  <c r="AC31" i="50"/>
  <c r="AC32" i="50"/>
  <c r="AC33" i="50"/>
  <c r="AC34" i="50"/>
  <c r="AC35" i="50"/>
  <c r="AC36" i="50"/>
  <c r="AC37" i="50"/>
  <c r="AC38" i="50"/>
  <c r="AC39" i="50"/>
  <c r="AC40" i="50"/>
  <c r="AC41" i="50"/>
  <c r="AC42" i="50"/>
  <c r="AC43" i="50"/>
  <c r="AC44" i="50"/>
  <c r="AC45" i="50"/>
  <c r="AC46" i="50"/>
  <c r="AC47" i="50"/>
  <c r="AC48" i="50"/>
  <c r="AC49" i="50"/>
  <c r="AC50" i="50"/>
  <c r="AC51" i="50"/>
  <c r="AC52" i="50"/>
  <c r="AC53" i="50"/>
  <c r="AC54" i="50"/>
  <c r="AC55" i="50"/>
  <c r="AC56" i="50"/>
  <c r="AC57" i="50"/>
  <c r="AC58" i="50"/>
  <c r="AC59" i="50"/>
  <c r="AC60" i="50"/>
  <c r="AC61" i="50"/>
  <c r="AC62" i="50"/>
  <c r="AC63" i="50"/>
  <c r="AC64" i="50"/>
  <c r="AC65" i="50"/>
  <c r="AC66" i="50"/>
  <c r="AC67" i="50"/>
  <c r="AC68" i="50"/>
  <c r="AC69" i="50"/>
  <c r="AC70" i="50"/>
  <c r="AC71" i="50"/>
  <c r="AC72" i="50"/>
  <c r="AC73" i="50"/>
  <c r="AC74" i="50"/>
  <c r="AC75" i="50"/>
  <c r="AC76" i="50"/>
  <c r="AC77" i="50"/>
  <c r="AC78" i="50"/>
  <c r="AC79" i="50"/>
  <c r="AC80" i="50"/>
  <c r="AC81" i="50"/>
  <c r="AC82" i="50"/>
  <c r="AC83" i="50"/>
  <c r="AC84" i="50"/>
  <c r="AC85" i="50"/>
  <c r="AC86" i="50"/>
  <c r="AC87" i="50"/>
  <c r="AC88" i="50"/>
  <c r="AC89" i="50"/>
  <c r="AC90" i="50"/>
  <c r="AC91" i="50"/>
  <c r="AC92" i="50"/>
  <c r="AC93" i="50"/>
  <c r="AC94" i="50"/>
  <c r="AC95" i="50"/>
  <c r="AC96" i="50"/>
  <c r="AC97" i="50"/>
  <c r="AC98" i="50"/>
  <c r="AC99" i="50"/>
  <c r="AC100" i="50"/>
  <c r="AC101" i="50"/>
  <c r="AC102" i="50"/>
  <c r="AC103" i="50"/>
  <c r="AC104" i="50"/>
  <c r="AC105" i="50"/>
  <c r="AC106" i="50"/>
  <c r="AC107" i="50"/>
  <c r="AC108" i="50"/>
  <c r="AC109" i="50"/>
  <c r="AC110" i="50"/>
  <c r="AC111" i="50"/>
  <c r="AC112" i="50"/>
  <c r="AC113" i="50"/>
  <c r="AC114" i="50"/>
  <c r="AC115" i="50"/>
  <c r="AC116" i="50"/>
  <c r="AC117" i="50"/>
  <c r="AC118" i="50"/>
  <c r="AC119" i="50"/>
  <c r="AC120" i="50"/>
  <c r="AC121" i="50"/>
  <c r="AC122" i="50"/>
  <c r="AC123" i="50"/>
  <c r="AC124" i="50"/>
  <c r="AC125" i="50"/>
  <c r="AC126" i="50"/>
  <c r="AC127" i="50"/>
  <c r="AC128" i="50"/>
  <c r="AC129" i="50"/>
  <c r="AC130" i="50"/>
  <c r="AC131" i="50"/>
  <c r="AC7" i="52"/>
  <c r="AC8" i="52"/>
  <c r="AC9" i="52"/>
  <c r="AC10" i="52"/>
  <c r="AC11" i="52"/>
  <c r="AC12" i="52"/>
  <c r="AC13" i="52"/>
  <c r="AC14" i="52"/>
  <c r="AC15" i="52"/>
  <c r="AC16" i="52"/>
  <c r="AC17" i="52"/>
  <c r="AC18" i="52"/>
  <c r="AC19" i="52"/>
  <c r="AC20" i="52"/>
  <c r="AC21" i="52"/>
  <c r="AC22" i="52"/>
  <c r="AC23" i="52"/>
  <c r="AC24" i="52"/>
  <c r="AC25" i="52"/>
  <c r="AC26" i="52"/>
  <c r="AC27" i="52"/>
  <c r="AC28" i="52"/>
  <c r="AC29" i="52"/>
  <c r="AC30" i="52"/>
  <c r="AC31" i="52"/>
  <c r="AC32" i="52"/>
  <c r="AC33" i="52"/>
  <c r="AC34" i="52"/>
  <c r="AC35" i="52"/>
  <c r="AC36" i="52"/>
  <c r="AC37" i="52"/>
  <c r="AC38" i="52"/>
  <c r="AC39" i="52"/>
  <c r="AC40" i="52"/>
  <c r="AC41" i="52"/>
  <c r="AC42" i="52"/>
  <c r="AC43" i="52"/>
  <c r="AC44" i="52"/>
  <c r="AC45" i="52"/>
  <c r="AC46" i="52"/>
  <c r="AC47" i="52"/>
  <c r="AC48" i="52"/>
  <c r="AC49" i="52"/>
  <c r="AC50" i="52"/>
  <c r="AC51" i="52"/>
  <c r="AC52" i="52"/>
  <c r="AC53" i="52"/>
  <c r="AC54" i="52"/>
  <c r="AC55" i="52"/>
  <c r="AC56" i="52"/>
  <c r="AC57" i="52"/>
  <c r="AC58" i="52"/>
  <c r="AC59" i="52"/>
  <c r="AC60" i="52"/>
  <c r="AC61" i="52"/>
  <c r="AC62" i="52"/>
  <c r="AC63" i="52"/>
  <c r="AC64" i="52"/>
  <c r="AC65" i="52"/>
  <c r="AC66" i="52"/>
  <c r="AC67" i="52"/>
  <c r="AC68" i="52"/>
  <c r="AC69" i="52"/>
  <c r="AC70" i="52"/>
  <c r="AC71" i="52"/>
  <c r="AC72" i="52"/>
  <c r="AC73" i="52"/>
  <c r="AC74" i="52"/>
  <c r="AC75" i="52"/>
  <c r="AC76" i="52"/>
  <c r="AC77" i="52"/>
  <c r="AC78" i="52"/>
  <c r="AC79" i="52"/>
  <c r="AC80" i="52"/>
  <c r="AC81" i="52"/>
  <c r="AC82" i="52"/>
  <c r="AC83" i="52"/>
  <c r="AC84" i="52"/>
  <c r="AC85" i="52"/>
  <c r="AC86" i="52"/>
  <c r="AC87" i="52"/>
  <c r="AC88" i="52"/>
  <c r="AC89" i="52"/>
  <c r="AE7" i="52"/>
  <c r="AE11" i="52"/>
  <c r="AE15" i="52"/>
  <c r="AE19" i="52"/>
  <c r="AE23" i="52"/>
  <c r="AE29" i="52"/>
  <c r="AE49" i="52"/>
  <c r="AE53" i="52"/>
  <c r="AE57" i="52"/>
  <c r="AE61" i="52"/>
  <c r="AE65" i="52"/>
  <c r="AE69" i="52"/>
  <c r="AE73" i="52"/>
  <c r="AE77" i="52"/>
  <c r="AE81" i="52"/>
  <c r="AE85" i="52"/>
  <c r="AE89" i="52"/>
  <c r="BJ89" i="52"/>
  <c r="BC89" i="52"/>
  <c r="BK89" i="52"/>
  <c r="AP89" i="52"/>
  <c r="AL89" i="52"/>
  <c r="U89" i="52"/>
  <c r="AT89" i="52"/>
  <c r="P89" i="52"/>
  <c r="AK89" i="52"/>
  <c r="O89" i="52"/>
  <c r="AJ89" i="52"/>
  <c r="BC88" i="52"/>
  <c r="BK88" i="52"/>
  <c r="BJ88" i="52"/>
  <c r="AP88" i="52"/>
  <c r="AL88" i="52"/>
  <c r="AE88" i="52"/>
  <c r="U88" i="52"/>
  <c r="AT88" i="52"/>
  <c r="P88" i="52"/>
  <c r="AK88" i="52"/>
  <c r="O88" i="52"/>
  <c r="AJ88" i="52"/>
  <c r="BJ87" i="52"/>
  <c r="BC87" i="52"/>
  <c r="BK87" i="52"/>
  <c r="AP87" i="52"/>
  <c r="AL87" i="52"/>
  <c r="U87" i="52"/>
  <c r="AT87" i="52"/>
  <c r="P87" i="52"/>
  <c r="AK87" i="52"/>
  <c r="O87" i="52"/>
  <c r="AJ87" i="52"/>
  <c r="AE87" i="52"/>
  <c r="BJ86" i="52"/>
  <c r="BC86" i="52"/>
  <c r="BK86" i="52"/>
  <c r="AP86" i="52"/>
  <c r="AL86" i="52"/>
  <c r="AE86" i="52"/>
  <c r="U86" i="52"/>
  <c r="AT86" i="52"/>
  <c r="P86" i="52"/>
  <c r="AK86" i="52"/>
  <c r="O86" i="52"/>
  <c r="AJ86" i="52"/>
  <c r="BJ85" i="52"/>
  <c r="BC85" i="52"/>
  <c r="BK85" i="52"/>
  <c r="AP85" i="52"/>
  <c r="AL85" i="52"/>
  <c r="U85" i="52"/>
  <c r="AT85" i="52"/>
  <c r="P85" i="52"/>
  <c r="AK85" i="52"/>
  <c r="O85" i="52"/>
  <c r="AJ85" i="52"/>
  <c r="BJ84" i="52"/>
  <c r="BC84" i="52"/>
  <c r="BK84" i="52"/>
  <c r="AP84" i="52"/>
  <c r="AL84" i="52"/>
  <c r="P84" i="52"/>
  <c r="AK84" i="52"/>
  <c r="AE84" i="52"/>
  <c r="U84" i="52"/>
  <c r="AT84" i="52"/>
  <c r="O84" i="52"/>
  <c r="AJ84" i="52"/>
  <c r="BC83" i="52"/>
  <c r="BK83" i="52"/>
  <c r="BJ83" i="52"/>
  <c r="AP83" i="52"/>
  <c r="AL83" i="52"/>
  <c r="AE83" i="52"/>
  <c r="U83" i="52"/>
  <c r="AT83" i="52"/>
  <c r="P83" i="52"/>
  <c r="AK83" i="52"/>
  <c r="O83" i="52"/>
  <c r="AJ83" i="52"/>
  <c r="BJ82" i="52"/>
  <c r="BC82" i="52"/>
  <c r="BK82" i="52"/>
  <c r="AP82" i="52"/>
  <c r="AL82" i="52"/>
  <c r="P82" i="52"/>
  <c r="AK82" i="52"/>
  <c r="AE82" i="52"/>
  <c r="U82" i="52"/>
  <c r="AT82" i="52"/>
  <c r="O82" i="52"/>
  <c r="AJ82" i="52"/>
  <c r="BC81" i="52"/>
  <c r="BK81" i="52"/>
  <c r="BJ81" i="52"/>
  <c r="AP81" i="52"/>
  <c r="AL81" i="52"/>
  <c r="U81" i="52"/>
  <c r="AT81" i="52"/>
  <c r="P81" i="52"/>
  <c r="AK81" i="52"/>
  <c r="O81" i="52"/>
  <c r="AJ81" i="52"/>
  <c r="BJ80" i="52"/>
  <c r="BC80" i="52"/>
  <c r="BK80" i="52"/>
  <c r="AP80" i="52"/>
  <c r="AL80" i="52"/>
  <c r="AE80" i="52"/>
  <c r="U80" i="52"/>
  <c r="AT80" i="52"/>
  <c r="P80" i="52"/>
  <c r="AK80" i="52"/>
  <c r="O80" i="52"/>
  <c r="AJ80" i="52"/>
  <c r="BJ79" i="52"/>
  <c r="BC79" i="52"/>
  <c r="BK79" i="52"/>
  <c r="AP79" i="52"/>
  <c r="AL79" i="52"/>
  <c r="AE79" i="52"/>
  <c r="U79" i="52"/>
  <c r="AT79" i="52"/>
  <c r="P79" i="52"/>
  <c r="AK79" i="52"/>
  <c r="O79" i="52"/>
  <c r="AJ79" i="52"/>
  <c r="BC78" i="52"/>
  <c r="BK78" i="52"/>
  <c r="BJ78" i="52"/>
  <c r="AP78" i="52"/>
  <c r="AL78" i="52"/>
  <c r="AE78" i="52"/>
  <c r="U78" i="52"/>
  <c r="AT78" i="52"/>
  <c r="P78" i="52"/>
  <c r="AK78" i="52"/>
  <c r="O78" i="52"/>
  <c r="AJ78" i="52"/>
  <c r="BJ77" i="52"/>
  <c r="BC77" i="52"/>
  <c r="BK77" i="52"/>
  <c r="AP77" i="52"/>
  <c r="AL77" i="52"/>
  <c r="U77" i="52"/>
  <c r="AT77" i="52"/>
  <c r="P77" i="52"/>
  <c r="AK77" i="52"/>
  <c r="O77" i="52"/>
  <c r="AJ77" i="52"/>
  <c r="BC76" i="52"/>
  <c r="BK76" i="52"/>
  <c r="BJ76" i="52"/>
  <c r="AP76" i="52"/>
  <c r="AL76" i="52"/>
  <c r="AE76" i="52"/>
  <c r="U76" i="52"/>
  <c r="AT76" i="52"/>
  <c r="P76" i="52"/>
  <c r="AK76" i="52"/>
  <c r="O76" i="52"/>
  <c r="AJ76" i="52"/>
  <c r="BJ75" i="52"/>
  <c r="BC75" i="52"/>
  <c r="BK75" i="52"/>
  <c r="AP75" i="52"/>
  <c r="AL75" i="52"/>
  <c r="AE75" i="52"/>
  <c r="U75" i="52"/>
  <c r="AT75" i="52"/>
  <c r="P75" i="52"/>
  <c r="AK75" i="52"/>
  <c r="O75" i="52"/>
  <c r="AJ75" i="52"/>
  <c r="BJ74" i="52"/>
  <c r="BC74" i="52"/>
  <c r="BK74" i="52"/>
  <c r="AP74" i="52"/>
  <c r="AL74" i="52"/>
  <c r="AE74" i="52"/>
  <c r="U74" i="52"/>
  <c r="AT74" i="52"/>
  <c r="P74" i="52"/>
  <c r="AK74" i="52"/>
  <c r="O74" i="52"/>
  <c r="AJ74" i="52"/>
  <c r="BC73" i="52"/>
  <c r="BK73" i="52"/>
  <c r="BJ73" i="52"/>
  <c r="AP73" i="52"/>
  <c r="AL73" i="52"/>
  <c r="U73" i="52"/>
  <c r="AT73" i="52"/>
  <c r="P73" i="52"/>
  <c r="AK73" i="52"/>
  <c r="O73" i="52"/>
  <c r="AJ73" i="52"/>
  <c r="BC72" i="52"/>
  <c r="BK72" i="52"/>
  <c r="BJ72" i="52"/>
  <c r="AP72" i="52"/>
  <c r="AL72" i="52"/>
  <c r="AE72" i="52"/>
  <c r="U72" i="52"/>
  <c r="AT72" i="52"/>
  <c r="P72" i="52"/>
  <c r="AK72" i="52"/>
  <c r="O72" i="52"/>
  <c r="AJ72" i="52"/>
  <c r="BJ71" i="52"/>
  <c r="BC71" i="52"/>
  <c r="BK71" i="52"/>
  <c r="AP71" i="52"/>
  <c r="AL71" i="52"/>
  <c r="AE71" i="52"/>
  <c r="U71" i="52"/>
  <c r="AT71" i="52"/>
  <c r="P71" i="52"/>
  <c r="AK71" i="52"/>
  <c r="O71" i="52"/>
  <c r="AJ71" i="52"/>
  <c r="BJ70" i="52"/>
  <c r="BC70" i="52"/>
  <c r="BK70" i="52"/>
  <c r="AP70" i="52"/>
  <c r="AL70" i="52"/>
  <c r="AE70" i="52"/>
  <c r="U70" i="52"/>
  <c r="AT70" i="52"/>
  <c r="P70" i="52"/>
  <c r="AK70" i="52"/>
  <c r="O70" i="52"/>
  <c r="AJ70" i="52"/>
  <c r="BJ69" i="52"/>
  <c r="BC69" i="52"/>
  <c r="BK69" i="52"/>
  <c r="AP69" i="52"/>
  <c r="AL69" i="52"/>
  <c r="U69" i="52"/>
  <c r="AT69" i="52"/>
  <c r="P69" i="52"/>
  <c r="AK69" i="52"/>
  <c r="O69" i="52"/>
  <c r="AJ69" i="52"/>
  <c r="BC68" i="52"/>
  <c r="BK68" i="52"/>
  <c r="BJ68" i="52"/>
  <c r="AP68" i="52"/>
  <c r="AL68" i="52"/>
  <c r="AE68" i="52"/>
  <c r="U68" i="52"/>
  <c r="AT68" i="52"/>
  <c r="P68" i="52"/>
  <c r="AK68" i="52"/>
  <c r="O68" i="52"/>
  <c r="AJ68" i="52"/>
  <c r="BJ67" i="52"/>
  <c r="BC67" i="52"/>
  <c r="BK67" i="52"/>
  <c r="AP67" i="52"/>
  <c r="AL67" i="52"/>
  <c r="AE67" i="52"/>
  <c r="U67" i="52"/>
  <c r="AT67" i="52"/>
  <c r="P67" i="52"/>
  <c r="AK67" i="52"/>
  <c r="O67" i="52"/>
  <c r="AJ67" i="52"/>
  <c r="BJ66" i="52"/>
  <c r="BC66" i="52"/>
  <c r="BK66" i="52"/>
  <c r="AP66" i="52"/>
  <c r="AL66" i="52"/>
  <c r="U66" i="52"/>
  <c r="AT66" i="52"/>
  <c r="P66" i="52"/>
  <c r="AK66" i="52"/>
  <c r="O66" i="52"/>
  <c r="AJ66" i="52"/>
  <c r="AE66" i="52"/>
  <c r="BJ65" i="52"/>
  <c r="BC65" i="52"/>
  <c r="BK65" i="52"/>
  <c r="AP65" i="52"/>
  <c r="AL65" i="52"/>
  <c r="U65" i="52"/>
  <c r="AT65" i="52"/>
  <c r="P65" i="52"/>
  <c r="AK65" i="52"/>
  <c r="O65" i="52"/>
  <c r="AJ65" i="52"/>
  <c r="BC64" i="52"/>
  <c r="BK64" i="52"/>
  <c r="BJ64" i="52"/>
  <c r="AP64" i="52"/>
  <c r="AL64" i="52"/>
  <c r="U64" i="52"/>
  <c r="AT64" i="52"/>
  <c r="P64" i="52"/>
  <c r="AK64" i="52"/>
  <c r="O64" i="52"/>
  <c r="AJ64" i="52"/>
  <c r="AE64" i="52"/>
  <c r="BJ63" i="52"/>
  <c r="BC63" i="52"/>
  <c r="BK63" i="52"/>
  <c r="AP63" i="52"/>
  <c r="AL63" i="52"/>
  <c r="U63" i="52"/>
  <c r="AT63" i="52"/>
  <c r="P63" i="52"/>
  <c r="AK63" i="52"/>
  <c r="O63" i="52"/>
  <c r="AJ63" i="52"/>
  <c r="AE63" i="52"/>
  <c r="BJ62" i="52"/>
  <c r="BC62" i="52"/>
  <c r="BK62" i="52"/>
  <c r="AP62" i="52"/>
  <c r="AL62" i="52"/>
  <c r="U62" i="52"/>
  <c r="AT62" i="52"/>
  <c r="P62" i="52"/>
  <c r="AK62" i="52"/>
  <c r="O62" i="52"/>
  <c r="AJ62" i="52"/>
  <c r="AE62" i="52"/>
  <c r="BJ61" i="52"/>
  <c r="BC61" i="52"/>
  <c r="BK61" i="52"/>
  <c r="AP61" i="52"/>
  <c r="AL61" i="52"/>
  <c r="U61" i="52"/>
  <c r="AT61" i="52"/>
  <c r="P61" i="52"/>
  <c r="AK61" i="52"/>
  <c r="O61" i="52"/>
  <c r="AJ61" i="52"/>
  <c r="BC60" i="52"/>
  <c r="BK60" i="52"/>
  <c r="BJ60" i="52"/>
  <c r="AP60" i="52"/>
  <c r="AL60" i="52"/>
  <c r="AE60" i="52"/>
  <c r="U60" i="52"/>
  <c r="AT60" i="52"/>
  <c r="P60" i="52"/>
  <c r="AK60" i="52"/>
  <c r="O60" i="52"/>
  <c r="AJ60" i="52"/>
  <c r="BJ59" i="52"/>
  <c r="BC59" i="52"/>
  <c r="BK59" i="52"/>
  <c r="AP59" i="52"/>
  <c r="AL59" i="52"/>
  <c r="AE59" i="52"/>
  <c r="U59" i="52"/>
  <c r="AT59" i="52"/>
  <c r="P59" i="52"/>
  <c r="AK59" i="52"/>
  <c r="O59" i="52"/>
  <c r="AJ59" i="52"/>
  <c r="BJ58" i="52"/>
  <c r="BC58" i="52"/>
  <c r="BK58" i="52"/>
  <c r="AP58" i="52"/>
  <c r="AL58" i="52"/>
  <c r="AE58" i="52"/>
  <c r="U58" i="52"/>
  <c r="AT58" i="52"/>
  <c r="P58" i="52"/>
  <c r="AK58" i="52"/>
  <c r="O58" i="52"/>
  <c r="AJ58" i="52"/>
  <c r="BC57" i="52"/>
  <c r="BK57" i="52"/>
  <c r="BJ57" i="52"/>
  <c r="AP57" i="52"/>
  <c r="AL57" i="52"/>
  <c r="U57" i="52"/>
  <c r="AT57" i="52"/>
  <c r="P57" i="52"/>
  <c r="AK57" i="52"/>
  <c r="O57" i="52"/>
  <c r="AJ57" i="52"/>
  <c r="BJ56" i="52"/>
  <c r="BC56" i="52"/>
  <c r="BK56" i="52"/>
  <c r="AP56" i="52"/>
  <c r="AL56" i="52"/>
  <c r="P56" i="52"/>
  <c r="AK56" i="52"/>
  <c r="AE56" i="52"/>
  <c r="U56" i="52"/>
  <c r="AT56" i="52"/>
  <c r="O56" i="52"/>
  <c r="AJ56" i="52"/>
  <c r="BC55" i="52"/>
  <c r="BK55" i="52"/>
  <c r="BJ55" i="52"/>
  <c r="AP55" i="52"/>
  <c r="AL55" i="52"/>
  <c r="AE55" i="52"/>
  <c r="U55" i="52"/>
  <c r="AT55" i="52"/>
  <c r="P55" i="52"/>
  <c r="AK55" i="52"/>
  <c r="O55" i="52"/>
  <c r="AJ55" i="52"/>
  <c r="BJ54" i="52"/>
  <c r="BC54" i="52"/>
  <c r="BK54" i="52"/>
  <c r="AP54" i="52"/>
  <c r="AL54" i="52"/>
  <c r="AE54" i="52"/>
  <c r="U54" i="52"/>
  <c r="AT54" i="52"/>
  <c r="P54" i="52"/>
  <c r="AK54" i="52"/>
  <c r="O54" i="52"/>
  <c r="AJ54" i="52"/>
  <c r="BJ53" i="52"/>
  <c r="BC53" i="52"/>
  <c r="BK53" i="52"/>
  <c r="AP53" i="52"/>
  <c r="AL53" i="52"/>
  <c r="P53" i="52"/>
  <c r="AK53" i="52"/>
  <c r="U53" i="52"/>
  <c r="AT53" i="52"/>
  <c r="O53" i="52"/>
  <c r="AJ53" i="52"/>
  <c r="BC52" i="52"/>
  <c r="BK52" i="52"/>
  <c r="BJ52" i="52"/>
  <c r="AP52" i="52"/>
  <c r="AL52" i="52"/>
  <c r="AE52" i="52"/>
  <c r="U52" i="52"/>
  <c r="AT52" i="52"/>
  <c r="P52" i="52"/>
  <c r="AK52" i="52"/>
  <c r="O52" i="52"/>
  <c r="AJ52" i="52"/>
  <c r="BC51" i="52"/>
  <c r="BK51" i="52"/>
  <c r="BJ51" i="52"/>
  <c r="AP51" i="52"/>
  <c r="AL51" i="52"/>
  <c r="AE51" i="52"/>
  <c r="U51" i="52"/>
  <c r="AT51" i="52"/>
  <c r="P51" i="52"/>
  <c r="AK51" i="52"/>
  <c r="O51" i="52"/>
  <c r="AJ51" i="52"/>
  <c r="BJ50" i="52"/>
  <c r="BC50" i="52"/>
  <c r="BK50" i="52"/>
  <c r="AP50" i="52"/>
  <c r="AL50" i="52"/>
  <c r="AE50" i="52"/>
  <c r="U50" i="52"/>
  <c r="AT50" i="52"/>
  <c r="P50" i="52"/>
  <c r="AK50" i="52"/>
  <c r="O50" i="52"/>
  <c r="AJ50" i="52"/>
  <c r="BJ49" i="52"/>
  <c r="BC49" i="52"/>
  <c r="BK49" i="52"/>
  <c r="AP49" i="52"/>
  <c r="AL49" i="52"/>
  <c r="U49" i="52"/>
  <c r="AT49" i="52"/>
  <c r="P49" i="52"/>
  <c r="AK49" i="52"/>
  <c r="O49" i="52"/>
  <c r="AJ49" i="52"/>
  <c r="BC48" i="52"/>
  <c r="BK48" i="52"/>
  <c r="BJ48" i="52"/>
  <c r="AP48" i="52"/>
  <c r="AL48" i="52"/>
  <c r="AE48" i="52"/>
  <c r="U48" i="52"/>
  <c r="AT48" i="52"/>
  <c r="P48" i="52"/>
  <c r="AK48" i="52"/>
  <c r="O48" i="52"/>
  <c r="AJ48" i="52"/>
  <c r="BJ47" i="52"/>
  <c r="BC47" i="52"/>
  <c r="BK47" i="52"/>
  <c r="AP47" i="52"/>
  <c r="AL47" i="52"/>
  <c r="AE47" i="52"/>
  <c r="U47" i="52"/>
  <c r="AT47" i="52"/>
  <c r="P47" i="52"/>
  <c r="AK47" i="52"/>
  <c r="O47" i="52"/>
  <c r="AJ47" i="52"/>
  <c r="BC46" i="52"/>
  <c r="BK46" i="52"/>
  <c r="BJ46" i="52"/>
  <c r="AP46" i="52"/>
  <c r="AL46" i="52"/>
  <c r="AE46" i="52"/>
  <c r="U46" i="52"/>
  <c r="AT46" i="52"/>
  <c r="P46" i="52"/>
  <c r="AK46" i="52"/>
  <c r="O46" i="52"/>
  <c r="AJ46" i="52"/>
  <c r="BJ45" i="52"/>
  <c r="BC45" i="52"/>
  <c r="BK45" i="52"/>
  <c r="AP45" i="52"/>
  <c r="AL45" i="52"/>
  <c r="AE45" i="52"/>
  <c r="U45" i="52"/>
  <c r="AT45" i="52"/>
  <c r="P45" i="52"/>
  <c r="AK45" i="52"/>
  <c r="O45" i="52"/>
  <c r="AJ45" i="52"/>
  <c r="BC44" i="52"/>
  <c r="BK44" i="52"/>
  <c r="BJ44" i="52"/>
  <c r="AP44" i="52"/>
  <c r="AL44" i="52"/>
  <c r="AE44" i="52"/>
  <c r="U44" i="52"/>
  <c r="AT44" i="52"/>
  <c r="P44" i="52"/>
  <c r="AK44" i="52"/>
  <c r="O44" i="52"/>
  <c r="AJ44" i="52"/>
  <c r="BJ43" i="52"/>
  <c r="BC43" i="52"/>
  <c r="BK43" i="52"/>
  <c r="AP43" i="52"/>
  <c r="AL43" i="52"/>
  <c r="AE43" i="52"/>
  <c r="U43" i="52"/>
  <c r="AT43" i="52"/>
  <c r="P43" i="52"/>
  <c r="AK43" i="52"/>
  <c r="O43" i="52"/>
  <c r="AJ43" i="52"/>
  <c r="BC42" i="52"/>
  <c r="BK42" i="52"/>
  <c r="BJ42" i="52"/>
  <c r="AP42" i="52"/>
  <c r="AL42" i="52"/>
  <c r="AE42" i="52"/>
  <c r="U42" i="52"/>
  <c r="AT42" i="52"/>
  <c r="P42" i="52"/>
  <c r="AK42" i="52"/>
  <c r="O42" i="52"/>
  <c r="AJ42" i="52"/>
  <c r="BJ41" i="52"/>
  <c r="BC41" i="52"/>
  <c r="BK41" i="52"/>
  <c r="AP41" i="52"/>
  <c r="AL41" i="52"/>
  <c r="P41" i="52"/>
  <c r="AK41" i="52"/>
  <c r="AE41" i="52"/>
  <c r="U41" i="52"/>
  <c r="AT41" i="52"/>
  <c r="O41" i="52"/>
  <c r="AJ41" i="52"/>
  <c r="BJ40" i="52"/>
  <c r="BC40" i="52"/>
  <c r="BK40" i="52"/>
  <c r="AP40" i="52"/>
  <c r="AL40" i="52"/>
  <c r="AE40" i="52"/>
  <c r="U40" i="52"/>
  <c r="AT40" i="52"/>
  <c r="P40" i="52"/>
  <c r="AK40" i="52"/>
  <c r="O40" i="52"/>
  <c r="AJ40" i="52"/>
  <c r="BC39" i="52"/>
  <c r="BK39" i="52"/>
  <c r="BJ39" i="52"/>
  <c r="AP39" i="52"/>
  <c r="AL39" i="52"/>
  <c r="AE39" i="52"/>
  <c r="U39" i="52"/>
  <c r="AT39" i="52"/>
  <c r="P39" i="52"/>
  <c r="AK39" i="52"/>
  <c r="O39" i="52"/>
  <c r="AJ39" i="52"/>
  <c r="BJ38" i="52"/>
  <c r="BC38" i="52"/>
  <c r="BK38" i="52"/>
  <c r="AP38" i="52"/>
  <c r="AL38" i="52"/>
  <c r="AE38" i="52"/>
  <c r="U38" i="52"/>
  <c r="AT38" i="52"/>
  <c r="P38" i="52"/>
  <c r="AK38" i="52"/>
  <c r="O38" i="52"/>
  <c r="AJ38" i="52"/>
  <c r="BJ37" i="52"/>
  <c r="BC37" i="52"/>
  <c r="BK37" i="52"/>
  <c r="AP37" i="52"/>
  <c r="AL37" i="52"/>
  <c r="P37" i="52"/>
  <c r="AK37" i="52"/>
  <c r="AE37" i="52"/>
  <c r="U37" i="52"/>
  <c r="AT37" i="52"/>
  <c r="O37" i="52"/>
  <c r="AJ37" i="52"/>
  <c r="BC36" i="52"/>
  <c r="BK36" i="52"/>
  <c r="BJ36" i="52"/>
  <c r="AP36" i="52"/>
  <c r="AL36" i="52"/>
  <c r="AE36" i="52"/>
  <c r="U36" i="52"/>
  <c r="AT36" i="52"/>
  <c r="P36" i="52"/>
  <c r="AK36" i="52"/>
  <c r="O36" i="52"/>
  <c r="AJ36" i="52"/>
  <c r="BC35" i="52"/>
  <c r="BK35" i="52"/>
  <c r="BJ35" i="52"/>
  <c r="AP35" i="52"/>
  <c r="AL35" i="52"/>
  <c r="AE35" i="52"/>
  <c r="U35" i="52"/>
  <c r="AT35" i="52"/>
  <c r="P35" i="52"/>
  <c r="AK35" i="52"/>
  <c r="O35" i="52"/>
  <c r="AJ35" i="52"/>
  <c r="BJ34" i="52"/>
  <c r="BC34" i="52"/>
  <c r="BK34" i="52"/>
  <c r="AP34" i="52"/>
  <c r="AL34" i="52"/>
  <c r="AE34" i="52"/>
  <c r="U34" i="52"/>
  <c r="AT34" i="52"/>
  <c r="P34" i="52"/>
  <c r="AK34" i="52"/>
  <c r="O34" i="52"/>
  <c r="AJ34" i="52"/>
  <c r="BJ33" i="52"/>
  <c r="BC33" i="52"/>
  <c r="BK33" i="52"/>
  <c r="AP33" i="52"/>
  <c r="AL33" i="52"/>
  <c r="AE33" i="52"/>
  <c r="U33" i="52"/>
  <c r="AT33" i="52"/>
  <c r="P33" i="52"/>
  <c r="AK33" i="52"/>
  <c r="O33" i="52"/>
  <c r="AJ33" i="52"/>
  <c r="BC32" i="52"/>
  <c r="BK32" i="52"/>
  <c r="BJ32" i="52"/>
  <c r="AP32" i="52"/>
  <c r="AL32" i="52"/>
  <c r="AE32" i="52"/>
  <c r="U32" i="52"/>
  <c r="AT32" i="52"/>
  <c r="P32" i="52"/>
  <c r="AK32" i="52"/>
  <c r="O32" i="52"/>
  <c r="AJ32" i="52"/>
  <c r="BJ31" i="52"/>
  <c r="BC31" i="52"/>
  <c r="BK31" i="52"/>
  <c r="AP31" i="52"/>
  <c r="AL31" i="52"/>
  <c r="AE31" i="52"/>
  <c r="U31" i="52"/>
  <c r="AT31" i="52"/>
  <c r="P31" i="52"/>
  <c r="AK31" i="52"/>
  <c r="O31" i="52"/>
  <c r="AJ31" i="52"/>
  <c r="BJ30" i="52"/>
  <c r="BC30" i="52"/>
  <c r="BK30" i="52"/>
  <c r="AP30" i="52"/>
  <c r="AL30" i="52"/>
  <c r="AE30" i="52"/>
  <c r="U30" i="52"/>
  <c r="AT30" i="52"/>
  <c r="P30" i="52"/>
  <c r="AK30" i="52"/>
  <c r="O30" i="52"/>
  <c r="AJ30" i="52"/>
  <c r="BC29" i="52"/>
  <c r="BK29" i="52"/>
  <c r="BJ29" i="52"/>
  <c r="AP29" i="52"/>
  <c r="AL29" i="52"/>
  <c r="U29" i="52"/>
  <c r="AT29" i="52"/>
  <c r="P29" i="52"/>
  <c r="AK29" i="52"/>
  <c r="O29" i="52"/>
  <c r="AJ29" i="52"/>
  <c r="BJ28" i="52"/>
  <c r="BC28" i="52"/>
  <c r="BK28" i="52"/>
  <c r="AP28" i="52"/>
  <c r="AL28" i="52"/>
  <c r="AE28" i="52"/>
  <c r="U28" i="52"/>
  <c r="AT28" i="52"/>
  <c r="P28" i="52"/>
  <c r="AK28" i="52"/>
  <c r="O28" i="52"/>
  <c r="AJ28" i="52"/>
  <c r="BC27" i="52"/>
  <c r="BK27" i="52"/>
  <c r="BJ27" i="52"/>
  <c r="AP27" i="52"/>
  <c r="AL27" i="52"/>
  <c r="AE27" i="52"/>
  <c r="U27" i="52"/>
  <c r="AT27" i="52"/>
  <c r="P27" i="52"/>
  <c r="AK27" i="52"/>
  <c r="O27" i="52"/>
  <c r="AJ27" i="52"/>
  <c r="BJ26" i="52"/>
  <c r="BC26" i="52"/>
  <c r="BK26" i="52"/>
  <c r="AP26" i="52"/>
  <c r="AL26" i="52"/>
  <c r="AE26" i="52"/>
  <c r="U26" i="52"/>
  <c r="AT26" i="52"/>
  <c r="P26" i="52"/>
  <c r="AK26" i="52"/>
  <c r="O26" i="52"/>
  <c r="AJ26" i="52"/>
  <c r="BJ25" i="52"/>
  <c r="BC25" i="52"/>
  <c r="BK25" i="52"/>
  <c r="AP25" i="52"/>
  <c r="AL25" i="52"/>
  <c r="AE25" i="52"/>
  <c r="U25" i="52"/>
  <c r="AT25" i="52"/>
  <c r="P25" i="52"/>
  <c r="AK25" i="52"/>
  <c r="O25" i="52"/>
  <c r="AJ25" i="52"/>
  <c r="BC24" i="52"/>
  <c r="BK24" i="52"/>
  <c r="BJ24" i="52"/>
  <c r="AP24" i="52"/>
  <c r="AL24" i="52"/>
  <c r="AE24" i="52"/>
  <c r="U24" i="52"/>
  <c r="AT24" i="52"/>
  <c r="P24" i="52"/>
  <c r="AK24" i="52"/>
  <c r="O24" i="52"/>
  <c r="AJ24" i="52"/>
  <c r="BJ23" i="52"/>
  <c r="BC23" i="52"/>
  <c r="BK23" i="52"/>
  <c r="AP23" i="52"/>
  <c r="AM23" i="52"/>
  <c r="AL23" i="52"/>
  <c r="U23" i="52"/>
  <c r="AT23" i="52"/>
  <c r="P23" i="52"/>
  <c r="AK23" i="52"/>
  <c r="O23" i="52"/>
  <c r="AJ23" i="52"/>
  <c r="BJ22" i="52"/>
  <c r="BC22" i="52"/>
  <c r="BK22" i="52"/>
  <c r="AP22" i="52"/>
  <c r="AM22" i="52"/>
  <c r="AL22" i="52"/>
  <c r="O22" i="52"/>
  <c r="AJ22" i="52"/>
  <c r="U22" i="52"/>
  <c r="AT22" i="52"/>
  <c r="P22" i="52"/>
  <c r="AK22" i="52"/>
  <c r="AE22" i="52"/>
  <c r="BJ21" i="52"/>
  <c r="BC21" i="52"/>
  <c r="BK21" i="52"/>
  <c r="AP21" i="52"/>
  <c r="AM21" i="52"/>
  <c r="AL21" i="52"/>
  <c r="P21" i="52"/>
  <c r="AK21" i="52"/>
  <c r="AE21" i="52"/>
  <c r="U21" i="52"/>
  <c r="AT21" i="52"/>
  <c r="O21" i="52"/>
  <c r="AJ21" i="52"/>
  <c r="BC20" i="52"/>
  <c r="BK20" i="52"/>
  <c r="BJ20" i="52"/>
  <c r="AP20" i="52"/>
  <c r="AM20" i="52"/>
  <c r="AL20" i="52"/>
  <c r="AE20" i="52"/>
  <c r="U20" i="52"/>
  <c r="AT20" i="52"/>
  <c r="P20" i="52"/>
  <c r="AK20" i="52"/>
  <c r="O20" i="52"/>
  <c r="AJ20" i="52"/>
  <c r="BJ19" i="52"/>
  <c r="BC19" i="52"/>
  <c r="BK19" i="52"/>
  <c r="AP19" i="52"/>
  <c r="AM19" i="52"/>
  <c r="AL19" i="52"/>
  <c r="U19" i="52"/>
  <c r="AT19" i="52"/>
  <c r="P19" i="52"/>
  <c r="AK19" i="52"/>
  <c r="O19" i="52"/>
  <c r="AJ19" i="52"/>
  <c r="BJ18" i="52"/>
  <c r="BC18" i="52"/>
  <c r="BK18" i="52"/>
  <c r="AP18" i="52"/>
  <c r="AM18" i="52"/>
  <c r="AL18" i="52"/>
  <c r="U18" i="52"/>
  <c r="AT18" i="52"/>
  <c r="P18" i="52"/>
  <c r="AK18" i="52"/>
  <c r="O18" i="52"/>
  <c r="AJ18" i="52"/>
  <c r="AE18" i="52"/>
  <c r="BJ17" i="52"/>
  <c r="BC17" i="52"/>
  <c r="BK17" i="52"/>
  <c r="AP17" i="52"/>
  <c r="AM17" i="52"/>
  <c r="AL17" i="52"/>
  <c r="P17" i="52"/>
  <c r="AK17" i="52"/>
  <c r="AE17" i="52"/>
  <c r="AD17" i="52"/>
  <c r="U17" i="52"/>
  <c r="AT17" i="52"/>
  <c r="O17" i="52"/>
  <c r="AJ17" i="52"/>
  <c r="BC16" i="52"/>
  <c r="BK16" i="52"/>
  <c r="BJ16" i="52"/>
  <c r="AP16" i="52"/>
  <c r="AM16" i="52"/>
  <c r="AL16" i="52"/>
  <c r="AE16" i="52"/>
  <c r="AD16" i="52"/>
  <c r="U16" i="52"/>
  <c r="AT16" i="52"/>
  <c r="P16" i="52"/>
  <c r="AK16" i="52"/>
  <c r="O16" i="52"/>
  <c r="AJ16" i="52"/>
  <c r="BC15" i="52"/>
  <c r="BK15" i="52"/>
  <c r="BJ15" i="52"/>
  <c r="AP15" i="52"/>
  <c r="AM15" i="52"/>
  <c r="AL15" i="52"/>
  <c r="AD15" i="52"/>
  <c r="U15" i="52"/>
  <c r="AT15" i="52"/>
  <c r="P15" i="52"/>
  <c r="AK15" i="52"/>
  <c r="O15" i="52"/>
  <c r="AJ15" i="52"/>
  <c r="BJ14" i="52"/>
  <c r="BC14" i="52"/>
  <c r="BK14" i="52"/>
  <c r="AP14" i="52"/>
  <c r="AM14" i="52"/>
  <c r="AL14" i="52"/>
  <c r="AD14" i="52"/>
  <c r="U14" i="52"/>
  <c r="AT14" i="52"/>
  <c r="P14" i="52"/>
  <c r="AK14" i="52"/>
  <c r="O14" i="52"/>
  <c r="AJ14" i="52"/>
  <c r="AE14" i="52"/>
  <c r="BJ13" i="52"/>
  <c r="BC13" i="52"/>
  <c r="BK13" i="52"/>
  <c r="AP13" i="52"/>
  <c r="AM13" i="52"/>
  <c r="AL13" i="52"/>
  <c r="AE13" i="52"/>
  <c r="AD13" i="52"/>
  <c r="U13" i="52"/>
  <c r="AT13" i="52"/>
  <c r="P13" i="52"/>
  <c r="AK13" i="52"/>
  <c r="O13" i="52"/>
  <c r="AJ13" i="52"/>
  <c r="BJ12" i="52"/>
  <c r="BC12" i="52"/>
  <c r="BK12" i="52"/>
  <c r="AP12" i="52"/>
  <c r="AM12" i="52"/>
  <c r="AL12" i="52"/>
  <c r="AE12" i="52"/>
  <c r="AD12" i="52"/>
  <c r="U12" i="52"/>
  <c r="AT12" i="52"/>
  <c r="P12" i="52"/>
  <c r="AK12" i="52"/>
  <c r="O12" i="52"/>
  <c r="AJ12" i="52"/>
  <c r="BJ11" i="52"/>
  <c r="BC11" i="52"/>
  <c r="BK11" i="52"/>
  <c r="AP11" i="52"/>
  <c r="AM11" i="52"/>
  <c r="AL11" i="52"/>
  <c r="AD11" i="52"/>
  <c r="U11" i="52"/>
  <c r="AT11" i="52"/>
  <c r="P11" i="52"/>
  <c r="AK11" i="52"/>
  <c r="O11" i="52"/>
  <c r="AJ11" i="52"/>
  <c r="BJ10" i="52"/>
  <c r="BC10" i="52"/>
  <c r="BK10" i="52"/>
  <c r="AP10" i="52"/>
  <c r="AM10" i="52"/>
  <c r="AL10" i="52"/>
  <c r="AD10" i="52"/>
  <c r="U10" i="52"/>
  <c r="AT10" i="52"/>
  <c r="P10" i="52"/>
  <c r="AK10" i="52"/>
  <c r="O10" i="52"/>
  <c r="AJ10" i="52"/>
  <c r="AE10" i="52"/>
  <c r="BJ9" i="52"/>
  <c r="BC9" i="52"/>
  <c r="BK9" i="52"/>
  <c r="AP9" i="52"/>
  <c r="AM9" i="52"/>
  <c r="AL9" i="52"/>
  <c r="P9" i="52"/>
  <c r="AK9" i="52"/>
  <c r="AE9" i="52"/>
  <c r="AD9" i="52"/>
  <c r="U9" i="52"/>
  <c r="AT9" i="52"/>
  <c r="O9" i="52"/>
  <c r="AJ9" i="52"/>
  <c r="BC8" i="52"/>
  <c r="BK8" i="52"/>
  <c r="BJ8" i="52"/>
  <c r="AP8" i="52"/>
  <c r="AM8" i="52"/>
  <c r="AL8" i="52"/>
  <c r="AE8" i="52"/>
  <c r="AD8" i="52"/>
  <c r="U8" i="52"/>
  <c r="AT8" i="52"/>
  <c r="P8" i="52"/>
  <c r="AK8" i="52"/>
  <c r="O8" i="52"/>
  <c r="AJ8" i="52"/>
  <c r="BC7" i="52"/>
  <c r="BK7" i="52"/>
  <c r="BJ7" i="52"/>
  <c r="AP7" i="52"/>
  <c r="AM7" i="52"/>
  <c r="AL7" i="52"/>
  <c r="AD7" i="52"/>
  <c r="U7" i="52"/>
  <c r="AT7" i="52"/>
  <c r="P7" i="52"/>
  <c r="AK7" i="52"/>
  <c r="O7" i="52"/>
  <c r="AJ7" i="52"/>
  <c r="BJ6" i="52"/>
  <c r="BC6" i="52"/>
  <c r="BK6" i="52"/>
  <c r="AP6" i="52"/>
  <c r="AM6" i="52"/>
  <c r="AL6" i="52"/>
  <c r="AD6" i="52"/>
  <c r="U6" i="52"/>
  <c r="AT6" i="52"/>
  <c r="P6" i="52"/>
  <c r="AK6" i="52"/>
  <c r="O6" i="52"/>
  <c r="AJ6" i="52"/>
  <c r="AE6" i="52"/>
  <c r="BL4" i="52"/>
  <c r="BK4" i="52"/>
  <c r="BJ4" i="52"/>
  <c r="BI4" i="52"/>
  <c r="BH4" i="52"/>
  <c r="BF4" i="52"/>
  <c r="BE4" i="52"/>
  <c r="BD4" i="52"/>
  <c r="BC4" i="52"/>
  <c r="BB4" i="52"/>
  <c r="BA4" i="52"/>
  <c r="AZ4" i="52"/>
  <c r="AY4" i="52"/>
  <c r="AX4" i="52"/>
  <c r="AW4" i="52"/>
  <c r="AV4" i="52"/>
  <c r="AU4" i="52"/>
  <c r="AT4" i="52"/>
  <c r="AS4" i="52"/>
  <c r="AR4" i="52"/>
  <c r="AQ4" i="52"/>
  <c r="AP4" i="52"/>
  <c r="AO4" i="52"/>
  <c r="AN4" i="52"/>
  <c r="AM4" i="52"/>
  <c r="AL4" i="52"/>
  <c r="AK4" i="52"/>
  <c r="AJ4" i="52"/>
  <c r="AI4" i="52"/>
  <c r="AH4" i="52"/>
  <c r="AG4" i="52"/>
  <c r="AF4" i="52"/>
  <c r="AE4" i="52"/>
  <c r="AD4" i="52"/>
  <c r="AC4" i="52"/>
  <c r="AB4" i="52"/>
  <c r="BL3" i="52"/>
  <c r="BK3" i="52"/>
  <c r="BJ3" i="52"/>
  <c r="BI3" i="52"/>
  <c r="BH3" i="52"/>
  <c r="BG3" i="52"/>
  <c r="BF3" i="52"/>
  <c r="BE3" i="52"/>
  <c r="BD3" i="52"/>
  <c r="BC3" i="52"/>
  <c r="BB3" i="52"/>
  <c r="BA3" i="52"/>
  <c r="AZ3" i="52"/>
  <c r="AY3" i="52"/>
  <c r="AX3" i="52"/>
  <c r="AW3" i="52"/>
  <c r="AV3" i="52"/>
  <c r="AU3" i="52"/>
  <c r="AT3" i="52"/>
  <c r="AS3" i="52"/>
  <c r="AR3" i="52"/>
  <c r="AQ3" i="52"/>
  <c r="AP3" i="52"/>
  <c r="AO3" i="52"/>
  <c r="AN3" i="52"/>
  <c r="AM3" i="52"/>
  <c r="AL3" i="52"/>
  <c r="AK3" i="52"/>
  <c r="AJ3" i="52"/>
  <c r="AI3" i="52"/>
  <c r="AH3" i="52"/>
  <c r="AG3" i="52"/>
  <c r="AF3" i="52"/>
  <c r="AE3" i="52"/>
  <c r="AD3" i="52"/>
  <c r="AC3" i="52"/>
  <c r="AB3" i="52"/>
  <c r="U7" i="51"/>
  <c r="AT7" i="51"/>
  <c r="U8" i="51"/>
  <c r="U9" i="51"/>
  <c r="AT9" i="51"/>
  <c r="U10" i="51"/>
  <c r="U11" i="51"/>
  <c r="AT11" i="51"/>
  <c r="U12" i="51"/>
  <c r="U13" i="51"/>
  <c r="U14" i="51"/>
  <c r="AT14" i="51"/>
  <c r="U15" i="51"/>
  <c r="U16" i="51"/>
  <c r="AT16" i="51"/>
  <c r="U17" i="51"/>
  <c r="U18" i="51"/>
  <c r="AT18" i="51"/>
  <c r="U19" i="51"/>
  <c r="U20" i="51"/>
  <c r="U21" i="51"/>
  <c r="AT21" i="51"/>
  <c r="U22" i="51"/>
  <c r="AT22" i="51"/>
  <c r="U23" i="51"/>
  <c r="U24" i="51"/>
  <c r="AT24" i="51"/>
  <c r="U25" i="51"/>
  <c r="U26" i="51"/>
  <c r="AT26" i="51"/>
  <c r="U27" i="51"/>
  <c r="U28" i="51"/>
  <c r="U29" i="51"/>
  <c r="U30" i="51"/>
  <c r="AT30" i="51"/>
  <c r="U31" i="51"/>
  <c r="U32" i="51"/>
  <c r="U33" i="51"/>
  <c r="AT33" i="51"/>
  <c r="U34" i="51"/>
  <c r="AT34" i="51"/>
  <c r="U35" i="51"/>
  <c r="U36" i="51"/>
  <c r="U37" i="51"/>
  <c r="AT37" i="51"/>
  <c r="U38" i="51"/>
  <c r="AT38" i="51"/>
  <c r="U39" i="51"/>
  <c r="AT39" i="51"/>
  <c r="U40" i="51"/>
  <c r="AT40" i="51"/>
  <c r="U41" i="51"/>
  <c r="U42" i="51"/>
  <c r="AT42" i="51"/>
  <c r="U43" i="51"/>
  <c r="U44" i="51"/>
  <c r="U45" i="51"/>
  <c r="U46" i="51"/>
  <c r="AT46" i="51"/>
  <c r="U47" i="51"/>
  <c r="AT47" i="51"/>
  <c r="U48" i="51"/>
  <c r="AT48" i="51"/>
  <c r="U49" i="51"/>
  <c r="U50" i="51"/>
  <c r="AT50" i="51"/>
  <c r="U51" i="51"/>
  <c r="U52" i="51"/>
  <c r="U53" i="51"/>
  <c r="U54" i="51"/>
  <c r="AT54" i="51"/>
  <c r="U55" i="51"/>
  <c r="U56" i="51"/>
  <c r="AT56" i="51"/>
  <c r="U57" i="51"/>
  <c r="U58" i="51"/>
  <c r="AT58" i="51"/>
  <c r="U59" i="51"/>
  <c r="U60" i="51"/>
  <c r="AT60" i="51"/>
  <c r="U61" i="51"/>
  <c r="U62" i="51"/>
  <c r="AT62" i="51"/>
  <c r="U63" i="51"/>
  <c r="U64" i="51"/>
  <c r="U65" i="51"/>
  <c r="U66" i="51"/>
  <c r="AT66" i="51"/>
  <c r="U67" i="51"/>
  <c r="U68" i="51"/>
  <c r="U69" i="51"/>
  <c r="U70" i="51"/>
  <c r="AT70" i="51"/>
  <c r="U71" i="51"/>
  <c r="AT71" i="51"/>
  <c r="U72" i="51"/>
  <c r="U73" i="51"/>
  <c r="U74" i="51"/>
  <c r="AT74" i="51"/>
  <c r="U75" i="51"/>
  <c r="U76" i="51"/>
  <c r="U77" i="51"/>
  <c r="U78" i="51"/>
  <c r="AT78" i="51"/>
  <c r="U79" i="51"/>
  <c r="U80" i="51"/>
  <c r="AT80" i="51"/>
  <c r="U81" i="51"/>
  <c r="U82" i="51"/>
  <c r="AT82" i="51"/>
  <c r="U83" i="51"/>
  <c r="U84" i="51"/>
  <c r="U85" i="51"/>
  <c r="AT85" i="51"/>
  <c r="U86" i="51"/>
  <c r="AT86" i="51"/>
  <c r="U87" i="51"/>
  <c r="U88" i="51"/>
  <c r="AT88" i="51"/>
  <c r="U89" i="51"/>
  <c r="U90" i="51"/>
  <c r="AT90" i="51"/>
  <c r="U91" i="51"/>
  <c r="U92" i="51"/>
  <c r="U93" i="51"/>
  <c r="U94" i="51"/>
  <c r="AT94" i="51"/>
  <c r="U95" i="51"/>
  <c r="U96" i="51"/>
  <c r="U97" i="51"/>
  <c r="AT97" i="51"/>
  <c r="U98" i="51"/>
  <c r="AT98" i="51"/>
  <c r="U99" i="51"/>
  <c r="AT99" i="51"/>
  <c r="U100" i="51"/>
  <c r="U101" i="51"/>
  <c r="U102" i="51"/>
  <c r="AT102" i="51"/>
  <c r="U103" i="51"/>
  <c r="AT103" i="51"/>
  <c r="U104" i="51"/>
  <c r="U105" i="51"/>
  <c r="AT105" i="51"/>
  <c r="U106" i="51"/>
  <c r="AT106" i="51"/>
  <c r="U107" i="51"/>
  <c r="AT107" i="51"/>
  <c r="U108" i="51"/>
  <c r="AT108" i="51"/>
  <c r="U109" i="51"/>
  <c r="U110" i="51"/>
  <c r="AT110" i="51"/>
  <c r="U111" i="51"/>
  <c r="U112" i="51"/>
  <c r="U113" i="51"/>
  <c r="U114" i="51"/>
  <c r="AT114" i="51"/>
  <c r="U115" i="51"/>
  <c r="U116" i="51"/>
  <c r="U117" i="51"/>
  <c r="U118" i="51"/>
  <c r="AT118" i="51"/>
  <c r="U119" i="51"/>
  <c r="U120" i="51"/>
  <c r="AT120" i="51"/>
  <c r="U121" i="51"/>
  <c r="AT121" i="51"/>
  <c r="U122" i="51"/>
  <c r="AT122" i="51"/>
  <c r="U123" i="51"/>
  <c r="AT123" i="51"/>
  <c r="U124" i="51"/>
  <c r="U125" i="51"/>
  <c r="U126" i="51"/>
  <c r="AT126" i="51"/>
  <c r="U127" i="51"/>
  <c r="AT127" i="51"/>
  <c r="U128" i="51"/>
  <c r="U129" i="51"/>
  <c r="U130" i="51"/>
  <c r="AT130" i="51"/>
  <c r="U131" i="51"/>
  <c r="U6" i="51"/>
  <c r="P7" i="51"/>
  <c r="P8" i="51"/>
  <c r="AK8" i="51"/>
  <c r="P9" i="51"/>
  <c r="P10" i="51"/>
  <c r="P11" i="51"/>
  <c r="P12" i="51"/>
  <c r="AK12" i="51"/>
  <c r="P13" i="51"/>
  <c r="AK13" i="51"/>
  <c r="P14" i="51"/>
  <c r="P15" i="51"/>
  <c r="AK15" i="51"/>
  <c r="P16" i="51"/>
  <c r="AK16" i="51"/>
  <c r="P17" i="51"/>
  <c r="P18" i="51"/>
  <c r="P19" i="51"/>
  <c r="P20" i="51"/>
  <c r="P21" i="51"/>
  <c r="P22" i="51"/>
  <c r="P23" i="51"/>
  <c r="AK23" i="51"/>
  <c r="P24" i="51"/>
  <c r="AK24" i="51"/>
  <c r="P25" i="51"/>
  <c r="P26" i="51"/>
  <c r="P27" i="51"/>
  <c r="P28" i="51"/>
  <c r="P29" i="51"/>
  <c r="P30" i="51"/>
  <c r="P31" i="51"/>
  <c r="P32" i="51"/>
  <c r="AK32" i="51"/>
  <c r="P33" i="51"/>
  <c r="P34" i="51"/>
  <c r="P35" i="51"/>
  <c r="P36" i="51"/>
  <c r="P37" i="51"/>
  <c r="P38" i="51"/>
  <c r="P39" i="51"/>
  <c r="AK39" i="51"/>
  <c r="P40" i="51"/>
  <c r="P41" i="51"/>
  <c r="P42" i="51"/>
  <c r="P43" i="51"/>
  <c r="P44" i="51"/>
  <c r="P45" i="51"/>
  <c r="AK45" i="51"/>
  <c r="P46" i="51"/>
  <c r="P47" i="51"/>
  <c r="AK47" i="51"/>
  <c r="P48" i="51"/>
  <c r="P49" i="51"/>
  <c r="P50" i="51"/>
  <c r="P51" i="51"/>
  <c r="P52" i="51"/>
  <c r="P53" i="51"/>
  <c r="P54" i="51"/>
  <c r="P55" i="51"/>
  <c r="AK55" i="51"/>
  <c r="P56" i="51"/>
  <c r="AK56" i="51"/>
  <c r="P57" i="51"/>
  <c r="P58" i="51"/>
  <c r="P59" i="51"/>
  <c r="P60" i="51"/>
  <c r="P61" i="51"/>
  <c r="P62" i="51"/>
  <c r="P63" i="51"/>
  <c r="AK63" i="51"/>
  <c r="P64" i="51"/>
  <c r="AK64" i="51"/>
  <c r="P65" i="51"/>
  <c r="P66" i="51"/>
  <c r="P67" i="51"/>
  <c r="P68" i="51"/>
  <c r="P69" i="51"/>
  <c r="P70" i="51"/>
  <c r="P71" i="51"/>
  <c r="AK71" i="51"/>
  <c r="P72" i="51"/>
  <c r="P73" i="51"/>
  <c r="P74" i="51"/>
  <c r="P75" i="51"/>
  <c r="P76" i="51"/>
  <c r="P77" i="51"/>
  <c r="P78" i="51"/>
  <c r="P79" i="51"/>
  <c r="AK79" i="51"/>
  <c r="P80" i="51"/>
  <c r="AK80" i="51"/>
  <c r="P81" i="51"/>
  <c r="P82" i="51"/>
  <c r="P83" i="51"/>
  <c r="P84" i="51"/>
  <c r="P85" i="51"/>
  <c r="P86" i="51"/>
  <c r="P87" i="51"/>
  <c r="AK87" i="51"/>
  <c r="P88" i="51"/>
  <c r="AK88" i="51"/>
  <c r="P89" i="51"/>
  <c r="P90" i="51"/>
  <c r="P91" i="51"/>
  <c r="P92" i="51"/>
  <c r="P93" i="51"/>
  <c r="P94" i="51"/>
  <c r="P95" i="51"/>
  <c r="AK95" i="51"/>
  <c r="P96" i="51"/>
  <c r="AK96" i="51"/>
  <c r="P97" i="51"/>
  <c r="P98" i="51"/>
  <c r="P99" i="51"/>
  <c r="P100" i="51"/>
  <c r="P101" i="51"/>
  <c r="P102" i="51"/>
  <c r="P103" i="51"/>
  <c r="AK103" i="51"/>
  <c r="P104" i="51"/>
  <c r="AK104" i="51"/>
  <c r="P105" i="51"/>
  <c r="P106" i="51"/>
  <c r="P107" i="51"/>
  <c r="P108" i="51"/>
  <c r="P109" i="51"/>
  <c r="P110" i="51"/>
  <c r="P111" i="51"/>
  <c r="AK111" i="51"/>
  <c r="P112" i="51"/>
  <c r="P113" i="51"/>
  <c r="P114" i="51"/>
  <c r="P115" i="51"/>
  <c r="P116" i="51"/>
  <c r="P117" i="51"/>
  <c r="P118" i="51"/>
  <c r="P119" i="51"/>
  <c r="AK119" i="51"/>
  <c r="P120" i="51"/>
  <c r="AK120" i="51"/>
  <c r="P121" i="51"/>
  <c r="P122" i="51"/>
  <c r="P123" i="51"/>
  <c r="P124" i="51"/>
  <c r="P125" i="51"/>
  <c r="P126" i="51"/>
  <c r="P127" i="51"/>
  <c r="AK127" i="51"/>
  <c r="P128" i="51"/>
  <c r="AK128" i="51"/>
  <c r="P129" i="51"/>
  <c r="P130" i="51"/>
  <c r="P131" i="51"/>
  <c r="P6" i="51"/>
  <c r="O7" i="51"/>
  <c r="AJ7" i="51"/>
  <c r="O8" i="51"/>
  <c r="O9" i="51"/>
  <c r="O10" i="51"/>
  <c r="AJ10" i="51"/>
  <c r="O11" i="51"/>
  <c r="O12" i="51"/>
  <c r="O13" i="51"/>
  <c r="O14" i="51"/>
  <c r="O15" i="51"/>
  <c r="O16" i="51"/>
  <c r="O17" i="51"/>
  <c r="AJ17" i="51"/>
  <c r="O18" i="51"/>
  <c r="AJ18" i="51"/>
  <c r="O19" i="51"/>
  <c r="AJ19" i="51"/>
  <c r="O20" i="51"/>
  <c r="O21" i="51"/>
  <c r="O22" i="51"/>
  <c r="O23" i="51"/>
  <c r="O24" i="51"/>
  <c r="O25" i="51"/>
  <c r="AJ25" i="51"/>
  <c r="O26" i="51"/>
  <c r="AJ26" i="51"/>
  <c r="O27" i="51"/>
  <c r="O28" i="51"/>
  <c r="O29" i="51"/>
  <c r="O30" i="51"/>
  <c r="O31" i="51"/>
  <c r="O32" i="51"/>
  <c r="O33" i="51"/>
  <c r="AJ33" i="51"/>
  <c r="O34" i="51"/>
  <c r="AJ34" i="51"/>
  <c r="O35" i="51"/>
  <c r="O36" i="51"/>
  <c r="O37" i="51"/>
  <c r="O38" i="51"/>
  <c r="O39" i="51"/>
  <c r="O40" i="51"/>
  <c r="O41" i="51"/>
  <c r="O42" i="51"/>
  <c r="O43" i="51"/>
  <c r="O44" i="51"/>
  <c r="O45" i="51"/>
  <c r="O46" i="51"/>
  <c r="O47" i="51"/>
  <c r="O48" i="51"/>
  <c r="O49" i="51"/>
  <c r="AJ49" i="51"/>
  <c r="O50" i="51"/>
  <c r="AJ50" i="51"/>
  <c r="O51" i="51"/>
  <c r="O52" i="51"/>
  <c r="O53" i="51"/>
  <c r="O54" i="51"/>
  <c r="O55" i="51"/>
  <c r="O56" i="51"/>
  <c r="O57" i="51"/>
  <c r="O58" i="51"/>
  <c r="AJ58" i="51"/>
  <c r="O59" i="51"/>
  <c r="O60" i="51"/>
  <c r="O61" i="51"/>
  <c r="O62" i="51"/>
  <c r="O63" i="51"/>
  <c r="O64" i="51"/>
  <c r="O65" i="51"/>
  <c r="AJ65" i="51"/>
  <c r="O66" i="51"/>
  <c r="O67" i="51"/>
  <c r="O68" i="51"/>
  <c r="O69" i="51"/>
  <c r="O70" i="51"/>
  <c r="O71" i="51"/>
  <c r="O72" i="51"/>
  <c r="O73" i="51"/>
  <c r="AJ73" i="51"/>
  <c r="O74" i="51"/>
  <c r="AJ74" i="51"/>
  <c r="O75" i="51"/>
  <c r="O76" i="51"/>
  <c r="O77" i="51"/>
  <c r="O78" i="51"/>
  <c r="O79" i="51"/>
  <c r="O80" i="51"/>
  <c r="O81" i="51"/>
  <c r="AJ81" i="51"/>
  <c r="O82" i="51"/>
  <c r="AJ82" i="51"/>
  <c r="O83" i="51"/>
  <c r="O84" i="51"/>
  <c r="O85" i="51"/>
  <c r="O86" i="51"/>
  <c r="O87" i="51"/>
  <c r="O88" i="51"/>
  <c r="O89" i="51"/>
  <c r="AJ89" i="51"/>
  <c r="O90" i="51"/>
  <c r="AJ90" i="51"/>
  <c r="O91" i="51"/>
  <c r="O92" i="51"/>
  <c r="O93" i="51"/>
  <c r="O94" i="51"/>
  <c r="O95" i="51"/>
  <c r="O96" i="51"/>
  <c r="O97" i="51"/>
  <c r="O98" i="51"/>
  <c r="O99" i="51"/>
  <c r="O100" i="51"/>
  <c r="O101" i="51"/>
  <c r="O102" i="51"/>
  <c r="O103" i="51"/>
  <c r="O104" i="51"/>
  <c r="O105" i="51"/>
  <c r="AJ105" i="51"/>
  <c r="O106" i="51"/>
  <c r="O107" i="51"/>
  <c r="O108" i="51"/>
  <c r="O109" i="51"/>
  <c r="O110" i="51"/>
  <c r="O111" i="51"/>
  <c r="O112" i="51"/>
  <c r="O113" i="51"/>
  <c r="O114" i="51"/>
  <c r="AJ114" i="51"/>
  <c r="O115" i="51"/>
  <c r="O116" i="51"/>
  <c r="O117" i="51"/>
  <c r="O118" i="51"/>
  <c r="O119" i="51"/>
  <c r="O120" i="51"/>
  <c r="O121" i="51"/>
  <c r="AJ121" i="51"/>
  <c r="O122" i="51"/>
  <c r="AJ122" i="51"/>
  <c r="O123" i="51"/>
  <c r="O124" i="51"/>
  <c r="O125" i="51"/>
  <c r="O126" i="51"/>
  <c r="O127" i="51"/>
  <c r="O128" i="51"/>
  <c r="O129" i="51"/>
  <c r="O130" i="51"/>
  <c r="AJ130" i="51"/>
  <c r="O131" i="51"/>
  <c r="O6" i="51"/>
  <c r="BJ131" i="51"/>
  <c r="BC131" i="51"/>
  <c r="BK131" i="51"/>
  <c r="AP131" i="51"/>
  <c r="AL131" i="51"/>
  <c r="AT131" i="51"/>
  <c r="J131" i="51"/>
  <c r="AE131" i="51"/>
  <c r="BC130" i="51"/>
  <c r="BK130" i="51"/>
  <c r="BJ130" i="51"/>
  <c r="AP130" i="51"/>
  <c r="AL130" i="51"/>
  <c r="J130" i="51"/>
  <c r="AE130" i="51"/>
  <c r="BC129" i="51"/>
  <c r="BK129" i="51"/>
  <c r="BJ129" i="51"/>
  <c r="AP129" i="51"/>
  <c r="AL129" i="51"/>
  <c r="AT129" i="51"/>
  <c r="J129" i="51"/>
  <c r="AE129" i="51"/>
  <c r="BC128" i="51"/>
  <c r="BK128" i="51"/>
  <c r="BJ128" i="51"/>
  <c r="AP128" i="51"/>
  <c r="AL128" i="51"/>
  <c r="AT128" i="51"/>
  <c r="J128" i="51"/>
  <c r="AE128" i="51"/>
  <c r="BC127" i="51"/>
  <c r="BK127" i="51"/>
  <c r="BJ127" i="51"/>
  <c r="AP127" i="51"/>
  <c r="AL127" i="51"/>
  <c r="J127" i="51"/>
  <c r="AE127" i="51"/>
  <c r="BC126" i="51"/>
  <c r="BK126" i="51"/>
  <c r="BJ126" i="51"/>
  <c r="AP126" i="51"/>
  <c r="AL126" i="51"/>
  <c r="J126" i="51"/>
  <c r="AE126" i="51"/>
  <c r="BC125" i="51"/>
  <c r="BK125" i="51"/>
  <c r="BJ125" i="51"/>
  <c r="AP125" i="51"/>
  <c r="AL125" i="51"/>
  <c r="AT125" i="51"/>
  <c r="J125" i="51"/>
  <c r="AE125" i="51"/>
  <c r="BC124" i="51"/>
  <c r="BK124" i="51"/>
  <c r="BJ124" i="51"/>
  <c r="AP124" i="51"/>
  <c r="AL124" i="51"/>
  <c r="AT124" i="51"/>
  <c r="J124" i="51"/>
  <c r="AE124" i="51"/>
  <c r="BC123" i="51"/>
  <c r="BK123" i="51"/>
  <c r="BJ123" i="51"/>
  <c r="AP123" i="51"/>
  <c r="AL123" i="51"/>
  <c r="J123" i="51"/>
  <c r="AE123" i="51"/>
  <c r="BC122" i="51"/>
  <c r="BK122" i="51"/>
  <c r="BJ122" i="51"/>
  <c r="AP122" i="51"/>
  <c r="AL122" i="51"/>
  <c r="J122" i="51"/>
  <c r="AE122" i="51"/>
  <c r="BC121" i="51"/>
  <c r="BK121" i="51"/>
  <c r="BJ121" i="51"/>
  <c r="AP121" i="51"/>
  <c r="AL121" i="51"/>
  <c r="J121" i="51"/>
  <c r="AE121" i="51"/>
  <c r="BC120" i="51"/>
  <c r="BK120" i="51"/>
  <c r="BJ120" i="51"/>
  <c r="AP120" i="51"/>
  <c r="AL120" i="51"/>
  <c r="J120" i="51"/>
  <c r="AE120" i="51"/>
  <c r="BC119" i="51"/>
  <c r="BK119" i="51"/>
  <c r="BJ119" i="51"/>
  <c r="AP119" i="51"/>
  <c r="AL119" i="51"/>
  <c r="AT119" i="51"/>
  <c r="J119" i="51"/>
  <c r="AE119" i="51"/>
  <c r="BC118" i="51"/>
  <c r="BK118" i="51"/>
  <c r="BJ118" i="51"/>
  <c r="AP118" i="51"/>
  <c r="AL118" i="51"/>
  <c r="J118" i="51"/>
  <c r="AE118" i="51"/>
  <c r="BC117" i="51"/>
  <c r="BK117" i="51"/>
  <c r="BJ117" i="51"/>
  <c r="AP117" i="51"/>
  <c r="AL117" i="51"/>
  <c r="AT117" i="51"/>
  <c r="J117" i="51"/>
  <c r="AE117" i="51"/>
  <c r="BC116" i="51"/>
  <c r="BK116" i="51"/>
  <c r="BJ116" i="51"/>
  <c r="AP116" i="51"/>
  <c r="AL116" i="51"/>
  <c r="AT116" i="51"/>
  <c r="J116" i="51"/>
  <c r="AE116" i="51"/>
  <c r="BC115" i="51"/>
  <c r="BK115" i="51"/>
  <c r="BJ115" i="51"/>
  <c r="AP115" i="51"/>
  <c r="AL115" i="51"/>
  <c r="AT115" i="51"/>
  <c r="J115" i="51"/>
  <c r="AE115" i="51"/>
  <c r="BC114" i="51"/>
  <c r="BK114" i="51"/>
  <c r="BJ114" i="51"/>
  <c r="AP114" i="51"/>
  <c r="AL114" i="51"/>
  <c r="J114" i="51"/>
  <c r="AE114" i="51"/>
  <c r="BC113" i="51"/>
  <c r="BK113" i="51"/>
  <c r="BJ113" i="51"/>
  <c r="AP113" i="51"/>
  <c r="AL113" i="51"/>
  <c r="AT113" i="51"/>
  <c r="J113" i="51"/>
  <c r="AE113" i="51"/>
  <c r="BC112" i="51"/>
  <c r="BK112" i="51"/>
  <c r="BJ112" i="51"/>
  <c r="AP112" i="51"/>
  <c r="AL112" i="51"/>
  <c r="AT112" i="51"/>
  <c r="J112" i="51"/>
  <c r="AE112" i="51"/>
  <c r="BC111" i="51"/>
  <c r="BK111" i="51"/>
  <c r="BJ111" i="51"/>
  <c r="AP111" i="51"/>
  <c r="AL111" i="51"/>
  <c r="AT111" i="51"/>
  <c r="J111" i="51"/>
  <c r="AE111" i="51"/>
  <c r="BC110" i="51"/>
  <c r="BK110" i="51"/>
  <c r="BJ110" i="51"/>
  <c r="AP110" i="51"/>
  <c r="AL110" i="51"/>
  <c r="AE110" i="51"/>
  <c r="J110" i="51"/>
  <c r="BC109" i="51"/>
  <c r="BK109" i="51"/>
  <c r="BJ109" i="51"/>
  <c r="AP109" i="51"/>
  <c r="AL109" i="51"/>
  <c r="AT109" i="51"/>
  <c r="J109" i="51"/>
  <c r="AE109" i="51"/>
  <c r="BC108" i="51"/>
  <c r="BK108" i="51"/>
  <c r="BJ108" i="51"/>
  <c r="AP108" i="51"/>
  <c r="AL108" i="51"/>
  <c r="J108" i="51"/>
  <c r="AE108" i="51"/>
  <c r="BC107" i="51"/>
  <c r="BK107" i="51"/>
  <c r="BJ107" i="51"/>
  <c r="AP107" i="51"/>
  <c r="AL107" i="51"/>
  <c r="J107" i="51"/>
  <c r="AE107" i="51"/>
  <c r="BC106" i="51"/>
  <c r="BK106" i="51"/>
  <c r="BJ106" i="51"/>
  <c r="AP106" i="51"/>
  <c r="AL106" i="51"/>
  <c r="J106" i="51"/>
  <c r="AE106" i="51"/>
  <c r="BC105" i="51"/>
  <c r="BK105" i="51"/>
  <c r="BJ105" i="51"/>
  <c r="AP105" i="51"/>
  <c r="AL105" i="51"/>
  <c r="J105" i="51"/>
  <c r="AE105" i="51"/>
  <c r="BC104" i="51"/>
  <c r="BK104" i="51"/>
  <c r="BJ104" i="51"/>
  <c r="AP104" i="51"/>
  <c r="AL104" i="51"/>
  <c r="AT104" i="51"/>
  <c r="J104" i="51"/>
  <c r="AE104" i="51"/>
  <c r="BC103" i="51"/>
  <c r="BK103" i="51"/>
  <c r="BJ103" i="51"/>
  <c r="AP103" i="51"/>
  <c r="AL103" i="51"/>
  <c r="J103" i="51"/>
  <c r="AE103" i="51"/>
  <c r="BC102" i="51"/>
  <c r="BK102" i="51"/>
  <c r="BJ102" i="51"/>
  <c r="AP102" i="51"/>
  <c r="AL102" i="51"/>
  <c r="J102" i="51"/>
  <c r="AE102" i="51"/>
  <c r="BC101" i="51"/>
  <c r="BK101" i="51"/>
  <c r="BJ101" i="51"/>
  <c r="AP101" i="51"/>
  <c r="AL101" i="51"/>
  <c r="AT101" i="51"/>
  <c r="J101" i="51"/>
  <c r="AE101" i="51"/>
  <c r="BC100" i="51"/>
  <c r="BK100" i="51"/>
  <c r="BJ100" i="51"/>
  <c r="AP100" i="51"/>
  <c r="AL100" i="51"/>
  <c r="AT100" i="51"/>
  <c r="J100" i="51"/>
  <c r="AE100" i="51"/>
  <c r="BC99" i="51"/>
  <c r="BK99" i="51"/>
  <c r="BJ99" i="51"/>
  <c r="AP99" i="51"/>
  <c r="AL99" i="51"/>
  <c r="J99" i="51"/>
  <c r="AE99" i="51"/>
  <c r="BC98" i="51"/>
  <c r="BK98" i="51"/>
  <c r="BJ98" i="51"/>
  <c r="AP98" i="51"/>
  <c r="AL98" i="51"/>
  <c r="J98" i="51"/>
  <c r="AE98" i="51"/>
  <c r="BC97" i="51"/>
  <c r="BK97" i="51"/>
  <c r="BJ97" i="51"/>
  <c r="AP97" i="51"/>
  <c r="AL97" i="51"/>
  <c r="J97" i="51"/>
  <c r="AE97" i="51"/>
  <c r="BC96" i="51"/>
  <c r="BK96" i="51"/>
  <c r="BJ96" i="51"/>
  <c r="AP96" i="51"/>
  <c r="AL96" i="51"/>
  <c r="AT96" i="51"/>
  <c r="J96" i="51"/>
  <c r="AE96" i="51"/>
  <c r="BC95" i="51"/>
  <c r="BK95" i="51"/>
  <c r="BJ95" i="51"/>
  <c r="AP95" i="51"/>
  <c r="AL95" i="51"/>
  <c r="AT95" i="51"/>
  <c r="J95" i="51"/>
  <c r="AE95" i="51"/>
  <c r="BC94" i="51"/>
  <c r="BK94" i="51"/>
  <c r="BJ94" i="51"/>
  <c r="AP94" i="51"/>
  <c r="AL94" i="51"/>
  <c r="J94" i="51"/>
  <c r="AE94" i="51"/>
  <c r="BC93" i="51"/>
  <c r="BK93" i="51"/>
  <c r="BJ93" i="51"/>
  <c r="AP93" i="51"/>
  <c r="AL93" i="51"/>
  <c r="AT93" i="51"/>
  <c r="J93" i="51"/>
  <c r="AE93" i="51"/>
  <c r="BC92" i="51"/>
  <c r="BK92" i="51"/>
  <c r="BJ92" i="51"/>
  <c r="AP92" i="51"/>
  <c r="AL92" i="51"/>
  <c r="AT92" i="51"/>
  <c r="J92" i="51"/>
  <c r="AE92" i="51"/>
  <c r="BC91" i="51"/>
  <c r="BK91" i="51"/>
  <c r="BJ91" i="51"/>
  <c r="AP91" i="51"/>
  <c r="AL91" i="51"/>
  <c r="AT91" i="51"/>
  <c r="J91" i="51"/>
  <c r="AE91" i="51"/>
  <c r="BC90" i="51"/>
  <c r="BK90" i="51"/>
  <c r="BJ90" i="51"/>
  <c r="AP90" i="51"/>
  <c r="AL90" i="51"/>
  <c r="J90" i="51"/>
  <c r="AE90" i="51"/>
  <c r="BJ89" i="51"/>
  <c r="BC89" i="51"/>
  <c r="BK89" i="51"/>
  <c r="AP89" i="51"/>
  <c r="AL89" i="51"/>
  <c r="AE89" i="51"/>
  <c r="AT89" i="51"/>
  <c r="J89" i="51"/>
  <c r="BJ88" i="51"/>
  <c r="BC88" i="51"/>
  <c r="BK88" i="51"/>
  <c r="AP88" i="51"/>
  <c r="AL88" i="51"/>
  <c r="AE88" i="51"/>
  <c r="J88" i="51"/>
  <c r="BJ87" i="51"/>
  <c r="BC87" i="51"/>
  <c r="BK87" i="51"/>
  <c r="AP87" i="51"/>
  <c r="AL87" i="51"/>
  <c r="AE87" i="51"/>
  <c r="AT87" i="51"/>
  <c r="J87" i="51"/>
  <c r="BJ86" i="51"/>
  <c r="BC86" i="51"/>
  <c r="BK86" i="51"/>
  <c r="AP86" i="51"/>
  <c r="AL86" i="51"/>
  <c r="AE86" i="51"/>
  <c r="J86" i="51"/>
  <c r="BC85" i="51"/>
  <c r="BK85" i="51"/>
  <c r="BJ85" i="51"/>
  <c r="AP85" i="51"/>
  <c r="AL85" i="51"/>
  <c r="AE85" i="51"/>
  <c r="J85" i="51"/>
  <c r="BC84" i="51"/>
  <c r="BK84" i="51"/>
  <c r="BJ84" i="51"/>
  <c r="AP84" i="51"/>
  <c r="AL84" i="51"/>
  <c r="AE84" i="51"/>
  <c r="AT84" i="51"/>
  <c r="J84" i="51"/>
  <c r="BC83" i="51"/>
  <c r="BK83" i="51"/>
  <c r="BJ83" i="51"/>
  <c r="AP83" i="51"/>
  <c r="AL83" i="51"/>
  <c r="AT83" i="51"/>
  <c r="J83" i="51"/>
  <c r="AE83" i="51"/>
  <c r="BC82" i="51"/>
  <c r="BK82" i="51"/>
  <c r="BJ82" i="51"/>
  <c r="AP82" i="51"/>
  <c r="AL82" i="51"/>
  <c r="J82" i="51"/>
  <c r="AE82" i="51"/>
  <c r="BC81" i="51"/>
  <c r="BK81" i="51"/>
  <c r="BJ81" i="51"/>
  <c r="AP81" i="51"/>
  <c r="AL81" i="51"/>
  <c r="AT81" i="51"/>
  <c r="J81" i="51"/>
  <c r="AE81" i="51"/>
  <c r="BC80" i="51"/>
  <c r="BK80" i="51"/>
  <c r="BJ80" i="51"/>
  <c r="AP80" i="51"/>
  <c r="AL80" i="51"/>
  <c r="J80" i="51"/>
  <c r="AE80" i="51"/>
  <c r="BC79" i="51"/>
  <c r="BK79" i="51"/>
  <c r="BJ79" i="51"/>
  <c r="AP79" i="51"/>
  <c r="AL79" i="51"/>
  <c r="AT79" i="51"/>
  <c r="J79" i="51"/>
  <c r="AE79" i="51"/>
  <c r="BC78" i="51"/>
  <c r="BK78" i="51"/>
  <c r="BJ78" i="51"/>
  <c r="AP78" i="51"/>
  <c r="AL78" i="51"/>
  <c r="J78" i="51"/>
  <c r="AE78" i="51"/>
  <c r="BC77" i="51"/>
  <c r="BK77" i="51"/>
  <c r="BJ77" i="51"/>
  <c r="AP77" i="51"/>
  <c r="AL77" i="51"/>
  <c r="AT77" i="51"/>
  <c r="J77" i="51"/>
  <c r="AE77" i="51"/>
  <c r="BC76" i="51"/>
  <c r="BK76" i="51"/>
  <c r="BJ76" i="51"/>
  <c r="AP76" i="51"/>
  <c r="AL76" i="51"/>
  <c r="AT76" i="51"/>
  <c r="J76" i="51"/>
  <c r="AE76" i="51"/>
  <c r="BC75" i="51"/>
  <c r="BK75" i="51"/>
  <c r="BJ75" i="51"/>
  <c r="AP75" i="51"/>
  <c r="AL75" i="51"/>
  <c r="AT75" i="51"/>
  <c r="J75" i="51"/>
  <c r="AE75" i="51"/>
  <c r="BC74" i="51"/>
  <c r="BK74" i="51"/>
  <c r="BJ74" i="51"/>
  <c r="AP74" i="51"/>
  <c r="AL74" i="51"/>
  <c r="J74" i="51"/>
  <c r="AE74" i="51"/>
  <c r="BC73" i="51"/>
  <c r="BK73" i="51"/>
  <c r="BJ73" i="51"/>
  <c r="AP73" i="51"/>
  <c r="AL73" i="51"/>
  <c r="AT73" i="51"/>
  <c r="J73" i="51"/>
  <c r="AE73" i="51"/>
  <c r="BC72" i="51"/>
  <c r="BK72" i="51"/>
  <c r="BJ72" i="51"/>
  <c r="AP72" i="51"/>
  <c r="AL72" i="51"/>
  <c r="AT72" i="51"/>
  <c r="J72" i="51"/>
  <c r="AE72" i="51"/>
  <c r="BC71" i="51"/>
  <c r="BK71" i="51"/>
  <c r="BJ71" i="51"/>
  <c r="AP71" i="51"/>
  <c r="AL71" i="51"/>
  <c r="J71" i="51"/>
  <c r="AE71" i="51"/>
  <c r="BC70" i="51"/>
  <c r="BK70" i="51"/>
  <c r="BJ70" i="51"/>
  <c r="AP70" i="51"/>
  <c r="AL70" i="51"/>
  <c r="J70" i="51"/>
  <c r="AE70" i="51"/>
  <c r="BC69" i="51"/>
  <c r="BK69" i="51"/>
  <c r="BJ69" i="51"/>
  <c r="AP69" i="51"/>
  <c r="AL69" i="51"/>
  <c r="AT69" i="51"/>
  <c r="J69" i="51"/>
  <c r="AE69" i="51"/>
  <c r="BC68" i="51"/>
  <c r="BK68" i="51"/>
  <c r="BJ68" i="51"/>
  <c r="AP68" i="51"/>
  <c r="AL68" i="51"/>
  <c r="AT68" i="51"/>
  <c r="J68" i="51"/>
  <c r="AE68" i="51"/>
  <c r="BC67" i="51"/>
  <c r="BK67" i="51"/>
  <c r="BJ67" i="51"/>
  <c r="AP67" i="51"/>
  <c r="AL67" i="51"/>
  <c r="AT67" i="51"/>
  <c r="J67" i="51"/>
  <c r="AE67" i="51"/>
  <c r="BC66" i="51"/>
  <c r="BK66" i="51"/>
  <c r="BJ66" i="51"/>
  <c r="AP66" i="51"/>
  <c r="AL66" i="51"/>
  <c r="J66" i="51"/>
  <c r="AE66" i="51"/>
  <c r="BC65" i="51"/>
  <c r="BK65" i="51"/>
  <c r="BJ65" i="51"/>
  <c r="AP65" i="51"/>
  <c r="AL65" i="51"/>
  <c r="AT65" i="51"/>
  <c r="J65" i="51"/>
  <c r="AE65" i="51"/>
  <c r="BC64" i="51"/>
  <c r="BK64" i="51"/>
  <c r="BJ64" i="51"/>
  <c r="AP64" i="51"/>
  <c r="AL64" i="51"/>
  <c r="AT64" i="51"/>
  <c r="J64" i="51"/>
  <c r="AE64" i="51"/>
  <c r="BC63" i="51"/>
  <c r="BK63" i="51"/>
  <c r="BJ63" i="51"/>
  <c r="AP63" i="51"/>
  <c r="AL63" i="51"/>
  <c r="AT63" i="51"/>
  <c r="J63" i="51"/>
  <c r="AE63" i="51"/>
  <c r="BC62" i="51"/>
  <c r="BK62" i="51"/>
  <c r="BJ62" i="51"/>
  <c r="AP62" i="51"/>
  <c r="AL62" i="51"/>
  <c r="J62" i="51"/>
  <c r="AE62" i="51"/>
  <c r="BJ61" i="51"/>
  <c r="BC61" i="51"/>
  <c r="BK61" i="51"/>
  <c r="AP61" i="51"/>
  <c r="AL61" i="51"/>
  <c r="AT61" i="51"/>
  <c r="J61" i="51"/>
  <c r="AE61" i="51"/>
  <c r="BJ60" i="51"/>
  <c r="BC60" i="51"/>
  <c r="BK60" i="51"/>
  <c r="AP60" i="51"/>
  <c r="AL60" i="51"/>
  <c r="J60" i="51"/>
  <c r="AE60" i="51"/>
  <c r="BJ59" i="51"/>
  <c r="BC59" i="51"/>
  <c r="BK59" i="51"/>
  <c r="AP59" i="51"/>
  <c r="AL59" i="51"/>
  <c r="AT59" i="51"/>
  <c r="J59" i="51"/>
  <c r="AE59" i="51"/>
  <c r="BJ58" i="51"/>
  <c r="BC58" i="51"/>
  <c r="BK58" i="51"/>
  <c r="AP58" i="51"/>
  <c r="AL58" i="51"/>
  <c r="J58" i="51"/>
  <c r="AE58" i="51"/>
  <c r="BJ57" i="51"/>
  <c r="BC57" i="51"/>
  <c r="BK57" i="51"/>
  <c r="AP57" i="51"/>
  <c r="AL57" i="51"/>
  <c r="AT57" i="51"/>
  <c r="J57" i="51"/>
  <c r="AE57" i="51"/>
  <c r="BJ56" i="51"/>
  <c r="BC56" i="51"/>
  <c r="BK56" i="51"/>
  <c r="AP56" i="51"/>
  <c r="AL56" i="51"/>
  <c r="J56" i="51"/>
  <c r="AE56" i="51"/>
  <c r="BJ55" i="51"/>
  <c r="BC55" i="51"/>
  <c r="BK55" i="51"/>
  <c r="AP55" i="51"/>
  <c r="AL55" i="51"/>
  <c r="AT55" i="51"/>
  <c r="J55" i="51"/>
  <c r="AE55" i="51"/>
  <c r="BJ54" i="51"/>
  <c r="BC54" i="51"/>
  <c r="BK54" i="51"/>
  <c r="AP54" i="51"/>
  <c r="AL54" i="51"/>
  <c r="J54" i="51"/>
  <c r="AE54" i="51"/>
  <c r="BJ53" i="51"/>
  <c r="BC53" i="51"/>
  <c r="BK53" i="51"/>
  <c r="AP53" i="51"/>
  <c r="AL53" i="51"/>
  <c r="AT53" i="51"/>
  <c r="J53" i="51"/>
  <c r="AE53" i="51"/>
  <c r="BJ52" i="51"/>
  <c r="BC52" i="51"/>
  <c r="BK52" i="51"/>
  <c r="AP52" i="51"/>
  <c r="AL52" i="51"/>
  <c r="AT52" i="51"/>
  <c r="J52" i="51"/>
  <c r="AE52" i="51"/>
  <c r="BJ51" i="51"/>
  <c r="BC51" i="51"/>
  <c r="BK51" i="51"/>
  <c r="AP51" i="51"/>
  <c r="AL51" i="51"/>
  <c r="AT51" i="51"/>
  <c r="J51" i="51"/>
  <c r="AE51" i="51"/>
  <c r="BJ50" i="51"/>
  <c r="BC50" i="51"/>
  <c r="BK50" i="51"/>
  <c r="AP50" i="51"/>
  <c r="AL50" i="51"/>
  <c r="J50" i="51"/>
  <c r="AE50" i="51"/>
  <c r="BJ49" i="51"/>
  <c r="BC49" i="51"/>
  <c r="BK49" i="51"/>
  <c r="AP49" i="51"/>
  <c r="AL49" i="51"/>
  <c r="AT49" i="51"/>
  <c r="J49" i="51"/>
  <c r="AE49" i="51"/>
  <c r="BJ48" i="51"/>
  <c r="BC48" i="51"/>
  <c r="BK48" i="51"/>
  <c r="AP48" i="51"/>
  <c r="AL48" i="51"/>
  <c r="J48" i="51"/>
  <c r="AE48" i="51"/>
  <c r="BJ47" i="51"/>
  <c r="BC47" i="51"/>
  <c r="BK47" i="51"/>
  <c r="AP47" i="51"/>
  <c r="AL47" i="51"/>
  <c r="J47" i="51"/>
  <c r="AE47" i="51"/>
  <c r="BJ46" i="51"/>
  <c r="BC46" i="51"/>
  <c r="BK46" i="51"/>
  <c r="AP46" i="51"/>
  <c r="AL46" i="51"/>
  <c r="J46" i="51"/>
  <c r="AE46" i="51"/>
  <c r="BJ45" i="51"/>
  <c r="BC45" i="51"/>
  <c r="BK45" i="51"/>
  <c r="AP45" i="51"/>
  <c r="AL45" i="51"/>
  <c r="AT45" i="51"/>
  <c r="J45" i="51"/>
  <c r="AE45" i="51"/>
  <c r="BJ44" i="51"/>
  <c r="BC44" i="51"/>
  <c r="BK44" i="51"/>
  <c r="AP44" i="51"/>
  <c r="AL44" i="51"/>
  <c r="AT44" i="51"/>
  <c r="J44" i="51"/>
  <c r="AE44" i="51"/>
  <c r="BJ43" i="51"/>
  <c r="BC43" i="51"/>
  <c r="BK43" i="51"/>
  <c r="AP43" i="51"/>
  <c r="AL43" i="51"/>
  <c r="AT43" i="51"/>
  <c r="J43" i="51"/>
  <c r="AE43" i="51"/>
  <c r="BJ42" i="51"/>
  <c r="BC42" i="51"/>
  <c r="BK42" i="51"/>
  <c r="AP42" i="51"/>
  <c r="AL42" i="51"/>
  <c r="J42" i="51"/>
  <c r="AE42" i="51"/>
  <c r="BJ41" i="51"/>
  <c r="BC41" i="51"/>
  <c r="BK41" i="51"/>
  <c r="AP41" i="51"/>
  <c r="AL41" i="51"/>
  <c r="AT41" i="51"/>
  <c r="J41" i="51"/>
  <c r="AE41" i="51"/>
  <c r="BJ40" i="51"/>
  <c r="BC40" i="51"/>
  <c r="BK40" i="51"/>
  <c r="AP40" i="51"/>
  <c r="AL40" i="51"/>
  <c r="J40" i="51"/>
  <c r="AE40" i="51"/>
  <c r="BJ39" i="51"/>
  <c r="BC39" i="51"/>
  <c r="BK39" i="51"/>
  <c r="AP39" i="51"/>
  <c r="AM39" i="51"/>
  <c r="AL39" i="51"/>
  <c r="J39" i="51"/>
  <c r="AE39" i="51"/>
  <c r="BJ38" i="51"/>
  <c r="BC38" i="51"/>
  <c r="BK38" i="51"/>
  <c r="AP38" i="51"/>
  <c r="AM38" i="51"/>
  <c r="AL38" i="51"/>
  <c r="J38" i="51"/>
  <c r="AE38" i="51"/>
  <c r="BJ37" i="51"/>
  <c r="BC37" i="51"/>
  <c r="BK37" i="51"/>
  <c r="AP37" i="51"/>
  <c r="AM37" i="51"/>
  <c r="AL37" i="51"/>
  <c r="J37" i="51"/>
  <c r="AE37" i="51"/>
  <c r="BJ36" i="51"/>
  <c r="BC36" i="51"/>
  <c r="BK36" i="51"/>
  <c r="AP36" i="51"/>
  <c r="AM36" i="51"/>
  <c r="AL36" i="51"/>
  <c r="AT36" i="51"/>
  <c r="J36" i="51"/>
  <c r="AE36" i="51"/>
  <c r="BJ35" i="51"/>
  <c r="BC35" i="51"/>
  <c r="BK35" i="51"/>
  <c r="AP35" i="51"/>
  <c r="AL35" i="51"/>
  <c r="AT35" i="51"/>
  <c r="J35" i="51"/>
  <c r="AE35" i="51"/>
  <c r="BJ34" i="51"/>
  <c r="BC34" i="51"/>
  <c r="BK34" i="51"/>
  <c r="AP34" i="51"/>
  <c r="AL34" i="51"/>
  <c r="J34" i="51"/>
  <c r="AE34" i="51"/>
  <c r="BJ33" i="51"/>
  <c r="BC33" i="51"/>
  <c r="BK33" i="51"/>
  <c r="AP33" i="51"/>
  <c r="AL33" i="51"/>
  <c r="J33" i="51"/>
  <c r="AE33" i="51"/>
  <c r="BJ32" i="51"/>
  <c r="BC32" i="51"/>
  <c r="BK32" i="51"/>
  <c r="AP32" i="51"/>
  <c r="AL32" i="51"/>
  <c r="AT32" i="51"/>
  <c r="J32" i="51"/>
  <c r="AE32" i="51"/>
  <c r="BJ31" i="51"/>
  <c r="BC31" i="51"/>
  <c r="BK31" i="51"/>
  <c r="AP31" i="51"/>
  <c r="AL31" i="51"/>
  <c r="AT31" i="51"/>
  <c r="J31" i="51"/>
  <c r="AE31" i="51"/>
  <c r="BJ30" i="51"/>
  <c r="BC30" i="51"/>
  <c r="BK30" i="51"/>
  <c r="AP30" i="51"/>
  <c r="AL30" i="51"/>
  <c r="J30" i="51"/>
  <c r="AE30" i="51"/>
  <c r="BJ29" i="51"/>
  <c r="BC29" i="51"/>
  <c r="BK29" i="51"/>
  <c r="AP29" i="51"/>
  <c r="AL29" i="51"/>
  <c r="AT29" i="51"/>
  <c r="J29" i="51"/>
  <c r="AE29" i="51"/>
  <c r="BJ28" i="51"/>
  <c r="BC28" i="51"/>
  <c r="BK28" i="51"/>
  <c r="AP28" i="51"/>
  <c r="AL28" i="51"/>
  <c r="AT28" i="51"/>
  <c r="J28" i="51"/>
  <c r="AE28" i="51"/>
  <c r="BJ27" i="51"/>
  <c r="BC27" i="51"/>
  <c r="BK27" i="51"/>
  <c r="AP27" i="51"/>
  <c r="AL27" i="51"/>
  <c r="AT27" i="51"/>
  <c r="J27" i="51"/>
  <c r="AE27" i="51"/>
  <c r="BJ26" i="51"/>
  <c r="BC26" i="51"/>
  <c r="BK26" i="51"/>
  <c r="AP26" i="51"/>
  <c r="AL26" i="51"/>
  <c r="J26" i="51"/>
  <c r="AE26" i="51"/>
  <c r="BJ25" i="51"/>
  <c r="BC25" i="51"/>
  <c r="BK25" i="51"/>
  <c r="AP25" i="51"/>
  <c r="AL25" i="51"/>
  <c r="AT25" i="51"/>
  <c r="J25" i="51"/>
  <c r="AE25" i="51"/>
  <c r="BJ24" i="51"/>
  <c r="BC24" i="51"/>
  <c r="BK24" i="51"/>
  <c r="AP24" i="51"/>
  <c r="AL24" i="51"/>
  <c r="J24" i="51"/>
  <c r="AE24" i="51"/>
  <c r="BJ23" i="51"/>
  <c r="BC23" i="51"/>
  <c r="BK23" i="51"/>
  <c r="AP23" i="51"/>
  <c r="AM23" i="51"/>
  <c r="AL23" i="51"/>
  <c r="AJ23" i="51"/>
  <c r="AD23" i="51"/>
  <c r="AT23" i="51"/>
  <c r="J23" i="51"/>
  <c r="AE23" i="51"/>
  <c r="BJ22" i="51"/>
  <c r="BC22" i="51"/>
  <c r="BK22" i="51"/>
  <c r="AP22" i="51"/>
  <c r="AM22" i="51"/>
  <c r="AL22" i="51"/>
  <c r="AK22" i="51"/>
  <c r="AJ22" i="51"/>
  <c r="AE22" i="51"/>
  <c r="AD22" i="51"/>
  <c r="J22" i="51"/>
  <c r="BC21" i="51"/>
  <c r="BK21" i="51"/>
  <c r="BJ21" i="51"/>
  <c r="AP21" i="51"/>
  <c r="AM21" i="51"/>
  <c r="AL21" i="51"/>
  <c r="AK21" i="51"/>
  <c r="AE21" i="51"/>
  <c r="AD21" i="51"/>
  <c r="AJ21" i="51"/>
  <c r="J21" i="51"/>
  <c r="BC20" i="51"/>
  <c r="BK20" i="51"/>
  <c r="BJ20" i="51"/>
  <c r="AP20" i="51"/>
  <c r="AM20" i="51"/>
  <c r="AL20" i="51"/>
  <c r="AD20" i="51"/>
  <c r="AT20" i="51"/>
  <c r="AK20" i="51"/>
  <c r="AJ20" i="51"/>
  <c r="J20" i="51"/>
  <c r="AE20" i="51"/>
  <c r="BJ19" i="51"/>
  <c r="BC19" i="51"/>
  <c r="BK19" i="51"/>
  <c r="AP19" i="51"/>
  <c r="AM19" i="51"/>
  <c r="AL19" i="51"/>
  <c r="AD19" i="51"/>
  <c r="AT19" i="51"/>
  <c r="AK19" i="51"/>
  <c r="J19" i="51"/>
  <c r="AE19" i="51"/>
  <c r="BJ18" i="51"/>
  <c r="BC18" i="51"/>
  <c r="BK18" i="51"/>
  <c r="AP18" i="51"/>
  <c r="AM18" i="51"/>
  <c r="AL18" i="51"/>
  <c r="AK18" i="51"/>
  <c r="AE18" i="51"/>
  <c r="AD18" i="51"/>
  <c r="J18" i="51"/>
  <c r="BC17" i="51"/>
  <c r="BK17" i="51"/>
  <c r="BJ17" i="51"/>
  <c r="AP17" i="51"/>
  <c r="AM17" i="51"/>
  <c r="AL17" i="51"/>
  <c r="AK17" i="51"/>
  <c r="AE17" i="51"/>
  <c r="AD17" i="51"/>
  <c r="AT17" i="51"/>
  <c r="J17" i="51"/>
  <c r="BC16" i="51"/>
  <c r="BK16" i="51"/>
  <c r="BJ16" i="51"/>
  <c r="AP16" i="51"/>
  <c r="AM16" i="51"/>
  <c r="AL16" i="51"/>
  <c r="AD16" i="51"/>
  <c r="AJ16" i="51"/>
  <c r="J16" i="51"/>
  <c r="AE16" i="51"/>
  <c r="BJ15" i="51"/>
  <c r="BC15" i="51"/>
  <c r="BK15" i="51"/>
  <c r="AP15" i="51"/>
  <c r="AM15" i="51"/>
  <c r="AL15" i="51"/>
  <c r="AJ15" i="51"/>
  <c r="AD15" i="51"/>
  <c r="AT15" i="51"/>
  <c r="J15" i="51"/>
  <c r="AE15" i="51"/>
  <c r="BJ14" i="51"/>
  <c r="BC14" i="51"/>
  <c r="BK14" i="51"/>
  <c r="AP14" i="51"/>
  <c r="AM14" i="51"/>
  <c r="AL14" i="51"/>
  <c r="AK14" i="51"/>
  <c r="AJ14" i="51"/>
  <c r="AE14" i="51"/>
  <c r="AD14" i="51"/>
  <c r="J14" i="51"/>
  <c r="BC13" i="51"/>
  <c r="BK13" i="51"/>
  <c r="BJ13" i="51"/>
  <c r="AP13" i="51"/>
  <c r="AM13" i="51"/>
  <c r="AL13" i="51"/>
  <c r="AE13" i="51"/>
  <c r="AD13" i="51"/>
  <c r="AT13" i="51"/>
  <c r="AJ13" i="51"/>
  <c r="J13" i="51"/>
  <c r="BC12" i="51"/>
  <c r="BK12" i="51"/>
  <c r="BJ12" i="51"/>
  <c r="AP12" i="51"/>
  <c r="AM12" i="51"/>
  <c r="AL12" i="51"/>
  <c r="AD12" i="51"/>
  <c r="AT12" i="51"/>
  <c r="AJ12" i="51"/>
  <c r="J12" i="51"/>
  <c r="AE12" i="51"/>
  <c r="BJ11" i="51"/>
  <c r="BC11" i="51"/>
  <c r="BK11" i="51"/>
  <c r="AP11" i="51"/>
  <c r="AM11" i="51"/>
  <c r="AL11" i="51"/>
  <c r="AJ11" i="51"/>
  <c r="AD11" i="51"/>
  <c r="AK11" i="51"/>
  <c r="J11" i="51"/>
  <c r="AE11" i="51"/>
  <c r="BJ10" i="51"/>
  <c r="BC10" i="51"/>
  <c r="BK10" i="51"/>
  <c r="AP10" i="51"/>
  <c r="AM10" i="51"/>
  <c r="AL10" i="51"/>
  <c r="AK10" i="51"/>
  <c r="AE10" i="51"/>
  <c r="AD10" i="51"/>
  <c r="AT10" i="51"/>
  <c r="J10" i="51"/>
  <c r="BC9" i="51"/>
  <c r="BK9" i="51"/>
  <c r="BJ9" i="51"/>
  <c r="AP9" i="51"/>
  <c r="AM9" i="51"/>
  <c r="AL9" i="51"/>
  <c r="AK9" i="51"/>
  <c r="AE9" i="51"/>
  <c r="AD9" i="51"/>
  <c r="AJ9" i="51"/>
  <c r="J9" i="51"/>
  <c r="BC8" i="51"/>
  <c r="BK8" i="51"/>
  <c r="BJ8" i="51"/>
  <c r="AP8" i="51"/>
  <c r="AM8" i="51"/>
  <c r="AL8" i="51"/>
  <c r="AD8" i="51"/>
  <c r="AT8" i="51"/>
  <c r="AJ8" i="51"/>
  <c r="J8" i="51"/>
  <c r="AE8" i="51"/>
  <c r="BJ7" i="51"/>
  <c r="BC7" i="51"/>
  <c r="BK7" i="51"/>
  <c r="AP7" i="51"/>
  <c r="AM7" i="51"/>
  <c r="AL7" i="51"/>
  <c r="AD7" i="51"/>
  <c r="AK7" i="51"/>
  <c r="J7" i="51"/>
  <c r="AE7" i="51"/>
  <c r="BJ6" i="51"/>
  <c r="BC6" i="51"/>
  <c r="BK6" i="51"/>
  <c r="AP6" i="51"/>
  <c r="AM6" i="51"/>
  <c r="AL6" i="51"/>
  <c r="AK6" i="51"/>
  <c r="AJ6" i="51"/>
  <c r="AE6" i="51"/>
  <c r="AD6" i="51"/>
  <c r="AT6" i="51"/>
  <c r="J6" i="51"/>
  <c r="BL4" i="51"/>
  <c r="BK4" i="51"/>
  <c r="BJ4" i="51"/>
  <c r="BI4" i="51"/>
  <c r="BH4" i="51"/>
  <c r="BF4" i="51"/>
  <c r="BE4" i="51"/>
  <c r="BD4" i="51"/>
  <c r="BC4" i="51"/>
  <c r="BB4" i="51"/>
  <c r="BA4" i="51"/>
  <c r="AZ4" i="51"/>
  <c r="AY4" i="51"/>
  <c r="AX4" i="51"/>
  <c r="AW4" i="51"/>
  <c r="AV4" i="51"/>
  <c r="AU4" i="51"/>
  <c r="AT4" i="51"/>
  <c r="AS4" i="51"/>
  <c r="AR4" i="51"/>
  <c r="AQ4" i="51"/>
  <c r="AP4" i="51"/>
  <c r="AO4" i="51"/>
  <c r="AN4" i="51"/>
  <c r="AM4" i="51"/>
  <c r="AL4" i="51"/>
  <c r="AK4" i="51"/>
  <c r="AJ4" i="51"/>
  <c r="AI4" i="51"/>
  <c r="AH4" i="51"/>
  <c r="AG4" i="51"/>
  <c r="AF4" i="51"/>
  <c r="AE4" i="51"/>
  <c r="AD4" i="51"/>
  <c r="AC4" i="51"/>
  <c r="AB4" i="51"/>
  <c r="BL3" i="51"/>
  <c r="BK3" i="51"/>
  <c r="BJ3" i="51"/>
  <c r="BI3" i="51"/>
  <c r="BH3" i="51"/>
  <c r="BG3" i="51"/>
  <c r="BF3" i="51"/>
  <c r="BE3" i="51"/>
  <c r="BD3" i="51"/>
  <c r="BC3" i="51"/>
  <c r="BB3" i="51"/>
  <c r="BA3" i="51"/>
  <c r="AZ3" i="51"/>
  <c r="AY3" i="51"/>
  <c r="AX3" i="51"/>
  <c r="AW3" i="51"/>
  <c r="AV3" i="51"/>
  <c r="AU3" i="51"/>
  <c r="AT3" i="51"/>
  <c r="AS3" i="51"/>
  <c r="AR3" i="51"/>
  <c r="AQ3" i="51"/>
  <c r="AP3" i="51"/>
  <c r="AO3" i="51"/>
  <c r="AN3" i="51"/>
  <c r="AM3" i="51"/>
  <c r="AL3" i="51"/>
  <c r="AK3" i="51"/>
  <c r="AJ3" i="51"/>
  <c r="AI3" i="51"/>
  <c r="AH3" i="51"/>
  <c r="AG3" i="51"/>
  <c r="AF3" i="51"/>
  <c r="AE3" i="51"/>
  <c r="AD3" i="51"/>
  <c r="AC3" i="51"/>
  <c r="AB3" i="51"/>
  <c r="AD7" i="50"/>
  <c r="AE7" i="50"/>
  <c r="AL7" i="50"/>
  <c r="AM7" i="50"/>
  <c r="AP7" i="50"/>
  <c r="U7" i="50"/>
  <c r="AT7" i="50"/>
  <c r="BC7" i="50"/>
  <c r="BK7" i="50"/>
  <c r="BJ7" i="50"/>
  <c r="AD8" i="50"/>
  <c r="AE8" i="50"/>
  <c r="AL8" i="50"/>
  <c r="AM8" i="50"/>
  <c r="AP8" i="50"/>
  <c r="U8" i="50"/>
  <c r="AT8" i="50"/>
  <c r="BC8" i="50"/>
  <c r="BK8" i="50"/>
  <c r="BJ8" i="50"/>
  <c r="AD9" i="50"/>
  <c r="AE9" i="50"/>
  <c r="AL9" i="50"/>
  <c r="AM9" i="50"/>
  <c r="AP9" i="50"/>
  <c r="U9" i="50"/>
  <c r="AT9" i="50"/>
  <c r="BC9" i="50"/>
  <c r="BJ9" i="50"/>
  <c r="BK9" i="50"/>
  <c r="AD10" i="50"/>
  <c r="AE10" i="50"/>
  <c r="AL10" i="50"/>
  <c r="AM10" i="50"/>
  <c r="AP10" i="50"/>
  <c r="U10" i="50"/>
  <c r="AT10" i="50"/>
  <c r="BC10" i="50"/>
  <c r="BJ10" i="50"/>
  <c r="BK10" i="50"/>
  <c r="AD11" i="50"/>
  <c r="AE11" i="50"/>
  <c r="AL11" i="50"/>
  <c r="AM11" i="50"/>
  <c r="AP11" i="50"/>
  <c r="U11" i="50"/>
  <c r="AT11" i="50"/>
  <c r="BC11" i="50"/>
  <c r="BK11" i="50"/>
  <c r="BJ11" i="50"/>
  <c r="AD12" i="50"/>
  <c r="AE12" i="50"/>
  <c r="AL12" i="50"/>
  <c r="AM12" i="50"/>
  <c r="AP12" i="50"/>
  <c r="U12" i="50"/>
  <c r="AT12" i="50"/>
  <c r="BC12" i="50"/>
  <c r="BK12" i="50"/>
  <c r="BJ12" i="50"/>
  <c r="AD13" i="50"/>
  <c r="AE13" i="50"/>
  <c r="AL13" i="50"/>
  <c r="AM13" i="50"/>
  <c r="AP13" i="50"/>
  <c r="U13" i="50"/>
  <c r="AT13" i="50"/>
  <c r="BC13" i="50"/>
  <c r="BJ13" i="50"/>
  <c r="BK13" i="50"/>
  <c r="AD14" i="50"/>
  <c r="AE14" i="50"/>
  <c r="AL14" i="50"/>
  <c r="AM14" i="50"/>
  <c r="AP14" i="50"/>
  <c r="U14" i="50"/>
  <c r="AT14" i="50"/>
  <c r="BC14" i="50"/>
  <c r="BJ14" i="50"/>
  <c r="BK14" i="50"/>
  <c r="AD15" i="50"/>
  <c r="AE15" i="50"/>
  <c r="AL15" i="50"/>
  <c r="AM15" i="50"/>
  <c r="AP15" i="50"/>
  <c r="U15" i="50"/>
  <c r="AT15" i="50"/>
  <c r="BC15" i="50"/>
  <c r="BK15" i="50"/>
  <c r="BJ15" i="50"/>
  <c r="AD16" i="50"/>
  <c r="AE16" i="50"/>
  <c r="AL16" i="50"/>
  <c r="AM16" i="50"/>
  <c r="AP16" i="50"/>
  <c r="U16" i="50"/>
  <c r="AT16" i="50"/>
  <c r="BC16" i="50"/>
  <c r="BK16" i="50"/>
  <c r="BJ16" i="50"/>
  <c r="AD17" i="50"/>
  <c r="AE17" i="50"/>
  <c r="AL17" i="50"/>
  <c r="AM17" i="50"/>
  <c r="AP17" i="50"/>
  <c r="U17" i="50"/>
  <c r="AT17" i="50"/>
  <c r="BC17" i="50"/>
  <c r="BJ17" i="50"/>
  <c r="BK17" i="50"/>
  <c r="AD18" i="50"/>
  <c r="AE18" i="50"/>
  <c r="AL18" i="50"/>
  <c r="AM18" i="50"/>
  <c r="AP18" i="50"/>
  <c r="U18" i="50"/>
  <c r="AT18" i="50"/>
  <c r="BC18" i="50"/>
  <c r="BJ18" i="50"/>
  <c r="BK18" i="50"/>
  <c r="AD19" i="50"/>
  <c r="AE19" i="50"/>
  <c r="AL19" i="50"/>
  <c r="AM19" i="50"/>
  <c r="AP19" i="50"/>
  <c r="U19" i="50"/>
  <c r="AT19" i="50"/>
  <c r="BC19" i="50"/>
  <c r="BK19" i="50"/>
  <c r="BJ19" i="50"/>
  <c r="AD20" i="50"/>
  <c r="AE20" i="50"/>
  <c r="AL20" i="50"/>
  <c r="AM20" i="50"/>
  <c r="AP20" i="50"/>
  <c r="U20" i="50"/>
  <c r="AT20" i="50"/>
  <c r="BC20" i="50"/>
  <c r="BK20" i="50"/>
  <c r="BJ20" i="50"/>
  <c r="AD21" i="50"/>
  <c r="AE21" i="50"/>
  <c r="AL21" i="50"/>
  <c r="AM21" i="50"/>
  <c r="AP21" i="50"/>
  <c r="U21" i="50"/>
  <c r="AT21" i="50"/>
  <c r="BC21" i="50"/>
  <c r="BJ21" i="50"/>
  <c r="BK21" i="50"/>
  <c r="AD22" i="50"/>
  <c r="AE22" i="50"/>
  <c r="AL22" i="50"/>
  <c r="AM22" i="50"/>
  <c r="AP22" i="50"/>
  <c r="U22" i="50"/>
  <c r="AT22" i="50"/>
  <c r="BC22" i="50"/>
  <c r="BJ22" i="50"/>
  <c r="BK22" i="50"/>
  <c r="AD23" i="50"/>
  <c r="AE23" i="50"/>
  <c r="AL23" i="50"/>
  <c r="AM23" i="50"/>
  <c r="AP23" i="50"/>
  <c r="U23" i="50"/>
  <c r="AT23" i="50"/>
  <c r="BC23" i="50"/>
  <c r="BK23" i="50"/>
  <c r="BJ23" i="50"/>
  <c r="AD24" i="50"/>
  <c r="AE24" i="50"/>
  <c r="AL24" i="50"/>
  <c r="AM24" i="50"/>
  <c r="AP24" i="50"/>
  <c r="U24" i="50"/>
  <c r="AT24" i="50"/>
  <c r="BC24" i="50"/>
  <c r="BK24" i="50"/>
  <c r="BJ24" i="50"/>
  <c r="AD25" i="50"/>
  <c r="AE25" i="50"/>
  <c r="AL25" i="50"/>
  <c r="AM25" i="50"/>
  <c r="AP25" i="50"/>
  <c r="U25" i="50"/>
  <c r="AT25" i="50"/>
  <c r="BC25" i="50"/>
  <c r="BJ25" i="50"/>
  <c r="BK25" i="50"/>
  <c r="AD26" i="50"/>
  <c r="AE26" i="50"/>
  <c r="AL26" i="50"/>
  <c r="AM26" i="50"/>
  <c r="AP26" i="50"/>
  <c r="U26" i="50"/>
  <c r="AT26" i="50"/>
  <c r="BC26" i="50"/>
  <c r="BJ26" i="50"/>
  <c r="BK26" i="50"/>
  <c r="AD27" i="50"/>
  <c r="AE27" i="50"/>
  <c r="AL27" i="50"/>
  <c r="AM27" i="50"/>
  <c r="AP27" i="50"/>
  <c r="U27" i="50"/>
  <c r="AT27" i="50"/>
  <c r="BC27" i="50"/>
  <c r="BK27" i="50"/>
  <c r="BJ27" i="50"/>
  <c r="AD28" i="50"/>
  <c r="AE28" i="50"/>
  <c r="AL28" i="50"/>
  <c r="AM28" i="50"/>
  <c r="AP28" i="50"/>
  <c r="U28" i="50"/>
  <c r="AT28" i="50"/>
  <c r="BC28" i="50"/>
  <c r="BK28" i="50"/>
  <c r="BJ28" i="50"/>
  <c r="AD29" i="50"/>
  <c r="AE29" i="50"/>
  <c r="AL29" i="50"/>
  <c r="AM29" i="50"/>
  <c r="AP29" i="50"/>
  <c r="U29" i="50"/>
  <c r="AT29" i="50"/>
  <c r="BC29" i="50"/>
  <c r="BJ29" i="50"/>
  <c r="BK29" i="50"/>
  <c r="AD30" i="50"/>
  <c r="AE30" i="50"/>
  <c r="AL30" i="50"/>
  <c r="AM30" i="50"/>
  <c r="AP30" i="50"/>
  <c r="U30" i="50"/>
  <c r="AT30" i="50"/>
  <c r="BC30" i="50"/>
  <c r="BJ30" i="50"/>
  <c r="BK30" i="50"/>
  <c r="AD31" i="50"/>
  <c r="AE31" i="50"/>
  <c r="AL31" i="50"/>
  <c r="AM31" i="50"/>
  <c r="AP31" i="50"/>
  <c r="U31" i="50"/>
  <c r="AT31" i="50"/>
  <c r="BC31" i="50"/>
  <c r="BK31" i="50"/>
  <c r="BJ31" i="50"/>
  <c r="AD32" i="50"/>
  <c r="AE32" i="50"/>
  <c r="AL32" i="50"/>
  <c r="AM32" i="50"/>
  <c r="AP32" i="50"/>
  <c r="U32" i="50"/>
  <c r="AT32" i="50"/>
  <c r="BC32" i="50"/>
  <c r="BK32" i="50"/>
  <c r="BJ32" i="50"/>
  <c r="AD33" i="50"/>
  <c r="AE33" i="50"/>
  <c r="AL33" i="50"/>
  <c r="AM33" i="50"/>
  <c r="AP33" i="50"/>
  <c r="U33" i="50"/>
  <c r="AT33" i="50"/>
  <c r="BC33" i="50"/>
  <c r="BJ33" i="50"/>
  <c r="BK33" i="50"/>
  <c r="AD34" i="50"/>
  <c r="AE34" i="50"/>
  <c r="AL34" i="50"/>
  <c r="AM34" i="50"/>
  <c r="AP34" i="50"/>
  <c r="U34" i="50"/>
  <c r="AT34" i="50"/>
  <c r="BC34" i="50"/>
  <c r="BJ34" i="50"/>
  <c r="BK34" i="50"/>
  <c r="AD35" i="50"/>
  <c r="AE35" i="50"/>
  <c r="AL35" i="50"/>
  <c r="AM35" i="50"/>
  <c r="AP35" i="50"/>
  <c r="U35" i="50"/>
  <c r="AT35" i="50"/>
  <c r="BC35" i="50"/>
  <c r="BK35" i="50"/>
  <c r="BJ35" i="50"/>
  <c r="AD36" i="50"/>
  <c r="AE36" i="50"/>
  <c r="AL36" i="50"/>
  <c r="AM36" i="50"/>
  <c r="AP36" i="50"/>
  <c r="U36" i="50"/>
  <c r="AT36" i="50"/>
  <c r="BC36" i="50"/>
  <c r="BK36" i="50"/>
  <c r="BJ36" i="50"/>
  <c r="AD37" i="50"/>
  <c r="AE37" i="50"/>
  <c r="AL37" i="50"/>
  <c r="AM37" i="50"/>
  <c r="AP37" i="50"/>
  <c r="U37" i="50"/>
  <c r="AT37" i="50"/>
  <c r="BC37" i="50"/>
  <c r="BJ37" i="50"/>
  <c r="BK37" i="50"/>
  <c r="AD38" i="50"/>
  <c r="AE38" i="50"/>
  <c r="AL38" i="50"/>
  <c r="AM38" i="50"/>
  <c r="AP38" i="50"/>
  <c r="U38" i="50"/>
  <c r="AT38" i="50"/>
  <c r="BC38" i="50"/>
  <c r="BJ38" i="50"/>
  <c r="BK38" i="50"/>
  <c r="AD39" i="50"/>
  <c r="AE39" i="50"/>
  <c r="AL39" i="50"/>
  <c r="AP39" i="50"/>
  <c r="U39" i="50"/>
  <c r="AT39" i="50"/>
  <c r="BC39" i="50"/>
  <c r="BK39" i="50"/>
  <c r="BJ39" i="50"/>
  <c r="AD40" i="50"/>
  <c r="AE40" i="50"/>
  <c r="AL40" i="50"/>
  <c r="AM40" i="50"/>
  <c r="AP40" i="50"/>
  <c r="U40" i="50"/>
  <c r="AT40" i="50"/>
  <c r="BC40" i="50"/>
  <c r="BK40" i="50"/>
  <c r="BJ40" i="50"/>
  <c r="AD41" i="50"/>
  <c r="AE41" i="50"/>
  <c r="AL41" i="50"/>
  <c r="AM41" i="50"/>
  <c r="AP41" i="50"/>
  <c r="U41" i="50"/>
  <c r="AT41" i="50"/>
  <c r="BC41" i="50"/>
  <c r="BJ41" i="50"/>
  <c r="BK41" i="50"/>
  <c r="AD42" i="50"/>
  <c r="AE42" i="50"/>
  <c r="AL42" i="50"/>
  <c r="AM42" i="50"/>
  <c r="AP42" i="50"/>
  <c r="U42" i="50"/>
  <c r="AT42" i="50"/>
  <c r="BC42" i="50"/>
  <c r="BJ42" i="50"/>
  <c r="BK42" i="50"/>
  <c r="AE43" i="50"/>
  <c r="AL43" i="50"/>
  <c r="AP43" i="50"/>
  <c r="U43" i="50"/>
  <c r="AT43" i="50"/>
  <c r="BC43" i="50"/>
  <c r="BK43" i="50"/>
  <c r="BJ43" i="50"/>
  <c r="AD44" i="50"/>
  <c r="AE44" i="50"/>
  <c r="AL44" i="50"/>
  <c r="AP44" i="50"/>
  <c r="U44" i="50"/>
  <c r="AT44" i="50"/>
  <c r="BC44" i="50"/>
  <c r="BK44" i="50"/>
  <c r="BJ44" i="50"/>
  <c r="AD45" i="50"/>
  <c r="AE45" i="50"/>
  <c r="AL45" i="50"/>
  <c r="AM45" i="50"/>
  <c r="AP45" i="50"/>
  <c r="U45" i="50"/>
  <c r="AT45" i="50"/>
  <c r="BC45" i="50"/>
  <c r="BJ45" i="50"/>
  <c r="BK45" i="50"/>
  <c r="AD46" i="50"/>
  <c r="AE46" i="50"/>
  <c r="AL46" i="50"/>
  <c r="AM46" i="50"/>
  <c r="AP46" i="50"/>
  <c r="U46" i="50"/>
  <c r="AT46" i="50"/>
  <c r="BC46" i="50"/>
  <c r="BJ46" i="50"/>
  <c r="BK46" i="50"/>
  <c r="AD47" i="50"/>
  <c r="AE47" i="50"/>
  <c r="AL47" i="50"/>
  <c r="AP47" i="50"/>
  <c r="U47" i="50"/>
  <c r="AT47" i="50"/>
  <c r="BC47" i="50"/>
  <c r="BK47" i="50"/>
  <c r="BJ47" i="50"/>
  <c r="AD48" i="50"/>
  <c r="AE48" i="50"/>
  <c r="AL48" i="50"/>
  <c r="AM48" i="50"/>
  <c r="AP48" i="50"/>
  <c r="U48" i="50"/>
  <c r="AT48" i="50"/>
  <c r="BC48" i="50"/>
  <c r="BK48" i="50"/>
  <c r="BJ48" i="50"/>
  <c r="AD49" i="50"/>
  <c r="AE49" i="50"/>
  <c r="AL49" i="50"/>
  <c r="AM49" i="50"/>
  <c r="AP49" i="50"/>
  <c r="U49" i="50"/>
  <c r="AT49" i="50"/>
  <c r="BC49" i="50"/>
  <c r="BJ49" i="50"/>
  <c r="BK49" i="50"/>
  <c r="AD50" i="50"/>
  <c r="AE50" i="50"/>
  <c r="AL50" i="50"/>
  <c r="AM50" i="50"/>
  <c r="AP50" i="50"/>
  <c r="U50" i="50"/>
  <c r="AT50" i="50"/>
  <c r="BC50" i="50"/>
  <c r="BJ50" i="50"/>
  <c r="BK50" i="50"/>
  <c r="AE51" i="50"/>
  <c r="AL51" i="50"/>
  <c r="AM51" i="50"/>
  <c r="AP51" i="50"/>
  <c r="U51" i="50"/>
  <c r="AT51" i="50"/>
  <c r="BC51" i="50"/>
  <c r="BJ51" i="50"/>
  <c r="BK51" i="50"/>
  <c r="AD52" i="50"/>
  <c r="AE52" i="50"/>
  <c r="AL52" i="50"/>
  <c r="AM52" i="50"/>
  <c r="AP52" i="50"/>
  <c r="U52" i="50"/>
  <c r="AT52" i="50"/>
  <c r="BC52" i="50"/>
  <c r="BK52" i="50"/>
  <c r="BJ52" i="50"/>
  <c r="AD53" i="50"/>
  <c r="AE53" i="50"/>
  <c r="AL53" i="50"/>
  <c r="AM53" i="50"/>
  <c r="AP53" i="50"/>
  <c r="U53" i="50"/>
  <c r="AT53" i="50"/>
  <c r="BC53" i="50"/>
  <c r="BJ53" i="50"/>
  <c r="BK53" i="50"/>
  <c r="AD54" i="50"/>
  <c r="AE54" i="50"/>
  <c r="AL54" i="50"/>
  <c r="AM54" i="50"/>
  <c r="AP54" i="50"/>
  <c r="U54" i="50"/>
  <c r="AT54" i="50"/>
  <c r="BC54" i="50"/>
  <c r="BJ54" i="50"/>
  <c r="BK54" i="50"/>
  <c r="AE55" i="50"/>
  <c r="AL55" i="50"/>
  <c r="AM55" i="50"/>
  <c r="AP55" i="50"/>
  <c r="U55" i="50"/>
  <c r="AT55" i="50"/>
  <c r="BC55" i="50"/>
  <c r="BK55" i="50"/>
  <c r="BJ55" i="50"/>
  <c r="AD56" i="50"/>
  <c r="AE56" i="50"/>
  <c r="AL56" i="50"/>
  <c r="AM56" i="50"/>
  <c r="AP56" i="50"/>
  <c r="U56" i="50"/>
  <c r="AT56" i="50"/>
  <c r="BC56" i="50"/>
  <c r="BK56" i="50"/>
  <c r="BJ56" i="50"/>
  <c r="AD57" i="50"/>
  <c r="AE57" i="50"/>
  <c r="AL57" i="50"/>
  <c r="AP57" i="50"/>
  <c r="U57" i="50"/>
  <c r="AT57" i="50"/>
  <c r="BC57" i="50"/>
  <c r="BJ57" i="50"/>
  <c r="BK57" i="50"/>
  <c r="AE58" i="50"/>
  <c r="AL58" i="50"/>
  <c r="AM58" i="50"/>
  <c r="AP58" i="50"/>
  <c r="U58" i="50"/>
  <c r="AT58" i="50"/>
  <c r="BC58" i="50"/>
  <c r="BJ58" i="50"/>
  <c r="BK58" i="50"/>
  <c r="AE59" i="50"/>
  <c r="AL59" i="50"/>
  <c r="AP59" i="50"/>
  <c r="U59" i="50"/>
  <c r="AT59" i="50"/>
  <c r="BC59" i="50"/>
  <c r="BK59" i="50"/>
  <c r="BJ59" i="50"/>
  <c r="AE60" i="50"/>
  <c r="AL60" i="50"/>
  <c r="AM60" i="50"/>
  <c r="AP60" i="50"/>
  <c r="U60" i="50"/>
  <c r="AT60" i="50"/>
  <c r="BC60" i="50"/>
  <c r="BK60" i="50"/>
  <c r="BJ60" i="50"/>
  <c r="AE61" i="50"/>
  <c r="AL61" i="50"/>
  <c r="AP61" i="50"/>
  <c r="U61" i="50"/>
  <c r="AT61" i="50"/>
  <c r="BC61" i="50"/>
  <c r="BK61" i="50"/>
  <c r="BJ61" i="50"/>
  <c r="AD62" i="50"/>
  <c r="AE62" i="50"/>
  <c r="AL62" i="50"/>
  <c r="AP62" i="50"/>
  <c r="U62" i="50"/>
  <c r="AT62" i="50"/>
  <c r="BC62" i="50"/>
  <c r="BJ62" i="50"/>
  <c r="BK62" i="50"/>
  <c r="AD63" i="50"/>
  <c r="AE63" i="50"/>
  <c r="AL63" i="50"/>
  <c r="AM63" i="50"/>
  <c r="AP63" i="50"/>
  <c r="U63" i="50"/>
  <c r="AT63" i="50"/>
  <c r="BC63" i="50"/>
  <c r="BK63" i="50"/>
  <c r="BJ63" i="50"/>
  <c r="AD64" i="50"/>
  <c r="AE64" i="50"/>
  <c r="AL64" i="50"/>
  <c r="AM64" i="50"/>
  <c r="AP64" i="50"/>
  <c r="U64" i="50"/>
  <c r="AT64" i="50"/>
  <c r="BC64" i="50"/>
  <c r="BK64" i="50"/>
  <c r="BJ64" i="50"/>
  <c r="AD65" i="50"/>
  <c r="AE65" i="50"/>
  <c r="AL65" i="50"/>
  <c r="AP65" i="50"/>
  <c r="U65" i="50"/>
  <c r="AT65" i="50"/>
  <c r="BC65" i="50"/>
  <c r="BK65" i="50"/>
  <c r="BJ65" i="50"/>
  <c r="AE66" i="50"/>
  <c r="AL66" i="50"/>
  <c r="AP66" i="50"/>
  <c r="U66" i="50"/>
  <c r="AT66" i="50"/>
  <c r="BC66" i="50"/>
  <c r="BJ66" i="50"/>
  <c r="BK66" i="50"/>
  <c r="AE67" i="50"/>
  <c r="AL67" i="50"/>
  <c r="AM67" i="50"/>
  <c r="AP67" i="50"/>
  <c r="U67" i="50"/>
  <c r="AT67" i="50"/>
  <c r="BC67" i="50"/>
  <c r="BK67" i="50"/>
  <c r="BJ67" i="50"/>
  <c r="AE68" i="50"/>
  <c r="AL68" i="50"/>
  <c r="AM68" i="50"/>
  <c r="AP68" i="50"/>
  <c r="U68" i="50"/>
  <c r="AT68" i="50"/>
  <c r="BC68" i="50"/>
  <c r="BK68" i="50"/>
  <c r="BJ68" i="50"/>
  <c r="AE69" i="50"/>
  <c r="AL69" i="50"/>
  <c r="AM69" i="50"/>
  <c r="AP69" i="50"/>
  <c r="U69" i="50"/>
  <c r="AT69" i="50"/>
  <c r="BC69" i="50"/>
  <c r="BK69" i="50"/>
  <c r="BJ69" i="50"/>
  <c r="AE70" i="50"/>
  <c r="AL70" i="50"/>
  <c r="AP70" i="50"/>
  <c r="U70" i="50"/>
  <c r="AT70" i="50"/>
  <c r="BC70" i="50"/>
  <c r="BJ70" i="50"/>
  <c r="BK70" i="50"/>
  <c r="AE71" i="50"/>
  <c r="AL71" i="50"/>
  <c r="AM71" i="50"/>
  <c r="AP71" i="50"/>
  <c r="U71" i="50"/>
  <c r="AT71" i="50"/>
  <c r="BC71" i="50"/>
  <c r="BJ71" i="50"/>
  <c r="BK71" i="50"/>
  <c r="AD72" i="50"/>
  <c r="AE72" i="50"/>
  <c r="AL72" i="50"/>
  <c r="AM72" i="50"/>
  <c r="AP72" i="50"/>
  <c r="U72" i="50"/>
  <c r="AT72" i="50"/>
  <c r="BC72" i="50"/>
  <c r="BK72" i="50"/>
  <c r="BJ72" i="50"/>
  <c r="AE73" i="50"/>
  <c r="AL73" i="50"/>
  <c r="AM73" i="50"/>
  <c r="AP73" i="50"/>
  <c r="U73" i="50"/>
  <c r="AT73" i="50"/>
  <c r="BC73" i="50"/>
  <c r="BJ73" i="50"/>
  <c r="BK73" i="50"/>
  <c r="AD74" i="50"/>
  <c r="AE74" i="50"/>
  <c r="AL74" i="50"/>
  <c r="AP74" i="50"/>
  <c r="U74" i="50"/>
  <c r="AT74" i="50"/>
  <c r="BC74" i="50"/>
  <c r="BJ74" i="50"/>
  <c r="BK74" i="50"/>
  <c r="AE75" i="50"/>
  <c r="AL75" i="50"/>
  <c r="AP75" i="50"/>
  <c r="U75" i="50"/>
  <c r="AT75" i="50"/>
  <c r="BC75" i="50"/>
  <c r="BJ75" i="50"/>
  <c r="BK75" i="50"/>
  <c r="AE76" i="50"/>
  <c r="AL76" i="50"/>
  <c r="AM76" i="50"/>
  <c r="AP76" i="50"/>
  <c r="U76" i="50"/>
  <c r="AT76" i="50"/>
  <c r="BC76" i="50"/>
  <c r="BK76" i="50"/>
  <c r="BJ76" i="50"/>
  <c r="AE77" i="50"/>
  <c r="AL77" i="50"/>
  <c r="AP77" i="50"/>
  <c r="U77" i="50"/>
  <c r="AT77" i="50"/>
  <c r="BC77" i="50"/>
  <c r="BJ77" i="50"/>
  <c r="BK77" i="50"/>
  <c r="AE78" i="50"/>
  <c r="AL78" i="50"/>
  <c r="AM78" i="50"/>
  <c r="AP78" i="50"/>
  <c r="U78" i="50"/>
  <c r="AT78" i="50"/>
  <c r="BC78" i="50"/>
  <c r="BJ78" i="50"/>
  <c r="BK78" i="50"/>
  <c r="AE79" i="50"/>
  <c r="AL79" i="50"/>
  <c r="AP79" i="50"/>
  <c r="U79" i="50"/>
  <c r="AT79" i="50"/>
  <c r="BC79" i="50"/>
  <c r="BJ79" i="50"/>
  <c r="BK79" i="50"/>
  <c r="AD80" i="50"/>
  <c r="AE80" i="50"/>
  <c r="AL80" i="50"/>
  <c r="AP80" i="50"/>
  <c r="U80" i="50"/>
  <c r="AT80" i="50"/>
  <c r="BC80" i="50"/>
  <c r="BK80" i="50"/>
  <c r="BJ80" i="50"/>
  <c r="AE81" i="50"/>
  <c r="AL81" i="50"/>
  <c r="AM81" i="50"/>
  <c r="AP81" i="50"/>
  <c r="U81" i="50"/>
  <c r="AT81" i="50"/>
  <c r="BC81" i="50"/>
  <c r="BJ81" i="50"/>
  <c r="BK81" i="50"/>
  <c r="AD82" i="50"/>
  <c r="AE82" i="50"/>
  <c r="AL82" i="50"/>
  <c r="AM82" i="50"/>
  <c r="AP82" i="50"/>
  <c r="U82" i="50"/>
  <c r="AT82" i="50"/>
  <c r="BC82" i="50"/>
  <c r="BJ82" i="50"/>
  <c r="BK82" i="50"/>
  <c r="AE83" i="50"/>
  <c r="AL83" i="50"/>
  <c r="AP83" i="50"/>
  <c r="U83" i="50"/>
  <c r="AT83" i="50"/>
  <c r="BC83" i="50"/>
  <c r="BK83" i="50"/>
  <c r="BJ83" i="50"/>
  <c r="AE84" i="50"/>
  <c r="AL84" i="50"/>
  <c r="AP84" i="50"/>
  <c r="U84" i="50"/>
  <c r="AT84" i="50"/>
  <c r="BC84" i="50"/>
  <c r="BK84" i="50"/>
  <c r="BJ84" i="50"/>
  <c r="AE85" i="50"/>
  <c r="AL85" i="50"/>
  <c r="AM85" i="50"/>
  <c r="AP85" i="50"/>
  <c r="U85" i="50"/>
  <c r="AT85" i="50"/>
  <c r="BC85" i="50"/>
  <c r="BK85" i="50"/>
  <c r="BJ85" i="50"/>
  <c r="AE86" i="50"/>
  <c r="AL86" i="50"/>
  <c r="AM86" i="50"/>
  <c r="AP86" i="50"/>
  <c r="U86" i="50"/>
  <c r="AT86" i="50"/>
  <c r="BC86" i="50"/>
  <c r="BJ86" i="50"/>
  <c r="BK86" i="50"/>
  <c r="AE87" i="50"/>
  <c r="AL87" i="50"/>
  <c r="AM87" i="50"/>
  <c r="AP87" i="50"/>
  <c r="U87" i="50"/>
  <c r="AT87" i="50"/>
  <c r="BC87" i="50"/>
  <c r="BK87" i="50"/>
  <c r="BJ87" i="50"/>
  <c r="AE88" i="50"/>
  <c r="AL88" i="50"/>
  <c r="AP88" i="50"/>
  <c r="U88" i="50"/>
  <c r="AT88" i="50"/>
  <c r="BC88" i="50"/>
  <c r="BK88" i="50"/>
  <c r="BJ88" i="50"/>
  <c r="AE89" i="50"/>
  <c r="AL89" i="50"/>
  <c r="AM89" i="50"/>
  <c r="AP89" i="50"/>
  <c r="U89" i="50"/>
  <c r="AT89" i="50"/>
  <c r="BC89" i="50"/>
  <c r="BK89" i="50"/>
  <c r="BJ89" i="50"/>
  <c r="AD90" i="50"/>
  <c r="AE90" i="50"/>
  <c r="AL90" i="50"/>
  <c r="AP90" i="50"/>
  <c r="U90" i="50"/>
  <c r="AT90" i="50"/>
  <c r="BC90" i="50"/>
  <c r="BJ90" i="50"/>
  <c r="BK90" i="50"/>
  <c r="AE91" i="50"/>
  <c r="AL91" i="50"/>
  <c r="AM91" i="50"/>
  <c r="AP91" i="50"/>
  <c r="U91" i="50"/>
  <c r="AT91" i="50"/>
  <c r="BC91" i="50"/>
  <c r="BK91" i="50"/>
  <c r="BJ91" i="50"/>
  <c r="AE92" i="50"/>
  <c r="AL92" i="50"/>
  <c r="AP92" i="50"/>
  <c r="U92" i="50"/>
  <c r="AT92" i="50"/>
  <c r="BC92" i="50"/>
  <c r="BK92" i="50"/>
  <c r="BJ92" i="50"/>
  <c r="AE93" i="50"/>
  <c r="AL93" i="50"/>
  <c r="AP93" i="50"/>
  <c r="U93" i="50"/>
  <c r="AT93" i="50"/>
  <c r="BC93" i="50"/>
  <c r="BK93" i="50"/>
  <c r="BJ93" i="50"/>
  <c r="AE94" i="50"/>
  <c r="AL94" i="50"/>
  <c r="AM94" i="50"/>
  <c r="AP94" i="50"/>
  <c r="U94" i="50"/>
  <c r="AT94" i="50"/>
  <c r="BC94" i="50"/>
  <c r="BJ94" i="50"/>
  <c r="BK94" i="50"/>
  <c r="AE95" i="50"/>
  <c r="AL95" i="50"/>
  <c r="AP95" i="50"/>
  <c r="U95" i="50"/>
  <c r="AT95" i="50"/>
  <c r="BC95" i="50"/>
  <c r="BK95" i="50"/>
  <c r="BJ95" i="50"/>
  <c r="AE96" i="50"/>
  <c r="AL96" i="50"/>
  <c r="AP96" i="50"/>
  <c r="U96" i="50"/>
  <c r="AT96" i="50"/>
  <c r="BC96" i="50"/>
  <c r="BK96" i="50"/>
  <c r="BJ96" i="50"/>
  <c r="AE97" i="50"/>
  <c r="AL97" i="50"/>
  <c r="AP97" i="50"/>
  <c r="U97" i="50"/>
  <c r="AT97" i="50"/>
  <c r="BC97" i="50"/>
  <c r="BK97" i="50"/>
  <c r="BJ97" i="50"/>
  <c r="AD98" i="50"/>
  <c r="AE98" i="50"/>
  <c r="AL98" i="50"/>
  <c r="AP98" i="50"/>
  <c r="U98" i="50"/>
  <c r="AT98" i="50"/>
  <c r="BC98" i="50"/>
  <c r="BJ98" i="50"/>
  <c r="BK98" i="50"/>
  <c r="AE99" i="50"/>
  <c r="AL99" i="50"/>
  <c r="AM99" i="50"/>
  <c r="AP99" i="50"/>
  <c r="U99" i="50"/>
  <c r="AT99" i="50"/>
  <c r="BC99" i="50"/>
  <c r="BK99" i="50"/>
  <c r="BJ99" i="50"/>
  <c r="AE100" i="50"/>
  <c r="AL100" i="50"/>
  <c r="AM100" i="50"/>
  <c r="AP100" i="50"/>
  <c r="U100" i="50"/>
  <c r="AT100" i="50"/>
  <c r="BC100" i="50"/>
  <c r="BK100" i="50"/>
  <c r="BJ100" i="50"/>
  <c r="AE101" i="50"/>
  <c r="AL101" i="50"/>
  <c r="AP101" i="50"/>
  <c r="U101" i="50"/>
  <c r="AT101" i="50"/>
  <c r="BC101" i="50"/>
  <c r="BK101" i="50"/>
  <c r="BJ101" i="50"/>
  <c r="AE102" i="50"/>
  <c r="AL102" i="50"/>
  <c r="AP102" i="50"/>
  <c r="U102" i="50"/>
  <c r="AT102" i="50"/>
  <c r="BC102" i="50"/>
  <c r="BJ102" i="50"/>
  <c r="BK102" i="50"/>
  <c r="AE103" i="50"/>
  <c r="AL103" i="50"/>
  <c r="AM103" i="50"/>
  <c r="AP103" i="50"/>
  <c r="U103" i="50"/>
  <c r="AT103" i="50"/>
  <c r="BC103" i="50"/>
  <c r="BJ103" i="50"/>
  <c r="BK103" i="50"/>
  <c r="AE104" i="50"/>
  <c r="AL104" i="50"/>
  <c r="AM104" i="50"/>
  <c r="AP104" i="50"/>
  <c r="U104" i="50"/>
  <c r="AT104" i="50"/>
  <c r="BC104" i="50"/>
  <c r="BK104" i="50"/>
  <c r="BJ104" i="50"/>
  <c r="AE105" i="50"/>
  <c r="AL105" i="50"/>
  <c r="AM105" i="50"/>
  <c r="AP105" i="50"/>
  <c r="U105" i="50"/>
  <c r="AT105" i="50"/>
  <c r="BC105" i="50"/>
  <c r="BJ105" i="50"/>
  <c r="BK105" i="50"/>
  <c r="AE106" i="50"/>
  <c r="AL106" i="50"/>
  <c r="AP106" i="50"/>
  <c r="U106" i="50"/>
  <c r="AT106" i="50"/>
  <c r="BC106" i="50"/>
  <c r="BJ106" i="50"/>
  <c r="BK106" i="50"/>
  <c r="AE107" i="50"/>
  <c r="AL107" i="50"/>
  <c r="AM107" i="50"/>
  <c r="AP107" i="50"/>
  <c r="U107" i="50"/>
  <c r="AT107" i="50"/>
  <c r="BC107" i="50"/>
  <c r="BJ107" i="50"/>
  <c r="BK107" i="50"/>
  <c r="AD108" i="50"/>
  <c r="AE108" i="50"/>
  <c r="AL108" i="50"/>
  <c r="AP108" i="50"/>
  <c r="U108" i="50"/>
  <c r="AT108" i="50"/>
  <c r="BC108" i="50"/>
  <c r="BK108" i="50"/>
  <c r="BJ108" i="50"/>
  <c r="AE109" i="50"/>
  <c r="AL109" i="50"/>
  <c r="AM109" i="50"/>
  <c r="AP109" i="50"/>
  <c r="U109" i="50"/>
  <c r="AT109" i="50"/>
  <c r="BC109" i="50"/>
  <c r="BK109" i="50"/>
  <c r="BJ109" i="50"/>
  <c r="AE110" i="50"/>
  <c r="AL110" i="50"/>
  <c r="AP110" i="50"/>
  <c r="U110" i="50"/>
  <c r="AT110" i="50"/>
  <c r="BC110" i="50"/>
  <c r="BJ110" i="50"/>
  <c r="BK110" i="50"/>
  <c r="AE111" i="50"/>
  <c r="AL111" i="50"/>
  <c r="AP111" i="50"/>
  <c r="U111" i="50"/>
  <c r="AT111" i="50"/>
  <c r="BC111" i="50"/>
  <c r="BJ111" i="50"/>
  <c r="BK111" i="50"/>
  <c r="AE112" i="50"/>
  <c r="AL112" i="50"/>
  <c r="AM112" i="50"/>
  <c r="AP112" i="50"/>
  <c r="U112" i="50"/>
  <c r="AT112" i="50"/>
  <c r="BC112" i="50"/>
  <c r="BK112" i="50"/>
  <c r="BJ112" i="50"/>
  <c r="AE113" i="50"/>
  <c r="AL113" i="50"/>
  <c r="AP113" i="50"/>
  <c r="U113" i="50"/>
  <c r="AT113" i="50"/>
  <c r="BC113" i="50"/>
  <c r="BK113" i="50"/>
  <c r="BJ113" i="50"/>
  <c r="AE114" i="50"/>
  <c r="AL114" i="50"/>
  <c r="AP114" i="50"/>
  <c r="U114" i="50"/>
  <c r="AT114" i="50"/>
  <c r="BC114" i="50"/>
  <c r="BJ114" i="50"/>
  <c r="BK114" i="50"/>
  <c r="AE115" i="50"/>
  <c r="AL115" i="50"/>
  <c r="AP115" i="50"/>
  <c r="U115" i="50"/>
  <c r="AT115" i="50"/>
  <c r="BC115" i="50"/>
  <c r="BK115" i="50"/>
  <c r="BJ115" i="50"/>
  <c r="AD116" i="50"/>
  <c r="AE116" i="50"/>
  <c r="AL116" i="50"/>
  <c r="AP116" i="50"/>
  <c r="U116" i="50"/>
  <c r="AT116" i="50"/>
  <c r="BC116" i="50"/>
  <c r="BK116" i="50"/>
  <c r="BJ116" i="50"/>
  <c r="AE117" i="50"/>
  <c r="AL117" i="50"/>
  <c r="AM117" i="50"/>
  <c r="AP117" i="50"/>
  <c r="U117" i="50"/>
  <c r="AT117" i="50"/>
  <c r="BC117" i="50"/>
  <c r="BJ117" i="50"/>
  <c r="BK117" i="50"/>
  <c r="AE118" i="50"/>
  <c r="AL118" i="50"/>
  <c r="AP118" i="50"/>
  <c r="U118" i="50"/>
  <c r="AT118" i="50"/>
  <c r="BC118" i="50"/>
  <c r="BJ118" i="50"/>
  <c r="BK118" i="50"/>
  <c r="AE119" i="50"/>
  <c r="AL119" i="50"/>
  <c r="AP119" i="50"/>
  <c r="U119" i="50"/>
  <c r="AT119" i="50"/>
  <c r="BC119" i="50"/>
  <c r="BK119" i="50"/>
  <c r="BJ119" i="50"/>
  <c r="AE120" i="50"/>
  <c r="AL120" i="50"/>
  <c r="AP120" i="50"/>
  <c r="U120" i="50"/>
  <c r="AT120" i="50"/>
  <c r="BC120" i="50"/>
  <c r="BK120" i="50"/>
  <c r="BJ120" i="50"/>
  <c r="AE121" i="50"/>
  <c r="AL121" i="50"/>
  <c r="AM121" i="50"/>
  <c r="AP121" i="50"/>
  <c r="U121" i="50"/>
  <c r="AT121" i="50"/>
  <c r="BC121" i="50"/>
  <c r="BJ121" i="50"/>
  <c r="BK121" i="50"/>
  <c r="AE122" i="50"/>
  <c r="AL122" i="50"/>
  <c r="AM122" i="50"/>
  <c r="AP122" i="50"/>
  <c r="U122" i="50"/>
  <c r="AT122" i="50"/>
  <c r="BC122" i="50"/>
  <c r="BJ122" i="50"/>
  <c r="BK122" i="50"/>
  <c r="AE123" i="50"/>
  <c r="AL123" i="50"/>
  <c r="AM123" i="50"/>
  <c r="AP123" i="50"/>
  <c r="U123" i="50"/>
  <c r="AT123" i="50"/>
  <c r="BC123" i="50"/>
  <c r="BK123" i="50"/>
  <c r="BJ123" i="50"/>
  <c r="AE124" i="50"/>
  <c r="AL124" i="50"/>
  <c r="AP124" i="50"/>
  <c r="U124" i="50"/>
  <c r="AT124" i="50"/>
  <c r="BC124" i="50"/>
  <c r="BK124" i="50"/>
  <c r="BJ124" i="50"/>
  <c r="AE125" i="50"/>
  <c r="AL125" i="50"/>
  <c r="AM125" i="50"/>
  <c r="AP125" i="50"/>
  <c r="U125" i="50"/>
  <c r="AT125" i="50"/>
  <c r="BC125" i="50"/>
  <c r="BJ125" i="50"/>
  <c r="BK125" i="50"/>
  <c r="AD126" i="50"/>
  <c r="AE126" i="50"/>
  <c r="AL126" i="50"/>
  <c r="AP126" i="50"/>
  <c r="U126" i="50"/>
  <c r="AT126" i="50"/>
  <c r="BC126" i="50"/>
  <c r="BJ126" i="50"/>
  <c r="BK126" i="50"/>
  <c r="AE127" i="50"/>
  <c r="AL127" i="50"/>
  <c r="AM127" i="50"/>
  <c r="AP127" i="50"/>
  <c r="U127" i="50"/>
  <c r="AT127" i="50"/>
  <c r="BC127" i="50"/>
  <c r="BK127" i="50"/>
  <c r="BJ127" i="50"/>
  <c r="AE128" i="50"/>
  <c r="AL128" i="50"/>
  <c r="AP128" i="50"/>
  <c r="U128" i="50"/>
  <c r="AT128" i="50"/>
  <c r="BC128" i="50"/>
  <c r="BK128" i="50"/>
  <c r="BJ128" i="50"/>
  <c r="AE129" i="50"/>
  <c r="AL129" i="50"/>
  <c r="AP129" i="50"/>
  <c r="U129" i="50"/>
  <c r="AT129" i="50"/>
  <c r="BC129" i="50"/>
  <c r="BJ129" i="50"/>
  <c r="BK129" i="50"/>
  <c r="AE130" i="50"/>
  <c r="AL130" i="50"/>
  <c r="AP130" i="50"/>
  <c r="U130" i="50"/>
  <c r="AT130" i="50"/>
  <c r="BC130" i="50"/>
  <c r="BJ130" i="50"/>
  <c r="BK130" i="50"/>
  <c r="AE131" i="50"/>
  <c r="AL131" i="50"/>
  <c r="AP131" i="50"/>
  <c r="U131" i="50"/>
  <c r="AT131" i="50"/>
  <c r="BC131" i="50"/>
  <c r="BJ131" i="50"/>
  <c r="BK131" i="50"/>
  <c r="BJ6" i="50"/>
  <c r="BC6" i="50"/>
  <c r="BK6" i="50"/>
  <c r="U6" i="50"/>
  <c r="AT6" i="50"/>
  <c r="AP6" i="50"/>
  <c r="AM6" i="50"/>
  <c r="AL6" i="50"/>
  <c r="AE6" i="50"/>
  <c r="AD6" i="50"/>
  <c r="BL4" i="50"/>
  <c r="BK4" i="50"/>
  <c r="BJ4" i="50"/>
  <c r="BI4" i="50"/>
  <c r="BH4" i="50"/>
  <c r="BF4" i="50"/>
  <c r="BE4" i="50"/>
  <c r="BD4" i="50"/>
  <c r="BC4" i="50"/>
  <c r="BB4" i="50"/>
  <c r="BA4" i="50"/>
  <c r="AZ4" i="50"/>
  <c r="AY4" i="50"/>
  <c r="AX4" i="50"/>
  <c r="AW4" i="50"/>
  <c r="AV4" i="50"/>
  <c r="AU4" i="50"/>
  <c r="AT4" i="50"/>
  <c r="AS4" i="50"/>
  <c r="AR4" i="50"/>
  <c r="AQ4" i="50"/>
  <c r="AP4" i="50"/>
  <c r="AO4" i="50"/>
  <c r="AN4" i="50"/>
  <c r="AM4" i="50"/>
  <c r="AL4" i="50"/>
  <c r="AK4" i="50"/>
  <c r="AJ4" i="50"/>
  <c r="AI4" i="50"/>
  <c r="AH4" i="50"/>
  <c r="AG4" i="50"/>
  <c r="AF4" i="50"/>
  <c r="AE4" i="50"/>
  <c r="AD4" i="50"/>
  <c r="AC4" i="50"/>
  <c r="AB4" i="50"/>
  <c r="BL3" i="50"/>
  <c r="BK3" i="50"/>
  <c r="BJ3" i="50"/>
  <c r="BI3" i="50"/>
  <c r="BH3" i="50"/>
  <c r="BG3" i="50"/>
  <c r="BF3" i="50"/>
  <c r="BE3" i="50"/>
  <c r="BD3" i="50"/>
  <c r="BC3" i="50"/>
  <c r="BB3" i="50"/>
  <c r="BA3" i="50"/>
  <c r="AZ3" i="50"/>
  <c r="AY3" i="50"/>
  <c r="AX3" i="50"/>
  <c r="AW3" i="50"/>
  <c r="AV3" i="50"/>
  <c r="AU3" i="50"/>
  <c r="AT3" i="50"/>
  <c r="AS3" i="50"/>
  <c r="AR3" i="50"/>
  <c r="AQ3" i="50"/>
  <c r="AP3" i="50"/>
  <c r="AO3" i="50"/>
  <c r="AN3" i="50"/>
  <c r="AM3" i="50"/>
  <c r="AL3" i="50"/>
  <c r="AK3" i="50"/>
  <c r="AJ3" i="50"/>
  <c r="AI3" i="50"/>
  <c r="AH3" i="50"/>
  <c r="AG3" i="50"/>
  <c r="AF3" i="50"/>
  <c r="AE3" i="50"/>
  <c r="AD3" i="50"/>
  <c r="AC3" i="50"/>
  <c r="AB3" i="50"/>
  <c r="AM7" i="5"/>
  <c r="AM8" i="5"/>
  <c r="AM9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D9" i="5"/>
  <c r="F9" i="5"/>
  <c r="G9" i="5"/>
  <c r="H9" i="5"/>
  <c r="I9" i="5"/>
  <c r="K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144" i="53"/>
  <c r="AD144" i="53"/>
  <c r="AX9" i="53"/>
  <c r="AM27" i="52"/>
  <c r="AM29" i="52"/>
  <c r="AM31" i="52"/>
  <c r="AM25" i="52"/>
  <c r="AD19" i="52"/>
  <c r="AD21" i="52"/>
  <c r="AD23" i="52"/>
  <c r="AD18" i="52"/>
  <c r="AD20" i="52"/>
  <c r="AD22" i="52"/>
  <c r="AD48" i="52"/>
  <c r="AD50" i="52"/>
  <c r="AM34" i="52"/>
  <c r="AD53" i="52"/>
  <c r="AD55" i="52"/>
  <c r="AD59" i="52"/>
  <c r="AM43" i="52"/>
  <c r="AM45" i="52"/>
  <c r="AM47" i="52"/>
  <c r="AM49" i="52"/>
  <c r="AM51" i="52"/>
  <c r="AM33" i="52"/>
  <c r="AD52" i="52"/>
  <c r="AM54" i="52"/>
  <c r="AM56" i="52"/>
  <c r="AM58" i="52"/>
  <c r="AM52" i="52"/>
  <c r="AD57" i="52"/>
  <c r="AM24" i="52"/>
  <c r="AM26" i="52"/>
  <c r="AM28" i="52"/>
  <c r="AM30" i="52"/>
  <c r="AD49" i="52"/>
  <c r="AM32" i="52"/>
  <c r="AD51" i="52"/>
  <c r="AD54" i="52"/>
  <c r="AD56" i="52"/>
  <c r="AD58" i="52"/>
  <c r="AM42" i="52"/>
  <c r="AM44" i="52"/>
  <c r="AM46" i="52"/>
  <c r="AM48" i="52"/>
  <c r="AM50" i="52"/>
  <c r="AM53" i="52"/>
  <c r="AM55" i="52"/>
  <c r="AM57" i="52"/>
  <c r="AM59" i="52"/>
  <c r="AM35" i="52"/>
  <c r="AM36" i="52"/>
  <c r="AM37" i="52"/>
  <c r="AM38" i="52"/>
  <c r="AM39" i="52"/>
  <c r="AM40" i="52"/>
  <c r="AM41" i="52"/>
  <c r="AD24" i="52"/>
  <c r="AD25" i="52"/>
  <c r="AD26" i="52"/>
  <c r="AD27" i="52"/>
  <c r="AD28" i="52"/>
  <c r="AD29" i="52"/>
  <c r="AM44" i="51"/>
  <c r="AM45" i="51"/>
  <c r="AM49" i="51"/>
  <c r="AK42" i="51"/>
  <c r="AJ42" i="51"/>
  <c r="AD42" i="51"/>
  <c r="AM24" i="51"/>
  <c r="AM25" i="51"/>
  <c r="AM26" i="51"/>
  <c r="AM27" i="51"/>
  <c r="AM28" i="51"/>
  <c r="AM29" i="51"/>
  <c r="AM30" i="51"/>
  <c r="AM31" i="51"/>
  <c r="AM32" i="51"/>
  <c r="AM33" i="51"/>
  <c r="AM52" i="51"/>
  <c r="AM34" i="51"/>
  <c r="AM35" i="51"/>
  <c r="AM41" i="51"/>
  <c r="AD24" i="51"/>
  <c r="AD43" i="51"/>
  <c r="AK43" i="51"/>
  <c r="AJ43" i="51"/>
  <c r="AD25" i="51"/>
  <c r="AD44" i="51"/>
  <c r="AK44" i="51"/>
  <c r="AJ44" i="51"/>
  <c r="AD26" i="51"/>
  <c r="AD45" i="51"/>
  <c r="AJ45" i="51"/>
  <c r="AD27" i="51"/>
  <c r="AD46" i="51"/>
  <c r="AK46" i="51"/>
  <c r="AJ46" i="51"/>
  <c r="AD28" i="51"/>
  <c r="AD47" i="51"/>
  <c r="AJ47" i="51"/>
  <c r="AD29" i="51"/>
  <c r="AD48" i="51"/>
  <c r="AK48" i="51"/>
  <c r="AJ48" i="51"/>
  <c r="AD30" i="51"/>
  <c r="AD49" i="51"/>
  <c r="AK49" i="51"/>
  <c r="AD31" i="51"/>
  <c r="AD50" i="51"/>
  <c r="AK50" i="51"/>
  <c r="AD32" i="51"/>
  <c r="AD51" i="51"/>
  <c r="AK51" i="51"/>
  <c r="AJ51" i="51"/>
  <c r="AD33" i="51"/>
  <c r="AD52" i="51"/>
  <c r="AK52" i="51"/>
  <c r="AJ52" i="51"/>
  <c r="AD34" i="51"/>
  <c r="AD53" i="51"/>
  <c r="AK53" i="51"/>
  <c r="AJ53" i="51"/>
  <c r="AD35" i="51"/>
  <c r="AJ36" i="51"/>
  <c r="AJ37" i="51"/>
  <c r="AJ38" i="51"/>
  <c r="AJ39" i="51"/>
  <c r="AK40" i="51"/>
  <c r="AJ40" i="51"/>
  <c r="AJ24" i="51"/>
  <c r="AJ27" i="51"/>
  <c r="AJ28" i="51"/>
  <c r="AJ29" i="51"/>
  <c r="AJ30" i="51"/>
  <c r="AJ31" i="51"/>
  <c r="AJ32" i="51"/>
  <c r="AJ35" i="51"/>
  <c r="AK36" i="51"/>
  <c r="AK37" i="51"/>
  <c r="AK38" i="51"/>
  <c r="AD40" i="51"/>
  <c r="AK41" i="51"/>
  <c r="AJ41" i="51"/>
  <c r="AK25" i="51"/>
  <c r="AK26" i="51"/>
  <c r="AK27" i="51"/>
  <c r="AK28" i="51"/>
  <c r="AK29" i="51"/>
  <c r="AK30" i="51"/>
  <c r="AK31" i="51"/>
  <c r="AK33" i="51"/>
  <c r="AK34" i="51"/>
  <c r="AK35" i="51"/>
  <c r="AM54" i="51"/>
  <c r="AD36" i="51"/>
  <c r="AD37" i="51"/>
  <c r="AD38" i="51"/>
  <c r="AM57" i="51"/>
  <c r="AD39" i="51"/>
  <c r="AM40" i="51"/>
  <c r="AD41" i="51"/>
  <c r="U7" i="49"/>
  <c r="AW7" i="49"/>
  <c r="U8" i="49"/>
  <c r="U9" i="49"/>
  <c r="AW9" i="49"/>
  <c r="U10" i="49"/>
  <c r="AW10" i="49"/>
  <c r="U11" i="49"/>
  <c r="AW11" i="49"/>
  <c r="U12" i="49"/>
  <c r="U13" i="49"/>
  <c r="AW13" i="49"/>
  <c r="U14" i="49"/>
  <c r="U15" i="49"/>
  <c r="AW15" i="49"/>
  <c r="U16" i="49"/>
  <c r="U17" i="49"/>
  <c r="U18" i="49"/>
  <c r="U19" i="49"/>
  <c r="AW19" i="49"/>
  <c r="U20" i="49"/>
  <c r="U21" i="49"/>
  <c r="U22" i="49"/>
  <c r="AW22" i="49"/>
  <c r="U23" i="49"/>
  <c r="AW23" i="49"/>
  <c r="U24" i="49"/>
  <c r="U25" i="49"/>
  <c r="U26" i="49"/>
  <c r="AW26" i="49"/>
  <c r="U27" i="49"/>
  <c r="AW27" i="49"/>
  <c r="U28" i="49"/>
  <c r="U29" i="49"/>
  <c r="U30" i="49"/>
  <c r="AW30" i="49"/>
  <c r="U31" i="49"/>
  <c r="AW31" i="49"/>
  <c r="U32" i="49"/>
  <c r="AW32" i="49"/>
  <c r="U33" i="49"/>
  <c r="U34" i="49"/>
  <c r="AW34" i="49"/>
  <c r="U35" i="49"/>
  <c r="AW35" i="49"/>
  <c r="U36" i="49"/>
  <c r="AW36" i="49"/>
  <c r="U37" i="49"/>
  <c r="U38" i="49"/>
  <c r="AW38" i="49"/>
  <c r="U39" i="49"/>
  <c r="AW39" i="49"/>
  <c r="U40" i="49"/>
  <c r="U41" i="49"/>
  <c r="AW41" i="49"/>
  <c r="U42" i="49"/>
  <c r="AW42" i="49"/>
  <c r="U43" i="49"/>
  <c r="AW43" i="49"/>
  <c r="U44" i="49"/>
  <c r="U45" i="49"/>
  <c r="U46" i="49"/>
  <c r="AW46" i="49"/>
  <c r="U47" i="49"/>
  <c r="AW47" i="49"/>
  <c r="U48" i="49"/>
  <c r="AW48" i="49"/>
  <c r="U49" i="49"/>
  <c r="AW49" i="49"/>
  <c r="U50" i="49"/>
  <c r="AW50" i="49"/>
  <c r="U51" i="49"/>
  <c r="AW51" i="49"/>
  <c r="U52" i="49"/>
  <c r="U53" i="49"/>
  <c r="U54" i="49"/>
  <c r="AW54" i="49"/>
  <c r="U55" i="49"/>
  <c r="AW55" i="49"/>
  <c r="U56" i="49"/>
  <c r="U57" i="49"/>
  <c r="AW57" i="49"/>
  <c r="U58" i="49"/>
  <c r="AW58" i="49"/>
  <c r="U59" i="49"/>
  <c r="U60" i="49"/>
  <c r="AW60" i="49"/>
  <c r="U61" i="49"/>
  <c r="AW61" i="49"/>
  <c r="U62" i="49"/>
  <c r="AW62" i="49"/>
  <c r="U63" i="49"/>
  <c r="AW63" i="49"/>
  <c r="U64" i="49"/>
  <c r="AW64" i="49"/>
  <c r="U65" i="49"/>
  <c r="U66" i="49"/>
  <c r="AW66" i="49"/>
  <c r="U67" i="49"/>
  <c r="AW67" i="49"/>
  <c r="U68" i="49"/>
  <c r="U69" i="49"/>
  <c r="AW69" i="49"/>
  <c r="U70" i="49"/>
  <c r="AW70" i="49"/>
  <c r="U71" i="49"/>
  <c r="AW71" i="49"/>
  <c r="U72" i="49"/>
  <c r="U73" i="49"/>
  <c r="U74" i="49"/>
  <c r="AW74" i="49"/>
  <c r="U75" i="49"/>
  <c r="AW75" i="49"/>
  <c r="U76" i="49"/>
  <c r="AW76" i="49"/>
  <c r="U77" i="49"/>
  <c r="AW77" i="49"/>
  <c r="U78" i="49"/>
  <c r="AW78" i="49"/>
  <c r="U79" i="49"/>
  <c r="AW79" i="49"/>
  <c r="U80" i="49"/>
  <c r="U81" i="49"/>
  <c r="U82" i="49"/>
  <c r="U83" i="49"/>
  <c r="AW83" i="49"/>
  <c r="U84" i="49"/>
  <c r="U85" i="49"/>
  <c r="U86" i="49"/>
  <c r="AW86" i="49"/>
  <c r="U87" i="49"/>
  <c r="AW87" i="49"/>
  <c r="U88" i="49"/>
  <c r="AW88" i="49"/>
  <c r="U89" i="49"/>
  <c r="U90" i="49"/>
  <c r="AW90" i="49"/>
  <c r="U91" i="49"/>
  <c r="AW91" i="49"/>
  <c r="U92" i="49"/>
  <c r="U93" i="49"/>
  <c r="AW93" i="49"/>
  <c r="U94" i="49"/>
  <c r="AW94" i="49"/>
  <c r="U95" i="49"/>
  <c r="AW95" i="49"/>
  <c r="U96" i="49"/>
  <c r="U97" i="49"/>
  <c r="AW97" i="49"/>
  <c r="U98" i="49"/>
  <c r="U99" i="49"/>
  <c r="AW99" i="49"/>
  <c r="U100" i="49"/>
  <c r="U101" i="49"/>
  <c r="U102" i="49"/>
  <c r="AW102" i="49"/>
  <c r="U103" i="49"/>
  <c r="AW103" i="49"/>
  <c r="U104" i="49"/>
  <c r="U105" i="49"/>
  <c r="AW105" i="49"/>
  <c r="U106" i="49"/>
  <c r="AW106" i="49"/>
  <c r="U107" i="49"/>
  <c r="AW107" i="49"/>
  <c r="U108" i="49"/>
  <c r="AW108" i="49"/>
  <c r="U109" i="49"/>
  <c r="AW109" i="49"/>
  <c r="U110" i="49"/>
  <c r="AW110" i="49"/>
  <c r="U111" i="49"/>
  <c r="AW111" i="49"/>
  <c r="U112" i="49"/>
  <c r="AW112" i="49"/>
  <c r="U113" i="49"/>
  <c r="U114" i="49"/>
  <c r="AW114" i="49"/>
  <c r="U115" i="49"/>
  <c r="AW115" i="49"/>
  <c r="U116" i="49"/>
  <c r="AW116" i="49"/>
  <c r="U117" i="49"/>
  <c r="U118" i="49"/>
  <c r="AW118" i="49"/>
  <c r="U119" i="49"/>
  <c r="AW119" i="49"/>
  <c r="U120" i="49"/>
  <c r="U121" i="49"/>
  <c r="U122" i="49"/>
  <c r="AW122" i="49"/>
  <c r="U123" i="49"/>
  <c r="AW123" i="49"/>
  <c r="U124" i="49"/>
  <c r="AW124" i="49"/>
  <c r="U125" i="49"/>
  <c r="AW125" i="49"/>
  <c r="U126" i="49"/>
  <c r="AW126" i="49"/>
  <c r="U127" i="49"/>
  <c r="AW127" i="49"/>
  <c r="U128" i="49"/>
  <c r="U129" i="49"/>
  <c r="U130" i="49"/>
  <c r="AW130" i="49"/>
  <c r="U131" i="49"/>
  <c r="AW131" i="49"/>
  <c r="U132" i="49"/>
  <c r="AW132" i="49"/>
  <c r="U133" i="49"/>
  <c r="U134" i="49"/>
  <c r="AW134" i="49"/>
  <c r="U135" i="49"/>
  <c r="AW135" i="49"/>
  <c r="U136" i="49"/>
  <c r="U137" i="49"/>
  <c r="AW137" i="49"/>
  <c r="U138" i="49"/>
  <c r="AW138" i="49"/>
  <c r="U139" i="49"/>
  <c r="AW139" i="49"/>
  <c r="U140" i="49"/>
  <c r="AW140" i="49"/>
  <c r="U141" i="49"/>
  <c r="AW141" i="49"/>
  <c r="U142" i="49"/>
  <c r="AW142" i="49"/>
  <c r="U143" i="49"/>
  <c r="AW143" i="49"/>
  <c r="U144" i="49"/>
  <c r="U145" i="49"/>
  <c r="U146" i="49"/>
  <c r="AW146" i="49"/>
  <c r="U147" i="49"/>
  <c r="AW147" i="49"/>
  <c r="U148" i="49"/>
  <c r="AW148" i="49"/>
  <c r="U149" i="49"/>
  <c r="U6" i="49"/>
  <c r="AW6" i="49"/>
  <c r="AE9" i="49"/>
  <c r="AE12" i="49"/>
  <c r="AE13" i="49"/>
  <c r="AE14" i="49"/>
  <c r="AE16" i="49"/>
  <c r="AE17" i="49"/>
  <c r="AE18" i="49"/>
  <c r="AE21" i="49"/>
  <c r="AE23" i="49"/>
  <c r="AE24" i="49"/>
  <c r="AE25" i="49"/>
  <c r="AE26" i="49"/>
  <c r="AE29" i="49"/>
  <c r="AE30" i="49"/>
  <c r="AE31" i="49"/>
  <c r="AE33" i="49"/>
  <c r="AE36" i="49"/>
  <c r="AE37" i="49"/>
  <c r="AE38" i="49"/>
  <c r="AE40" i="49"/>
  <c r="AE41" i="49"/>
  <c r="AE42" i="49"/>
  <c r="AE45" i="49"/>
  <c r="AE47" i="49"/>
  <c r="AE48" i="49"/>
  <c r="AE49" i="49"/>
  <c r="AE50" i="49"/>
  <c r="AE52" i="49"/>
  <c r="AE53" i="49"/>
  <c r="AE54" i="49"/>
  <c r="AE55" i="49"/>
  <c r="AE57" i="49"/>
  <c r="AE58" i="49"/>
  <c r="AE59" i="49"/>
  <c r="AE60" i="49"/>
  <c r="AE61" i="49"/>
  <c r="AE62" i="49"/>
  <c r="AE64" i="49"/>
  <c r="AE65" i="49"/>
  <c r="AE66" i="49"/>
  <c r="AE67" i="49"/>
  <c r="AE69" i="49"/>
  <c r="AE70" i="49"/>
  <c r="AE71" i="49"/>
  <c r="AE72" i="49"/>
  <c r="AE73" i="49"/>
  <c r="AE75" i="49"/>
  <c r="AE76" i="49"/>
  <c r="AE77" i="49"/>
  <c r="AE78" i="49"/>
  <c r="AE79" i="49"/>
  <c r="AE81" i="49"/>
  <c r="AE82" i="49"/>
  <c r="AE85" i="49"/>
  <c r="AE86" i="49"/>
  <c r="AE89" i="49"/>
  <c r="AE90" i="49"/>
  <c r="AE93" i="49"/>
  <c r="AE94" i="49"/>
  <c r="AE97" i="49"/>
  <c r="AE98" i="49"/>
  <c r="AE101" i="49"/>
  <c r="AE102" i="49"/>
  <c r="AE104" i="49"/>
  <c r="AE105" i="49"/>
  <c r="AE107" i="49"/>
  <c r="AE109" i="49"/>
  <c r="AE113" i="49"/>
  <c r="AE114" i="49"/>
  <c r="AE116" i="49"/>
  <c r="AE117" i="49"/>
  <c r="AE121" i="49"/>
  <c r="AE122" i="49"/>
  <c r="AE123" i="49"/>
  <c r="AE124" i="49"/>
  <c r="AE125" i="49"/>
  <c r="AE126" i="49"/>
  <c r="AE129" i="49"/>
  <c r="AE131" i="49"/>
  <c r="AE133" i="49"/>
  <c r="AE136" i="49"/>
  <c r="AE138" i="49"/>
  <c r="AE139" i="49"/>
  <c r="AE144" i="49"/>
  <c r="AE146" i="49"/>
  <c r="AE148" i="49"/>
  <c r="AE10" i="49"/>
  <c r="AE46" i="49"/>
  <c r="BM149" i="49"/>
  <c r="BF149" i="49"/>
  <c r="BN149" i="49"/>
  <c r="BE149" i="49"/>
  <c r="AS149" i="49"/>
  <c r="AO149" i="49"/>
  <c r="AW149" i="49"/>
  <c r="BM148" i="49"/>
  <c r="BF148" i="49"/>
  <c r="BN148" i="49"/>
  <c r="BE148" i="49"/>
  <c r="AS148" i="49"/>
  <c r="AO148" i="49"/>
  <c r="BM147" i="49"/>
  <c r="BF147" i="49"/>
  <c r="BN147" i="49"/>
  <c r="BE147" i="49"/>
  <c r="AS147" i="49"/>
  <c r="AO147" i="49"/>
  <c r="BM146" i="49"/>
  <c r="BF146" i="49"/>
  <c r="BN146" i="49"/>
  <c r="BE146" i="49"/>
  <c r="AS146" i="49"/>
  <c r="AO146" i="49"/>
  <c r="BM145" i="49"/>
  <c r="BF145" i="49"/>
  <c r="BN145" i="49"/>
  <c r="BE145" i="49"/>
  <c r="AS145" i="49"/>
  <c r="AO145" i="49"/>
  <c r="AW145" i="49"/>
  <c r="BM144" i="49"/>
  <c r="BF144" i="49"/>
  <c r="BN144" i="49"/>
  <c r="BE144" i="49"/>
  <c r="AS144" i="49"/>
  <c r="AO144" i="49"/>
  <c r="AW144" i="49"/>
  <c r="BM143" i="49"/>
  <c r="BF143" i="49"/>
  <c r="BN143" i="49"/>
  <c r="BE143" i="49"/>
  <c r="AS143" i="49"/>
  <c r="AO143" i="49"/>
  <c r="AE143" i="49"/>
  <c r="BM142" i="49"/>
  <c r="BF142" i="49"/>
  <c r="BN142" i="49"/>
  <c r="BE142" i="49"/>
  <c r="AS142" i="49"/>
  <c r="AO142" i="49"/>
  <c r="BM141" i="49"/>
  <c r="BF141" i="49"/>
  <c r="BN141" i="49"/>
  <c r="BE141" i="49"/>
  <c r="AS141" i="49"/>
  <c r="AO141" i="49"/>
  <c r="BM140" i="49"/>
  <c r="BF140" i="49"/>
  <c r="BN140" i="49"/>
  <c r="BE140" i="49"/>
  <c r="AS140" i="49"/>
  <c r="AO140" i="49"/>
  <c r="AE140" i="49"/>
  <c r="BM139" i="49"/>
  <c r="BF139" i="49"/>
  <c r="BN139" i="49"/>
  <c r="BE139" i="49"/>
  <c r="AS139" i="49"/>
  <c r="AO139" i="49"/>
  <c r="BM138" i="49"/>
  <c r="BF138" i="49"/>
  <c r="BN138" i="49"/>
  <c r="BE138" i="49"/>
  <c r="AS138" i="49"/>
  <c r="AO138" i="49"/>
  <c r="BM137" i="49"/>
  <c r="BF137" i="49"/>
  <c r="BN137" i="49"/>
  <c r="AS137" i="49"/>
  <c r="AO137" i="49"/>
  <c r="BM136" i="49"/>
  <c r="BF136" i="49"/>
  <c r="BN136" i="49"/>
  <c r="BE136" i="49"/>
  <c r="AS136" i="49"/>
  <c r="AO136" i="49"/>
  <c r="AW136" i="49"/>
  <c r="BM135" i="49"/>
  <c r="BF135" i="49"/>
  <c r="BN135" i="49"/>
  <c r="BE135" i="49"/>
  <c r="AS135" i="49"/>
  <c r="AO135" i="49"/>
  <c r="BM134" i="49"/>
  <c r="BF134" i="49"/>
  <c r="BN134" i="49"/>
  <c r="BE134" i="49"/>
  <c r="AS134" i="49"/>
  <c r="AO134" i="49"/>
  <c r="BM133" i="49"/>
  <c r="BF133" i="49"/>
  <c r="BN133" i="49"/>
  <c r="BE133" i="49"/>
  <c r="AS133" i="49"/>
  <c r="AO133" i="49"/>
  <c r="AD133" i="49"/>
  <c r="AW133" i="49"/>
  <c r="BM132" i="49"/>
  <c r="BF132" i="49"/>
  <c r="BN132" i="49"/>
  <c r="BE132" i="49"/>
  <c r="AS132" i="49"/>
  <c r="AO132" i="49"/>
  <c r="AD132" i="49"/>
  <c r="BM131" i="49"/>
  <c r="BF131" i="49"/>
  <c r="BN131" i="49"/>
  <c r="BE131" i="49"/>
  <c r="AS131" i="49"/>
  <c r="AO131" i="49"/>
  <c r="BM130" i="49"/>
  <c r="BF130" i="49"/>
  <c r="BN130" i="49"/>
  <c r="BE130" i="49"/>
  <c r="AS130" i="49"/>
  <c r="AO130" i="49"/>
  <c r="AE130" i="49"/>
  <c r="BM129" i="49"/>
  <c r="BF129" i="49"/>
  <c r="BN129" i="49"/>
  <c r="AS129" i="49"/>
  <c r="AW129" i="49"/>
  <c r="AO129" i="49"/>
  <c r="BM128" i="49"/>
  <c r="BF128" i="49"/>
  <c r="BN128" i="49"/>
  <c r="BE128" i="49"/>
  <c r="AS128" i="49"/>
  <c r="AW128" i="49"/>
  <c r="AO128" i="49"/>
  <c r="AE128" i="49"/>
  <c r="BM127" i="49"/>
  <c r="BF127" i="49"/>
  <c r="BN127" i="49"/>
  <c r="BE127" i="49"/>
  <c r="AS127" i="49"/>
  <c r="AO127" i="49"/>
  <c r="AE127" i="49"/>
  <c r="BM126" i="49"/>
  <c r="BF126" i="49"/>
  <c r="BN126" i="49"/>
  <c r="BE126" i="49"/>
  <c r="AS126" i="49"/>
  <c r="AO126" i="49"/>
  <c r="BM125" i="49"/>
  <c r="BF125" i="49"/>
  <c r="BN125" i="49"/>
  <c r="BE125" i="49"/>
  <c r="AS125" i="49"/>
  <c r="AO125" i="49"/>
  <c r="BM124" i="49"/>
  <c r="BF124" i="49"/>
  <c r="BN124" i="49"/>
  <c r="BE124" i="49"/>
  <c r="AS124" i="49"/>
  <c r="AO124" i="49"/>
  <c r="BM123" i="49"/>
  <c r="BF123" i="49"/>
  <c r="BN123" i="49"/>
  <c r="BE123" i="49"/>
  <c r="AS123" i="49"/>
  <c r="AO123" i="49"/>
  <c r="BM122" i="49"/>
  <c r="BF122" i="49"/>
  <c r="BN122" i="49"/>
  <c r="BE122" i="49"/>
  <c r="AS122" i="49"/>
  <c r="AO122" i="49"/>
  <c r="BM121" i="49"/>
  <c r="BF121" i="49"/>
  <c r="BN121" i="49"/>
  <c r="AS121" i="49"/>
  <c r="AO121" i="49"/>
  <c r="AW121" i="49"/>
  <c r="BM120" i="49"/>
  <c r="BF120" i="49"/>
  <c r="BN120" i="49"/>
  <c r="BE120" i="49"/>
  <c r="AS120" i="49"/>
  <c r="AO120" i="49"/>
  <c r="AE120" i="49"/>
  <c r="AW120" i="49"/>
  <c r="BM119" i="49"/>
  <c r="BF119" i="49"/>
  <c r="BN119" i="49"/>
  <c r="BE119" i="49"/>
  <c r="AS119" i="49"/>
  <c r="AO119" i="49"/>
  <c r="AE119" i="49"/>
  <c r="BM118" i="49"/>
  <c r="BF118" i="49"/>
  <c r="BN118" i="49"/>
  <c r="BE118" i="49"/>
  <c r="AS118" i="49"/>
  <c r="AO118" i="49"/>
  <c r="AE118" i="49"/>
  <c r="BM117" i="49"/>
  <c r="BF117" i="49"/>
  <c r="BN117" i="49"/>
  <c r="BE117" i="49"/>
  <c r="AS117" i="49"/>
  <c r="AO117" i="49"/>
  <c r="AW117" i="49"/>
  <c r="BM116" i="49"/>
  <c r="BF116" i="49"/>
  <c r="BN116" i="49"/>
  <c r="BE116" i="49"/>
  <c r="AS116" i="49"/>
  <c r="AO116" i="49"/>
  <c r="BM115" i="49"/>
  <c r="BF115" i="49"/>
  <c r="BN115" i="49"/>
  <c r="BE115" i="49"/>
  <c r="AS115" i="49"/>
  <c r="AO115" i="49"/>
  <c r="AE115" i="49"/>
  <c r="BM114" i="49"/>
  <c r="BF114" i="49"/>
  <c r="BN114" i="49"/>
  <c r="BE114" i="49"/>
  <c r="AS114" i="49"/>
  <c r="AO114" i="49"/>
  <c r="BM113" i="49"/>
  <c r="BF113" i="49"/>
  <c r="BN113" i="49"/>
  <c r="BE113" i="49"/>
  <c r="AS113" i="49"/>
  <c r="AO113" i="49"/>
  <c r="AW113" i="49"/>
  <c r="BM112" i="49"/>
  <c r="BF112" i="49"/>
  <c r="BN112" i="49"/>
  <c r="BE112" i="49"/>
  <c r="AS112" i="49"/>
  <c r="AO112" i="49"/>
  <c r="AE112" i="49"/>
  <c r="BM111" i="49"/>
  <c r="BF111" i="49"/>
  <c r="BN111" i="49"/>
  <c r="BE111" i="49"/>
  <c r="AS111" i="49"/>
  <c r="AO111" i="49"/>
  <c r="AE111" i="49"/>
  <c r="BM110" i="49"/>
  <c r="BF110" i="49"/>
  <c r="BN110" i="49"/>
  <c r="BE110" i="49"/>
  <c r="AS110" i="49"/>
  <c r="AO110" i="49"/>
  <c r="AE110" i="49"/>
  <c r="BM109" i="49"/>
  <c r="BF109" i="49"/>
  <c r="BN109" i="49"/>
  <c r="BE109" i="49"/>
  <c r="AS109" i="49"/>
  <c r="AO109" i="49"/>
  <c r="BM108" i="49"/>
  <c r="BF108" i="49"/>
  <c r="BN108" i="49"/>
  <c r="BE108" i="49"/>
  <c r="AS108" i="49"/>
  <c r="AO108" i="49"/>
  <c r="AE108" i="49"/>
  <c r="BM107" i="49"/>
  <c r="BF107" i="49"/>
  <c r="BN107" i="49"/>
  <c r="BE107" i="49"/>
  <c r="AS107" i="49"/>
  <c r="AO107" i="49"/>
  <c r="BM106" i="49"/>
  <c r="BF106" i="49"/>
  <c r="BN106" i="49"/>
  <c r="BE106" i="49"/>
  <c r="AS106" i="49"/>
  <c r="AO106" i="49"/>
  <c r="AE106" i="49"/>
  <c r="BM105" i="49"/>
  <c r="BF105" i="49"/>
  <c r="BN105" i="49"/>
  <c r="BE105" i="49"/>
  <c r="AS105" i="49"/>
  <c r="AO105" i="49"/>
  <c r="BM104" i="49"/>
  <c r="BF104" i="49"/>
  <c r="BN104" i="49"/>
  <c r="BE104" i="49"/>
  <c r="AS104" i="49"/>
  <c r="AO104" i="49"/>
  <c r="AW104" i="49"/>
  <c r="BM103" i="49"/>
  <c r="BF103" i="49"/>
  <c r="BN103" i="49"/>
  <c r="BE103" i="49"/>
  <c r="AS103" i="49"/>
  <c r="AO103" i="49"/>
  <c r="AE103" i="49"/>
  <c r="BM102" i="49"/>
  <c r="BF102" i="49"/>
  <c r="BN102" i="49"/>
  <c r="BE102" i="49"/>
  <c r="AS102" i="49"/>
  <c r="AO102" i="49"/>
  <c r="BM101" i="49"/>
  <c r="BF101" i="49"/>
  <c r="BN101" i="49"/>
  <c r="BE101" i="49"/>
  <c r="AS101" i="49"/>
  <c r="AO101" i="49"/>
  <c r="AW101" i="49"/>
  <c r="BM100" i="49"/>
  <c r="BF100" i="49"/>
  <c r="BN100" i="49"/>
  <c r="BE100" i="49"/>
  <c r="AS100" i="49"/>
  <c r="AO100" i="49"/>
  <c r="AW100" i="49"/>
  <c r="AE100" i="49"/>
  <c r="BM99" i="49"/>
  <c r="BF99" i="49"/>
  <c r="BN99" i="49"/>
  <c r="BE99" i="49"/>
  <c r="AS99" i="49"/>
  <c r="AO99" i="49"/>
  <c r="AE99" i="49"/>
  <c r="BM98" i="49"/>
  <c r="BF98" i="49"/>
  <c r="BN98" i="49"/>
  <c r="BE98" i="49"/>
  <c r="AS98" i="49"/>
  <c r="AO98" i="49"/>
  <c r="AW98" i="49"/>
  <c r="BM97" i="49"/>
  <c r="BF97" i="49"/>
  <c r="BN97" i="49"/>
  <c r="AS97" i="49"/>
  <c r="AO97" i="49"/>
  <c r="BM96" i="49"/>
  <c r="BF96" i="49"/>
  <c r="BN96" i="49"/>
  <c r="BE96" i="49"/>
  <c r="AS96" i="49"/>
  <c r="AO96" i="49"/>
  <c r="AW96" i="49"/>
  <c r="AE96" i="49"/>
  <c r="BM95" i="49"/>
  <c r="BF95" i="49"/>
  <c r="BN95" i="49"/>
  <c r="BE95" i="49"/>
  <c r="AS95" i="49"/>
  <c r="AO95" i="49"/>
  <c r="AE95" i="49"/>
  <c r="BM94" i="49"/>
  <c r="BF94" i="49"/>
  <c r="BN94" i="49"/>
  <c r="BE94" i="49"/>
  <c r="AS94" i="49"/>
  <c r="AO94" i="49"/>
  <c r="BM93" i="49"/>
  <c r="BF93" i="49"/>
  <c r="BN93" i="49"/>
  <c r="BE93" i="49"/>
  <c r="AS93" i="49"/>
  <c r="AO93" i="49"/>
  <c r="BM92" i="49"/>
  <c r="BF92" i="49"/>
  <c r="BN92" i="49"/>
  <c r="BE92" i="49"/>
  <c r="AS92" i="49"/>
  <c r="AO92" i="49"/>
  <c r="AW92" i="49"/>
  <c r="AE92" i="49"/>
  <c r="BM91" i="49"/>
  <c r="BF91" i="49"/>
  <c r="BN91" i="49"/>
  <c r="BE91" i="49"/>
  <c r="AS91" i="49"/>
  <c r="AO91" i="49"/>
  <c r="AE91" i="49"/>
  <c r="BM90" i="49"/>
  <c r="BF90" i="49"/>
  <c r="BN90" i="49"/>
  <c r="BE90" i="49"/>
  <c r="AS90" i="49"/>
  <c r="AO90" i="49"/>
  <c r="BM89" i="49"/>
  <c r="BF89" i="49"/>
  <c r="BN89" i="49"/>
  <c r="AS89" i="49"/>
  <c r="AO89" i="49"/>
  <c r="AW89" i="49"/>
  <c r="BM88" i="49"/>
  <c r="BF88" i="49"/>
  <c r="BN88" i="49"/>
  <c r="BE88" i="49"/>
  <c r="AS88" i="49"/>
  <c r="AO88" i="49"/>
  <c r="AE88" i="49"/>
  <c r="BM87" i="49"/>
  <c r="BF87" i="49"/>
  <c r="BN87" i="49"/>
  <c r="BE87" i="49"/>
  <c r="AS87" i="49"/>
  <c r="AO87" i="49"/>
  <c r="AE87" i="49"/>
  <c r="BM86" i="49"/>
  <c r="BF86" i="49"/>
  <c r="BN86" i="49"/>
  <c r="BE86" i="49"/>
  <c r="AS86" i="49"/>
  <c r="AO86" i="49"/>
  <c r="BM85" i="49"/>
  <c r="BF85" i="49"/>
  <c r="BN85" i="49"/>
  <c r="BE85" i="49"/>
  <c r="AS85" i="49"/>
  <c r="AO85" i="49"/>
  <c r="AW85" i="49"/>
  <c r="BM84" i="49"/>
  <c r="BF84" i="49"/>
  <c r="BN84" i="49"/>
  <c r="BE84" i="49"/>
  <c r="AS84" i="49"/>
  <c r="AO84" i="49"/>
  <c r="AW84" i="49"/>
  <c r="AE84" i="49"/>
  <c r="BM83" i="49"/>
  <c r="BF83" i="49"/>
  <c r="BN83" i="49"/>
  <c r="BE83" i="49"/>
  <c r="AS83" i="49"/>
  <c r="AO83" i="49"/>
  <c r="AE83" i="49"/>
  <c r="BM82" i="49"/>
  <c r="BF82" i="49"/>
  <c r="BN82" i="49"/>
  <c r="BE82" i="49"/>
  <c r="AS82" i="49"/>
  <c r="AO82" i="49"/>
  <c r="AW82" i="49"/>
  <c r="BM81" i="49"/>
  <c r="BF81" i="49"/>
  <c r="BN81" i="49"/>
  <c r="AS81" i="49"/>
  <c r="AO81" i="49"/>
  <c r="AW81" i="49"/>
  <c r="BM80" i="49"/>
  <c r="BF80" i="49"/>
  <c r="BN80" i="49"/>
  <c r="BE80" i="49"/>
  <c r="AS80" i="49"/>
  <c r="AO80" i="49"/>
  <c r="AW80" i="49"/>
  <c r="AE80" i="49"/>
  <c r="BM79" i="49"/>
  <c r="BF79" i="49"/>
  <c r="BN79" i="49"/>
  <c r="BE79" i="49"/>
  <c r="AS79" i="49"/>
  <c r="AO79" i="49"/>
  <c r="BM78" i="49"/>
  <c r="BF78" i="49"/>
  <c r="BN78" i="49"/>
  <c r="BE78" i="49"/>
  <c r="AS78" i="49"/>
  <c r="AO78" i="49"/>
  <c r="BM77" i="49"/>
  <c r="BF77" i="49"/>
  <c r="BN77" i="49"/>
  <c r="BE77" i="49"/>
  <c r="AS77" i="49"/>
  <c r="AO77" i="49"/>
  <c r="BM76" i="49"/>
  <c r="BF76" i="49"/>
  <c r="BN76" i="49"/>
  <c r="BE76" i="49"/>
  <c r="AS76" i="49"/>
  <c r="AO76" i="49"/>
  <c r="BM75" i="49"/>
  <c r="BF75" i="49"/>
  <c r="BN75" i="49"/>
  <c r="BE75" i="49"/>
  <c r="AS75" i="49"/>
  <c r="AO75" i="49"/>
  <c r="BM74" i="49"/>
  <c r="BF74" i="49"/>
  <c r="BN74" i="49"/>
  <c r="BE74" i="49"/>
  <c r="AS74" i="49"/>
  <c r="AO74" i="49"/>
  <c r="AE74" i="49"/>
  <c r="BM73" i="49"/>
  <c r="BF73" i="49"/>
  <c r="BN73" i="49"/>
  <c r="AS73" i="49"/>
  <c r="AO73" i="49"/>
  <c r="AW73" i="49"/>
  <c r="BM72" i="49"/>
  <c r="BF72" i="49"/>
  <c r="BN72" i="49"/>
  <c r="BE72" i="49"/>
  <c r="AS72" i="49"/>
  <c r="AO72" i="49"/>
  <c r="AW72" i="49"/>
  <c r="BM71" i="49"/>
  <c r="BF71" i="49"/>
  <c r="BN71" i="49"/>
  <c r="BE71" i="49"/>
  <c r="AS71" i="49"/>
  <c r="AO71" i="49"/>
  <c r="BM70" i="49"/>
  <c r="BF70" i="49"/>
  <c r="BN70" i="49"/>
  <c r="BE70" i="49"/>
  <c r="AS70" i="49"/>
  <c r="AO70" i="49"/>
  <c r="BM69" i="49"/>
  <c r="BF69" i="49"/>
  <c r="BN69" i="49"/>
  <c r="BE69" i="49"/>
  <c r="AS69" i="49"/>
  <c r="AO69" i="49"/>
  <c r="BM68" i="49"/>
  <c r="BF68" i="49"/>
  <c r="BN68" i="49"/>
  <c r="BE68" i="49"/>
  <c r="AS68" i="49"/>
  <c r="AO68" i="49"/>
  <c r="AW68" i="49"/>
  <c r="AE68" i="49"/>
  <c r="BM67" i="49"/>
  <c r="BF67" i="49"/>
  <c r="BN67" i="49"/>
  <c r="BE67" i="49"/>
  <c r="AS67" i="49"/>
  <c r="AO67" i="49"/>
  <c r="BM66" i="49"/>
  <c r="BF66" i="49"/>
  <c r="BN66" i="49"/>
  <c r="BE66" i="49"/>
  <c r="AS66" i="49"/>
  <c r="AO66" i="49"/>
  <c r="BM65" i="49"/>
  <c r="BF65" i="49"/>
  <c r="BN65" i="49"/>
  <c r="BE65" i="49"/>
  <c r="AS65" i="49"/>
  <c r="AO65" i="49"/>
  <c r="AW65" i="49"/>
  <c r="BM64" i="49"/>
  <c r="BF64" i="49"/>
  <c r="BN64" i="49"/>
  <c r="BE64" i="49"/>
  <c r="AS64" i="49"/>
  <c r="AO64" i="49"/>
  <c r="BM63" i="49"/>
  <c r="BF63" i="49"/>
  <c r="BN63" i="49"/>
  <c r="BE63" i="49"/>
  <c r="AS63" i="49"/>
  <c r="AO63" i="49"/>
  <c r="AE63" i="49"/>
  <c r="BM62" i="49"/>
  <c r="BF62" i="49"/>
  <c r="BN62" i="49"/>
  <c r="BE62" i="49"/>
  <c r="AS62" i="49"/>
  <c r="AO62" i="49"/>
  <c r="BM61" i="49"/>
  <c r="BF61" i="49"/>
  <c r="BN61" i="49"/>
  <c r="BE61" i="49"/>
  <c r="AS61" i="49"/>
  <c r="AO61" i="49"/>
  <c r="BM60" i="49"/>
  <c r="BF60" i="49"/>
  <c r="BN60" i="49"/>
  <c r="BE60" i="49"/>
  <c r="AS60" i="49"/>
  <c r="AO60" i="49"/>
  <c r="BM59" i="49"/>
  <c r="BF59" i="49"/>
  <c r="BN59" i="49"/>
  <c r="BE59" i="49"/>
  <c r="AS59" i="49"/>
  <c r="AO59" i="49"/>
  <c r="AW59" i="49"/>
  <c r="BM58" i="49"/>
  <c r="BF58" i="49"/>
  <c r="BN58" i="49"/>
  <c r="BE58" i="49"/>
  <c r="AS58" i="49"/>
  <c r="AO58" i="49"/>
  <c r="BM57" i="49"/>
  <c r="BF57" i="49"/>
  <c r="BN57" i="49"/>
  <c r="BE57" i="49"/>
  <c r="AS57" i="49"/>
  <c r="AO57" i="49"/>
  <c r="BM56" i="49"/>
  <c r="BF56" i="49"/>
  <c r="BN56" i="49"/>
  <c r="BE56" i="49"/>
  <c r="AS56" i="49"/>
  <c r="AO56" i="49"/>
  <c r="AW56" i="49"/>
  <c r="AE56" i="49"/>
  <c r="BM55" i="49"/>
  <c r="BF55" i="49"/>
  <c r="BN55" i="49"/>
  <c r="BE55" i="49"/>
  <c r="AS55" i="49"/>
  <c r="AO55" i="49"/>
  <c r="BM54" i="49"/>
  <c r="BF54" i="49"/>
  <c r="BN54" i="49"/>
  <c r="BE54" i="49"/>
  <c r="AS54" i="49"/>
  <c r="AO54" i="49"/>
  <c r="BM53" i="49"/>
  <c r="BF53" i="49"/>
  <c r="BN53" i="49"/>
  <c r="BE53" i="49"/>
  <c r="AS53" i="49"/>
  <c r="AO53" i="49"/>
  <c r="AW53" i="49"/>
  <c r="BM52" i="49"/>
  <c r="BF52" i="49"/>
  <c r="BN52" i="49"/>
  <c r="BE52" i="49"/>
  <c r="AS52" i="49"/>
  <c r="AO52" i="49"/>
  <c r="AW52" i="49"/>
  <c r="BM51" i="49"/>
  <c r="BF51" i="49"/>
  <c r="BN51" i="49"/>
  <c r="BE51" i="49"/>
  <c r="AS51" i="49"/>
  <c r="AO51" i="49"/>
  <c r="AE51" i="49"/>
  <c r="BM50" i="49"/>
  <c r="BF50" i="49"/>
  <c r="BN50" i="49"/>
  <c r="BE50" i="49"/>
  <c r="AS50" i="49"/>
  <c r="AO50" i="49"/>
  <c r="BM49" i="49"/>
  <c r="BF49" i="49"/>
  <c r="BN49" i="49"/>
  <c r="BE49" i="49"/>
  <c r="AS49" i="49"/>
  <c r="AO49" i="49"/>
  <c r="BM48" i="49"/>
  <c r="BF48" i="49"/>
  <c r="BN48" i="49"/>
  <c r="BE48" i="49"/>
  <c r="AS48" i="49"/>
  <c r="AO48" i="49"/>
  <c r="BM47" i="49"/>
  <c r="BF47" i="49"/>
  <c r="BN47" i="49"/>
  <c r="BE47" i="49"/>
  <c r="AS47" i="49"/>
  <c r="AO47" i="49"/>
  <c r="BM46" i="49"/>
  <c r="BF46" i="49"/>
  <c r="BN46" i="49"/>
  <c r="BE46" i="49"/>
  <c r="AS46" i="49"/>
  <c r="AO46" i="49"/>
  <c r="BM45" i="49"/>
  <c r="BF45" i="49"/>
  <c r="BN45" i="49"/>
  <c r="BE45" i="49"/>
  <c r="AS45" i="49"/>
  <c r="AO45" i="49"/>
  <c r="AW45" i="49"/>
  <c r="BM44" i="49"/>
  <c r="BF44" i="49"/>
  <c r="BN44" i="49"/>
  <c r="BE44" i="49"/>
  <c r="AS44" i="49"/>
  <c r="AW44" i="49"/>
  <c r="AO44" i="49"/>
  <c r="AE44" i="49"/>
  <c r="BM43" i="49"/>
  <c r="BF43" i="49"/>
  <c r="BN43" i="49"/>
  <c r="BE43" i="49"/>
  <c r="AS43" i="49"/>
  <c r="AO43" i="49"/>
  <c r="AE43" i="49"/>
  <c r="BM42" i="49"/>
  <c r="BF42" i="49"/>
  <c r="BN42" i="49"/>
  <c r="BE42" i="49"/>
  <c r="AS42" i="49"/>
  <c r="AO42" i="49"/>
  <c r="BM41" i="49"/>
  <c r="BF41" i="49"/>
  <c r="BN41" i="49"/>
  <c r="AS41" i="49"/>
  <c r="AO41" i="49"/>
  <c r="AD41" i="49"/>
  <c r="BM40" i="49"/>
  <c r="BF40" i="49"/>
  <c r="BN40" i="49"/>
  <c r="BE40" i="49"/>
  <c r="AS40" i="49"/>
  <c r="AO40" i="49"/>
  <c r="AW40" i="49"/>
  <c r="BM39" i="49"/>
  <c r="BF39" i="49"/>
  <c r="BN39" i="49"/>
  <c r="BE39" i="49"/>
  <c r="AS39" i="49"/>
  <c r="AO39" i="49"/>
  <c r="AD39" i="49"/>
  <c r="AE39" i="49"/>
  <c r="BM38" i="49"/>
  <c r="BF38" i="49"/>
  <c r="BN38" i="49"/>
  <c r="BE38" i="49"/>
  <c r="AS38" i="49"/>
  <c r="AO38" i="49"/>
  <c r="BM37" i="49"/>
  <c r="BF37" i="49"/>
  <c r="BN37" i="49"/>
  <c r="BE37" i="49"/>
  <c r="AS37" i="49"/>
  <c r="AO37" i="49"/>
  <c r="AD37" i="49"/>
  <c r="AW37" i="49"/>
  <c r="BM36" i="49"/>
  <c r="BF36" i="49"/>
  <c r="BN36" i="49"/>
  <c r="BE36" i="49"/>
  <c r="AS36" i="49"/>
  <c r="AO36" i="49"/>
  <c r="BM35" i="49"/>
  <c r="BF35" i="49"/>
  <c r="BN35" i="49"/>
  <c r="BE35" i="49"/>
  <c r="AS35" i="49"/>
  <c r="AO35" i="49"/>
  <c r="AD35" i="49"/>
  <c r="AP35" i="49"/>
  <c r="AE35" i="49"/>
  <c r="BM34" i="49"/>
  <c r="BF34" i="49"/>
  <c r="BN34" i="49"/>
  <c r="BE34" i="49"/>
  <c r="AS34" i="49"/>
  <c r="AO34" i="49"/>
  <c r="AE34" i="49"/>
  <c r="BM33" i="49"/>
  <c r="BF33" i="49"/>
  <c r="BN33" i="49"/>
  <c r="AS33" i="49"/>
  <c r="AO33" i="49"/>
  <c r="AD33" i="49"/>
  <c r="AW33" i="49"/>
  <c r="BM32" i="49"/>
  <c r="BF32" i="49"/>
  <c r="BN32" i="49"/>
  <c r="BE32" i="49"/>
  <c r="AS32" i="49"/>
  <c r="AO32" i="49"/>
  <c r="AE32" i="49"/>
  <c r="BM31" i="49"/>
  <c r="BF31" i="49"/>
  <c r="BN31" i="49"/>
  <c r="BE31" i="49"/>
  <c r="AS31" i="49"/>
  <c r="AO31" i="49"/>
  <c r="AD31" i="49"/>
  <c r="AP31" i="49"/>
  <c r="BM30" i="49"/>
  <c r="BF30" i="49"/>
  <c r="BN30" i="49"/>
  <c r="BE30" i="49"/>
  <c r="AS30" i="49"/>
  <c r="AO30" i="49"/>
  <c r="BM29" i="49"/>
  <c r="BF29" i="49"/>
  <c r="BN29" i="49"/>
  <c r="BE29" i="49"/>
  <c r="AS29" i="49"/>
  <c r="AO29" i="49"/>
  <c r="AD29" i="49"/>
  <c r="AW29" i="49"/>
  <c r="BM28" i="49"/>
  <c r="BF28" i="49"/>
  <c r="BN28" i="49"/>
  <c r="BE28" i="49"/>
  <c r="AS28" i="49"/>
  <c r="AO28" i="49"/>
  <c r="AW28" i="49"/>
  <c r="AE28" i="49"/>
  <c r="BM27" i="49"/>
  <c r="BF27" i="49"/>
  <c r="BN27" i="49"/>
  <c r="BE27" i="49"/>
  <c r="AS27" i="49"/>
  <c r="AO27" i="49"/>
  <c r="AD27" i="49"/>
  <c r="AP27" i="49"/>
  <c r="AE27" i="49"/>
  <c r="BM26" i="49"/>
  <c r="BF26" i="49"/>
  <c r="BN26" i="49"/>
  <c r="BE26" i="49"/>
  <c r="AS26" i="49"/>
  <c r="AO26" i="49"/>
  <c r="BM25" i="49"/>
  <c r="BF25" i="49"/>
  <c r="BN25" i="49"/>
  <c r="AS25" i="49"/>
  <c r="AO25" i="49"/>
  <c r="AD25" i="49"/>
  <c r="AW25" i="49"/>
  <c r="AN25" i="49"/>
  <c r="BM24" i="49"/>
  <c r="BF24" i="49"/>
  <c r="BN24" i="49"/>
  <c r="BE24" i="49"/>
  <c r="AS24" i="49"/>
  <c r="AW24" i="49"/>
  <c r="AO24" i="49"/>
  <c r="BM23" i="49"/>
  <c r="BF23" i="49"/>
  <c r="BN23" i="49"/>
  <c r="BE23" i="49"/>
  <c r="AS23" i="49"/>
  <c r="AP23" i="49"/>
  <c r="AO23" i="49"/>
  <c r="AD23" i="49"/>
  <c r="BM22" i="49"/>
  <c r="BF22" i="49"/>
  <c r="BN22" i="49"/>
  <c r="BE22" i="49"/>
  <c r="AS22" i="49"/>
  <c r="AP22" i="49"/>
  <c r="AO22" i="49"/>
  <c r="AD22" i="49"/>
  <c r="AE22" i="49"/>
  <c r="BM21" i="49"/>
  <c r="BF21" i="49"/>
  <c r="BN21" i="49"/>
  <c r="BE21" i="49"/>
  <c r="AS21" i="49"/>
  <c r="AP21" i="49"/>
  <c r="AO21" i="49"/>
  <c r="AD21" i="49"/>
  <c r="AW21" i="49"/>
  <c r="BM20" i="49"/>
  <c r="BF20" i="49"/>
  <c r="BN20" i="49"/>
  <c r="BE20" i="49"/>
  <c r="AS20" i="49"/>
  <c r="AP20" i="49"/>
  <c r="AO20" i="49"/>
  <c r="AD20" i="49"/>
  <c r="AW20" i="49"/>
  <c r="AE20" i="49"/>
  <c r="BM19" i="49"/>
  <c r="BF19" i="49"/>
  <c r="BN19" i="49"/>
  <c r="BE19" i="49"/>
  <c r="AS19" i="49"/>
  <c r="AP19" i="49"/>
  <c r="AO19" i="49"/>
  <c r="AD19" i="49"/>
  <c r="AE19" i="49"/>
  <c r="BM18" i="49"/>
  <c r="BF18" i="49"/>
  <c r="BN18" i="49"/>
  <c r="BE18" i="49"/>
  <c r="AS18" i="49"/>
  <c r="AP18" i="49"/>
  <c r="AO18" i="49"/>
  <c r="AD18" i="49"/>
  <c r="AW18" i="49"/>
  <c r="BM17" i="49"/>
  <c r="BF17" i="49"/>
  <c r="BN17" i="49"/>
  <c r="AS17" i="49"/>
  <c r="AP17" i="49"/>
  <c r="AO17" i="49"/>
  <c r="AD17" i="49"/>
  <c r="AW17" i="49"/>
  <c r="BM16" i="49"/>
  <c r="BF16" i="49"/>
  <c r="BN16" i="49"/>
  <c r="BE16" i="49"/>
  <c r="AS16" i="49"/>
  <c r="AP16" i="49"/>
  <c r="AO16" i="49"/>
  <c r="AD16" i="49"/>
  <c r="AW16" i="49"/>
  <c r="BM15" i="49"/>
  <c r="BF15" i="49"/>
  <c r="BN15" i="49"/>
  <c r="BE15" i="49"/>
  <c r="AS15" i="49"/>
  <c r="AP15" i="49"/>
  <c r="AO15" i="49"/>
  <c r="AD15" i="49"/>
  <c r="AE15" i="49"/>
  <c r="BM14" i="49"/>
  <c r="BF14" i="49"/>
  <c r="BN14" i="49"/>
  <c r="BE14" i="49"/>
  <c r="AS14" i="49"/>
  <c r="AP14" i="49"/>
  <c r="AO14" i="49"/>
  <c r="AD14" i="49"/>
  <c r="AW14" i="49"/>
  <c r="BM13" i="49"/>
  <c r="BF13" i="49"/>
  <c r="BN13" i="49"/>
  <c r="BE13" i="49"/>
  <c r="AS13" i="49"/>
  <c r="AP13" i="49"/>
  <c r="AO13" i="49"/>
  <c r="AD13" i="49"/>
  <c r="BM12" i="49"/>
  <c r="BF12" i="49"/>
  <c r="BN12" i="49"/>
  <c r="BE12" i="49"/>
  <c r="AS12" i="49"/>
  <c r="AP12" i="49"/>
  <c r="AO12" i="49"/>
  <c r="AD12" i="49"/>
  <c r="AW12" i="49"/>
  <c r="BM11" i="49"/>
  <c r="BF11" i="49"/>
  <c r="BN11" i="49"/>
  <c r="BE11" i="49"/>
  <c r="AS11" i="49"/>
  <c r="AP11" i="49"/>
  <c r="AO11" i="49"/>
  <c r="AD11" i="49"/>
  <c r="AE11" i="49"/>
  <c r="BM10" i="49"/>
  <c r="BF10" i="49"/>
  <c r="BN10" i="49"/>
  <c r="BE10" i="49"/>
  <c r="AS10" i="49"/>
  <c r="AP10" i="49"/>
  <c r="AO10" i="49"/>
  <c r="AD10" i="49"/>
  <c r="BM9" i="49"/>
  <c r="BF9" i="49"/>
  <c r="BN9" i="49"/>
  <c r="AS9" i="49"/>
  <c r="AP9" i="49"/>
  <c r="AO9" i="49"/>
  <c r="AD9" i="49"/>
  <c r="BM8" i="49"/>
  <c r="BF8" i="49"/>
  <c r="BN8" i="49"/>
  <c r="BE8" i="49"/>
  <c r="AS8" i="49"/>
  <c r="AP8" i="49"/>
  <c r="AO8" i="49"/>
  <c r="AD8" i="49"/>
  <c r="AW8" i="49"/>
  <c r="AE8" i="49"/>
  <c r="BM7" i="49"/>
  <c r="BF7" i="49"/>
  <c r="BN7" i="49"/>
  <c r="BE7" i="49"/>
  <c r="AS7" i="49"/>
  <c r="AP7" i="49"/>
  <c r="AO7" i="49"/>
  <c r="AD7" i="49"/>
  <c r="AE7" i="49"/>
  <c r="BM6" i="49"/>
  <c r="BF6" i="49"/>
  <c r="BN6" i="49"/>
  <c r="BE6" i="49"/>
  <c r="AS6" i="49"/>
  <c r="AP6" i="49"/>
  <c r="AO6" i="49"/>
  <c r="AD6" i="49"/>
  <c r="AE6" i="49"/>
  <c r="AB4" i="49"/>
  <c r="AB3" i="49"/>
  <c r="R180" i="53"/>
  <c r="A162" i="53"/>
  <c r="AD162" i="53"/>
  <c r="AX10" i="53"/>
  <c r="AE145" i="49"/>
  <c r="AE141" i="49"/>
  <c r="AE149" i="49"/>
  <c r="AM75" i="52"/>
  <c r="AM66" i="52"/>
  <c r="AM63" i="52"/>
  <c r="AD63" i="52"/>
  <c r="AM70" i="52"/>
  <c r="AM74" i="52"/>
  <c r="AM61" i="52"/>
  <c r="AD65" i="52"/>
  <c r="AM77" i="52"/>
  <c r="AM73" i="52"/>
  <c r="AM68" i="52"/>
  <c r="AM64" i="52"/>
  <c r="AM60" i="52"/>
  <c r="AD76" i="52"/>
  <c r="AD74" i="52"/>
  <c r="AD72" i="52"/>
  <c r="AD69" i="52"/>
  <c r="AD61" i="52"/>
  <c r="AM69" i="52"/>
  <c r="AM65" i="52"/>
  <c r="AD77" i="52"/>
  <c r="AD73" i="52"/>
  <c r="AD71" i="52"/>
  <c r="AM71" i="52"/>
  <c r="AM62" i="52"/>
  <c r="AM67" i="52"/>
  <c r="AD67" i="52"/>
  <c r="AD75" i="52"/>
  <c r="AM76" i="52"/>
  <c r="AM72" i="52"/>
  <c r="AD70" i="52"/>
  <c r="AD68" i="52"/>
  <c r="AD66" i="52"/>
  <c r="AD64" i="52"/>
  <c r="AD62" i="52"/>
  <c r="AD60" i="52"/>
  <c r="AD59" i="51"/>
  <c r="AK59" i="51"/>
  <c r="AJ59" i="51"/>
  <c r="AD58" i="51"/>
  <c r="AK58" i="51"/>
  <c r="AD56" i="51"/>
  <c r="AJ56" i="51"/>
  <c r="AD54" i="51"/>
  <c r="AK54" i="51"/>
  <c r="AJ54" i="51"/>
  <c r="AJ71" i="51"/>
  <c r="AD71" i="51"/>
  <c r="AK70" i="51"/>
  <c r="AJ70" i="51"/>
  <c r="AD70" i="51"/>
  <c r="AJ66" i="51"/>
  <c r="AD66" i="51"/>
  <c r="AK66" i="51"/>
  <c r="AJ62" i="51"/>
  <c r="AD62" i="51"/>
  <c r="AK62" i="51"/>
  <c r="AM63" i="51"/>
  <c r="AK67" i="51"/>
  <c r="AJ67" i="51"/>
  <c r="AD67" i="51"/>
  <c r="AJ63" i="51"/>
  <c r="AD63" i="51"/>
  <c r="AM70" i="51"/>
  <c r="AD57" i="51"/>
  <c r="AK57" i="51"/>
  <c r="AJ57" i="51"/>
  <c r="AD55" i="51"/>
  <c r="AJ55" i="51"/>
  <c r="AK68" i="51"/>
  <c r="AJ68" i="51"/>
  <c r="AD68" i="51"/>
  <c r="AJ64" i="51"/>
  <c r="AD64" i="51"/>
  <c r="AD60" i="51"/>
  <c r="AK60" i="51"/>
  <c r="AJ60" i="51"/>
  <c r="AM62" i="51"/>
  <c r="AK69" i="51"/>
  <c r="AJ69" i="51"/>
  <c r="AD69" i="51"/>
  <c r="AD65" i="51"/>
  <c r="AK65" i="51"/>
  <c r="AD61" i="51"/>
  <c r="AK61" i="51"/>
  <c r="AJ61" i="51"/>
  <c r="AP30" i="49"/>
  <c r="AP36" i="49"/>
  <c r="AP38" i="49"/>
  <c r="AP28" i="49"/>
  <c r="AP32" i="49"/>
  <c r="AP40" i="49"/>
  <c r="AP24" i="49"/>
  <c r="AP26" i="49"/>
  <c r="AP34" i="49"/>
  <c r="AD47" i="49"/>
  <c r="AD55" i="49"/>
  <c r="AD51" i="49"/>
  <c r="AP46" i="49"/>
  <c r="AD43" i="49"/>
  <c r="AP54" i="49"/>
  <c r="AP43" i="49"/>
  <c r="AP44" i="49"/>
  <c r="AP47" i="49"/>
  <c r="AP48" i="49"/>
  <c r="AP52" i="49"/>
  <c r="AP56" i="49"/>
  <c r="AD24" i="49"/>
  <c r="AP25" i="49"/>
  <c r="AD28" i="49"/>
  <c r="AP29" i="49"/>
  <c r="AD32" i="49"/>
  <c r="AP33" i="49"/>
  <c r="AD36" i="49"/>
  <c r="AP37" i="49"/>
  <c r="AD40" i="49"/>
  <c r="AP41" i="49"/>
  <c r="AD44" i="49"/>
  <c r="AP45" i="49"/>
  <c r="AD48" i="49"/>
  <c r="AP49" i="49"/>
  <c r="AD62" i="49"/>
  <c r="AP67" i="49"/>
  <c r="AD66" i="49"/>
  <c r="AD26" i="49"/>
  <c r="AD30" i="49"/>
  <c r="AD34" i="49"/>
  <c r="AM38" i="49"/>
  <c r="AD38" i="49"/>
  <c r="AP39" i="49"/>
  <c r="AE137" i="49"/>
  <c r="AE135" i="49"/>
  <c r="AE132" i="49"/>
  <c r="AE134" i="49"/>
  <c r="AE142" i="49"/>
  <c r="AD138" i="49"/>
  <c r="AD139" i="49"/>
  <c r="AE147" i="49"/>
  <c r="AD145" i="49"/>
  <c r="BM3" i="6"/>
  <c r="BN3" i="6"/>
  <c r="BO3" i="6"/>
  <c r="BM4" i="6"/>
  <c r="BN4" i="6"/>
  <c r="BO4" i="6"/>
  <c r="V180" i="53"/>
  <c r="A180" i="53"/>
  <c r="R198" i="53"/>
  <c r="AP89" i="49"/>
  <c r="AP71" i="49"/>
  <c r="AP53" i="49"/>
  <c r="AD33" i="52"/>
  <c r="AD35" i="52"/>
  <c r="AD32" i="52"/>
  <c r="AD30" i="52"/>
  <c r="AD34" i="52"/>
  <c r="AD31" i="52"/>
  <c r="AM85" i="52"/>
  <c r="AM89" i="52"/>
  <c r="AM87" i="52"/>
  <c r="AD79" i="52"/>
  <c r="AM82" i="52"/>
  <c r="AM79" i="52"/>
  <c r="AM88" i="52"/>
  <c r="AD81" i="52"/>
  <c r="AM84" i="52"/>
  <c r="AD78" i="52"/>
  <c r="AD80" i="52"/>
  <c r="AD82" i="52"/>
  <c r="AM80" i="52"/>
  <c r="AM83" i="52"/>
  <c r="AM78" i="52"/>
  <c r="AM86" i="52"/>
  <c r="AD83" i="52"/>
  <c r="AM81" i="52"/>
  <c r="AK83" i="51"/>
  <c r="AJ83" i="51"/>
  <c r="AD83" i="51"/>
  <c r="AK84" i="51"/>
  <c r="AJ84" i="51"/>
  <c r="AD84" i="51"/>
  <c r="AK81" i="51"/>
  <c r="AD81" i="51"/>
  <c r="AJ87" i="51"/>
  <c r="AD87" i="51"/>
  <c r="AK78" i="51"/>
  <c r="AJ78" i="51"/>
  <c r="AD78" i="51"/>
  <c r="AK75" i="51"/>
  <c r="AJ75" i="51"/>
  <c r="AD75" i="51"/>
  <c r="AM88" i="51"/>
  <c r="AK85" i="51"/>
  <c r="AJ85" i="51"/>
  <c r="AD85" i="51"/>
  <c r="AJ88" i="51"/>
  <c r="AD88" i="51"/>
  <c r="AK74" i="51"/>
  <c r="AD74" i="51"/>
  <c r="AK77" i="51"/>
  <c r="AJ77" i="51"/>
  <c r="AD77" i="51"/>
  <c r="AK82" i="51"/>
  <c r="AD82" i="51"/>
  <c r="AJ80" i="51"/>
  <c r="AD80" i="51"/>
  <c r="AJ79" i="51"/>
  <c r="AD79" i="51"/>
  <c r="AK86" i="51"/>
  <c r="AJ86" i="51"/>
  <c r="AD86" i="51"/>
  <c r="AK73" i="51"/>
  <c r="AD73" i="51"/>
  <c r="AK89" i="51"/>
  <c r="AD89" i="51"/>
  <c r="AK72" i="51"/>
  <c r="AJ72" i="51"/>
  <c r="AD72" i="51"/>
  <c r="AK76" i="51"/>
  <c r="AJ76" i="51"/>
  <c r="AD76" i="51"/>
  <c r="AD54" i="49"/>
  <c r="AD46" i="49"/>
  <c r="AM46" i="49"/>
  <c r="AD45" i="49"/>
  <c r="AM45" i="49"/>
  <c r="AP70" i="49"/>
  <c r="AP61" i="49"/>
  <c r="AP64" i="49"/>
  <c r="AD73" i="49"/>
  <c r="AP72" i="49"/>
  <c r="AD61" i="49"/>
  <c r="AD146" i="49"/>
  <c r="AP107" i="49"/>
  <c r="AD147" i="49"/>
  <c r="AD144" i="49"/>
  <c r="AD84" i="49"/>
  <c r="AD56" i="49"/>
  <c r="AD50" i="49"/>
  <c r="AD42" i="49"/>
  <c r="AD49" i="49"/>
  <c r="AP62" i="49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H11" i="8"/>
  <c r="AG11" i="8"/>
  <c r="A10" i="8"/>
  <c r="AD10" i="8"/>
  <c r="I10" i="8"/>
  <c r="H10" i="8"/>
  <c r="AG10" i="8"/>
  <c r="I9" i="8"/>
  <c r="H9" i="8"/>
  <c r="AG9" i="8"/>
  <c r="A9" i="8"/>
  <c r="AD9" i="8"/>
  <c r="A8" i="8"/>
  <c r="AD8" i="8"/>
  <c r="I8" i="8"/>
  <c r="H8" i="8"/>
  <c r="AG8" i="8"/>
  <c r="I7" i="8"/>
  <c r="H7" i="8"/>
  <c r="AG7" i="8"/>
  <c r="I6" i="8"/>
  <c r="BM173" i="6"/>
  <c r="BF173" i="6"/>
  <c r="BN173" i="6"/>
  <c r="BE173" i="6"/>
  <c r="AS173" i="6"/>
  <c r="AO173" i="6"/>
  <c r="U173" i="6"/>
  <c r="AW173" i="6"/>
  <c r="AE173" i="6"/>
  <c r="BM172" i="6"/>
  <c r="BF172" i="6"/>
  <c r="BN172" i="6"/>
  <c r="BE172" i="6"/>
  <c r="AS172" i="6"/>
  <c r="AO172" i="6"/>
  <c r="U172" i="6"/>
  <c r="AW172" i="6"/>
  <c r="AE172" i="6"/>
  <c r="BM171" i="6"/>
  <c r="BF171" i="6"/>
  <c r="BN171" i="6"/>
  <c r="BE171" i="6"/>
  <c r="AS171" i="6"/>
  <c r="AO171" i="6"/>
  <c r="U171" i="6"/>
  <c r="AW171" i="6"/>
  <c r="AE171" i="6"/>
  <c r="BM170" i="6"/>
  <c r="BF170" i="6"/>
  <c r="BN170" i="6"/>
  <c r="BE170" i="6"/>
  <c r="AS170" i="6"/>
  <c r="AO170" i="6"/>
  <c r="U170" i="6"/>
  <c r="AW170" i="6"/>
  <c r="AE170" i="6"/>
  <c r="BM169" i="6"/>
  <c r="BF169" i="6"/>
  <c r="BN169" i="6"/>
  <c r="BE169" i="6"/>
  <c r="AS169" i="6"/>
  <c r="AO169" i="6"/>
  <c r="U169" i="6"/>
  <c r="AW169" i="6"/>
  <c r="AE169" i="6"/>
  <c r="BM168" i="6"/>
  <c r="BF168" i="6"/>
  <c r="BN168" i="6"/>
  <c r="BE168" i="6"/>
  <c r="AS168" i="6"/>
  <c r="AO168" i="6"/>
  <c r="U168" i="6"/>
  <c r="AW168" i="6"/>
  <c r="AE168" i="6"/>
  <c r="BM167" i="6"/>
  <c r="BF167" i="6"/>
  <c r="BN167" i="6"/>
  <c r="BE167" i="6"/>
  <c r="AS167" i="6"/>
  <c r="AO167" i="6"/>
  <c r="U167" i="6"/>
  <c r="AW167" i="6"/>
  <c r="AE167" i="6"/>
  <c r="BM166" i="6"/>
  <c r="BF166" i="6"/>
  <c r="BN166" i="6"/>
  <c r="BE166" i="6"/>
  <c r="AS166" i="6"/>
  <c r="AO166" i="6"/>
  <c r="U166" i="6"/>
  <c r="AW166" i="6"/>
  <c r="AE166" i="6"/>
  <c r="BM165" i="6"/>
  <c r="BF165" i="6"/>
  <c r="BN165" i="6"/>
  <c r="BE165" i="6"/>
  <c r="AS165" i="6"/>
  <c r="AO165" i="6"/>
  <c r="U165" i="6"/>
  <c r="AW165" i="6"/>
  <c r="AE165" i="6"/>
  <c r="BM164" i="6"/>
  <c r="BF164" i="6"/>
  <c r="BN164" i="6"/>
  <c r="BE164" i="6"/>
  <c r="AS164" i="6"/>
  <c r="AO164" i="6"/>
  <c r="U164" i="6"/>
  <c r="AW164" i="6"/>
  <c r="AE164" i="6"/>
  <c r="BM163" i="6"/>
  <c r="BF163" i="6"/>
  <c r="BN163" i="6"/>
  <c r="BE163" i="6"/>
  <c r="AS163" i="6"/>
  <c r="AO163" i="6"/>
  <c r="U163" i="6"/>
  <c r="AW163" i="6"/>
  <c r="AE163" i="6"/>
  <c r="BM162" i="6"/>
  <c r="BF162" i="6"/>
  <c r="BN162" i="6"/>
  <c r="BE162" i="6"/>
  <c r="AS162" i="6"/>
  <c r="AO162" i="6"/>
  <c r="U162" i="6"/>
  <c r="AW162" i="6"/>
  <c r="AE162" i="6"/>
  <c r="BM161" i="6"/>
  <c r="BF161" i="6"/>
  <c r="BN161" i="6"/>
  <c r="BE161" i="6"/>
  <c r="AS161" i="6"/>
  <c r="AO161" i="6"/>
  <c r="U161" i="6"/>
  <c r="AW161" i="6"/>
  <c r="AE161" i="6"/>
  <c r="BM160" i="6"/>
  <c r="BF160" i="6"/>
  <c r="BN160" i="6"/>
  <c r="BE160" i="6"/>
  <c r="AS160" i="6"/>
  <c r="AO160" i="6"/>
  <c r="U160" i="6"/>
  <c r="AW160" i="6"/>
  <c r="AE160" i="6"/>
  <c r="BM159" i="6"/>
  <c r="BF159" i="6"/>
  <c r="BN159" i="6"/>
  <c r="BE159" i="6"/>
  <c r="AS159" i="6"/>
  <c r="AO159" i="6"/>
  <c r="U159" i="6"/>
  <c r="AW159" i="6"/>
  <c r="AE159" i="6"/>
  <c r="BM158" i="6"/>
  <c r="BF158" i="6"/>
  <c r="BN158" i="6"/>
  <c r="BE158" i="6"/>
  <c r="AS158" i="6"/>
  <c r="AO158" i="6"/>
  <c r="U158" i="6"/>
  <c r="AW158" i="6"/>
  <c r="AE158" i="6"/>
  <c r="BM157" i="6"/>
  <c r="BF157" i="6"/>
  <c r="BN157" i="6"/>
  <c r="BE157" i="6"/>
  <c r="AS157" i="6"/>
  <c r="AO157" i="6"/>
  <c r="U157" i="6"/>
  <c r="AW157" i="6"/>
  <c r="AE157" i="6"/>
  <c r="BM156" i="6"/>
  <c r="BF156" i="6"/>
  <c r="BN156" i="6"/>
  <c r="BE156" i="6"/>
  <c r="AS156" i="6"/>
  <c r="AO156" i="6"/>
  <c r="U156" i="6"/>
  <c r="AW156" i="6"/>
  <c r="AE156" i="6"/>
  <c r="BM155" i="6"/>
  <c r="BF155" i="6"/>
  <c r="BN155" i="6"/>
  <c r="BE155" i="6"/>
  <c r="AS155" i="6"/>
  <c r="AO155" i="6"/>
  <c r="U155" i="6"/>
  <c r="AW155" i="6"/>
  <c r="AE155" i="6"/>
  <c r="BM154" i="6"/>
  <c r="BF154" i="6"/>
  <c r="BN154" i="6"/>
  <c r="BE154" i="6"/>
  <c r="AS154" i="6"/>
  <c r="AO154" i="6"/>
  <c r="U154" i="6"/>
  <c r="AW154" i="6"/>
  <c r="AE154" i="6"/>
  <c r="BM153" i="6"/>
  <c r="BF153" i="6"/>
  <c r="BN153" i="6"/>
  <c r="BE153" i="6"/>
  <c r="AS153" i="6"/>
  <c r="AO153" i="6"/>
  <c r="U153" i="6"/>
  <c r="AW153" i="6"/>
  <c r="AE153" i="6"/>
  <c r="BM152" i="6"/>
  <c r="BF152" i="6"/>
  <c r="BN152" i="6"/>
  <c r="BE152" i="6"/>
  <c r="AS152" i="6"/>
  <c r="AO152" i="6"/>
  <c r="U152" i="6"/>
  <c r="AW152" i="6"/>
  <c r="AE152" i="6"/>
  <c r="BM151" i="6"/>
  <c r="BF151" i="6"/>
  <c r="BN151" i="6"/>
  <c r="BE151" i="6"/>
  <c r="AS151" i="6"/>
  <c r="AO151" i="6"/>
  <c r="U151" i="6"/>
  <c r="AW151" i="6"/>
  <c r="AE151" i="6"/>
  <c r="BM150" i="6"/>
  <c r="BF150" i="6"/>
  <c r="BN150" i="6"/>
  <c r="BE150" i="6"/>
  <c r="AS150" i="6"/>
  <c r="AO150" i="6"/>
  <c r="U150" i="6"/>
  <c r="AW150" i="6"/>
  <c r="AE150" i="6"/>
  <c r="BM149" i="6"/>
  <c r="BF149" i="6"/>
  <c r="BN149" i="6"/>
  <c r="BE149" i="6"/>
  <c r="AS149" i="6"/>
  <c r="AO149" i="6"/>
  <c r="U149" i="6"/>
  <c r="AW149" i="6"/>
  <c r="AE149" i="6"/>
  <c r="BM148" i="6"/>
  <c r="BF148" i="6"/>
  <c r="BN148" i="6"/>
  <c r="BE148" i="6"/>
  <c r="AS148" i="6"/>
  <c r="AO148" i="6"/>
  <c r="U148" i="6"/>
  <c r="AW148" i="6"/>
  <c r="AE148" i="6"/>
  <c r="BM147" i="6"/>
  <c r="BF147" i="6"/>
  <c r="BN147" i="6"/>
  <c r="BE147" i="6"/>
  <c r="AS147" i="6"/>
  <c r="AO147" i="6"/>
  <c r="U147" i="6"/>
  <c r="AW147" i="6"/>
  <c r="AE147" i="6"/>
  <c r="BM146" i="6"/>
  <c r="BF146" i="6"/>
  <c r="BN146" i="6"/>
  <c r="BE146" i="6"/>
  <c r="AS146" i="6"/>
  <c r="AO146" i="6"/>
  <c r="U146" i="6"/>
  <c r="AW146" i="6"/>
  <c r="AE146" i="6"/>
  <c r="BM145" i="6"/>
  <c r="BF145" i="6"/>
  <c r="BN145" i="6"/>
  <c r="BE145" i="6"/>
  <c r="AS145" i="6"/>
  <c r="AO145" i="6"/>
  <c r="U145" i="6"/>
  <c r="AW145" i="6"/>
  <c r="AE145" i="6"/>
  <c r="BM144" i="6"/>
  <c r="BF144" i="6"/>
  <c r="BN144" i="6"/>
  <c r="BE144" i="6"/>
  <c r="AS144" i="6"/>
  <c r="AO144" i="6"/>
  <c r="U144" i="6"/>
  <c r="AW144" i="6"/>
  <c r="AE144" i="6"/>
  <c r="BM143" i="6"/>
  <c r="BF143" i="6"/>
  <c r="BN143" i="6"/>
  <c r="BE143" i="6"/>
  <c r="AS143" i="6"/>
  <c r="AO143" i="6"/>
  <c r="U143" i="6"/>
  <c r="AW143" i="6"/>
  <c r="AE143" i="6"/>
  <c r="BM142" i="6"/>
  <c r="BF142" i="6"/>
  <c r="BN142" i="6"/>
  <c r="BE142" i="6"/>
  <c r="AS142" i="6"/>
  <c r="AO142" i="6"/>
  <c r="U142" i="6"/>
  <c r="AW142" i="6"/>
  <c r="AE142" i="6"/>
  <c r="BM141" i="6"/>
  <c r="BF141" i="6"/>
  <c r="BN141" i="6"/>
  <c r="BE141" i="6"/>
  <c r="AS141" i="6"/>
  <c r="AO141" i="6"/>
  <c r="U141" i="6"/>
  <c r="AW141" i="6"/>
  <c r="AD141" i="6"/>
  <c r="AE141" i="6"/>
  <c r="BM140" i="6"/>
  <c r="BF140" i="6"/>
  <c r="BN140" i="6"/>
  <c r="BE140" i="6"/>
  <c r="AS140" i="6"/>
  <c r="AO140" i="6"/>
  <c r="U140" i="6"/>
  <c r="AW140" i="6"/>
  <c r="AE140" i="6"/>
  <c r="BM139" i="6"/>
  <c r="BF139" i="6"/>
  <c r="BN139" i="6"/>
  <c r="BE139" i="6"/>
  <c r="AS139" i="6"/>
  <c r="AO139" i="6"/>
  <c r="U139" i="6"/>
  <c r="AW139" i="6"/>
  <c r="AD145" i="6"/>
  <c r="AE139" i="6"/>
  <c r="BM138" i="6"/>
  <c r="BF138" i="6"/>
  <c r="BN138" i="6"/>
  <c r="BE138" i="6"/>
  <c r="AS138" i="6"/>
  <c r="AO138" i="6"/>
  <c r="U138" i="6"/>
  <c r="AW138" i="6"/>
  <c r="AE138" i="6"/>
  <c r="BM137" i="6"/>
  <c r="BF137" i="6"/>
  <c r="BN137" i="6"/>
  <c r="BE137" i="6"/>
  <c r="AS137" i="6"/>
  <c r="AO137" i="6"/>
  <c r="AD137" i="6"/>
  <c r="U137" i="6"/>
  <c r="AW137" i="6"/>
  <c r="BM136" i="6"/>
  <c r="BF136" i="6"/>
  <c r="BN136" i="6"/>
  <c r="BE136" i="6"/>
  <c r="AS136" i="6"/>
  <c r="AO136" i="6"/>
  <c r="AD136" i="6"/>
  <c r="U136" i="6"/>
  <c r="AW136" i="6"/>
  <c r="AE136" i="6"/>
  <c r="BM135" i="6"/>
  <c r="BF135" i="6"/>
  <c r="BN135" i="6"/>
  <c r="BE135" i="6"/>
  <c r="AS135" i="6"/>
  <c r="AO135" i="6"/>
  <c r="AD135" i="6"/>
  <c r="U135" i="6"/>
  <c r="AW135" i="6"/>
  <c r="BM134" i="6"/>
  <c r="BF134" i="6"/>
  <c r="BN134" i="6"/>
  <c r="BE134" i="6"/>
  <c r="AS134" i="6"/>
  <c r="AO134" i="6"/>
  <c r="AD134" i="6"/>
  <c r="U134" i="6"/>
  <c r="AW134" i="6"/>
  <c r="AE134" i="6"/>
  <c r="BM133" i="6"/>
  <c r="BF133" i="6"/>
  <c r="BN133" i="6"/>
  <c r="BE133" i="6"/>
  <c r="AS133" i="6"/>
  <c r="AO133" i="6"/>
  <c r="AD133" i="6"/>
  <c r="U133" i="6"/>
  <c r="AW133" i="6"/>
  <c r="BM132" i="6"/>
  <c r="BF132" i="6"/>
  <c r="BN132" i="6"/>
  <c r="BE132" i="6"/>
  <c r="AS132" i="6"/>
  <c r="AO132" i="6"/>
  <c r="AD132" i="6"/>
  <c r="U132" i="6"/>
  <c r="AW132" i="6"/>
  <c r="AE132" i="6"/>
  <c r="BM131" i="6"/>
  <c r="BF131" i="6"/>
  <c r="BN131" i="6"/>
  <c r="BE131" i="6"/>
  <c r="AS131" i="6"/>
  <c r="AO131" i="6"/>
  <c r="U131" i="6"/>
  <c r="AW131" i="6"/>
  <c r="AE131" i="6"/>
  <c r="BM130" i="6"/>
  <c r="BF130" i="6"/>
  <c r="BN130" i="6"/>
  <c r="BE130" i="6"/>
  <c r="AS130" i="6"/>
  <c r="AO130" i="6"/>
  <c r="U130" i="6"/>
  <c r="AW130" i="6"/>
  <c r="AE130" i="6"/>
  <c r="BM129" i="6"/>
  <c r="BF129" i="6"/>
  <c r="BN129" i="6"/>
  <c r="BE129" i="6"/>
  <c r="AS129" i="6"/>
  <c r="AO129" i="6"/>
  <c r="U129" i="6"/>
  <c r="AW129" i="6"/>
  <c r="AE129" i="6"/>
  <c r="BM128" i="6"/>
  <c r="BF128" i="6"/>
  <c r="BN128" i="6"/>
  <c r="BE128" i="6"/>
  <c r="AS128" i="6"/>
  <c r="AO128" i="6"/>
  <c r="U128" i="6"/>
  <c r="AW128" i="6"/>
  <c r="AE128" i="6"/>
  <c r="BM127" i="6"/>
  <c r="BF127" i="6"/>
  <c r="BN127" i="6"/>
  <c r="BE127" i="6"/>
  <c r="AS127" i="6"/>
  <c r="AO127" i="6"/>
  <c r="U127" i="6"/>
  <c r="AW127" i="6"/>
  <c r="AE127" i="6"/>
  <c r="BM126" i="6"/>
  <c r="BF126" i="6"/>
  <c r="BN126" i="6"/>
  <c r="BE126" i="6"/>
  <c r="AS126" i="6"/>
  <c r="AO126" i="6"/>
  <c r="U126" i="6"/>
  <c r="AW126" i="6"/>
  <c r="AE126" i="6"/>
  <c r="BM125" i="6"/>
  <c r="BF125" i="6"/>
  <c r="BN125" i="6"/>
  <c r="BE125" i="6"/>
  <c r="AS125" i="6"/>
  <c r="AO125" i="6"/>
  <c r="U125" i="6"/>
  <c r="AW125" i="6"/>
  <c r="AE125" i="6"/>
  <c r="BM124" i="6"/>
  <c r="BF124" i="6"/>
  <c r="BN124" i="6"/>
  <c r="BE124" i="6"/>
  <c r="AS124" i="6"/>
  <c r="AO124" i="6"/>
  <c r="U124" i="6"/>
  <c r="AW124" i="6"/>
  <c r="AE124" i="6"/>
  <c r="BM123" i="6"/>
  <c r="BF123" i="6"/>
  <c r="BN123" i="6"/>
  <c r="BE123" i="6"/>
  <c r="AS123" i="6"/>
  <c r="AO123" i="6"/>
  <c r="U123" i="6"/>
  <c r="AW123" i="6"/>
  <c r="AE123" i="6"/>
  <c r="BM122" i="6"/>
  <c r="BF122" i="6"/>
  <c r="BN122" i="6"/>
  <c r="BE122" i="6"/>
  <c r="AS122" i="6"/>
  <c r="AO122" i="6"/>
  <c r="U122" i="6"/>
  <c r="AW122" i="6"/>
  <c r="AE122" i="6"/>
  <c r="BM121" i="6"/>
  <c r="BF121" i="6"/>
  <c r="BN121" i="6"/>
  <c r="BE121" i="6"/>
  <c r="AS121" i="6"/>
  <c r="AO121" i="6"/>
  <c r="U121" i="6"/>
  <c r="AW121" i="6"/>
  <c r="AE121" i="6"/>
  <c r="BM120" i="6"/>
  <c r="BF120" i="6"/>
  <c r="BN120" i="6"/>
  <c r="BE120" i="6"/>
  <c r="AS120" i="6"/>
  <c r="AO120" i="6"/>
  <c r="U120" i="6"/>
  <c r="AW120" i="6"/>
  <c r="AE120" i="6"/>
  <c r="BM119" i="6"/>
  <c r="BF119" i="6"/>
  <c r="BN119" i="6"/>
  <c r="BE119" i="6"/>
  <c r="AS119" i="6"/>
  <c r="AO119" i="6"/>
  <c r="U119" i="6"/>
  <c r="AW119" i="6"/>
  <c r="AE119" i="6"/>
  <c r="BM118" i="6"/>
  <c r="BF118" i="6"/>
  <c r="BN118" i="6"/>
  <c r="BE118" i="6"/>
  <c r="AS118" i="6"/>
  <c r="AO118" i="6"/>
  <c r="U118" i="6"/>
  <c r="AW118" i="6"/>
  <c r="AE118" i="6"/>
  <c r="BM117" i="6"/>
  <c r="BF117" i="6"/>
  <c r="BN117" i="6"/>
  <c r="BE117" i="6"/>
  <c r="AS117" i="6"/>
  <c r="AO117" i="6"/>
  <c r="U117" i="6"/>
  <c r="AW117" i="6"/>
  <c r="AE117" i="6"/>
  <c r="BM116" i="6"/>
  <c r="BF116" i="6"/>
  <c r="BN116" i="6"/>
  <c r="BE116" i="6"/>
  <c r="AS116" i="6"/>
  <c r="AO116" i="6"/>
  <c r="U116" i="6"/>
  <c r="AW116" i="6"/>
  <c r="AE116" i="6"/>
  <c r="BM115" i="6"/>
  <c r="BF115" i="6"/>
  <c r="BN115" i="6"/>
  <c r="BE115" i="6"/>
  <c r="AS115" i="6"/>
  <c r="AO115" i="6"/>
  <c r="U115" i="6"/>
  <c r="AW115" i="6"/>
  <c r="AE115" i="6"/>
  <c r="BM114" i="6"/>
  <c r="BF114" i="6"/>
  <c r="BN114" i="6"/>
  <c r="BE114" i="6"/>
  <c r="AS114" i="6"/>
  <c r="AO114" i="6"/>
  <c r="U114" i="6"/>
  <c r="AW114" i="6"/>
  <c r="AE114" i="6"/>
  <c r="BM113" i="6"/>
  <c r="BF113" i="6"/>
  <c r="BN113" i="6"/>
  <c r="BE113" i="6"/>
  <c r="AS113" i="6"/>
  <c r="AO113" i="6"/>
  <c r="U113" i="6"/>
  <c r="AW113" i="6"/>
  <c r="AE113" i="6"/>
  <c r="BM112" i="6"/>
  <c r="BF112" i="6"/>
  <c r="BN112" i="6"/>
  <c r="BE112" i="6"/>
  <c r="AS112" i="6"/>
  <c r="AO112" i="6"/>
  <c r="U112" i="6"/>
  <c r="AW112" i="6"/>
  <c r="AE112" i="6"/>
  <c r="BM111" i="6"/>
  <c r="BF111" i="6"/>
  <c r="BN111" i="6"/>
  <c r="BE111" i="6"/>
  <c r="AS111" i="6"/>
  <c r="AO111" i="6"/>
  <c r="U111" i="6"/>
  <c r="AW111" i="6"/>
  <c r="AE111" i="6"/>
  <c r="BM110" i="6"/>
  <c r="BF110" i="6"/>
  <c r="BN110" i="6"/>
  <c r="BE110" i="6"/>
  <c r="AS110" i="6"/>
  <c r="AO110" i="6"/>
  <c r="U110" i="6"/>
  <c r="AW110" i="6"/>
  <c r="AE110" i="6"/>
  <c r="BM109" i="6"/>
  <c r="BF109" i="6"/>
  <c r="BN109" i="6"/>
  <c r="BE109" i="6"/>
  <c r="AS109" i="6"/>
  <c r="AO109" i="6"/>
  <c r="U109" i="6"/>
  <c r="AW109" i="6"/>
  <c r="AE109" i="6"/>
  <c r="BM108" i="6"/>
  <c r="BF108" i="6"/>
  <c r="BN108" i="6"/>
  <c r="BE108" i="6"/>
  <c r="AS108" i="6"/>
  <c r="AO108" i="6"/>
  <c r="U108" i="6"/>
  <c r="AW108" i="6"/>
  <c r="AE108" i="6"/>
  <c r="BM107" i="6"/>
  <c r="BF107" i="6"/>
  <c r="BN107" i="6"/>
  <c r="BE107" i="6"/>
  <c r="AS107" i="6"/>
  <c r="AO107" i="6"/>
  <c r="U107" i="6"/>
  <c r="AW107" i="6"/>
  <c r="AE107" i="6"/>
  <c r="BM106" i="6"/>
  <c r="BF106" i="6"/>
  <c r="BN106" i="6"/>
  <c r="BE106" i="6"/>
  <c r="AS106" i="6"/>
  <c r="AO106" i="6"/>
  <c r="U106" i="6"/>
  <c r="AW106" i="6"/>
  <c r="AE106" i="6"/>
  <c r="BM105" i="6"/>
  <c r="BF105" i="6"/>
  <c r="BN105" i="6"/>
  <c r="BE105" i="6"/>
  <c r="AS105" i="6"/>
  <c r="AO105" i="6"/>
  <c r="U105" i="6"/>
  <c r="AW105" i="6"/>
  <c r="AE105" i="6"/>
  <c r="BM104" i="6"/>
  <c r="BF104" i="6"/>
  <c r="BN104" i="6"/>
  <c r="BE104" i="6"/>
  <c r="AS104" i="6"/>
  <c r="AO104" i="6"/>
  <c r="U104" i="6"/>
  <c r="AW104" i="6"/>
  <c r="AE104" i="6"/>
  <c r="BM103" i="6"/>
  <c r="BF103" i="6"/>
  <c r="BN103" i="6"/>
  <c r="BE103" i="6"/>
  <c r="AS103" i="6"/>
  <c r="AO103" i="6"/>
  <c r="U103" i="6"/>
  <c r="AW103" i="6"/>
  <c r="AE103" i="6"/>
  <c r="BM102" i="6"/>
  <c r="BF102" i="6"/>
  <c r="BN102" i="6"/>
  <c r="BE102" i="6"/>
  <c r="AS102" i="6"/>
  <c r="AO102" i="6"/>
  <c r="U102" i="6"/>
  <c r="AW102" i="6"/>
  <c r="AE102" i="6"/>
  <c r="BM101" i="6"/>
  <c r="BF101" i="6"/>
  <c r="BN101" i="6"/>
  <c r="BE101" i="6"/>
  <c r="AS101" i="6"/>
  <c r="AO101" i="6"/>
  <c r="U101" i="6"/>
  <c r="AW101" i="6"/>
  <c r="AE101" i="6"/>
  <c r="BM100" i="6"/>
  <c r="BF100" i="6"/>
  <c r="BN100" i="6"/>
  <c r="BE100" i="6"/>
  <c r="AS100" i="6"/>
  <c r="AO100" i="6"/>
  <c r="U100" i="6"/>
  <c r="AW100" i="6"/>
  <c r="AE100" i="6"/>
  <c r="BM99" i="6"/>
  <c r="BF99" i="6"/>
  <c r="BN99" i="6"/>
  <c r="BE99" i="6"/>
  <c r="AS99" i="6"/>
  <c r="AO99" i="6"/>
  <c r="U99" i="6"/>
  <c r="AW99" i="6"/>
  <c r="AE99" i="6"/>
  <c r="BM98" i="6"/>
  <c r="BF98" i="6"/>
  <c r="BN98" i="6"/>
  <c r="BE98" i="6"/>
  <c r="AS98" i="6"/>
  <c r="AO98" i="6"/>
  <c r="U98" i="6"/>
  <c r="AW98" i="6"/>
  <c r="AE98" i="6"/>
  <c r="BM97" i="6"/>
  <c r="BF97" i="6"/>
  <c r="BN97" i="6"/>
  <c r="BE97" i="6"/>
  <c r="AS97" i="6"/>
  <c r="AO97" i="6"/>
  <c r="U97" i="6"/>
  <c r="AW97" i="6"/>
  <c r="AE97" i="6"/>
  <c r="BM96" i="6"/>
  <c r="BF96" i="6"/>
  <c r="BN96" i="6"/>
  <c r="BE96" i="6"/>
  <c r="AS96" i="6"/>
  <c r="AO96" i="6"/>
  <c r="U96" i="6"/>
  <c r="AW96" i="6"/>
  <c r="AE96" i="6"/>
  <c r="BM95" i="6"/>
  <c r="BF95" i="6"/>
  <c r="BN95" i="6"/>
  <c r="BE95" i="6"/>
  <c r="AS95" i="6"/>
  <c r="AO95" i="6"/>
  <c r="U95" i="6"/>
  <c r="AW95" i="6"/>
  <c r="AE95" i="6"/>
  <c r="BM94" i="6"/>
  <c r="BF94" i="6"/>
  <c r="BN94" i="6"/>
  <c r="BE94" i="6"/>
  <c r="AS94" i="6"/>
  <c r="AO94" i="6"/>
  <c r="U94" i="6"/>
  <c r="AW94" i="6"/>
  <c r="AE94" i="6"/>
  <c r="BM93" i="6"/>
  <c r="BF93" i="6"/>
  <c r="BN93" i="6"/>
  <c r="BE93" i="6"/>
  <c r="AS93" i="6"/>
  <c r="AO93" i="6"/>
  <c r="U93" i="6"/>
  <c r="AW93" i="6"/>
  <c r="AE93" i="6"/>
  <c r="BM92" i="6"/>
  <c r="BF92" i="6"/>
  <c r="BN92" i="6"/>
  <c r="BE92" i="6"/>
  <c r="AS92" i="6"/>
  <c r="AO92" i="6"/>
  <c r="U92" i="6"/>
  <c r="AW92" i="6"/>
  <c r="AE92" i="6"/>
  <c r="BM91" i="6"/>
  <c r="BF91" i="6"/>
  <c r="BN91" i="6"/>
  <c r="BE91" i="6"/>
  <c r="AS91" i="6"/>
  <c r="AO91" i="6"/>
  <c r="U91" i="6"/>
  <c r="AW91" i="6"/>
  <c r="AE91" i="6"/>
  <c r="BM90" i="6"/>
  <c r="BF90" i="6"/>
  <c r="BN90" i="6"/>
  <c r="BE90" i="6"/>
  <c r="AS90" i="6"/>
  <c r="AO90" i="6"/>
  <c r="U90" i="6"/>
  <c r="AW90" i="6"/>
  <c r="AE90" i="6"/>
  <c r="BM89" i="6"/>
  <c r="BF89" i="6"/>
  <c r="BN89" i="6"/>
  <c r="BE89" i="6"/>
  <c r="AS89" i="6"/>
  <c r="AO89" i="6"/>
  <c r="U89" i="6"/>
  <c r="AW89" i="6"/>
  <c r="AE89" i="6"/>
  <c r="BM88" i="6"/>
  <c r="BF88" i="6"/>
  <c r="BN88" i="6"/>
  <c r="BE88" i="6"/>
  <c r="AS88" i="6"/>
  <c r="AO88" i="6"/>
  <c r="U88" i="6"/>
  <c r="AW88" i="6"/>
  <c r="AE88" i="6"/>
  <c r="BM87" i="6"/>
  <c r="BF87" i="6"/>
  <c r="BN87" i="6"/>
  <c r="BE87" i="6"/>
  <c r="AS87" i="6"/>
  <c r="AO87" i="6"/>
  <c r="U87" i="6"/>
  <c r="AW87" i="6"/>
  <c r="AE87" i="6"/>
  <c r="BM86" i="6"/>
  <c r="BF86" i="6"/>
  <c r="BN86" i="6"/>
  <c r="BE86" i="6"/>
  <c r="AS86" i="6"/>
  <c r="AO86" i="6"/>
  <c r="U86" i="6"/>
  <c r="AW86" i="6"/>
  <c r="AE86" i="6"/>
  <c r="BM85" i="6"/>
  <c r="BF85" i="6"/>
  <c r="BN85" i="6"/>
  <c r="BE85" i="6"/>
  <c r="AS85" i="6"/>
  <c r="AO85" i="6"/>
  <c r="U85" i="6"/>
  <c r="AW85" i="6"/>
  <c r="AE85" i="6"/>
  <c r="BM84" i="6"/>
  <c r="BF84" i="6"/>
  <c r="BN84" i="6"/>
  <c r="BE84" i="6"/>
  <c r="AS84" i="6"/>
  <c r="AO84" i="6"/>
  <c r="U84" i="6"/>
  <c r="AW84" i="6"/>
  <c r="AE84" i="6"/>
  <c r="BM83" i="6"/>
  <c r="BF83" i="6"/>
  <c r="BN83" i="6"/>
  <c r="BE83" i="6"/>
  <c r="AS83" i="6"/>
  <c r="AO83" i="6"/>
  <c r="U83" i="6"/>
  <c r="AW83" i="6"/>
  <c r="AE83" i="6"/>
  <c r="BM82" i="6"/>
  <c r="BF82" i="6"/>
  <c r="BN82" i="6"/>
  <c r="BE82" i="6"/>
  <c r="AS82" i="6"/>
  <c r="AO82" i="6"/>
  <c r="U82" i="6"/>
  <c r="AW82" i="6"/>
  <c r="AE82" i="6"/>
  <c r="BM81" i="6"/>
  <c r="BF81" i="6"/>
  <c r="BN81" i="6"/>
  <c r="BE81" i="6"/>
  <c r="AS81" i="6"/>
  <c r="AO81" i="6"/>
  <c r="U81" i="6"/>
  <c r="AW81" i="6"/>
  <c r="AE81" i="6"/>
  <c r="BM80" i="6"/>
  <c r="BF80" i="6"/>
  <c r="BN80" i="6"/>
  <c r="BE80" i="6"/>
  <c r="AS80" i="6"/>
  <c r="AO80" i="6"/>
  <c r="U80" i="6"/>
  <c r="AW80" i="6"/>
  <c r="AE80" i="6"/>
  <c r="BM79" i="6"/>
  <c r="BF79" i="6"/>
  <c r="BN79" i="6"/>
  <c r="BE79" i="6"/>
  <c r="AS79" i="6"/>
  <c r="AO79" i="6"/>
  <c r="U79" i="6"/>
  <c r="AW79" i="6"/>
  <c r="AE79" i="6"/>
  <c r="BM78" i="6"/>
  <c r="BF78" i="6"/>
  <c r="BN78" i="6"/>
  <c r="BE78" i="6"/>
  <c r="AS78" i="6"/>
  <c r="AO78" i="6"/>
  <c r="U78" i="6"/>
  <c r="AW78" i="6"/>
  <c r="AE78" i="6"/>
  <c r="BM77" i="6"/>
  <c r="BF77" i="6"/>
  <c r="BN77" i="6"/>
  <c r="BE77" i="6"/>
  <c r="AS77" i="6"/>
  <c r="AO77" i="6"/>
  <c r="U77" i="6"/>
  <c r="AW77" i="6"/>
  <c r="AE77" i="6"/>
  <c r="BM76" i="6"/>
  <c r="BF76" i="6"/>
  <c r="BN76" i="6"/>
  <c r="BE76" i="6"/>
  <c r="AS76" i="6"/>
  <c r="AO76" i="6"/>
  <c r="U76" i="6"/>
  <c r="AW76" i="6"/>
  <c r="AE76" i="6"/>
  <c r="BM75" i="6"/>
  <c r="BF75" i="6"/>
  <c r="BN75" i="6"/>
  <c r="BE75" i="6"/>
  <c r="AS75" i="6"/>
  <c r="AO75" i="6"/>
  <c r="U75" i="6"/>
  <c r="AW75" i="6"/>
  <c r="AE75" i="6"/>
  <c r="BM74" i="6"/>
  <c r="BF74" i="6"/>
  <c r="BN74" i="6"/>
  <c r="BE74" i="6"/>
  <c r="AS74" i="6"/>
  <c r="AO74" i="6"/>
  <c r="U74" i="6"/>
  <c r="AW74" i="6"/>
  <c r="AE74" i="6"/>
  <c r="BM73" i="6"/>
  <c r="BF73" i="6"/>
  <c r="BN73" i="6"/>
  <c r="BE73" i="6"/>
  <c r="AS73" i="6"/>
  <c r="AO73" i="6"/>
  <c r="U73" i="6"/>
  <c r="AW73" i="6"/>
  <c r="AE73" i="6"/>
  <c r="BM72" i="6"/>
  <c r="BF72" i="6"/>
  <c r="BN72" i="6"/>
  <c r="BE72" i="6"/>
  <c r="AS72" i="6"/>
  <c r="AO72" i="6"/>
  <c r="U72" i="6"/>
  <c r="AW72" i="6"/>
  <c r="AE72" i="6"/>
  <c r="BM71" i="6"/>
  <c r="BF71" i="6"/>
  <c r="BN71" i="6"/>
  <c r="BE71" i="6"/>
  <c r="AS71" i="6"/>
  <c r="AO71" i="6"/>
  <c r="U71" i="6"/>
  <c r="AW71" i="6"/>
  <c r="AE71" i="6"/>
  <c r="BM70" i="6"/>
  <c r="BF70" i="6"/>
  <c r="BN70" i="6"/>
  <c r="BE70" i="6"/>
  <c r="AS70" i="6"/>
  <c r="AO70" i="6"/>
  <c r="U70" i="6"/>
  <c r="AW70" i="6"/>
  <c r="AE70" i="6"/>
  <c r="BM69" i="6"/>
  <c r="BF69" i="6"/>
  <c r="BN69" i="6"/>
  <c r="BE69" i="6"/>
  <c r="AS69" i="6"/>
  <c r="AO69" i="6"/>
  <c r="U69" i="6"/>
  <c r="AW69" i="6"/>
  <c r="AE69" i="6"/>
  <c r="BM68" i="6"/>
  <c r="BF68" i="6"/>
  <c r="BN68" i="6"/>
  <c r="BE68" i="6"/>
  <c r="AS68" i="6"/>
  <c r="AO68" i="6"/>
  <c r="U68" i="6"/>
  <c r="AW68" i="6"/>
  <c r="AE68" i="6"/>
  <c r="BM67" i="6"/>
  <c r="BF67" i="6"/>
  <c r="BN67" i="6"/>
  <c r="BE67" i="6"/>
  <c r="AS67" i="6"/>
  <c r="AO67" i="6"/>
  <c r="U67" i="6"/>
  <c r="AW67" i="6"/>
  <c r="AE67" i="6"/>
  <c r="BM66" i="6"/>
  <c r="BF66" i="6"/>
  <c r="BN66" i="6"/>
  <c r="BE66" i="6"/>
  <c r="AS66" i="6"/>
  <c r="AO66" i="6"/>
  <c r="U66" i="6"/>
  <c r="AW66" i="6"/>
  <c r="AE66" i="6"/>
  <c r="BM65" i="6"/>
  <c r="BF65" i="6"/>
  <c r="BN65" i="6"/>
  <c r="BE65" i="6"/>
  <c r="AS65" i="6"/>
  <c r="AO65" i="6"/>
  <c r="U65" i="6"/>
  <c r="AW65" i="6"/>
  <c r="AE65" i="6"/>
  <c r="BM64" i="6"/>
  <c r="BF64" i="6"/>
  <c r="BN64" i="6"/>
  <c r="BE64" i="6"/>
  <c r="AS64" i="6"/>
  <c r="AO64" i="6"/>
  <c r="U64" i="6"/>
  <c r="AW64" i="6"/>
  <c r="AE64" i="6"/>
  <c r="BM63" i="6"/>
  <c r="BF63" i="6"/>
  <c r="BN63" i="6"/>
  <c r="BE63" i="6"/>
  <c r="AS63" i="6"/>
  <c r="AO63" i="6"/>
  <c r="U63" i="6"/>
  <c r="AW63" i="6"/>
  <c r="AE63" i="6"/>
  <c r="BM62" i="6"/>
  <c r="BF62" i="6"/>
  <c r="BN62" i="6"/>
  <c r="BE62" i="6"/>
  <c r="AS62" i="6"/>
  <c r="AO62" i="6"/>
  <c r="U62" i="6"/>
  <c r="AW62" i="6"/>
  <c r="AE62" i="6"/>
  <c r="BM61" i="6"/>
  <c r="BF61" i="6"/>
  <c r="BN61" i="6"/>
  <c r="BE61" i="6"/>
  <c r="AS61" i="6"/>
  <c r="AO61" i="6"/>
  <c r="U61" i="6"/>
  <c r="AW61" i="6"/>
  <c r="AE61" i="6"/>
  <c r="BM60" i="6"/>
  <c r="BF60" i="6"/>
  <c r="BN60" i="6"/>
  <c r="BE60" i="6"/>
  <c r="AS60" i="6"/>
  <c r="AO60" i="6"/>
  <c r="U60" i="6"/>
  <c r="AW60" i="6"/>
  <c r="AE60" i="6"/>
  <c r="BM59" i="6"/>
  <c r="BF59" i="6"/>
  <c r="BN59" i="6"/>
  <c r="BE59" i="6"/>
  <c r="AS59" i="6"/>
  <c r="AO59" i="6"/>
  <c r="U59" i="6"/>
  <c r="AW59" i="6"/>
  <c r="AE59" i="6"/>
  <c r="BM58" i="6"/>
  <c r="BF58" i="6"/>
  <c r="BN58" i="6"/>
  <c r="BE58" i="6"/>
  <c r="AS58" i="6"/>
  <c r="AO58" i="6"/>
  <c r="U58" i="6"/>
  <c r="AW58" i="6"/>
  <c r="AE58" i="6"/>
  <c r="BM57" i="6"/>
  <c r="BF57" i="6"/>
  <c r="BN57" i="6"/>
  <c r="BE57" i="6"/>
  <c r="AS57" i="6"/>
  <c r="AO57" i="6"/>
  <c r="U57" i="6"/>
  <c r="AW57" i="6"/>
  <c r="AE57" i="6"/>
  <c r="BM56" i="6"/>
  <c r="BF56" i="6"/>
  <c r="BN56" i="6"/>
  <c r="BE56" i="6"/>
  <c r="AS56" i="6"/>
  <c r="AO56" i="6"/>
  <c r="U56" i="6"/>
  <c r="AW56" i="6"/>
  <c r="AE56" i="6"/>
  <c r="BM55" i="6"/>
  <c r="BF55" i="6"/>
  <c r="BN55" i="6"/>
  <c r="BE55" i="6"/>
  <c r="AS55" i="6"/>
  <c r="AO55" i="6"/>
  <c r="U55" i="6"/>
  <c r="AW55" i="6"/>
  <c r="AE55" i="6"/>
  <c r="BM54" i="6"/>
  <c r="BF54" i="6"/>
  <c r="BN54" i="6"/>
  <c r="BE54" i="6"/>
  <c r="AS54" i="6"/>
  <c r="AO54" i="6"/>
  <c r="U54" i="6"/>
  <c r="AW54" i="6"/>
  <c r="AE54" i="6"/>
  <c r="BM53" i="6"/>
  <c r="BF53" i="6"/>
  <c r="BN53" i="6"/>
  <c r="BE53" i="6"/>
  <c r="AS53" i="6"/>
  <c r="AO53" i="6"/>
  <c r="U53" i="6"/>
  <c r="AW53" i="6"/>
  <c r="AE53" i="6"/>
  <c r="BM52" i="6"/>
  <c r="BF52" i="6"/>
  <c r="BN52" i="6"/>
  <c r="BE52" i="6"/>
  <c r="AS52" i="6"/>
  <c r="AO52" i="6"/>
  <c r="U52" i="6"/>
  <c r="AW52" i="6"/>
  <c r="AE52" i="6"/>
  <c r="BM51" i="6"/>
  <c r="BF51" i="6"/>
  <c r="BN51" i="6"/>
  <c r="BE51" i="6"/>
  <c r="AS51" i="6"/>
  <c r="AO51" i="6"/>
  <c r="U51" i="6"/>
  <c r="AW51" i="6"/>
  <c r="AE51" i="6"/>
  <c r="BM50" i="6"/>
  <c r="BF50" i="6"/>
  <c r="BN50" i="6"/>
  <c r="BE50" i="6"/>
  <c r="AS50" i="6"/>
  <c r="AO50" i="6"/>
  <c r="U50" i="6"/>
  <c r="AW50" i="6"/>
  <c r="AE50" i="6"/>
  <c r="BM49" i="6"/>
  <c r="BF49" i="6"/>
  <c r="BN49" i="6"/>
  <c r="BE49" i="6"/>
  <c r="AS49" i="6"/>
  <c r="AO49" i="6"/>
  <c r="U49" i="6"/>
  <c r="AW49" i="6"/>
  <c r="AE49" i="6"/>
  <c r="BM48" i="6"/>
  <c r="BF48" i="6"/>
  <c r="BN48" i="6"/>
  <c r="BE48" i="6"/>
  <c r="AS48" i="6"/>
  <c r="AO48" i="6"/>
  <c r="U48" i="6"/>
  <c r="AW48" i="6"/>
  <c r="AE48" i="6"/>
  <c r="BM47" i="6"/>
  <c r="BF47" i="6"/>
  <c r="BN47" i="6"/>
  <c r="BE47" i="6"/>
  <c r="AS47" i="6"/>
  <c r="AO47" i="6"/>
  <c r="U47" i="6"/>
  <c r="AW47" i="6"/>
  <c r="AE47" i="6"/>
  <c r="BM46" i="6"/>
  <c r="BF46" i="6"/>
  <c r="BN46" i="6"/>
  <c r="BE46" i="6"/>
  <c r="AS46" i="6"/>
  <c r="AO46" i="6"/>
  <c r="U46" i="6"/>
  <c r="AW46" i="6"/>
  <c r="AE46" i="6"/>
  <c r="BM45" i="6"/>
  <c r="BF45" i="6"/>
  <c r="BN45" i="6"/>
  <c r="BE45" i="6"/>
  <c r="AS45" i="6"/>
  <c r="AO45" i="6"/>
  <c r="U45" i="6"/>
  <c r="AW45" i="6"/>
  <c r="AE45" i="6"/>
  <c r="BM44" i="6"/>
  <c r="BF44" i="6"/>
  <c r="BN44" i="6"/>
  <c r="BE44" i="6"/>
  <c r="AS44" i="6"/>
  <c r="AO44" i="6"/>
  <c r="U44" i="6"/>
  <c r="AW44" i="6"/>
  <c r="AE44" i="6"/>
  <c r="BM43" i="6"/>
  <c r="BF43" i="6"/>
  <c r="BN43" i="6"/>
  <c r="BE43" i="6"/>
  <c r="AS43" i="6"/>
  <c r="AO43" i="6"/>
  <c r="U43" i="6"/>
  <c r="AW43" i="6"/>
  <c r="AE43" i="6"/>
  <c r="BM42" i="6"/>
  <c r="BF42" i="6"/>
  <c r="BN42" i="6"/>
  <c r="BE42" i="6"/>
  <c r="AS42" i="6"/>
  <c r="AO42" i="6"/>
  <c r="U42" i="6"/>
  <c r="AW42" i="6"/>
  <c r="AE42" i="6"/>
  <c r="BM41" i="6"/>
  <c r="BF41" i="6"/>
  <c r="BN41" i="6"/>
  <c r="BE41" i="6"/>
  <c r="AS41" i="6"/>
  <c r="AO41" i="6"/>
  <c r="U41" i="6"/>
  <c r="AW41" i="6"/>
  <c r="AD59" i="6"/>
  <c r="AE41" i="6"/>
  <c r="BM40" i="6"/>
  <c r="BF40" i="6"/>
  <c r="BN40" i="6"/>
  <c r="BE40" i="6"/>
  <c r="AS40" i="6"/>
  <c r="AO40" i="6"/>
  <c r="U40" i="6"/>
  <c r="AW40" i="6"/>
  <c r="AE40" i="6"/>
  <c r="BM39" i="6"/>
  <c r="BF39" i="6"/>
  <c r="BN39" i="6"/>
  <c r="BE39" i="6"/>
  <c r="AS39" i="6"/>
  <c r="AO39" i="6"/>
  <c r="U39" i="6"/>
  <c r="AW39" i="6"/>
  <c r="AP39" i="6"/>
  <c r="AD39" i="6"/>
  <c r="AE39" i="6"/>
  <c r="BM38" i="6"/>
  <c r="BF38" i="6"/>
  <c r="BN38" i="6"/>
  <c r="BE38" i="6"/>
  <c r="AS38" i="6"/>
  <c r="AO38" i="6"/>
  <c r="U38" i="6"/>
  <c r="AW38" i="6"/>
  <c r="AD38" i="6"/>
  <c r="AE38" i="6"/>
  <c r="BM37" i="6"/>
  <c r="BF37" i="6"/>
  <c r="BN37" i="6"/>
  <c r="BE37" i="6"/>
  <c r="AS37" i="6"/>
  <c r="AO37" i="6"/>
  <c r="U37" i="6"/>
  <c r="AW37" i="6"/>
  <c r="AE37" i="6"/>
  <c r="BM36" i="6"/>
  <c r="BF36" i="6"/>
  <c r="BN36" i="6"/>
  <c r="BE36" i="6"/>
  <c r="AS36" i="6"/>
  <c r="AO36" i="6"/>
  <c r="U36" i="6"/>
  <c r="AW36" i="6"/>
  <c r="AE36" i="6"/>
  <c r="BM35" i="6"/>
  <c r="BF35" i="6"/>
  <c r="BN35" i="6"/>
  <c r="BE35" i="6"/>
  <c r="AS35" i="6"/>
  <c r="AO35" i="6"/>
  <c r="U35" i="6"/>
  <c r="AW35" i="6"/>
  <c r="AD35" i="6"/>
  <c r="AE35" i="6"/>
  <c r="BM34" i="6"/>
  <c r="BF34" i="6"/>
  <c r="BN34" i="6"/>
  <c r="BE34" i="6"/>
  <c r="AS34" i="6"/>
  <c r="AO34" i="6"/>
  <c r="U34" i="6"/>
  <c r="AW34" i="6"/>
  <c r="AE34" i="6"/>
  <c r="BM33" i="6"/>
  <c r="BF33" i="6"/>
  <c r="BN33" i="6"/>
  <c r="BE33" i="6"/>
  <c r="AS33" i="6"/>
  <c r="AO33" i="6"/>
  <c r="U33" i="6"/>
  <c r="AW33" i="6"/>
  <c r="AE33" i="6"/>
  <c r="BM32" i="6"/>
  <c r="BF32" i="6"/>
  <c r="BN32" i="6"/>
  <c r="BE32" i="6"/>
  <c r="AS32" i="6"/>
  <c r="AO32" i="6"/>
  <c r="U32" i="6"/>
  <c r="AW32" i="6"/>
  <c r="AE32" i="6"/>
  <c r="BM31" i="6"/>
  <c r="BF31" i="6"/>
  <c r="BN31" i="6"/>
  <c r="BE31" i="6"/>
  <c r="AS31" i="6"/>
  <c r="AO31" i="6"/>
  <c r="U31" i="6"/>
  <c r="AW31" i="6"/>
  <c r="AD31" i="6"/>
  <c r="AE31" i="6"/>
  <c r="BM30" i="6"/>
  <c r="BF30" i="6"/>
  <c r="BN30" i="6"/>
  <c r="BE30" i="6"/>
  <c r="AS30" i="6"/>
  <c r="AO30" i="6"/>
  <c r="U30" i="6"/>
  <c r="AW30" i="6"/>
  <c r="AE30" i="6"/>
  <c r="BM29" i="6"/>
  <c r="BF29" i="6"/>
  <c r="BN29" i="6"/>
  <c r="BE29" i="6"/>
  <c r="AS29" i="6"/>
  <c r="AO29" i="6"/>
  <c r="U29" i="6"/>
  <c r="AW29" i="6"/>
  <c r="AD47" i="6"/>
  <c r="AE29" i="6"/>
  <c r="BM28" i="6"/>
  <c r="BF28" i="6"/>
  <c r="BN28" i="6"/>
  <c r="BE28" i="6"/>
  <c r="AS28" i="6"/>
  <c r="AO28" i="6"/>
  <c r="U28" i="6"/>
  <c r="AW28" i="6"/>
  <c r="AE28" i="6"/>
  <c r="BM27" i="6"/>
  <c r="BF27" i="6"/>
  <c r="BN27" i="6"/>
  <c r="BE27" i="6"/>
  <c r="AS27" i="6"/>
  <c r="AO27" i="6"/>
  <c r="U27" i="6"/>
  <c r="AW27" i="6"/>
  <c r="AP27" i="6"/>
  <c r="AD27" i="6"/>
  <c r="AE27" i="6"/>
  <c r="BM26" i="6"/>
  <c r="BF26" i="6"/>
  <c r="BN26" i="6"/>
  <c r="BE26" i="6"/>
  <c r="AS26" i="6"/>
  <c r="AO26" i="6"/>
  <c r="U26" i="6"/>
  <c r="AW26" i="6"/>
  <c r="AD26" i="6"/>
  <c r="AE26" i="6"/>
  <c r="BM25" i="6"/>
  <c r="BF25" i="6"/>
  <c r="BN25" i="6"/>
  <c r="BE25" i="6"/>
  <c r="AS25" i="6"/>
  <c r="AO25" i="6"/>
  <c r="U25" i="6"/>
  <c r="AW25" i="6"/>
  <c r="AD43" i="6"/>
  <c r="AE25" i="6"/>
  <c r="BM24" i="6"/>
  <c r="BF24" i="6"/>
  <c r="BN24" i="6"/>
  <c r="BE24" i="6"/>
  <c r="AS24" i="6"/>
  <c r="AO24" i="6"/>
  <c r="U24" i="6"/>
  <c r="AW24" i="6"/>
  <c r="AE24" i="6"/>
  <c r="BM23" i="6"/>
  <c r="BF23" i="6"/>
  <c r="BN23" i="6"/>
  <c r="BE23" i="6"/>
  <c r="AS23" i="6"/>
  <c r="AP23" i="6"/>
  <c r="AO23" i="6"/>
  <c r="AD23" i="6"/>
  <c r="U23" i="6"/>
  <c r="AW23" i="6"/>
  <c r="AE23" i="6"/>
  <c r="BM22" i="6"/>
  <c r="BF22" i="6"/>
  <c r="BN22" i="6"/>
  <c r="BE22" i="6"/>
  <c r="AS22" i="6"/>
  <c r="AP22" i="6"/>
  <c r="AO22" i="6"/>
  <c r="AD22" i="6"/>
  <c r="U22" i="6"/>
  <c r="AW22" i="6"/>
  <c r="AE22" i="6"/>
  <c r="BM21" i="6"/>
  <c r="BF21" i="6"/>
  <c r="BN21" i="6"/>
  <c r="BE21" i="6"/>
  <c r="AS21" i="6"/>
  <c r="AP21" i="6"/>
  <c r="AO21" i="6"/>
  <c r="AD21" i="6"/>
  <c r="U21" i="6"/>
  <c r="AW21" i="6"/>
  <c r="AE21" i="6"/>
  <c r="BM20" i="6"/>
  <c r="BF20" i="6"/>
  <c r="BN20" i="6"/>
  <c r="BE20" i="6"/>
  <c r="AS20" i="6"/>
  <c r="AP20" i="6"/>
  <c r="AO20" i="6"/>
  <c r="AD20" i="6"/>
  <c r="U20" i="6"/>
  <c r="AW20" i="6"/>
  <c r="AE20" i="6"/>
  <c r="BM19" i="6"/>
  <c r="BF19" i="6"/>
  <c r="BN19" i="6"/>
  <c r="BE19" i="6"/>
  <c r="AS19" i="6"/>
  <c r="AP19" i="6"/>
  <c r="AO19" i="6"/>
  <c r="AD19" i="6"/>
  <c r="U19" i="6"/>
  <c r="AW19" i="6"/>
  <c r="AE19" i="6"/>
  <c r="BM18" i="6"/>
  <c r="BF18" i="6"/>
  <c r="BN18" i="6"/>
  <c r="BE18" i="6"/>
  <c r="AS18" i="6"/>
  <c r="AP18" i="6"/>
  <c r="AO18" i="6"/>
  <c r="AD18" i="6"/>
  <c r="U18" i="6"/>
  <c r="AW18" i="6"/>
  <c r="AE18" i="6"/>
  <c r="BM17" i="6"/>
  <c r="BF17" i="6"/>
  <c r="BN17" i="6"/>
  <c r="BE17" i="6"/>
  <c r="AS17" i="6"/>
  <c r="AP17" i="6"/>
  <c r="AO17" i="6"/>
  <c r="AD17" i="6"/>
  <c r="U17" i="6"/>
  <c r="AW17" i="6"/>
  <c r="AE17" i="6"/>
  <c r="BM16" i="6"/>
  <c r="BF16" i="6"/>
  <c r="BN16" i="6"/>
  <c r="BE16" i="6"/>
  <c r="AS16" i="6"/>
  <c r="AP16" i="6"/>
  <c r="AO16" i="6"/>
  <c r="AD16" i="6"/>
  <c r="U16" i="6"/>
  <c r="AW16" i="6"/>
  <c r="AE16" i="6"/>
  <c r="BM15" i="6"/>
  <c r="BF15" i="6"/>
  <c r="BN15" i="6"/>
  <c r="BE15" i="6"/>
  <c r="AS15" i="6"/>
  <c r="AP15" i="6"/>
  <c r="AO15" i="6"/>
  <c r="AD15" i="6"/>
  <c r="U15" i="6"/>
  <c r="AW15" i="6"/>
  <c r="AE15" i="6"/>
  <c r="BM14" i="6"/>
  <c r="BF14" i="6"/>
  <c r="BN14" i="6"/>
  <c r="BE14" i="6"/>
  <c r="AS14" i="6"/>
  <c r="AP14" i="6"/>
  <c r="AO14" i="6"/>
  <c r="AD14" i="6"/>
  <c r="U14" i="6"/>
  <c r="AW14" i="6"/>
  <c r="AE14" i="6"/>
  <c r="BM13" i="6"/>
  <c r="BF13" i="6"/>
  <c r="BN13" i="6"/>
  <c r="BE13" i="6"/>
  <c r="AS13" i="6"/>
  <c r="AP13" i="6"/>
  <c r="AO13" i="6"/>
  <c r="AD13" i="6"/>
  <c r="U13" i="6"/>
  <c r="AW13" i="6"/>
  <c r="AE13" i="6"/>
  <c r="BM12" i="6"/>
  <c r="BF12" i="6"/>
  <c r="BN12" i="6"/>
  <c r="BE12" i="6"/>
  <c r="AS12" i="6"/>
  <c r="AP12" i="6"/>
  <c r="AO12" i="6"/>
  <c r="AD12" i="6"/>
  <c r="U12" i="6"/>
  <c r="AW12" i="6"/>
  <c r="AE12" i="6"/>
  <c r="BM11" i="6"/>
  <c r="BF11" i="6"/>
  <c r="BN11" i="6"/>
  <c r="BE11" i="6"/>
  <c r="AS11" i="6"/>
  <c r="AP11" i="6"/>
  <c r="AO11" i="6"/>
  <c r="AD11" i="6"/>
  <c r="U11" i="6"/>
  <c r="AW11" i="6"/>
  <c r="AE11" i="6"/>
  <c r="BM10" i="6"/>
  <c r="BF10" i="6"/>
  <c r="BN10" i="6"/>
  <c r="BE10" i="6"/>
  <c r="AS10" i="6"/>
  <c r="AP10" i="6"/>
  <c r="AO10" i="6"/>
  <c r="AD10" i="6"/>
  <c r="U10" i="6"/>
  <c r="AW10" i="6"/>
  <c r="AE10" i="6"/>
  <c r="BM9" i="6"/>
  <c r="BF9" i="6"/>
  <c r="BN9" i="6"/>
  <c r="BE9" i="6"/>
  <c r="AS9" i="6"/>
  <c r="AP9" i="6"/>
  <c r="AO9" i="6"/>
  <c r="AD9" i="6"/>
  <c r="U9" i="6"/>
  <c r="AW9" i="6"/>
  <c r="AE9" i="6"/>
  <c r="BM8" i="6"/>
  <c r="BF8" i="6"/>
  <c r="BN8" i="6"/>
  <c r="BE8" i="6"/>
  <c r="AS8" i="6"/>
  <c r="AP8" i="6"/>
  <c r="AO8" i="6"/>
  <c r="AD8" i="6"/>
  <c r="U8" i="6"/>
  <c r="AW8" i="6"/>
  <c r="AE8" i="6"/>
  <c r="BM7" i="6"/>
  <c r="BF7" i="6"/>
  <c r="BN7" i="6"/>
  <c r="BE7" i="6"/>
  <c r="AS7" i="6"/>
  <c r="AP7" i="6"/>
  <c r="AO7" i="6"/>
  <c r="AD7" i="6"/>
  <c r="U7" i="6"/>
  <c r="AW7" i="6"/>
  <c r="AE7" i="6"/>
  <c r="BM6" i="6"/>
  <c r="BF6" i="6"/>
  <c r="BN6" i="6"/>
  <c r="BE6" i="6"/>
  <c r="AS6" i="6"/>
  <c r="AP6" i="6"/>
  <c r="AO6" i="6"/>
  <c r="AD6" i="6"/>
  <c r="U6" i="6"/>
  <c r="AW6" i="6"/>
  <c r="AE6" i="6"/>
  <c r="BL4" i="6"/>
  <c r="BK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G4" i="6"/>
  <c r="AF4" i="6"/>
  <c r="AE4" i="6"/>
  <c r="AD4" i="6"/>
  <c r="AC4" i="6"/>
  <c r="AB4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G3" i="6"/>
  <c r="AF3" i="6"/>
  <c r="AE3" i="6"/>
  <c r="AD3" i="6"/>
  <c r="AC3" i="6"/>
  <c r="AB3" i="6"/>
  <c r="C9" i="5"/>
  <c r="C8" i="5"/>
  <c r="C58" i="3"/>
  <c r="C59" i="3"/>
  <c r="C60" i="3"/>
  <c r="C61" i="3"/>
  <c r="C62" i="3"/>
  <c r="C53" i="3"/>
  <c r="C54" i="3"/>
  <c r="C55" i="3"/>
  <c r="C56" i="3"/>
  <c r="AD24" i="3"/>
  <c r="O24" i="3"/>
  <c r="AD23" i="3"/>
  <c r="O23" i="3"/>
  <c r="AD22" i="3"/>
  <c r="O22" i="3"/>
  <c r="AD21" i="3"/>
  <c r="O21" i="3"/>
  <c r="AD20" i="3"/>
  <c r="O20" i="3"/>
  <c r="AD19" i="3"/>
  <c r="O19" i="3"/>
  <c r="AD18" i="3"/>
  <c r="O18" i="3"/>
  <c r="AD17" i="3"/>
  <c r="O17" i="3"/>
  <c r="AD16" i="3"/>
  <c r="O16" i="3"/>
  <c r="AD15" i="3"/>
  <c r="O15" i="3"/>
  <c r="AD14" i="3"/>
  <c r="O14" i="3"/>
  <c r="AD12" i="3"/>
  <c r="O12" i="3"/>
  <c r="AD11" i="3"/>
  <c r="O11" i="3"/>
  <c r="AD10" i="3"/>
  <c r="O10" i="3"/>
  <c r="AD9" i="3"/>
  <c r="O9" i="3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T77" i="2"/>
  <c r="S77" i="2"/>
  <c r="R77" i="2"/>
  <c r="Q77" i="2"/>
  <c r="P77" i="2"/>
  <c r="O77" i="2"/>
  <c r="N77" i="2"/>
  <c r="M77" i="2"/>
  <c r="L77" i="2"/>
  <c r="K77" i="2"/>
  <c r="J77" i="2"/>
  <c r="I77" i="2"/>
  <c r="D75" i="2"/>
  <c r="C75" i="2"/>
  <c r="T76" i="2"/>
  <c r="S76" i="2"/>
  <c r="R76" i="2"/>
  <c r="Q76" i="2"/>
  <c r="P76" i="2"/>
  <c r="O76" i="2"/>
  <c r="N76" i="2"/>
  <c r="I76" i="2"/>
  <c r="J76" i="2"/>
  <c r="K76" i="2"/>
  <c r="L76" i="2"/>
  <c r="M76" i="2"/>
  <c r="U76" i="2"/>
  <c r="D74" i="2"/>
  <c r="C74" i="2"/>
  <c r="T75" i="2"/>
  <c r="S75" i="2"/>
  <c r="R75" i="2"/>
  <c r="Q75" i="2"/>
  <c r="P75" i="2"/>
  <c r="O75" i="2"/>
  <c r="N75" i="2"/>
  <c r="M75" i="2"/>
  <c r="L75" i="2"/>
  <c r="K75" i="2"/>
  <c r="J75" i="2"/>
  <c r="I75" i="2"/>
  <c r="D73" i="2"/>
  <c r="C73" i="2"/>
  <c r="T74" i="2"/>
  <c r="S74" i="2"/>
  <c r="R74" i="2"/>
  <c r="Q74" i="2"/>
  <c r="P74" i="2"/>
  <c r="O74" i="2"/>
  <c r="N74" i="2"/>
  <c r="M74" i="2"/>
  <c r="L74" i="2"/>
  <c r="K74" i="2"/>
  <c r="I74" i="2"/>
  <c r="J74" i="2"/>
  <c r="U74" i="2"/>
  <c r="D72" i="2"/>
  <c r="C72" i="2"/>
  <c r="T73" i="2"/>
  <c r="S73" i="2"/>
  <c r="R73" i="2"/>
  <c r="Q73" i="2"/>
  <c r="P73" i="2"/>
  <c r="O73" i="2"/>
  <c r="N73" i="2"/>
  <c r="M73" i="2"/>
  <c r="L73" i="2"/>
  <c r="K73" i="2"/>
  <c r="J73" i="2"/>
  <c r="I73" i="2"/>
  <c r="U73" i="2"/>
  <c r="D71" i="2"/>
  <c r="C71" i="2"/>
  <c r="T72" i="2"/>
  <c r="S72" i="2"/>
  <c r="R72" i="2"/>
  <c r="Q72" i="2"/>
  <c r="P72" i="2"/>
  <c r="O72" i="2"/>
  <c r="N72" i="2"/>
  <c r="M72" i="2"/>
  <c r="L72" i="2"/>
  <c r="K72" i="2"/>
  <c r="J72" i="2"/>
  <c r="I72" i="2"/>
  <c r="D70" i="2"/>
  <c r="C70" i="2"/>
  <c r="T71" i="2"/>
  <c r="S71" i="2"/>
  <c r="R71" i="2"/>
  <c r="Q71" i="2"/>
  <c r="P71" i="2"/>
  <c r="O71" i="2"/>
  <c r="N71" i="2"/>
  <c r="M71" i="2"/>
  <c r="L71" i="2"/>
  <c r="K71" i="2"/>
  <c r="I71" i="2"/>
  <c r="J71" i="2"/>
  <c r="U71" i="2"/>
  <c r="D69" i="2"/>
  <c r="C69" i="2"/>
  <c r="T70" i="2"/>
  <c r="S70" i="2"/>
  <c r="R70" i="2"/>
  <c r="Q70" i="2"/>
  <c r="P70" i="2"/>
  <c r="O70" i="2"/>
  <c r="N70" i="2"/>
  <c r="M70" i="2"/>
  <c r="L70" i="2"/>
  <c r="K70" i="2"/>
  <c r="J70" i="2"/>
  <c r="I70" i="2"/>
  <c r="U70" i="2"/>
  <c r="D68" i="2"/>
  <c r="C68" i="2"/>
  <c r="T69" i="2"/>
  <c r="S69" i="2"/>
  <c r="R69" i="2"/>
  <c r="Q69" i="2"/>
  <c r="P69" i="2"/>
  <c r="O69" i="2"/>
  <c r="N69" i="2"/>
  <c r="M69" i="2"/>
  <c r="L69" i="2"/>
  <c r="K69" i="2"/>
  <c r="J69" i="2"/>
  <c r="I69" i="2"/>
  <c r="U69" i="2"/>
  <c r="D67" i="2"/>
  <c r="C67" i="2"/>
  <c r="T68" i="2"/>
  <c r="S68" i="2"/>
  <c r="R68" i="2"/>
  <c r="Q68" i="2"/>
  <c r="P68" i="2"/>
  <c r="O68" i="2"/>
  <c r="N68" i="2"/>
  <c r="I68" i="2"/>
  <c r="J68" i="2"/>
  <c r="K68" i="2"/>
  <c r="L68" i="2"/>
  <c r="M68" i="2"/>
  <c r="U68" i="2"/>
  <c r="D66" i="2"/>
  <c r="C66" i="2"/>
  <c r="T67" i="2"/>
  <c r="S67" i="2"/>
  <c r="R67" i="2"/>
  <c r="Q67" i="2"/>
  <c r="P67" i="2"/>
  <c r="O67" i="2"/>
  <c r="N67" i="2"/>
  <c r="M67" i="2"/>
  <c r="L67" i="2"/>
  <c r="K67" i="2"/>
  <c r="J67" i="2"/>
  <c r="I67" i="2"/>
  <c r="D65" i="2"/>
  <c r="C65" i="2"/>
  <c r="T66" i="2"/>
  <c r="S66" i="2"/>
  <c r="R66" i="2"/>
  <c r="Q66" i="2"/>
  <c r="P66" i="2"/>
  <c r="O66" i="2"/>
  <c r="N66" i="2"/>
  <c r="M66" i="2"/>
  <c r="L66" i="2"/>
  <c r="K66" i="2"/>
  <c r="I66" i="2"/>
  <c r="J66" i="2"/>
  <c r="U66" i="2"/>
  <c r="D64" i="2"/>
  <c r="C64" i="2"/>
  <c r="T65" i="2"/>
  <c r="S65" i="2"/>
  <c r="R65" i="2"/>
  <c r="Q65" i="2"/>
  <c r="P65" i="2"/>
  <c r="O65" i="2"/>
  <c r="N65" i="2"/>
  <c r="M65" i="2"/>
  <c r="L65" i="2"/>
  <c r="K65" i="2"/>
  <c r="J65" i="2"/>
  <c r="I65" i="2"/>
  <c r="U65" i="2"/>
  <c r="C26" i="2"/>
  <c r="T64" i="2"/>
  <c r="S64" i="2"/>
  <c r="R64" i="2"/>
  <c r="Q64" i="2"/>
  <c r="P64" i="2"/>
  <c r="O64" i="2"/>
  <c r="N64" i="2"/>
  <c r="M64" i="2"/>
  <c r="L64" i="2"/>
  <c r="K64" i="2"/>
  <c r="J64" i="2"/>
  <c r="I64" i="2"/>
  <c r="U64" i="2"/>
  <c r="C25" i="2"/>
  <c r="T63" i="2"/>
  <c r="S63" i="2"/>
  <c r="R63" i="2"/>
  <c r="Q63" i="2"/>
  <c r="P63" i="2"/>
  <c r="O63" i="2"/>
  <c r="N63" i="2"/>
  <c r="I63" i="2"/>
  <c r="J63" i="2"/>
  <c r="K63" i="2"/>
  <c r="L63" i="2"/>
  <c r="M63" i="2"/>
  <c r="U63" i="2"/>
  <c r="T62" i="2"/>
  <c r="S62" i="2"/>
  <c r="R62" i="2"/>
  <c r="Q62" i="2"/>
  <c r="P62" i="2"/>
  <c r="O62" i="2"/>
  <c r="N62" i="2"/>
  <c r="M62" i="2"/>
  <c r="L62" i="2"/>
  <c r="K62" i="2"/>
  <c r="J62" i="2"/>
  <c r="I62" i="2"/>
  <c r="T61" i="2"/>
  <c r="S61" i="2"/>
  <c r="R61" i="2"/>
  <c r="Q61" i="2"/>
  <c r="P61" i="2"/>
  <c r="O61" i="2"/>
  <c r="N61" i="2"/>
  <c r="M61" i="2"/>
  <c r="L61" i="2"/>
  <c r="K61" i="2"/>
  <c r="J61" i="2"/>
  <c r="I61" i="2"/>
  <c r="U61" i="2"/>
  <c r="T60" i="2"/>
  <c r="S60" i="2"/>
  <c r="R60" i="2"/>
  <c r="Q60" i="2"/>
  <c r="P60" i="2"/>
  <c r="O60" i="2"/>
  <c r="N60" i="2"/>
  <c r="M60" i="2"/>
  <c r="I60" i="2"/>
  <c r="J60" i="2"/>
  <c r="K60" i="2"/>
  <c r="L60" i="2"/>
  <c r="U60" i="2"/>
  <c r="C23" i="2"/>
  <c r="T59" i="2"/>
  <c r="S59" i="2"/>
  <c r="R59" i="2"/>
  <c r="Q59" i="2"/>
  <c r="P59" i="2"/>
  <c r="O59" i="2"/>
  <c r="N59" i="2"/>
  <c r="M59" i="2"/>
  <c r="L59" i="2"/>
  <c r="K59" i="2"/>
  <c r="J59" i="2"/>
  <c r="I59" i="2"/>
  <c r="T58" i="2"/>
  <c r="S58" i="2"/>
  <c r="R58" i="2"/>
  <c r="Q58" i="2"/>
  <c r="P58" i="2"/>
  <c r="O58" i="2"/>
  <c r="N58" i="2"/>
  <c r="M58" i="2"/>
  <c r="L58" i="2"/>
  <c r="K58" i="2"/>
  <c r="I58" i="2"/>
  <c r="J58" i="2"/>
  <c r="U58" i="2"/>
  <c r="C22" i="2"/>
  <c r="T57" i="2"/>
  <c r="S57" i="2"/>
  <c r="R57" i="2"/>
  <c r="Q57" i="2"/>
  <c r="P57" i="2"/>
  <c r="O57" i="2"/>
  <c r="N57" i="2"/>
  <c r="M57" i="2"/>
  <c r="L57" i="2"/>
  <c r="K57" i="2"/>
  <c r="J57" i="2"/>
  <c r="I57" i="2"/>
  <c r="T56" i="2"/>
  <c r="S56" i="2"/>
  <c r="R56" i="2"/>
  <c r="Q56" i="2"/>
  <c r="P56" i="2"/>
  <c r="O56" i="2"/>
  <c r="N56" i="2"/>
  <c r="M56" i="2"/>
  <c r="L56" i="2"/>
  <c r="K56" i="2"/>
  <c r="I56" i="2"/>
  <c r="J56" i="2"/>
  <c r="U56" i="2"/>
  <c r="C21" i="2"/>
  <c r="T55" i="2"/>
  <c r="S55" i="2"/>
  <c r="R55" i="2"/>
  <c r="Q55" i="2"/>
  <c r="P55" i="2"/>
  <c r="O55" i="2"/>
  <c r="N55" i="2"/>
  <c r="M55" i="2"/>
  <c r="L55" i="2"/>
  <c r="K55" i="2"/>
  <c r="J55" i="2"/>
  <c r="I55" i="2"/>
  <c r="T53" i="2"/>
  <c r="S53" i="2"/>
  <c r="R53" i="2"/>
  <c r="Q53" i="2"/>
  <c r="P53" i="2"/>
  <c r="O53" i="2"/>
  <c r="N53" i="2"/>
  <c r="M53" i="2"/>
  <c r="L53" i="2"/>
  <c r="K53" i="2"/>
  <c r="J53" i="2"/>
  <c r="I53" i="2"/>
  <c r="T52" i="2"/>
  <c r="S52" i="2"/>
  <c r="R52" i="2"/>
  <c r="Q52" i="2"/>
  <c r="P52" i="2"/>
  <c r="O52" i="2"/>
  <c r="N52" i="2"/>
  <c r="M52" i="2"/>
  <c r="L52" i="2"/>
  <c r="K52" i="2"/>
  <c r="I52" i="2"/>
  <c r="J52" i="2"/>
  <c r="U52" i="2"/>
  <c r="C19" i="2"/>
  <c r="T51" i="2"/>
  <c r="S51" i="2"/>
  <c r="R51" i="2"/>
  <c r="Q51" i="2"/>
  <c r="P51" i="2"/>
  <c r="O51" i="2"/>
  <c r="N51" i="2"/>
  <c r="M51" i="2"/>
  <c r="L51" i="2"/>
  <c r="K51" i="2"/>
  <c r="J51" i="2"/>
  <c r="I51" i="2"/>
  <c r="T50" i="2"/>
  <c r="S50" i="2"/>
  <c r="R50" i="2"/>
  <c r="Q50" i="2"/>
  <c r="P50" i="2"/>
  <c r="O50" i="2"/>
  <c r="N50" i="2"/>
  <c r="M50" i="2"/>
  <c r="L50" i="2"/>
  <c r="K50" i="2"/>
  <c r="J50" i="2"/>
  <c r="I50" i="2"/>
  <c r="T49" i="2"/>
  <c r="S49" i="2"/>
  <c r="R49" i="2"/>
  <c r="Q49" i="2"/>
  <c r="P49" i="2"/>
  <c r="O49" i="2"/>
  <c r="N49" i="2"/>
  <c r="M49" i="2"/>
  <c r="L49" i="2"/>
  <c r="I49" i="2"/>
  <c r="J49" i="2"/>
  <c r="K49" i="2"/>
  <c r="U49" i="2"/>
  <c r="T48" i="2"/>
  <c r="S48" i="2"/>
  <c r="R48" i="2"/>
  <c r="Q48" i="2"/>
  <c r="P48" i="2"/>
  <c r="O48" i="2"/>
  <c r="N48" i="2"/>
  <c r="M48" i="2"/>
  <c r="L48" i="2"/>
  <c r="K48" i="2"/>
  <c r="J48" i="2"/>
  <c r="I48" i="2"/>
  <c r="U48" i="2"/>
  <c r="T47" i="2"/>
  <c r="S47" i="2"/>
  <c r="R47" i="2"/>
  <c r="Q47" i="2"/>
  <c r="P47" i="2"/>
  <c r="O47" i="2"/>
  <c r="N47" i="2"/>
  <c r="M47" i="2"/>
  <c r="L47" i="2"/>
  <c r="K47" i="2"/>
  <c r="J47" i="2"/>
  <c r="I47" i="2"/>
  <c r="T46" i="2"/>
  <c r="S46" i="2"/>
  <c r="R46" i="2"/>
  <c r="Q46" i="2"/>
  <c r="P46" i="2"/>
  <c r="O46" i="2"/>
  <c r="N46" i="2"/>
  <c r="M46" i="2"/>
  <c r="L46" i="2"/>
  <c r="K46" i="2"/>
  <c r="I46" i="2"/>
  <c r="J46" i="2"/>
  <c r="U46" i="2"/>
  <c r="D37" i="2"/>
  <c r="D36" i="2"/>
  <c r="C8" i="2"/>
  <c r="C7" i="2"/>
  <c r="V198" i="53"/>
  <c r="A198" i="53"/>
  <c r="R216" i="53"/>
  <c r="A11" i="8"/>
  <c r="AD11" i="8"/>
  <c r="A6" i="8"/>
  <c r="AD6" i="8"/>
  <c r="A7" i="8"/>
  <c r="AD7" i="8"/>
  <c r="AD41" i="52"/>
  <c r="AD37" i="52"/>
  <c r="AD40" i="52"/>
  <c r="AD39" i="52"/>
  <c r="AD36" i="52"/>
  <c r="AD38" i="52"/>
  <c r="AJ104" i="51"/>
  <c r="AD104" i="51"/>
  <c r="AK97" i="51"/>
  <c r="AJ97" i="51"/>
  <c r="AD97" i="51"/>
  <c r="AK100" i="51"/>
  <c r="AJ100" i="51"/>
  <c r="AD100" i="51"/>
  <c r="AJ92" i="51"/>
  <c r="AD92" i="51"/>
  <c r="AK92" i="51"/>
  <c r="AJ103" i="51"/>
  <c r="AD103" i="51"/>
  <c r="AJ93" i="51"/>
  <c r="AD93" i="51"/>
  <c r="AK93" i="51"/>
  <c r="AK102" i="51"/>
  <c r="AJ102" i="51"/>
  <c r="AD102" i="51"/>
  <c r="AK94" i="51"/>
  <c r="AJ94" i="51"/>
  <c r="AD94" i="51"/>
  <c r="AK90" i="51"/>
  <c r="AD90" i="51"/>
  <c r="AK107" i="51"/>
  <c r="AJ107" i="51"/>
  <c r="AD107" i="51"/>
  <c r="AJ91" i="51"/>
  <c r="AD91" i="51"/>
  <c r="AK91" i="51"/>
  <c r="AK98" i="51"/>
  <c r="AJ98" i="51"/>
  <c r="AD98" i="51"/>
  <c r="AJ95" i="51"/>
  <c r="AD95" i="51"/>
  <c r="AK106" i="51"/>
  <c r="AJ106" i="51"/>
  <c r="AD106" i="51"/>
  <c r="AJ96" i="51"/>
  <c r="AD96" i="51"/>
  <c r="AK105" i="51"/>
  <c r="AD105" i="51"/>
  <c r="AK99" i="51"/>
  <c r="AJ99" i="51"/>
  <c r="AD99" i="51"/>
  <c r="AK101" i="51"/>
  <c r="AJ101" i="51"/>
  <c r="AD101" i="51"/>
  <c r="AD102" i="49"/>
  <c r="AD93" i="49"/>
  <c r="AP88" i="49"/>
  <c r="AD67" i="49"/>
  <c r="AM67" i="49"/>
  <c r="AD60" i="49"/>
  <c r="AD68" i="49"/>
  <c r="AD79" i="49"/>
  <c r="AD95" i="49"/>
  <c r="AP82" i="49"/>
  <c r="AD72" i="49"/>
  <c r="AD98" i="49"/>
  <c r="AD94" i="49"/>
  <c r="AD91" i="49"/>
  <c r="AP79" i="49"/>
  <c r="AD87" i="49"/>
  <c r="AD106" i="49"/>
  <c r="AD25" i="6"/>
  <c r="AP32" i="6"/>
  <c r="AP40" i="6"/>
  <c r="AD33" i="6"/>
  <c r="AP26" i="6"/>
  <c r="AD29" i="6"/>
  <c r="AP34" i="6"/>
  <c r="AD37" i="6"/>
  <c r="AP28" i="6"/>
  <c r="AP36" i="6"/>
  <c r="AP38" i="6"/>
  <c r="AD41" i="6"/>
  <c r="AP30" i="6"/>
  <c r="AP24" i="6"/>
  <c r="AP44" i="6"/>
  <c r="AP52" i="6"/>
  <c r="AP48" i="6"/>
  <c r="AP56" i="6"/>
  <c r="AD140" i="6"/>
  <c r="AD139" i="6"/>
  <c r="AD143" i="6"/>
  <c r="AD30" i="6"/>
  <c r="AP31" i="6"/>
  <c r="AD34" i="6"/>
  <c r="AP35" i="6"/>
  <c r="D21" i="2"/>
  <c r="D22" i="2"/>
  <c r="D23" i="2"/>
  <c r="D24" i="2"/>
  <c r="D25" i="2"/>
  <c r="D26" i="2"/>
  <c r="D27" i="2"/>
  <c r="AP46" i="6"/>
  <c r="AP50" i="6"/>
  <c r="AP54" i="6"/>
  <c r="AP62" i="6"/>
  <c r="AM145" i="6"/>
  <c r="AM141" i="6"/>
  <c r="AM27" i="6"/>
  <c r="AM34" i="6"/>
  <c r="AM26" i="6"/>
  <c r="AM37" i="6"/>
  <c r="AM59" i="6"/>
  <c r="AP47" i="6"/>
  <c r="AP55" i="6"/>
  <c r="AP71" i="6"/>
  <c r="AD24" i="6"/>
  <c r="AP25" i="6"/>
  <c r="AN27" i="6"/>
  <c r="AD28" i="6"/>
  <c r="AP29" i="6"/>
  <c r="AM32" i="6"/>
  <c r="AD32" i="6"/>
  <c r="AP33" i="6"/>
  <c r="AD36" i="6"/>
  <c r="AP37" i="6"/>
  <c r="AM40" i="6"/>
  <c r="AD40" i="6"/>
  <c r="AP41" i="6"/>
  <c r="AN43" i="6"/>
  <c r="AN47" i="6"/>
  <c r="AP49" i="6"/>
  <c r="AM52" i="6"/>
  <c r="AD52" i="6"/>
  <c r="AP53" i="6"/>
  <c r="AE133" i="6"/>
  <c r="AE135" i="6"/>
  <c r="AE137" i="6"/>
  <c r="AD138" i="6"/>
  <c r="AD142" i="6"/>
  <c r="AN145" i="6"/>
  <c r="AM146" i="6"/>
  <c r="AD146" i="6"/>
  <c r="AN24" i="6"/>
  <c r="AN40" i="6"/>
  <c r="AN52" i="6"/>
  <c r="AN138" i="6"/>
  <c r="AN146" i="6"/>
  <c r="V216" i="53"/>
  <c r="A216" i="53"/>
  <c r="R234" i="53"/>
  <c r="V234" i="53"/>
  <c r="R252" i="53"/>
  <c r="AM21" i="8"/>
  <c r="AD42" i="52"/>
  <c r="AD46" i="52"/>
  <c r="AD44" i="52"/>
  <c r="AD43" i="52"/>
  <c r="AD86" i="52"/>
  <c r="AD89" i="52"/>
  <c r="AD85" i="52"/>
  <c r="AD84" i="52"/>
  <c r="AD45" i="52"/>
  <c r="AD88" i="52"/>
  <c r="AD47" i="52"/>
  <c r="AD87" i="52"/>
  <c r="AJ119" i="51"/>
  <c r="AD119" i="51"/>
  <c r="AK123" i="51"/>
  <c r="AJ123" i="51"/>
  <c r="AD123" i="51"/>
  <c r="AK114" i="51"/>
  <c r="AD114" i="51"/>
  <c r="AK124" i="51"/>
  <c r="AJ124" i="51"/>
  <c r="AD124" i="51"/>
  <c r="AK116" i="51"/>
  <c r="AJ116" i="51"/>
  <c r="AD116" i="51"/>
  <c r="AK125" i="51"/>
  <c r="AJ125" i="51"/>
  <c r="AD125" i="51"/>
  <c r="AJ112" i="51"/>
  <c r="AD112" i="51"/>
  <c r="AK112" i="51"/>
  <c r="AK121" i="51"/>
  <c r="AD121" i="51"/>
  <c r="AK118" i="51"/>
  <c r="AJ118" i="51"/>
  <c r="AD118" i="51"/>
  <c r="AK109" i="51"/>
  <c r="AJ109" i="51"/>
  <c r="AD109" i="51"/>
  <c r="AK110" i="51"/>
  <c r="AJ110" i="51"/>
  <c r="AD110" i="51"/>
  <c r="AK117" i="51"/>
  <c r="AJ117" i="51"/>
  <c r="AD117" i="51"/>
  <c r="AJ113" i="51"/>
  <c r="AD113" i="51"/>
  <c r="AK113" i="51"/>
  <c r="AK108" i="51"/>
  <c r="AJ108" i="51"/>
  <c r="AD108" i="51"/>
  <c r="AJ120" i="51"/>
  <c r="AD120" i="51"/>
  <c r="AJ111" i="51"/>
  <c r="AD111" i="51"/>
  <c r="AK115" i="51"/>
  <c r="AJ115" i="51"/>
  <c r="AD115" i="51"/>
  <c r="AK122" i="51"/>
  <c r="AD122" i="51"/>
  <c r="AJ126" i="50"/>
  <c r="AD92" i="49"/>
  <c r="AD86" i="49"/>
  <c r="AD78" i="49"/>
  <c r="AP106" i="49"/>
  <c r="AD109" i="49"/>
  <c r="AD90" i="49"/>
  <c r="AD120" i="49"/>
  <c r="AD97" i="49"/>
  <c r="AD124" i="49"/>
  <c r="AM105" i="49"/>
  <c r="AD105" i="49"/>
  <c r="AD101" i="49"/>
  <c r="AP100" i="49"/>
  <c r="AD85" i="49"/>
  <c r="AP63" i="6"/>
  <c r="AP45" i="6"/>
  <c r="AP70" i="6"/>
  <c r="AP74" i="6"/>
  <c r="AP57" i="6"/>
  <c r="AD58" i="6"/>
  <c r="AM58" i="6"/>
  <c r="AP89" i="6"/>
  <c r="AP65" i="6"/>
  <c r="AP80" i="6"/>
  <c r="AP64" i="6"/>
  <c r="AP92" i="6"/>
  <c r="AD144" i="6"/>
  <c r="AD57" i="6"/>
  <c r="AP68" i="6"/>
  <c r="AP73" i="6"/>
  <c r="AP72" i="6"/>
  <c r="AD152" i="6"/>
  <c r="AD70" i="6"/>
  <c r="AD54" i="6"/>
  <c r="AM54" i="6"/>
  <c r="AN54" i="6"/>
  <c r="AD50" i="6"/>
  <c r="AM50" i="6"/>
  <c r="AN46" i="6"/>
  <c r="AD46" i="6"/>
  <c r="AM46" i="6"/>
  <c r="AD42" i="6"/>
  <c r="AD49" i="6"/>
  <c r="AP81" i="6"/>
  <c r="V252" i="53"/>
  <c r="A252" i="53"/>
  <c r="AM25" i="8"/>
  <c r="AL25" i="8"/>
  <c r="AK130" i="51"/>
  <c r="AD130" i="51"/>
  <c r="AJ127" i="51"/>
  <c r="AD127" i="51"/>
  <c r="AK129" i="51"/>
  <c r="AJ129" i="51"/>
  <c r="AD129" i="51"/>
  <c r="AK126" i="51"/>
  <c r="AJ126" i="51"/>
  <c r="AD126" i="51"/>
  <c r="AK131" i="51"/>
  <c r="AJ131" i="51"/>
  <c r="AD131" i="51"/>
  <c r="AJ128" i="51"/>
  <c r="AD128" i="51"/>
  <c r="AK116" i="50"/>
  <c r="AD127" i="49"/>
  <c r="AD100" i="49"/>
  <c r="AM100" i="49"/>
  <c r="AD107" i="49"/>
  <c r="AD129" i="49"/>
  <c r="AD103" i="49"/>
  <c r="AD99" i="49"/>
  <c r="AP118" i="49"/>
  <c r="AD123" i="49"/>
  <c r="AD115" i="49"/>
  <c r="AD130" i="49"/>
  <c r="AD108" i="49"/>
  <c r="AD96" i="49"/>
  <c r="AD104" i="49"/>
  <c r="AN64" i="6"/>
  <c r="AD64" i="6"/>
  <c r="AM64" i="6"/>
  <c r="AP86" i="6"/>
  <c r="AP83" i="6"/>
  <c r="AP107" i="6"/>
  <c r="AN76" i="6"/>
  <c r="AD76" i="6"/>
  <c r="AM76" i="6"/>
  <c r="AP91" i="6"/>
  <c r="AD75" i="6"/>
  <c r="AP99" i="6"/>
  <c r="AN72" i="6"/>
  <c r="AD72" i="6"/>
  <c r="AM72" i="6"/>
  <c r="AM31" i="8"/>
  <c r="AP154" i="49"/>
  <c r="AD126" i="49"/>
  <c r="AM125" i="49"/>
  <c r="AD125" i="49"/>
  <c r="AD128" i="49"/>
  <c r="AD114" i="49"/>
  <c r="AP136" i="49"/>
  <c r="AD122" i="49"/>
  <c r="AD121" i="49"/>
  <c r="AP101" i="6"/>
  <c r="AP117" i="6"/>
  <c r="AD90" i="6"/>
  <c r="AM90" i="6"/>
  <c r="AP127" i="6"/>
  <c r="AP109" i="6"/>
  <c r="AN94" i="6"/>
  <c r="AD94" i="6"/>
  <c r="AP104" i="6"/>
  <c r="AP122" i="6"/>
  <c r="AD82" i="6"/>
  <c r="AN108" i="6"/>
  <c r="AD108" i="6"/>
  <c r="AM108" i="6"/>
  <c r="AP119" i="6"/>
  <c r="AP135" i="6"/>
  <c r="AM47" i="8"/>
  <c r="AL43" i="8"/>
  <c r="AN126" i="6"/>
  <c r="AD126" i="6"/>
  <c r="AM126" i="6"/>
  <c r="AP137" i="6"/>
  <c r="AP172" i="49"/>
  <c r="Q134" i="6"/>
  <c r="AP116" i="6"/>
  <c r="Q90" i="51"/>
  <c r="A72" i="51"/>
  <c r="AB72" i="51"/>
  <c r="AM72" i="51"/>
  <c r="U50" i="2"/>
  <c r="C18" i="2"/>
  <c r="U55" i="2"/>
  <c r="U57" i="2"/>
  <c r="U62" i="2"/>
  <c r="C24" i="2"/>
  <c r="U75" i="2"/>
  <c r="Q108" i="6"/>
  <c r="A90" i="6"/>
  <c r="AB90" i="6"/>
  <c r="AP90" i="6"/>
  <c r="A64" i="6"/>
  <c r="AB64" i="6"/>
  <c r="Q82" i="6"/>
  <c r="Q57" i="50"/>
  <c r="A39" i="50"/>
  <c r="AB39" i="50"/>
  <c r="AM39" i="50"/>
  <c r="A47" i="49"/>
  <c r="AB47" i="49"/>
  <c r="Q65" i="49"/>
  <c r="Q84" i="6"/>
  <c r="AP66" i="6"/>
  <c r="U47" i="2"/>
  <c r="C17" i="2"/>
  <c r="U59" i="2"/>
  <c r="U72" i="2"/>
  <c r="Q88" i="50"/>
  <c r="AM70" i="50"/>
  <c r="Q98" i="49"/>
  <c r="AP80" i="49"/>
  <c r="P149" i="6"/>
  <c r="AN149" i="6"/>
  <c r="O149" i="6"/>
  <c r="AM149" i="6"/>
  <c r="AD149" i="6"/>
  <c r="A234" i="53"/>
  <c r="U51" i="2"/>
  <c r="U53" i="2"/>
  <c r="A46" i="51"/>
  <c r="AB46" i="51"/>
  <c r="Q64" i="51"/>
  <c r="AM46" i="51"/>
  <c r="A21" i="8"/>
  <c r="AD21" i="8"/>
  <c r="E27" i="8"/>
  <c r="U77" i="2"/>
  <c r="AP98" i="6"/>
  <c r="U67" i="2"/>
  <c r="C27" i="2"/>
  <c r="Q128" i="6"/>
  <c r="AP128" i="6"/>
  <c r="AP110" i="6"/>
  <c r="Q74" i="51"/>
  <c r="A56" i="51"/>
  <c r="AB56" i="51"/>
  <c r="AM56" i="51"/>
  <c r="Q47" i="51"/>
  <c r="A29" i="51"/>
  <c r="AB29" i="51"/>
  <c r="A48" i="50"/>
  <c r="AB48" i="50"/>
  <c r="Q66" i="50"/>
  <c r="Q62" i="50"/>
  <c r="AM44" i="50"/>
  <c r="A56" i="50"/>
  <c r="AB56" i="50"/>
  <c r="Q74" i="50"/>
  <c r="Q43" i="50"/>
  <c r="A25" i="50"/>
  <c r="AB25" i="50"/>
  <c r="Q71" i="51"/>
  <c r="A53" i="51"/>
  <c r="AB53" i="51"/>
  <c r="Q80" i="51"/>
  <c r="Q58" i="51"/>
  <c r="A40" i="51"/>
  <c r="AB40" i="51"/>
  <c r="Q59" i="50"/>
  <c r="A41" i="50"/>
  <c r="AB41" i="50"/>
  <c r="AM96" i="50"/>
  <c r="Q66" i="51"/>
  <c r="A48" i="51"/>
  <c r="AB48" i="51"/>
  <c r="AM48" i="51"/>
  <c r="K69" i="51"/>
  <c r="AG51" i="51"/>
  <c r="Q141" i="6"/>
  <c r="A135" i="6"/>
  <c r="AB135" i="6"/>
  <c r="Q143" i="6"/>
  <c r="A137" i="6"/>
  <c r="AB137" i="6"/>
  <c r="A24" i="6"/>
  <c r="AB24" i="6"/>
  <c r="Q42" i="6"/>
  <c r="A39" i="49"/>
  <c r="AB39" i="49"/>
  <c r="Q57" i="49"/>
  <c r="A70" i="6"/>
  <c r="AB70" i="6"/>
  <c r="Q88" i="6"/>
  <c r="A29" i="50"/>
  <c r="AB29" i="50"/>
  <c r="Q47" i="50"/>
  <c r="A172" i="49"/>
  <c r="AB172" i="49"/>
  <c r="A106" i="49"/>
  <c r="AB106" i="49"/>
  <c r="Q124" i="49"/>
  <c r="E41" i="8"/>
  <c r="A35" i="8"/>
  <c r="AD35" i="8"/>
  <c r="V186" i="53"/>
  <c r="A186" i="53"/>
  <c r="Q106" i="51"/>
  <c r="A88" i="51"/>
  <c r="AB88" i="51"/>
  <c r="A100" i="49"/>
  <c r="AB100" i="49"/>
  <c r="V178" i="53"/>
  <c r="K62" i="51"/>
  <c r="AG44" i="51"/>
  <c r="A33" i="6"/>
  <c r="AB33" i="6"/>
  <c r="Q51" i="6"/>
  <c r="A190" i="49"/>
  <c r="AB190" i="49"/>
  <c r="AP190" i="49"/>
  <c r="V248" i="53"/>
  <c r="A248" i="53"/>
  <c r="A57" i="6"/>
  <c r="AB57" i="6"/>
  <c r="Q75" i="6"/>
  <c r="A40" i="6"/>
  <c r="AB40" i="6"/>
  <c r="Q58" i="6"/>
  <c r="Q55" i="51"/>
  <c r="A37" i="51"/>
  <c r="AB37" i="51"/>
  <c r="A33" i="51"/>
  <c r="AB33" i="51"/>
  <c r="Q51" i="51"/>
  <c r="A25" i="51"/>
  <c r="AB25" i="51"/>
  <c r="Q43" i="51"/>
  <c r="A40" i="49"/>
  <c r="AB40" i="49"/>
  <c r="Q58" i="49"/>
  <c r="A25" i="6"/>
  <c r="AB25" i="6"/>
  <c r="Q43" i="6"/>
  <c r="A57" i="51"/>
  <c r="AB57" i="51"/>
  <c r="Q75" i="51"/>
  <c r="A41" i="51"/>
  <c r="AB41" i="51"/>
  <c r="Q59" i="51"/>
  <c r="A72" i="50"/>
  <c r="AB72" i="50"/>
  <c r="Q90" i="50"/>
  <c r="A107" i="49"/>
  <c r="AB107" i="49"/>
  <c r="Q125" i="49"/>
  <c r="A45" i="49"/>
  <c r="AB45" i="49"/>
  <c r="Q63" i="49"/>
  <c r="K93" i="6"/>
  <c r="AG75" i="6"/>
  <c r="Q50" i="51"/>
  <c r="A32" i="51"/>
  <c r="AB32" i="51"/>
  <c r="A37" i="49"/>
  <c r="AB37" i="49"/>
  <c r="Q55" i="49"/>
  <c r="AG71" i="6"/>
  <c r="K89" i="6"/>
  <c r="A41" i="6"/>
  <c r="AB41" i="6"/>
  <c r="Q59" i="6"/>
  <c r="Q81" i="51"/>
  <c r="A49" i="51"/>
  <c r="AB49" i="51"/>
  <c r="Q67" i="51"/>
  <c r="Q42" i="51"/>
  <c r="A24" i="51"/>
  <c r="AB24" i="51"/>
  <c r="A67" i="49"/>
  <c r="AB67" i="49"/>
  <c r="Q85" i="49"/>
  <c r="Q51" i="49"/>
  <c r="A33" i="49"/>
  <c r="AB33" i="49"/>
  <c r="A49" i="6"/>
  <c r="AB49" i="6"/>
  <c r="Q67" i="6"/>
  <c r="A79" i="49"/>
  <c r="AB79" i="49"/>
  <c r="Q97" i="49"/>
  <c r="A56" i="49"/>
  <c r="AB56" i="49"/>
  <c r="Q74" i="49"/>
  <c r="Q59" i="49"/>
  <c r="A41" i="49"/>
  <c r="AB41" i="49"/>
  <c r="A32" i="49"/>
  <c r="AB32" i="49"/>
  <c r="Q50" i="49"/>
  <c r="E28" i="8"/>
  <c r="K49" i="51"/>
  <c r="AG31" i="51"/>
  <c r="AG57" i="50"/>
  <c r="K75" i="50"/>
  <c r="AG27" i="50"/>
  <c r="K45" i="50"/>
  <c r="A48" i="49"/>
  <c r="AB48" i="49"/>
  <c r="Q66" i="49"/>
  <c r="E24" i="8"/>
  <c r="J252" i="53"/>
  <c r="J240" i="53"/>
  <c r="J224" i="53"/>
  <c r="J182" i="53"/>
  <c r="J180" i="53"/>
  <c r="J178" i="53"/>
  <c r="J176" i="53"/>
  <c r="J174" i="53"/>
  <c r="J172" i="53"/>
  <c r="J170" i="53"/>
  <c r="J168" i="53"/>
  <c r="J165" i="53"/>
  <c r="J157" i="53"/>
  <c r="J153" i="53"/>
  <c r="J145" i="53"/>
  <c r="J137" i="53"/>
  <c r="J127" i="53"/>
  <c r="J119" i="53"/>
  <c r="J111" i="53"/>
  <c r="J103" i="53"/>
  <c r="J95" i="53"/>
  <c r="J87" i="53"/>
  <c r="J79" i="53"/>
  <c r="J71" i="53"/>
  <c r="J63" i="53"/>
  <c r="J55" i="53"/>
  <c r="J47" i="53"/>
  <c r="J39" i="53"/>
  <c r="J31" i="53"/>
  <c r="J255" i="53"/>
  <c r="J253" i="53"/>
  <c r="J243" i="53"/>
  <c r="J241" i="53"/>
  <c r="J239" i="53"/>
  <c r="J223" i="53"/>
  <c r="J219" i="53"/>
  <c r="J215" i="53"/>
  <c r="J211" i="53"/>
  <c r="J207" i="53"/>
  <c r="J195" i="53"/>
  <c r="J181" i="53"/>
  <c r="J177" i="53"/>
  <c r="J173" i="53"/>
  <c r="J169" i="53"/>
  <c r="J167" i="53"/>
  <c r="J162" i="53"/>
  <c r="J150" i="53"/>
  <c r="J142" i="53"/>
  <c r="J134" i="53"/>
  <c r="J132" i="53"/>
  <c r="J124" i="53"/>
  <c r="J116" i="53"/>
  <c r="J108" i="53"/>
  <c r="J100" i="53"/>
  <c r="J92" i="53"/>
  <c r="J84" i="53"/>
  <c r="J76" i="53"/>
  <c r="J68" i="53"/>
  <c r="J60" i="53"/>
  <c r="J52" i="53"/>
  <c r="J44" i="53"/>
  <c r="J36" i="53"/>
  <c r="J28" i="53"/>
  <c r="J256" i="53"/>
  <c r="J254" i="53"/>
  <c r="J244" i="53"/>
  <c r="J242" i="53"/>
  <c r="J238" i="53"/>
  <c r="J236" i="53"/>
  <c r="J234" i="53"/>
  <c r="J222" i="53"/>
  <c r="J220" i="53"/>
  <c r="J218" i="53"/>
  <c r="J216" i="53"/>
  <c r="J214" i="53"/>
  <c r="J212" i="53"/>
  <c r="J210" i="53"/>
  <c r="J257" i="53"/>
  <c r="J249" i="53"/>
  <c r="J229" i="53"/>
  <c r="J227" i="53"/>
  <c r="J201" i="53"/>
  <c r="J189" i="53"/>
  <c r="J185" i="53"/>
  <c r="J166" i="53"/>
  <c r="J158" i="53"/>
  <c r="J146" i="53"/>
  <c r="J138" i="53"/>
  <c r="J128" i="53"/>
  <c r="J120" i="53"/>
  <c r="J112" i="53"/>
  <c r="J104" i="53"/>
  <c r="J96" i="53"/>
  <c r="J88" i="53"/>
  <c r="J80" i="53"/>
  <c r="J72" i="53"/>
  <c r="J64" i="53"/>
  <c r="J56" i="53"/>
  <c r="J48" i="53"/>
  <c r="J40" i="53"/>
  <c r="J32" i="53"/>
  <c r="J24" i="53"/>
  <c r="J247" i="53"/>
  <c r="J235" i="53"/>
  <c r="J230" i="53"/>
  <c r="J184" i="53"/>
  <c r="J183" i="53"/>
  <c r="J179" i="53"/>
  <c r="J175" i="53"/>
  <c r="J171" i="53"/>
  <c r="J164" i="53"/>
  <c r="J161" i="53"/>
  <c r="J117" i="53"/>
  <c r="J85" i="53"/>
  <c r="J53" i="53"/>
  <c r="J15" i="53"/>
  <c r="J23" i="53"/>
  <c r="J9" i="53"/>
  <c r="J251" i="53"/>
  <c r="J231" i="53"/>
  <c r="J199" i="53"/>
  <c r="J192" i="53"/>
  <c r="J191" i="53"/>
  <c r="J190" i="53"/>
  <c r="J154" i="53"/>
  <c r="J148" i="53"/>
  <c r="J144" i="53"/>
  <c r="J141" i="53"/>
  <c r="J131" i="53"/>
  <c r="J113" i="53"/>
  <c r="J106" i="53"/>
  <c r="J102" i="53"/>
  <c r="J99" i="53"/>
  <c r="J81" i="53"/>
  <c r="J74" i="53"/>
  <c r="J70" i="53"/>
  <c r="J67" i="53"/>
  <c r="J49" i="53"/>
  <c r="J42" i="53"/>
  <c r="J38" i="53"/>
  <c r="J35" i="53"/>
  <c r="J18" i="53"/>
  <c r="J7" i="53"/>
  <c r="J225" i="53"/>
  <c r="J206" i="53"/>
  <c r="J205" i="53"/>
  <c r="J204" i="53"/>
  <c r="J187" i="53"/>
  <c r="J186" i="53"/>
  <c r="J160" i="53"/>
  <c r="J156" i="53"/>
  <c r="J151" i="53"/>
  <c r="J109" i="53"/>
  <c r="J77" i="53"/>
  <c r="J45" i="53"/>
  <c r="J13" i="53"/>
  <c r="J21" i="53"/>
  <c r="J233" i="53"/>
  <c r="J217" i="53"/>
  <c r="J213" i="53"/>
  <c r="J196" i="53"/>
  <c r="J188" i="53"/>
  <c r="J155" i="53"/>
  <c r="J139" i="53"/>
  <c r="J129" i="53"/>
  <c r="J122" i="53"/>
  <c r="J118" i="53"/>
  <c r="J115" i="53"/>
  <c r="J97" i="53"/>
  <c r="J90" i="53"/>
  <c r="J86" i="53"/>
  <c r="J83" i="53"/>
  <c r="J65" i="53"/>
  <c r="J58" i="53"/>
  <c r="J54" i="53"/>
  <c r="J51" i="53"/>
  <c r="J33" i="53"/>
  <c r="J26" i="53"/>
  <c r="J14" i="53"/>
  <c r="J22" i="53"/>
  <c r="K78" i="51"/>
  <c r="AG60" i="51"/>
  <c r="K103" i="50"/>
  <c r="AG85" i="50"/>
  <c r="K74" i="50"/>
  <c r="AG56" i="50"/>
  <c r="AG47" i="50"/>
  <c r="K65" i="50"/>
  <c r="K95" i="49"/>
  <c r="AJ77" i="49"/>
  <c r="K102" i="49"/>
  <c r="AJ84" i="49"/>
  <c r="K76" i="49"/>
  <c r="AJ58" i="49"/>
  <c r="A72" i="49"/>
  <c r="AB72" i="49"/>
  <c r="Q90" i="49"/>
  <c r="AI84" i="52"/>
  <c r="T84" i="52"/>
  <c r="AS84" i="52"/>
  <c r="T11" i="52"/>
  <c r="AS11" i="52"/>
  <c r="AI11" i="52"/>
  <c r="A19" i="8"/>
  <c r="AD19" i="8"/>
  <c r="K45" i="6"/>
  <c r="AG27" i="6"/>
  <c r="K94" i="51"/>
  <c r="AG76" i="51"/>
  <c r="AG95" i="50"/>
  <c r="K113" i="50"/>
  <c r="A24" i="49"/>
  <c r="AB24" i="49"/>
  <c r="Q42" i="49"/>
  <c r="E32" i="8"/>
  <c r="A25" i="8"/>
  <c r="AD25" i="8"/>
  <c r="E31" i="8"/>
  <c r="K56" i="6"/>
  <c r="AG38" i="6"/>
  <c r="AJ72" i="49"/>
  <c r="K90" i="49"/>
  <c r="P82" i="6"/>
  <c r="AN82" i="6"/>
  <c r="O82" i="6"/>
  <c r="AM82" i="6"/>
  <c r="K86" i="49"/>
  <c r="AJ68" i="49"/>
  <c r="AJ78" i="49"/>
  <c r="K96" i="49"/>
  <c r="AI52" i="51"/>
  <c r="T52" i="51"/>
  <c r="AS52" i="51"/>
  <c r="T33" i="51"/>
  <c r="AS33" i="51"/>
  <c r="AI33" i="51"/>
  <c r="AL78" i="49"/>
  <c r="T78" i="49"/>
  <c r="AV78" i="49"/>
  <c r="AG47" i="6"/>
  <c r="K65" i="6"/>
  <c r="K61" i="50"/>
  <c r="AG43" i="50"/>
  <c r="AJ74" i="49"/>
  <c r="K92" i="49"/>
  <c r="AJ44" i="49"/>
  <c r="K62" i="49"/>
  <c r="K91" i="6"/>
  <c r="K64" i="6"/>
  <c r="AG46" i="6"/>
  <c r="AG36" i="51"/>
  <c r="K54" i="51"/>
  <c r="AG69" i="50"/>
  <c r="K87" i="50"/>
  <c r="AG35" i="50"/>
  <c r="K53" i="50"/>
  <c r="P49" i="6"/>
  <c r="AN49" i="6"/>
  <c r="O49" i="6"/>
  <c r="AM49" i="6"/>
  <c r="T63" i="52"/>
  <c r="AS63" i="52"/>
  <c r="AI63" i="52"/>
  <c r="T43" i="52"/>
  <c r="AS43" i="52"/>
  <c r="AI43" i="52"/>
  <c r="O24" i="53"/>
  <c r="AL24" i="53"/>
  <c r="O32" i="53"/>
  <c r="AL32" i="53"/>
  <c r="O38" i="53"/>
  <c r="AL38" i="53"/>
  <c r="O53" i="53"/>
  <c r="AL53" i="53"/>
  <c r="O58" i="53"/>
  <c r="AL58" i="53"/>
  <c r="O64" i="53"/>
  <c r="AL64" i="53"/>
  <c r="O69" i="53"/>
  <c r="AL69" i="53"/>
  <c r="O74" i="53"/>
  <c r="AL74" i="53"/>
  <c r="O80" i="53"/>
  <c r="AL80" i="53"/>
  <c r="O89" i="53"/>
  <c r="AL89" i="53"/>
  <c r="O39" i="53"/>
  <c r="AL39" i="53"/>
  <c r="O44" i="53"/>
  <c r="AL44" i="53"/>
  <c r="O49" i="53"/>
  <c r="AL49" i="53"/>
  <c r="O59" i="53"/>
  <c r="AL59" i="53"/>
  <c r="O70" i="53"/>
  <c r="AL70" i="53"/>
  <c r="O75" i="53"/>
  <c r="AL75" i="53"/>
  <c r="O85" i="53"/>
  <c r="AL85" i="53"/>
  <c r="O26" i="53"/>
  <c r="AL26" i="53"/>
  <c r="O28" i="53"/>
  <c r="AL28" i="53"/>
  <c r="O29" i="53"/>
  <c r="AL29" i="53"/>
  <c r="O35" i="53"/>
  <c r="AL35" i="53"/>
  <c r="O27" i="53"/>
  <c r="AL27" i="53"/>
  <c r="O30" i="53"/>
  <c r="AL30" i="53"/>
  <c r="O41" i="53"/>
  <c r="AL41" i="53"/>
  <c r="O47" i="53"/>
  <c r="AL47" i="53"/>
  <c r="O56" i="53"/>
  <c r="AL56" i="53"/>
  <c r="O62" i="53"/>
  <c r="AL62" i="53"/>
  <c r="O34" i="53"/>
  <c r="AL34" i="53"/>
  <c r="O52" i="53"/>
  <c r="AL52" i="53"/>
  <c r="O55" i="53"/>
  <c r="AL55" i="53"/>
  <c r="O60" i="53"/>
  <c r="AL60" i="53"/>
  <c r="O61" i="53"/>
  <c r="AL61" i="53"/>
  <c r="O68" i="53"/>
  <c r="AL68" i="53"/>
  <c r="O92" i="53"/>
  <c r="AL92" i="53"/>
  <c r="O93" i="53"/>
  <c r="AL93" i="53"/>
  <c r="O102" i="53"/>
  <c r="AL102" i="53"/>
  <c r="O108" i="53"/>
  <c r="AL108" i="53"/>
  <c r="O119" i="53"/>
  <c r="AL119" i="53"/>
  <c r="O129" i="53"/>
  <c r="AL129" i="53"/>
  <c r="O137" i="53"/>
  <c r="AL137" i="53"/>
  <c r="O138" i="53"/>
  <c r="AL138" i="53"/>
  <c r="O148" i="53"/>
  <c r="AL148" i="53"/>
  <c r="O158" i="53"/>
  <c r="AL158" i="53"/>
  <c r="O257" i="53"/>
  <c r="O256" i="53"/>
  <c r="O254" i="53"/>
  <c r="O244" i="53"/>
  <c r="O242" i="53"/>
  <c r="O238" i="53"/>
  <c r="O236" i="53"/>
  <c r="O234" i="53"/>
  <c r="O222" i="53"/>
  <c r="O220" i="53"/>
  <c r="O218" i="53"/>
  <c r="O216" i="53"/>
  <c r="O214" i="53"/>
  <c r="O212" i="53"/>
  <c r="O210" i="53"/>
  <c r="O208" i="53"/>
  <c r="O206" i="53"/>
  <c r="O198" i="53"/>
  <c r="O196" i="53"/>
  <c r="O194" i="53"/>
  <c r="O192" i="53"/>
  <c r="O17" i="53"/>
  <c r="AL17" i="53"/>
  <c r="O20" i="53"/>
  <c r="AL20" i="53"/>
  <c r="O42" i="53"/>
  <c r="AL42" i="53"/>
  <c r="O45" i="53"/>
  <c r="AL45" i="53"/>
  <c r="O46" i="53"/>
  <c r="AL46" i="53"/>
  <c r="O65" i="53"/>
  <c r="AL65" i="53"/>
  <c r="O66" i="53"/>
  <c r="AL66" i="53"/>
  <c r="O67" i="53"/>
  <c r="AL67" i="53"/>
  <c r="O96" i="53"/>
  <c r="AL96" i="53"/>
  <c r="O103" i="53"/>
  <c r="AL103" i="53"/>
  <c r="O114" i="53"/>
  <c r="AL114" i="53"/>
  <c r="O120" i="53"/>
  <c r="AL120" i="53"/>
  <c r="O125" i="53"/>
  <c r="AL125" i="53"/>
  <c r="O135" i="53"/>
  <c r="AL135" i="53"/>
  <c r="O136" i="53"/>
  <c r="AL136" i="53"/>
  <c r="O147" i="53"/>
  <c r="AL147" i="53"/>
  <c r="O157" i="53"/>
  <c r="AL157" i="53"/>
  <c r="O247" i="53"/>
  <c r="O245" i="53"/>
  <c r="O237" i="53"/>
  <c r="O235" i="53"/>
  <c r="O233" i="53"/>
  <c r="O231" i="53"/>
  <c r="O221" i="53"/>
  <c r="O217" i="53"/>
  <c r="O213" i="53"/>
  <c r="O209" i="53"/>
  <c r="O205" i="53"/>
  <c r="O203" i="53"/>
  <c r="O199" i="53"/>
  <c r="O197" i="53"/>
  <c r="O193" i="53"/>
  <c r="O191" i="53"/>
  <c r="O187" i="53"/>
  <c r="O14" i="53"/>
  <c r="AL14" i="53"/>
  <c r="O31" i="53"/>
  <c r="AL31" i="53"/>
  <c r="O36" i="53"/>
  <c r="AL36" i="53"/>
  <c r="O50" i="53"/>
  <c r="AL50" i="53"/>
  <c r="O51" i="53"/>
  <c r="AL51" i="53"/>
  <c r="O97" i="53"/>
  <c r="AL97" i="53"/>
  <c r="O104" i="53"/>
  <c r="AL104" i="53"/>
  <c r="O109" i="53"/>
  <c r="AL109" i="53"/>
  <c r="O115" i="53"/>
  <c r="AL115" i="53"/>
  <c r="O130" i="53"/>
  <c r="AL130" i="53"/>
  <c r="O133" i="53"/>
  <c r="AL133" i="53"/>
  <c r="O134" i="53"/>
  <c r="AL134" i="53"/>
  <c r="O145" i="53"/>
  <c r="AL145" i="53"/>
  <c r="O146" i="53"/>
  <c r="AL146" i="53"/>
  <c r="O156" i="53"/>
  <c r="AL156" i="53"/>
  <c r="O248" i="53"/>
  <c r="O246" i="53"/>
  <c r="O232" i="53"/>
  <c r="O230" i="53"/>
  <c r="O25" i="53"/>
  <c r="AL25" i="53"/>
  <c r="O37" i="53"/>
  <c r="AL37" i="53"/>
  <c r="O43" i="53"/>
  <c r="AL43" i="53"/>
  <c r="O48" i="53"/>
  <c r="AL48" i="53"/>
  <c r="O72" i="53"/>
  <c r="AL72" i="53"/>
  <c r="O77" i="53"/>
  <c r="AL77" i="53"/>
  <c r="O79" i="53"/>
  <c r="AL79" i="53"/>
  <c r="O82" i="53"/>
  <c r="AL82" i="53"/>
  <c r="O84" i="53"/>
  <c r="AL84" i="53"/>
  <c r="O88" i="53"/>
  <c r="AL88" i="53"/>
  <c r="O99" i="53"/>
  <c r="AL99" i="53"/>
  <c r="O112" i="53"/>
  <c r="AL112" i="53"/>
  <c r="O117" i="53"/>
  <c r="AL117" i="53"/>
  <c r="O122" i="53"/>
  <c r="AL122" i="53"/>
  <c r="O141" i="53"/>
  <c r="AL141" i="53"/>
  <c r="O151" i="53"/>
  <c r="AL151" i="53"/>
  <c r="O152" i="53"/>
  <c r="AL152" i="53"/>
  <c r="O165" i="53"/>
  <c r="AL165" i="53"/>
  <c r="O166" i="53"/>
  <c r="AL166" i="53"/>
  <c r="O251" i="53"/>
  <c r="O225" i="53"/>
  <c r="O183" i="53"/>
  <c r="O179" i="53"/>
  <c r="O175" i="53"/>
  <c r="O171" i="53"/>
  <c r="O19" i="53"/>
  <c r="AL19" i="53"/>
  <c r="K61" i="6"/>
  <c r="AG43" i="6"/>
  <c r="K48" i="6"/>
  <c r="AG30" i="6"/>
  <c r="AG64" i="51"/>
  <c r="K82" i="51"/>
  <c r="AI72" i="52"/>
  <c r="T72" i="52"/>
  <c r="AS72" i="52"/>
  <c r="K58" i="50"/>
  <c r="AG40" i="50"/>
  <c r="K68" i="6"/>
  <c r="AG50" i="6"/>
  <c r="K66" i="51"/>
  <c r="AG48" i="51"/>
  <c r="AG34" i="51"/>
  <c r="K52" i="51"/>
  <c r="K50" i="50"/>
  <c r="AG32" i="50"/>
  <c r="K91" i="49"/>
  <c r="AJ73" i="49"/>
  <c r="S81" i="53"/>
  <c r="T80" i="53"/>
  <c r="AX80" i="53"/>
  <c r="T66" i="49"/>
  <c r="AV66" i="49"/>
  <c r="AL66" i="49"/>
  <c r="K95" i="6"/>
  <c r="AG92" i="51"/>
  <c r="K65" i="51"/>
  <c r="AG47" i="51"/>
  <c r="K57" i="51"/>
  <c r="AG39" i="51"/>
  <c r="K70" i="50"/>
  <c r="AG52" i="50"/>
  <c r="K100" i="49"/>
  <c r="AJ82" i="49"/>
  <c r="K67" i="49"/>
  <c r="AJ49" i="49"/>
  <c r="AG33" i="6"/>
  <c r="K51" i="6"/>
  <c r="K42" i="50"/>
  <c r="AG24" i="50"/>
  <c r="P144" i="6"/>
  <c r="AN144" i="6"/>
  <c r="O144" i="6"/>
  <c r="AM144" i="6"/>
  <c r="AI126" i="50"/>
  <c r="T126" i="50"/>
  <c r="AS126" i="50"/>
  <c r="K76" i="6"/>
  <c r="AG58" i="6"/>
  <c r="K52" i="6"/>
  <c r="AG34" i="6"/>
  <c r="K50" i="51"/>
  <c r="K61" i="51"/>
  <c r="AG43" i="51"/>
  <c r="K45" i="51"/>
  <c r="AG27" i="51"/>
  <c r="K66" i="50"/>
  <c r="AG48" i="50"/>
  <c r="K54" i="50"/>
  <c r="AG36" i="50"/>
  <c r="K63" i="49"/>
  <c r="AJ45" i="49"/>
  <c r="O31" i="6"/>
  <c r="AM31" i="6"/>
  <c r="P31" i="6"/>
  <c r="AN31" i="6"/>
  <c r="S64" i="53"/>
  <c r="T63" i="53"/>
  <c r="AX63" i="53"/>
  <c r="AI72" i="51"/>
  <c r="T72" i="51"/>
  <c r="AS72" i="51"/>
  <c r="AI24" i="51"/>
  <c r="T24" i="51"/>
  <c r="AS24" i="51"/>
  <c r="P24" i="53"/>
  <c r="AM24" i="53"/>
  <c r="P28" i="53"/>
  <c r="AM28" i="53"/>
  <c r="K73" i="51"/>
  <c r="AG55" i="51"/>
  <c r="K79" i="49"/>
  <c r="AJ61" i="49"/>
  <c r="AI38" i="51"/>
  <c r="T38" i="51"/>
  <c r="AS38" i="51"/>
  <c r="P43" i="53"/>
  <c r="AM43" i="53"/>
  <c r="P37" i="53"/>
  <c r="AM37" i="53"/>
  <c r="K60" i="6"/>
  <c r="AG42" i="6"/>
  <c r="K44" i="6"/>
  <c r="AG26" i="6"/>
  <c r="K77" i="51"/>
  <c r="AG59" i="51"/>
  <c r="K53" i="51"/>
  <c r="AG35" i="51"/>
  <c r="K46" i="50"/>
  <c r="AG28" i="50"/>
  <c r="O138" i="6"/>
  <c r="AM138" i="6"/>
  <c r="O142" i="6"/>
  <c r="AM142" i="6"/>
  <c r="P142" i="6"/>
  <c r="AN142" i="6"/>
  <c r="P75" i="6"/>
  <c r="AN75" i="6"/>
  <c r="O43" i="6"/>
  <c r="AM43" i="6"/>
  <c r="P35" i="6"/>
  <c r="AN35" i="6"/>
  <c r="O35" i="6"/>
  <c r="AM35" i="6"/>
  <c r="T126" i="51"/>
  <c r="AS126" i="51"/>
  <c r="AI126" i="51"/>
  <c r="AI102" i="51"/>
  <c r="T102" i="51"/>
  <c r="AS102" i="51"/>
  <c r="T18" i="51"/>
  <c r="AS18" i="51"/>
  <c r="AI18" i="51"/>
  <c r="AI28" i="50"/>
  <c r="T28" i="50"/>
  <c r="AS28" i="50"/>
  <c r="T23" i="50"/>
  <c r="AS23" i="50"/>
  <c r="AI23" i="50"/>
  <c r="P52" i="53"/>
  <c r="AM52" i="53"/>
  <c r="P42" i="53"/>
  <c r="AM42" i="53"/>
  <c r="P36" i="53"/>
  <c r="AM36" i="53"/>
  <c r="P31" i="53"/>
  <c r="AM31" i="53"/>
  <c r="K72" i="6"/>
  <c r="AG54" i="6"/>
  <c r="K62" i="50"/>
  <c r="AG44" i="50"/>
  <c r="K83" i="49"/>
  <c r="AJ65" i="49"/>
  <c r="K71" i="49"/>
  <c r="AJ53" i="49"/>
  <c r="O75" i="6"/>
  <c r="AM75" i="6"/>
  <c r="P141" i="6"/>
  <c r="AN141" i="6"/>
  <c r="AL67" i="49"/>
  <c r="T67" i="49"/>
  <c r="AV67" i="49"/>
  <c r="P70" i="6"/>
  <c r="AN70" i="6"/>
  <c r="O70" i="6"/>
  <c r="AM70" i="6"/>
  <c r="P57" i="6"/>
  <c r="AN57" i="6"/>
  <c r="O57" i="6"/>
  <c r="AM57" i="6"/>
  <c r="O38" i="6"/>
  <c r="AM38" i="6"/>
  <c r="P38" i="6"/>
  <c r="AN38" i="6"/>
  <c r="O30" i="6"/>
  <c r="AM30" i="6"/>
  <c r="P30" i="6"/>
  <c r="AN30" i="6"/>
  <c r="AI111" i="51"/>
  <c r="T111" i="51"/>
  <c r="AS111" i="51"/>
  <c r="T79" i="51"/>
  <c r="AS79" i="51"/>
  <c r="L100" i="50"/>
  <c r="R82" i="50"/>
  <c r="R40" i="50"/>
  <c r="L58" i="50"/>
  <c r="P37" i="6"/>
  <c r="AN37" i="6"/>
  <c r="T98" i="53"/>
  <c r="AX98" i="53"/>
  <c r="S99" i="53"/>
  <c r="T122" i="51"/>
  <c r="AS122" i="51"/>
  <c r="AI122" i="51"/>
  <c r="T119" i="51"/>
  <c r="AS119" i="51"/>
  <c r="AI119" i="51"/>
  <c r="AI116" i="51"/>
  <c r="T116" i="51"/>
  <c r="AS116" i="51"/>
  <c r="AI35" i="51"/>
  <c r="T35" i="51"/>
  <c r="AS35" i="51"/>
  <c r="AI54" i="50"/>
  <c r="T54" i="50"/>
  <c r="AS54" i="50"/>
  <c r="AI46" i="50"/>
  <c r="T46" i="50"/>
  <c r="AS46" i="50"/>
  <c r="T6" i="49"/>
  <c r="AV6" i="49"/>
  <c r="AL6" i="49"/>
  <c r="AL47" i="49"/>
  <c r="T47" i="49"/>
  <c r="AV47" i="49"/>
  <c r="AL15" i="49"/>
  <c r="T15" i="49"/>
  <c r="AV15" i="49"/>
  <c r="P152" i="6"/>
  <c r="AN152" i="6"/>
  <c r="O152" i="6"/>
  <c r="AM152" i="6"/>
  <c r="O42" i="6"/>
  <c r="AM42" i="6"/>
  <c r="P42" i="6"/>
  <c r="AN42" i="6"/>
  <c r="AI54" i="51"/>
  <c r="AI100" i="51"/>
  <c r="T100" i="51"/>
  <c r="AS100" i="51"/>
  <c r="T56" i="51"/>
  <c r="AS56" i="51"/>
  <c r="L68" i="50"/>
  <c r="R50" i="50"/>
  <c r="T15" i="50"/>
  <c r="AS15" i="50"/>
  <c r="AI15" i="50"/>
  <c r="C40" i="3"/>
  <c r="C41" i="3"/>
  <c r="P14" i="8"/>
  <c r="AM14" i="8"/>
  <c r="P55" i="8"/>
  <c r="AM55" i="8"/>
  <c r="O16" i="8"/>
  <c r="AL16" i="8"/>
  <c r="O57" i="8"/>
  <c r="AL57" i="8"/>
  <c r="O39" i="6"/>
  <c r="AM39" i="6"/>
  <c r="O25" i="6"/>
  <c r="AM25" i="6"/>
  <c r="O41" i="6"/>
  <c r="AM41" i="6"/>
  <c r="O28" i="6"/>
  <c r="AM28" i="6"/>
  <c r="O139" i="6"/>
  <c r="AM139" i="6"/>
  <c r="P57" i="8"/>
  <c r="AM57" i="8"/>
  <c r="O54" i="8"/>
  <c r="AL54" i="8"/>
  <c r="P26" i="6"/>
  <c r="AN26" i="6"/>
  <c r="O29" i="6"/>
  <c r="AM29" i="6"/>
  <c r="O140" i="6"/>
  <c r="AM140" i="6"/>
  <c r="P17" i="8"/>
  <c r="AM17" i="8"/>
  <c r="O24" i="6"/>
  <c r="AM24" i="6"/>
  <c r="O36" i="6"/>
  <c r="AM36" i="6"/>
  <c r="K87" i="49"/>
  <c r="AJ69" i="49"/>
  <c r="K75" i="49"/>
  <c r="AJ57" i="49"/>
  <c r="P50" i="6"/>
  <c r="AN50" i="6"/>
  <c r="P33" i="6"/>
  <c r="AN33" i="6"/>
  <c r="O33" i="6"/>
  <c r="AM33" i="6"/>
  <c r="S135" i="53"/>
  <c r="T134" i="53"/>
  <c r="AX134" i="53"/>
  <c r="T118" i="53"/>
  <c r="AX118" i="53"/>
  <c r="S119" i="53"/>
  <c r="AI103" i="51"/>
  <c r="T103" i="51"/>
  <c r="AS103" i="51"/>
  <c r="T94" i="51"/>
  <c r="AS94" i="51"/>
  <c r="AI94" i="51"/>
  <c r="T46" i="51"/>
  <c r="AS46" i="51"/>
  <c r="AI46" i="51"/>
  <c r="AI108" i="50"/>
  <c r="T108" i="50"/>
  <c r="AS108" i="50"/>
  <c r="AI56" i="52"/>
  <c r="T56" i="52"/>
  <c r="AS56" i="52"/>
  <c r="AI32" i="52"/>
  <c r="T32" i="52"/>
  <c r="AS32" i="52"/>
  <c r="T20" i="49"/>
  <c r="AV20" i="49"/>
  <c r="AK53" i="8"/>
  <c r="V53" i="8"/>
  <c r="AU53" i="8"/>
  <c r="L26" i="8"/>
  <c r="O20" i="8"/>
  <c r="AL20" i="8"/>
  <c r="P20" i="8"/>
  <c r="AM20" i="8"/>
  <c r="R20" i="8"/>
  <c r="P143" i="6"/>
  <c r="AN143" i="6"/>
  <c r="O143" i="6"/>
  <c r="AM143" i="6"/>
  <c r="P59" i="6"/>
  <c r="AN59" i="6"/>
  <c r="P36" i="6"/>
  <c r="AN36" i="6"/>
  <c r="O47" i="6"/>
  <c r="AM47" i="6"/>
  <c r="S28" i="53"/>
  <c r="T27" i="53"/>
  <c r="AX27" i="53"/>
  <c r="AI99" i="51"/>
  <c r="T99" i="51"/>
  <c r="AS99" i="51"/>
  <c r="T77" i="51"/>
  <c r="AS77" i="51"/>
  <c r="AI77" i="51"/>
  <c r="T30" i="51"/>
  <c r="AS30" i="51"/>
  <c r="AI30" i="51"/>
  <c r="L60" i="50"/>
  <c r="R42" i="50"/>
  <c r="AI29" i="50"/>
  <c r="T29" i="50"/>
  <c r="AS29" i="50"/>
  <c r="L43" i="50"/>
  <c r="R25" i="50"/>
  <c r="AI8" i="52"/>
  <c r="T8" i="52"/>
  <c r="AS8" i="52"/>
  <c r="O166" i="49"/>
  <c r="AM166" i="49"/>
  <c r="O109" i="49"/>
  <c r="AM109" i="49"/>
  <c r="O60" i="49"/>
  <c r="AM60" i="49"/>
  <c r="P128" i="49"/>
  <c r="AN128" i="49"/>
  <c r="T48" i="49"/>
  <c r="AV48" i="49"/>
  <c r="AL48" i="49"/>
  <c r="AL26" i="49"/>
  <c r="T26" i="49"/>
  <c r="AV26" i="49"/>
  <c r="L69" i="8"/>
  <c r="O63" i="8"/>
  <c r="AL63" i="8"/>
  <c r="R63" i="8"/>
  <c r="P63" i="8"/>
  <c r="AM63" i="8"/>
  <c r="G39" i="3"/>
  <c r="P51" i="49"/>
  <c r="AN51" i="49"/>
  <c r="P20" i="49"/>
  <c r="AN20" i="49"/>
  <c r="P28" i="49"/>
  <c r="AN28" i="49"/>
  <c r="P36" i="49"/>
  <c r="AN36" i="49"/>
  <c r="P44" i="49"/>
  <c r="AN44" i="49"/>
  <c r="P166" i="49"/>
  <c r="AN166" i="49"/>
  <c r="P174" i="49"/>
  <c r="AN174" i="49"/>
  <c r="P182" i="49"/>
  <c r="AN182" i="49"/>
  <c r="P190" i="49"/>
  <c r="AN190" i="49"/>
  <c r="P21" i="49"/>
  <c r="AN21" i="49"/>
  <c r="P29" i="49"/>
  <c r="AN29" i="49"/>
  <c r="P37" i="49"/>
  <c r="AN37" i="49"/>
  <c r="P45" i="49"/>
  <c r="AN45" i="49"/>
  <c r="P102" i="49"/>
  <c r="AN102" i="49"/>
  <c r="P126" i="49"/>
  <c r="AN126" i="49"/>
  <c r="P138" i="49"/>
  <c r="AN138" i="49"/>
  <c r="P159" i="49"/>
  <c r="AN159" i="49"/>
  <c r="P167" i="49"/>
  <c r="AN167" i="49"/>
  <c r="P175" i="49"/>
  <c r="AN175" i="49"/>
  <c r="P183" i="49"/>
  <c r="AN183" i="49"/>
  <c r="P191" i="49"/>
  <c r="AN191" i="49"/>
  <c r="P24" i="49"/>
  <c r="AN24" i="49"/>
  <c r="P32" i="49"/>
  <c r="AN32" i="49"/>
  <c r="P40" i="49"/>
  <c r="AN40" i="49"/>
  <c r="P154" i="49"/>
  <c r="AN154" i="49"/>
  <c r="P162" i="49"/>
  <c r="AN162" i="49"/>
  <c r="P170" i="49"/>
  <c r="AN170" i="49"/>
  <c r="P178" i="49"/>
  <c r="AN178" i="49"/>
  <c r="P186" i="49"/>
  <c r="AN186" i="49"/>
  <c r="P194" i="49"/>
  <c r="AN194" i="49"/>
  <c r="P18" i="49"/>
  <c r="AN18" i="49"/>
  <c r="P31" i="49"/>
  <c r="AN31" i="49"/>
  <c r="P43" i="49"/>
  <c r="AN43" i="49"/>
  <c r="P96" i="49"/>
  <c r="AN96" i="49"/>
  <c r="P184" i="49"/>
  <c r="AN184" i="49"/>
  <c r="P19" i="49"/>
  <c r="AN19" i="49"/>
  <c r="P33" i="49"/>
  <c r="AN33" i="49"/>
  <c r="P46" i="49"/>
  <c r="AN46" i="49"/>
  <c r="P108" i="49"/>
  <c r="AN108" i="49"/>
  <c r="P160" i="49"/>
  <c r="AN160" i="49"/>
  <c r="P185" i="49"/>
  <c r="AN185" i="49"/>
  <c r="P23" i="49"/>
  <c r="AN23" i="49"/>
  <c r="P35" i="49"/>
  <c r="AN35" i="49"/>
  <c r="P104" i="49"/>
  <c r="AN104" i="49"/>
  <c r="P163" i="49"/>
  <c r="AN163" i="49"/>
  <c r="P176" i="49"/>
  <c r="AN176" i="49"/>
  <c r="P188" i="49"/>
  <c r="AN188" i="49"/>
  <c r="P30" i="49"/>
  <c r="AN30" i="49"/>
  <c r="P48" i="49"/>
  <c r="AN48" i="49"/>
  <c r="P153" i="49"/>
  <c r="AN153" i="49"/>
  <c r="P173" i="49"/>
  <c r="AN173" i="49"/>
  <c r="P193" i="49"/>
  <c r="AN193" i="49"/>
  <c r="P34" i="49"/>
  <c r="AN34" i="49"/>
  <c r="P84" i="49"/>
  <c r="AN84" i="49"/>
  <c r="P99" i="49"/>
  <c r="AN99" i="49"/>
  <c r="P105" i="49"/>
  <c r="AN105" i="49"/>
  <c r="P120" i="49"/>
  <c r="AN120" i="49"/>
  <c r="P127" i="49"/>
  <c r="AN127" i="49"/>
  <c r="P155" i="49"/>
  <c r="AN155" i="49"/>
  <c r="P177" i="49"/>
  <c r="AN177" i="49"/>
  <c r="P195" i="49"/>
  <c r="AN195" i="49"/>
  <c r="P39" i="49"/>
  <c r="AN39" i="49"/>
  <c r="P60" i="49"/>
  <c r="AN60" i="49"/>
  <c r="P121" i="49"/>
  <c r="AN121" i="49"/>
  <c r="P161" i="49"/>
  <c r="AN161" i="49"/>
  <c r="P180" i="49"/>
  <c r="AN180" i="49"/>
  <c r="P47" i="49"/>
  <c r="AN47" i="49"/>
  <c r="P168" i="49"/>
  <c r="AN168" i="49"/>
  <c r="P22" i="49"/>
  <c r="AN22" i="49"/>
  <c r="P100" i="49"/>
  <c r="AN100" i="49"/>
  <c r="P145" i="49"/>
  <c r="AN145" i="49"/>
  <c r="P169" i="49"/>
  <c r="AN169" i="49"/>
  <c r="P38" i="49"/>
  <c r="AN38" i="49"/>
  <c r="P156" i="49"/>
  <c r="AN156" i="49"/>
  <c r="P189" i="49"/>
  <c r="AN189" i="49"/>
  <c r="P26" i="49"/>
  <c r="AN26" i="49"/>
  <c r="P129" i="49"/>
  <c r="AN129" i="49"/>
  <c r="P179" i="49"/>
  <c r="AN179" i="49"/>
  <c r="P27" i="49"/>
  <c r="AN27" i="49"/>
  <c r="P101" i="49"/>
  <c r="AN101" i="49"/>
  <c r="P144" i="49"/>
  <c r="AN144" i="49"/>
  <c r="P181" i="49"/>
  <c r="AN181" i="49"/>
  <c r="P42" i="49"/>
  <c r="AN42" i="49"/>
  <c r="P95" i="49"/>
  <c r="AN95" i="49"/>
  <c r="P124" i="49"/>
  <c r="AN124" i="49"/>
  <c r="P192" i="49"/>
  <c r="AN192" i="49"/>
  <c r="P41" i="49"/>
  <c r="AN41" i="49"/>
  <c r="P97" i="49"/>
  <c r="AN97" i="49"/>
  <c r="O23" i="49"/>
  <c r="AM23" i="49"/>
  <c r="O31" i="49"/>
  <c r="AM31" i="49"/>
  <c r="O39" i="49"/>
  <c r="AM39" i="49"/>
  <c r="O47" i="49"/>
  <c r="AM47" i="49"/>
  <c r="O55" i="49"/>
  <c r="AM55" i="49"/>
  <c r="O79" i="49"/>
  <c r="AM79" i="49"/>
  <c r="O87" i="49"/>
  <c r="AM87" i="49"/>
  <c r="O103" i="49"/>
  <c r="AM103" i="49"/>
  <c r="O127" i="49"/>
  <c r="AM127" i="49"/>
  <c r="O159" i="49"/>
  <c r="AM159" i="49"/>
  <c r="O167" i="49"/>
  <c r="AM167" i="49"/>
  <c r="O176" i="49"/>
  <c r="AM176" i="49"/>
  <c r="O184" i="49"/>
  <c r="AM184" i="49"/>
  <c r="O192" i="49"/>
  <c r="AM192" i="49"/>
  <c r="P152" i="49"/>
  <c r="AN152" i="49"/>
  <c r="O24" i="49"/>
  <c r="AM24" i="49"/>
  <c r="O32" i="49"/>
  <c r="AM32" i="49"/>
  <c r="O40" i="49"/>
  <c r="AM40" i="49"/>
  <c r="O56" i="49"/>
  <c r="AM56" i="49"/>
  <c r="O96" i="49"/>
  <c r="AM96" i="49"/>
  <c r="O104" i="49"/>
  <c r="AM104" i="49"/>
  <c r="O120" i="49"/>
  <c r="AM120" i="49"/>
  <c r="O128" i="49"/>
  <c r="AM128" i="49"/>
  <c r="O144" i="49"/>
  <c r="AM144" i="49"/>
  <c r="O152" i="49"/>
  <c r="AM152" i="49"/>
  <c r="O160" i="49"/>
  <c r="AM160" i="49"/>
  <c r="O168" i="49"/>
  <c r="AM168" i="49"/>
  <c r="O177" i="49"/>
  <c r="AM177" i="49"/>
  <c r="O185" i="49"/>
  <c r="AM185" i="49"/>
  <c r="O193" i="49"/>
  <c r="AM193" i="49"/>
  <c r="O18" i="49"/>
  <c r="AM18" i="49"/>
  <c r="O26" i="49"/>
  <c r="AM26" i="49"/>
  <c r="O34" i="49"/>
  <c r="AM34" i="49"/>
  <c r="O42" i="49"/>
  <c r="AM42" i="49"/>
  <c r="O66" i="49"/>
  <c r="AM66" i="49"/>
  <c r="O98" i="49"/>
  <c r="AM98" i="49"/>
  <c r="O106" i="49"/>
  <c r="AM106" i="49"/>
  <c r="O122" i="49"/>
  <c r="AM122" i="49"/>
  <c r="O130" i="49"/>
  <c r="AM130" i="49"/>
  <c r="O138" i="49"/>
  <c r="AM138" i="49"/>
  <c r="O146" i="49"/>
  <c r="AM146" i="49"/>
  <c r="O154" i="49"/>
  <c r="AM154" i="49"/>
  <c r="O162" i="49"/>
  <c r="AM162" i="49"/>
  <c r="O170" i="49"/>
  <c r="AM170" i="49"/>
  <c r="O179" i="49"/>
  <c r="AM179" i="49"/>
  <c r="O187" i="49"/>
  <c r="AM187" i="49"/>
  <c r="O195" i="49"/>
  <c r="AM195" i="49"/>
  <c r="P61" i="49"/>
  <c r="AN61" i="49"/>
  <c r="O29" i="49"/>
  <c r="AM29" i="49"/>
  <c r="O43" i="49"/>
  <c r="AM43" i="49"/>
  <c r="O54" i="49"/>
  <c r="AM54" i="49"/>
  <c r="O68" i="49"/>
  <c r="AM68" i="49"/>
  <c r="O107" i="49"/>
  <c r="AM107" i="49"/>
  <c r="O145" i="49"/>
  <c r="AM145" i="49"/>
  <c r="O183" i="49"/>
  <c r="AM183" i="49"/>
  <c r="P187" i="49"/>
  <c r="AN187" i="49"/>
  <c r="O19" i="49"/>
  <c r="AM19" i="49"/>
  <c r="O30" i="49"/>
  <c r="AM30" i="49"/>
  <c r="O44" i="49"/>
  <c r="AM44" i="49"/>
  <c r="O108" i="49"/>
  <c r="AM108" i="49"/>
  <c r="O121" i="49"/>
  <c r="AM121" i="49"/>
  <c r="O133" i="49"/>
  <c r="AM133" i="49"/>
  <c r="O147" i="49"/>
  <c r="AM147" i="49"/>
  <c r="O186" i="49"/>
  <c r="AM186" i="49"/>
  <c r="O173" i="49"/>
  <c r="AM173" i="49"/>
  <c r="P55" i="49"/>
  <c r="AN55" i="49"/>
  <c r="O25" i="49"/>
  <c r="AM25" i="49"/>
  <c r="O37" i="49"/>
  <c r="AM37" i="49"/>
  <c r="O62" i="49"/>
  <c r="AM62" i="49"/>
  <c r="O101" i="49"/>
  <c r="AM101" i="49"/>
  <c r="O126" i="49"/>
  <c r="AM126" i="49"/>
  <c r="O153" i="49"/>
  <c r="AM153" i="49"/>
  <c r="O165" i="49"/>
  <c r="AM165" i="49"/>
  <c r="O180" i="49"/>
  <c r="AM180" i="49"/>
  <c r="O191" i="49"/>
  <c r="AM191" i="49"/>
  <c r="P67" i="49"/>
  <c r="AN67" i="49"/>
  <c r="O35" i="49"/>
  <c r="AM35" i="49"/>
  <c r="O97" i="49"/>
  <c r="AM97" i="49"/>
  <c r="O156" i="49"/>
  <c r="AM156" i="49"/>
  <c r="O178" i="49"/>
  <c r="AM178" i="49"/>
  <c r="O36" i="49"/>
  <c r="AM36" i="49"/>
  <c r="O99" i="49"/>
  <c r="AM99" i="49"/>
  <c r="O161" i="49"/>
  <c r="AM161" i="49"/>
  <c r="O181" i="49"/>
  <c r="AM181" i="49"/>
  <c r="O21" i="49"/>
  <c r="AM21" i="49"/>
  <c r="O41" i="49"/>
  <c r="AM41" i="49"/>
  <c r="O61" i="49"/>
  <c r="AM61" i="49"/>
  <c r="O84" i="49"/>
  <c r="AM84" i="49"/>
  <c r="O102" i="49"/>
  <c r="AM102" i="49"/>
  <c r="O124" i="49"/>
  <c r="AM124" i="49"/>
  <c r="O188" i="49"/>
  <c r="AM188" i="49"/>
  <c r="O20" i="49"/>
  <c r="AM20" i="49"/>
  <c r="O85" i="49"/>
  <c r="AM85" i="49"/>
  <c r="O182" i="49"/>
  <c r="AM182" i="49"/>
  <c r="O22" i="49"/>
  <c r="AM22" i="49"/>
  <c r="O86" i="49"/>
  <c r="AM86" i="49"/>
  <c r="O123" i="49"/>
  <c r="AM123" i="49"/>
  <c r="O189" i="49"/>
  <c r="AM189" i="49"/>
  <c r="P123" i="49"/>
  <c r="AN123" i="49"/>
  <c r="O28" i="49"/>
  <c r="AM28" i="49"/>
  <c r="O129" i="49"/>
  <c r="AM129" i="49"/>
  <c r="O163" i="49"/>
  <c r="AM163" i="49"/>
  <c r="O194" i="49"/>
  <c r="AM194" i="49"/>
  <c r="O94" i="6"/>
  <c r="AM94" i="6"/>
  <c r="P39" i="6"/>
  <c r="AN39" i="6"/>
  <c r="P32" i="6"/>
  <c r="AN32" i="6"/>
  <c r="AI127" i="51"/>
  <c r="T127" i="51"/>
  <c r="AS127" i="51"/>
  <c r="T87" i="51"/>
  <c r="AS87" i="51"/>
  <c r="AI87" i="51"/>
  <c r="AI84" i="51"/>
  <c r="T84" i="51"/>
  <c r="AS84" i="51"/>
  <c r="T55" i="51"/>
  <c r="AS55" i="51"/>
  <c r="AI55" i="51"/>
  <c r="R63" i="50"/>
  <c r="L81" i="50"/>
  <c r="T59" i="52"/>
  <c r="AS59" i="52"/>
  <c r="AI59" i="52"/>
  <c r="O190" i="49"/>
  <c r="AM190" i="49"/>
  <c r="O78" i="49"/>
  <c r="AM78" i="49"/>
  <c r="O33" i="49"/>
  <c r="AM33" i="49"/>
  <c r="AL54" i="49"/>
  <c r="T54" i="49"/>
  <c r="AV54" i="49"/>
  <c r="V76" i="8"/>
  <c r="AU76" i="8"/>
  <c r="AK76" i="8"/>
  <c r="AI104" i="51"/>
  <c r="T104" i="51"/>
  <c r="AS104" i="51"/>
  <c r="AI81" i="51"/>
  <c r="T81" i="51"/>
  <c r="AS81" i="51"/>
  <c r="AI51" i="51"/>
  <c r="T51" i="51"/>
  <c r="AS51" i="51"/>
  <c r="AI42" i="51"/>
  <c r="T42" i="51"/>
  <c r="AS42" i="51"/>
  <c r="AI62" i="50"/>
  <c r="T62" i="50"/>
  <c r="AS62" i="50"/>
  <c r="T15" i="52"/>
  <c r="AS15" i="52"/>
  <c r="AI15" i="52"/>
  <c r="O175" i="49"/>
  <c r="AM175" i="49"/>
  <c r="O27" i="49"/>
  <c r="AM27" i="49"/>
  <c r="AL153" i="49"/>
  <c r="T153" i="49"/>
  <c r="AV153" i="49"/>
  <c r="AL146" i="49"/>
  <c r="T146" i="49"/>
  <c r="AV146" i="49"/>
  <c r="P41" i="6"/>
  <c r="AN41" i="6"/>
  <c r="P25" i="6"/>
  <c r="AN25" i="6"/>
  <c r="AI93" i="51"/>
  <c r="AI68" i="51"/>
  <c r="T68" i="51"/>
  <c r="AS68" i="51"/>
  <c r="T87" i="52"/>
  <c r="AS87" i="52"/>
  <c r="AI87" i="52"/>
  <c r="AI68" i="52"/>
  <c r="T68" i="52"/>
  <c r="AS68" i="52"/>
  <c r="T125" i="49"/>
  <c r="AV125" i="49"/>
  <c r="AL125" i="49"/>
  <c r="AL98" i="49"/>
  <c r="T98" i="49"/>
  <c r="AV98" i="49"/>
  <c r="AL8" i="49"/>
  <c r="T8" i="49"/>
  <c r="AV8" i="49"/>
  <c r="L140" i="49"/>
  <c r="R139" i="49"/>
  <c r="P139" i="49"/>
  <c r="AN139" i="49"/>
  <c r="O139" i="49"/>
  <c r="AM139" i="49"/>
  <c r="P140" i="6"/>
  <c r="AN140" i="6"/>
  <c r="P90" i="6"/>
  <c r="AN90" i="6"/>
  <c r="P58" i="6"/>
  <c r="AN58" i="6"/>
  <c r="P34" i="6"/>
  <c r="AN34" i="6"/>
  <c r="P29" i="6"/>
  <c r="AN29" i="6"/>
  <c r="T43" i="53"/>
  <c r="AX43" i="53"/>
  <c r="T120" i="51"/>
  <c r="AS120" i="51"/>
  <c r="AI78" i="51"/>
  <c r="T78" i="51"/>
  <c r="AS78" i="51"/>
  <c r="AI39" i="51"/>
  <c r="T39" i="51"/>
  <c r="AS39" i="51"/>
  <c r="AI36" i="51"/>
  <c r="T36" i="51"/>
  <c r="AS36" i="51"/>
  <c r="L67" i="50"/>
  <c r="R49" i="50"/>
  <c r="AI11" i="50"/>
  <c r="T11" i="50"/>
  <c r="AS11" i="50"/>
  <c r="AI24" i="52"/>
  <c r="T24" i="52"/>
  <c r="AS24" i="52"/>
  <c r="R22" i="8"/>
  <c r="P22" i="8"/>
  <c r="AM22" i="8"/>
  <c r="L28" i="8"/>
  <c r="O22" i="8"/>
  <c r="AL22" i="8"/>
  <c r="V17" i="8"/>
  <c r="AU17" i="8"/>
  <c r="AK17" i="8"/>
  <c r="V133" i="53"/>
  <c r="AU133" i="53"/>
  <c r="AK133" i="53"/>
  <c r="P139" i="6"/>
  <c r="AN139" i="6"/>
  <c r="P28" i="6"/>
  <c r="AN28" i="6"/>
  <c r="T44" i="53"/>
  <c r="AX44" i="53"/>
  <c r="S45" i="53"/>
  <c r="T11" i="53"/>
  <c r="AX11" i="53"/>
  <c r="S12" i="53"/>
  <c r="L92" i="50"/>
  <c r="R74" i="50"/>
  <c r="R48" i="50"/>
  <c r="L66" i="50"/>
  <c r="L55" i="50"/>
  <c r="R37" i="50"/>
  <c r="L70" i="50"/>
  <c r="R52" i="50"/>
  <c r="R12" i="8"/>
  <c r="L18" i="8"/>
  <c r="O12" i="8"/>
  <c r="AL12" i="8"/>
  <c r="P12" i="8"/>
  <c r="AM12" i="8"/>
  <c r="V7" i="8"/>
  <c r="AU7" i="8"/>
  <c r="AK7" i="8"/>
  <c r="AK89" i="53"/>
  <c r="V89" i="53"/>
  <c r="AU89" i="53"/>
  <c r="L74" i="49"/>
  <c r="R73" i="49"/>
  <c r="L59" i="50"/>
  <c r="R41" i="50"/>
  <c r="T75" i="52"/>
  <c r="AS75" i="52"/>
  <c r="AI75" i="52"/>
  <c r="T23" i="52"/>
  <c r="AS23" i="52"/>
  <c r="AI23" i="52"/>
  <c r="AK65" i="8"/>
  <c r="V65" i="8"/>
  <c r="AU65" i="8"/>
  <c r="R61" i="8"/>
  <c r="P61" i="8"/>
  <c r="AM61" i="8"/>
  <c r="L67" i="8"/>
  <c r="O61" i="8"/>
  <c r="AL61" i="8"/>
  <c r="V118" i="53"/>
  <c r="AU118" i="53"/>
  <c r="AK118" i="53"/>
  <c r="L83" i="50"/>
  <c r="R65" i="50"/>
  <c r="T55" i="52"/>
  <c r="AS55" i="52"/>
  <c r="AI55" i="52"/>
  <c r="AL150" i="49"/>
  <c r="T150" i="49"/>
  <c r="AV150" i="49"/>
  <c r="T121" i="49"/>
  <c r="AV121" i="49"/>
  <c r="AL121" i="49"/>
  <c r="AL72" i="49"/>
  <c r="T72" i="49"/>
  <c r="AV72" i="49"/>
  <c r="AL23" i="49"/>
  <c r="T23" i="49"/>
  <c r="AV23" i="49"/>
  <c r="AL7" i="49"/>
  <c r="T7" i="49"/>
  <c r="AV7" i="49"/>
  <c r="P11" i="8"/>
  <c r="AM11" i="8"/>
  <c r="P19" i="8"/>
  <c r="AM19" i="8"/>
  <c r="P27" i="8"/>
  <c r="AM27" i="8"/>
  <c r="P35" i="8"/>
  <c r="AM35" i="8"/>
  <c r="P43" i="8"/>
  <c r="AM43" i="8"/>
  <c r="P51" i="8"/>
  <c r="AM51" i="8"/>
  <c r="P59" i="8"/>
  <c r="AM59" i="8"/>
  <c r="O15" i="8"/>
  <c r="AL15" i="8"/>
  <c r="O23" i="8"/>
  <c r="AL23" i="8"/>
  <c r="O31" i="8"/>
  <c r="AL31" i="8"/>
  <c r="O39" i="8"/>
  <c r="AL39" i="8"/>
  <c r="O47" i="8"/>
  <c r="AL47" i="8"/>
  <c r="P8" i="8"/>
  <c r="AM8" i="8"/>
  <c r="P16" i="8"/>
  <c r="AM16" i="8"/>
  <c r="P56" i="8"/>
  <c r="AM56" i="8"/>
  <c r="P64" i="8"/>
  <c r="AM64" i="8"/>
  <c r="P72" i="8"/>
  <c r="AM72" i="8"/>
  <c r="P80" i="8"/>
  <c r="AM80" i="8"/>
  <c r="P88" i="8"/>
  <c r="AM88" i="8"/>
  <c r="O52" i="8"/>
  <c r="AL52" i="8"/>
  <c r="O60" i="8"/>
  <c r="AL60" i="8"/>
  <c r="O68" i="8"/>
  <c r="AL68" i="8"/>
  <c r="O76" i="8"/>
  <c r="AL76" i="8"/>
  <c r="O84" i="8"/>
  <c r="AL84" i="8"/>
  <c r="P29" i="8"/>
  <c r="AM29" i="8"/>
  <c r="P39" i="8"/>
  <c r="AM39" i="8"/>
  <c r="P50" i="8"/>
  <c r="AM50" i="8"/>
  <c r="P82" i="8"/>
  <c r="AM82" i="8"/>
  <c r="O19" i="8"/>
  <c r="AL19" i="8"/>
  <c r="O41" i="8"/>
  <c r="AL41" i="8"/>
  <c r="O62" i="8"/>
  <c r="AL62" i="8"/>
  <c r="P41" i="8"/>
  <c r="AM41" i="8"/>
  <c r="P52" i="8"/>
  <c r="AM52" i="8"/>
  <c r="P62" i="8"/>
  <c r="AM62" i="8"/>
  <c r="P84" i="8"/>
  <c r="AM84" i="8"/>
  <c r="O10" i="8"/>
  <c r="AL10" i="8"/>
  <c r="O21" i="8"/>
  <c r="AL21" i="8"/>
  <c r="O64" i="8"/>
  <c r="AL64" i="8"/>
  <c r="O74" i="8"/>
  <c r="AL74" i="8"/>
  <c r="P33" i="8"/>
  <c r="AM33" i="8"/>
  <c r="P54" i="8"/>
  <c r="AM54" i="8"/>
  <c r="P65" i="8"/>
  <c r="AM65" i="8"/>
  <c r="P76" i="8"/>
  <c r="AM76" i="8"/>
  <c r="P86" i="8"/>
  <c r="AM86" i="8"/>
  <c r="O13" i="8"/>
  <c r="AL13" i="8"/>
  <c r="O45" i="8"/>
  <c r="AL45" i="8"/>
  <c r="O56" i="8"/>
  <c r="AL56" i="8"/>
  <c r="O66" i="8"/>
  <c r="AL66" i="8"/>
  <c r="O88" i="8"/>
  <c r="AL88" i="8"/>
  <c r="P10" i="8"/>
  <c r="AM10" i="8"/>
  <c r="P45" i="8"/>
  <c r="AM45" i="8"/>
  <c r="P60" i="8"/>
  <c r="AM60" i="8"/>
  <c r="P78" i="8"/>
  <c r="AM78" i="8"/>
  <c r="O27" i="8"/>
  <c r="AL27" i="8"/>
  <c r="O80" i="8"/>
  <c r="AL80" i="8"/>
  <c r="P13" i="8"/>
  <c r="AM13" i="8"/>
  <c r="O14" i="8"/>
  <c r="AL14" i="8"/>
  <c r="O29" i="8"/>
  <c r="AL29" i="8"/>
  <c r="O65" i="8"/>
  <c r="AL65" i="8"/>
  <c r="P15" i="8"/>
  <c r="AM15" i="8"/>
  <c r="P49" i="8"/>
  <c r="AM49" i="8"/>
  <c r="P68" i="8"/>
  <c r="AM68" i="8"/>
  <c r="O17" i="8"/>
  <c r="AL17" i="8"/>
  <c r="O35" i="8"/>
  <c r="AL35" i="8"/>
  <c r="O50" i="8"/>
  <c r="AL50" i="8"/>
  <c r="O86" i="8"/>
  <c r="AL86" i="8"/>
  <c r="P58" i="8"/>
  <c r="AM58" i="8"/>
  <c r="O33" i="8"/>
  <c r="AL33" i="8"/>
  <c r="O58" i="8"/>
  <c r="AL58" i="8"/>
  <c r="P37" i="8"/>
  <c r="AM37" i="8"/>
  <c r="P66" i="8"/>
  <c r="AM66" i="8"/>
  <c r="P6" i="8"/>
  <c r="AM6" i="8"/>
  <c r="O37" i="8"/>
  <c r="AL37" i="8"/>
  <c r="O59" i="8"/>
  <c r="AL59" i="8"/>
  <c r="P23" i="8"/>
  <c r="AM23" i="8"/>
  <c r="P53" i="8"/>
  <c r="AM53" i="8"/>
  <c r="O49" i="8"/>
  <c r="AL49" i="8"/>
  <c r="AK50" i="8"/>
  <c r="V50" i="8"/>
  <c r="AU50" i="8"/>
  <c r="V43" i="8"/>
  <c r="AU43" i="8"/>
  <c r="AK43" i="8"/>
  <c r="V99" i="53"/>
  <c r="AU99" i="53"/>
  <c r="AK99" i="53"/>
  <c r="L71" i="50"/>
  <c r="L75" i="50"/>
  <c r="R57" i="50"/>
  <c r="T27" i="50"/>
  <c r="AS27" i="50"/>
  <c r="AI27" i="50"/>
  <c r="AL130" i="49"/>
  <c r="T130" i="49"/>
  <c r="AV130" i="49"/>
  <c r="T68" i="49"/>
  <c r="AV68" i="49"/>
  <c r="AL68" i="49"/>
  <c r="T7" i="8"/>
  <c r="AX7" i="8"/>
  <c r="S8" i="8"/>
  <c r="V49" i="8"/>
  <c r="AU49" i="8"/>
  <c r="AK49" i="8"/>
  <c r="AL126" i="49"/>
  <c r="T126" i="49"/>
  <c r="AV126" i="49"/>
  <c r="AL114" i="49"/>
  <c r="T114" i="49"/>
  <c r="AV114" i="49"/>
  <c r="AL86" i="49"/>
  <c r="T86" i="49"/>
  <c r="AV86" i="49"/>
  <c r="AL35" i="49"/>
  <c r="T35" i="49"/>
  <c r="AV35" i="49"/>
  <c r="V16" i="8"/>
  <c r="AU16" i="8"/>
  <c r="AK16" i="8"/>
  <c r="L51" i="50"/>
  <c r="R33" i="50"/>
  <c r="AI7" i="50"/>
  <c r="AL90" i="49"/>
  <c r="T90" i="49"/>
  <c r="AV90" i="49"/>
  <c r="AL43" i="49"/>
  <c r="T43" i="49"/>
  <c r="AV43" i="49"/>
  <c r="AL28" i="49"/>
  <c r="T28" i="49"/>
  <c r="AV28" i="49"/>
  <c r="V37" i="8"/>
  <c r="AU37" i="8"/>
  <c r="AK37" i="8"/>
  <c r="AK126" i="53"/>
  <c r="V126" i="53"/>
  <c r="AU126" i="53"/>
  <c r="AK85" i="53"/>
  <c r="V85" i="53"/>
  <c r="AU85" i="53"/>
  <c r="L52" i="49"/>
  <c r="R51" i="49"/>
  <c r="AL11" i="49"/>
  <c r="T11" i="49"/>
  <c r="AV11" i="49"/>
  <c r="T50" i="8"/>
  <c r="AX50" i="8"/>
  <c r="S51" i="8"/>
  <c r="R71" i="8"/>
  <c r="L77" i="8"/>
  <c r="O71" i="8"/>
  <c r="AL71" i="8"/>
  <c r="P71" i="8"/>
  <c r="AM71" i="8"/>
  <c r="V27" i="8"/>
  <c r="AU27" i="8"/>
  <c r="AK27" i="8"/>
  <c r="AL94" i="49"/>
  <c r="T94" i="49"/>
  <c r="AV94" i="49"/>
  <c r="T46" i="49"/>
  <c r="AV46" i="49"/>
  <c r="AL46" i="49"/>
  <c r="V11" i="8"/>
  <c r="AU11" i="8"/>
  <c r="AK11" i="8"/>
  <c r="AK77" i="53"/>
  <c r="V77" i="53"/>
  <c r="AU77" i="53"/>
  <c r="AK28" i="53"/>
  <c r="V28" i="53"/>
  <c r="AU28" i="53"/>
  <c r="V23" i="53"/>
  <c r="AU23" i="53"/>
  <c r="AK23" i="53"/>
  <c r="AL138" i="49"/>
  <c r="T138" i="49"/>
  <c r="AV138" i="49"/>
  <c r="AL102" i="49"/>
  <c r="T102" i="49"/>
  <c r="AV102" i="49"/>
  <c r="T14" i="49"/>
  <c r="AV14" i="49"/>
  <c r="AL14" i="49"/>
  <c r="V78" i="8"/>
  <c r="AU78" i="8"/>
  <c r="AK78" i="8"/>
  <c r="AK163" i="53"/>
  <c r="V163" i="53"/>
  <c r="AU163" i="53"/>
  <c r="AK108" i="53"/>
  <c r="V108" i="53"/>
  <c r="AU108" i="53"/>
  <c r="AK97" i="53"/>
  <c r="V97" i="53"/>
  <c r="AU97" i="53"/>
  <c r="AK40" i="53"/>
  <c r="V40" i="53"/>
  <c r="AU40" i="53"/>
  <c r="V31" i="53"/>
  <c r="AU31" i="53"/>
  <c r="AK31" i="53"/>
  <c r="AL122" i="49"/>
  <c r="T122" i="49"/>
  <c r="AV122" i="49"/>
  <c r="AL106" i="49"/>
  <c r="T106" i="49"/>
  <c r="AV106" i="49"/>
  <c r="AL39" i="49"/>
  <c r="T39" i="49"/>
  <c r="AV39" i="49"/>
  <c r="V82" i="8"/>
  <c r="AU82" i="8"/>
  <c r="AK82" i="8"/>
  <c r="AK49" i="53"/>
  <c r="V49" i="53"/>
  <c r="AU49" i="53"/>
  <c r="AK9" i="53"/>
  <c r="V9" i="53"/>
  <c r="AU9" i="53"/>
  <c r="L134" i="49"/>
  <c r="V74" i="8"/>
  <c r="AU74" i="8"/>
  <c r="AK74" i="8"/>
  <c r="AK15" i="8"/>
  <c r="V15" i="8"/>
  <c r="AU15" i="8"/>
  <c r="AK94" i="53"/>
  <c r="V94" i="53"/>
  <c r="AU94" i="53"/>
  <c r="AK41" i="53"/>
  <c r="V41" i="53"/>
  <c r="AU41" i="53"/>
  <c r="AK32" i="53"/>
  <c r="V32" i="53"/>
  <c r="AU32" i="53"/>
  <c r="L148" i="49"/>
  <c r="P147" i="49"/>
  <c r="AN147" i="49"/>
  <c r="V88" i="8"/>
  <c r="AU88" i="8"/>
  <c r="AK88" i="8"/>
  <c r="R55" i="8"/>
  <c r="O55" i="8"/>
  <c r="AL55" i="8"/>
  <c r="V51" i="8"/>
  <c r="AU51" i="8"/>
  <c r="AK51" i="8"/>
  <c r="V14" i="8"/>
  <c r="AU14" i="8"/>
  <c r="AK14" i="8"/>
  <c r="AK9" i="8"/>
  <c r="V9" i="8"/>
  <c r="AU9" i="8"/>
  <c r="L57" i="49"/>
  <c r="P56" i="49"/>
  <c r="AN56" i="49"/>
  <c r="V72" i="8"/>
  <c r="AU72" i="8"/>
  <c r="AK72" i="8"/>
  <c r="V62" i="8"/>
  <c r="AU62" i="8"/>
  <c r="AK62" i="8"/>
  <c r="V155" i="53"/>
  <c r="AU155" i="53"/>
  <c r="AK155" i="53"/>
  <c r="AK124" i="53"/>
  <c r="V124" i="53"/>
  <c r="AU124" i="53"/>
  <c r="AK65" i="53"/>
  <c r="V65" i="53"/>
  <c r="AU65" i="53"/>
  <c r="AK17" i="53"/>
  <c r="V17" i="53"/>
  <c r="AU17" i="53"/>
  <c r="L110" i="49"/>
  <c r="P109" i="49"/>
  <c r="AN109" i="49"/>
  <c r="L80" i="49"/>
  <c r="P79" i="49"/>
  <c r="AN79" i="49"/>
  <c r="V66" i="8"/>
  <c r="AU66" i="8"/>
  <c r="AK66" i="8"/>
  <c r="V60" i="8"/>
  <c r="AU60" i="8"/>
  <c r="AK60" i="8"/>
  <c r="AK57" i="8"/>
  <c r="V57" i="8"/>
  <c r="AU57" i="8"/>
  <c r="AK87" i="53"/>
  <c r="V87" i="53"/>
  <c r="AU87" i="53"/>
  <c r="AK54" i="53"/>
  <c r="V54" i="53"/>
  <c r="AU54" i="53"/>
  <c r="P125" i="49"/>
  <c r="AN125" i="49"/>
  <c r="P54" i="49"/>
  <c r="AN54" i="49"/>
  <c r="V45" i="53"/>
  <c r="AU45" i="53"/>
  <c r="AK45" i="53"/>
  <c r="AK8" i="53"/>
  <c r="V8" i="53"/>
  <c r="AU8" i="53"/>
  <c r="P62" i="49"/>
  <c r="AN62" i="49"/>
  <c r="L63" i="49"/>
  <c r="V58" i="8"/>
  <c r="AU58" i="8"/>
  <c r="AK58" i="8"/>
  <c r="V111" i="53"/>
  <c r="AU111" i="53"/>
  <c r="AK111" i="53"/>
  <c r="AK103" i="53"/>
  <c r="V103" i="53"/>
  <c r="AU103" i="53"/>
  <c r="AK81" i="53"/>
  <c r="V81" i="53"/>
  <c r="AU81" i="53"/>
  <c r="AK76" i="53"/>
  <c r="V76" i="53"/>
  <c r="AU76" i="53"/>
  <c r="AK58" i="53"/>
  <c r="V58" i="53"/>
  <c r="AU58" i="53"/>
  <c r="AK33" i="53"/>
  <c r="V33" i="53"/>
  <c r="AU33" i="53"/>
  <c r="P107" i="49"/>
  <c r="AN107" i="49"/>
  <c r="AK113" i="53"/>
  <c r="V113" i="53"/>
  <c r="AU113" i="53"/>
  <c r="P146" i="49"/>
  <c r="AN146" i="49"/>
  <c r="P130" i="49"/>
  <c r="AN130" i="49"/>
  <c r="L131" i="49"/>
  <c r="L116" i="49"/>
  <c r="L88" i="49"/>
  <c r="P87" i="49"/>
  <c r="AN87" i="49"/>
  <c r="P78" i="49"/>
  <c r="AN78" i="49"/>
  <c r="AK105" i="53"/>
  <c r="V105" i="53"/>
  <c r="AU105" i="53"/>
  <c r="P68" i="49"/>
  <c r="AN68" i="49"/>
  <c r="L69" i="49"/>
  <c r="AK25" i="53"/>
  <c r="V25" i="53"/>
  <c r="AU25" i="53"/>
  <c r="P106" i="49"/>
  <c r="AN106" i="49"/>
  <c r="P66" i="49"/>
  <c r="AN66" i="49"/>
  <c r="P122" i="49"/>
  <c r="AN122" i="49"/>
  <c r="P98" i="49"/>
  <c r="AN98" i="49"/>
  <c r="P85" i="49"/>
  <c r="AN85" i="49"/>
  <c r="P86" i="49"/>
  <c r="AN86" i="49"/>
  <c r="L110" i="50"/>
  <c r="R92" i="50"/>
  <c r="C42" i="3"/>
  <c r="C43" i="3"/>
  <c r="C44" i="3"/>
  <c r="O92" i="50"/>
  <c r="AJ92" i="50"/>
  <c r="AD92" i="50"/>
  <c r="AI50" i="50"/>
  <c r="T50" i="50"/>
  <c r="AS50" i="50"/>
  <c r="AG44" i="6"/>
  <c r="K62" i="6"/>
  <c r="E34" i="8"/>
  <c r="Q60" i="6"/>
  <c r="A42" i="6"/>
  <c r="AB42" i="6"/>
  <c r="AP42" i="6"/>
  <c r="Q100" i="6"/>
  <c r="A82" i="6"/>
  <c r="AB82" i="6"/>
  <c r="AP82" i="6"/>
  <c r="P110" i="49"/>
  <c r="AN110" i="49"/>
  <c r="L111" i="49"/>
  <c r="O110" i="49"/>
  <c r="AM110" i="49"/>
  <c r="R110" i="49"/>
  <c r="AD110" i="49"/>
  <c r="T52" i="50"/>
  <c r="AS52" i="50"/>
  <c r="AI52" i="50"/>
  <c r="S13" i="53"/>
  <c r="T12" i="53"/>
  <c r="AX12" i="53"/>
  <c r="O49" i="49"/>
  <c r="AM49" i="49"/>
  <c r="O12" i="49"/>
  <c r="AM12" i="49"/>
  <c r="P17" i="49"/>
  <c r="AN17" i="49"/>
  <c r="P92" i="49"/>
  <c r="AN92" i="49"/>
  <c r="P158" i="49"/>
  <c r="AN158" i="49"/>
  <c r="P77" i="6"/>
  <c r="AN77" i="6"/>
  <c r="O77" i="6"/>
  <c r="AM77" i="6"/>
  <c r="AD77" i="6"/>
  <c r="L86" i="50"/>
  <c r="R68" i="50"/>
  <c r="O68" i="50"/>
  <c r="AJ68" i="50"/>
  <c r="P68" i="50"/>
  <c r="AK68" i="50"/>
  <c r="A68" i="50"/>
  <c r="AB68" i="50"/>
  <c r="AD68" i="50"/>
  <c r="AI40" i="50"/>
  <c r="T40" i="50"/>
  <c r="AS40" i="50"/>
  <c r="P56" i="6"/>
  <c r="AN56" i="6"/>
  <c r="O56" i="6"/>
  <c r="AM56" i="6"/>
  <c r="A56" i="6"/>
  <c r="AB56" i="6"/>
  <c r="AD56" i="6"/>
  <c r="AJ83" i="49"/>
  <c r="K101" i="49"/>
  <c r="O148" i="6"/>
  <c r="AM148" i="6"/>
  <c r="P148" i="6"/>
  <c r="AN148" i="6"/>
  <c r="AD148" i="6"/>
  <c r="AJ63" i="49"/>
  <c r="K81" i="49"/>
  <c r="AG61" i="51"/>
  <c r="K79" i="51"/>
  <c r="AG70" i="50"/>
  <c r="K88" i="50"/>
  <c r="AG50" i="50"/>
  <c r="K68" i="50"/>
  <c r="AG58" i="50"/>
  <c r="K76" i="50"/>
  <c r="K79" i="50"/>
  <c r="AG61" i="50"/>
  <c r="AG94" i="51"/>
  <c r="K112" i="51"/>
  <c r="Q108" i="49"/>
  <c r="A90" i="49"/>
  <c r="AB90" i="49"/>
  <c r="AP90" i="49"/>
  <c r="K83" i="50"/>
  <c r="AG65" i="50"/>
  <c r="K63" i="50"/>
  <c r="AG45" i="50"/>
  <c r="A50" i="49"/>
  <c r="AB50" i="49"/>
  <c r="Q68" i="49"/>
  <c r="AP50" i="49"/>
  <c r="Q85" i="6"/>
  <c r="AP67" i="6"/>
  <c r="Q85" i="51"/>
  <c r="A67" i="51"/>
  <c r="AB67" i="51"/>
  <c r="AM67" i="51"/>
  <c r="A55" i="51"/>
  <c r="AB55" i="51"/>
  <c r="Q73" i="51"/>
  <c r="AM55" i="51"/>
  <c r="Q61" i="50"/>
  <c r="AM43" i="50"/>
  <c r="A47" i="51"/>
  <c r="AB47" i="51"/>
  <c r="Q65" i="51"/>
  <c r="AM47" i="51"/>
  <c r="P94" i="49"/>
  <c r="AN94" i="49"/>
  <c r="S9" i="8"/>
  <c r="T8" i="8"/>
  <c r="AX8" i="8"/>
  <c r="AI57" i="50"/>
  <c r="T57" i="50"/>
  <c r="AS57" i="50"/>
  <c r="O9" i="8"/>
  <c r="AL9" i="8"/>
  <c r="P48" i="8"/>
  <c r="AM48" i="8"/>
  <c r="O7" i="8"/>
  <c r="AL7" i="8"/>
  <c r="R70" i="50"/>
  <c r="O70" i="50"/>
  <c r="AJ70" i="50"/>
  <c r="L88" i="50"/>
  <c r="A70" i="50"/>
  <c r="AB70" i="50"/>
  <c r="AD70" i="50"/>
  <c r="O48" i="49"/>
  <c r="AM48" i="49"/>
  <c r="O95" i="49"/>
  <c r="AM95" i="49"/>
  <c r="O15" i="49"/>
  <c r="AM15" i="49"/>
  <c r="P151" i="49"/>
  <c r="AN151" i="49"/>
  <c r="V63" i="8"/>
  <c r="AU63" i="8"/>
  <c r="AK63" i="8"/>
  <c r="A63" i="8"/>
  <c r="AD63" i="8"/>
  <c r="T135" i="53"/>
  <c r="AX135" i="53"/>
  <c r="S136" i="53"/>
  <c r="P68" i="6"/>
  <c r="AN68" i="6"/>
  <c r="O68" i="6"/>
  <c r="AM68" i="6"/>
  <c r="A68" i="6"/>
  <c r="AB68" i="6"/>
  <c r="AD68" i="6"/>
  <c r="AJ87" i="49"/>
  <c r="K105" i="49"/>
  <c r="S100" i="53"/>
  <c r="T99" i="53"/>
  <c r="AX99" i="53"/>
  <c r="P88" i="6"/>
  <c r="AN88" i="6"/>
  <c r="O88" i="6"/>
  <c r="AM88" i="6"/>
  <c r="A88" i="6"/>
  <c r="AB88" i="6"/>
  <c r="AD88" i="6"/>
  <c r="P61" i="6"/>
  <c r="AN61" i="6"/>
  <c r="O61" i="6"/>
  <c r="AM61" i="6"/>
  <c r="AD61" i="6"/>
  <c r="AG46" i="50"/>
  <c r="K64" i="50"/>
  <c r="AG60" i="6"/>
  <c r="K78" i="6"/>
  <c r="K68" i="51"/>
  <c r="AG50" i="51"/>
  <c r="AG52" i="51"/>
  <c r="K70" i="51"/>
  <c r="AG61" i="6"/>
  <c r="K79" i="6"/>
  <c r="AG64" i="6"/>
  <c r="K82" i="6"/>
  <c r="K83" i="6"/>
  <c r="AG65" i="6"/>
  <c r="AJ96" i="49"/>
  <c r="K114" i="49"/>
  <c r="E38" i="8"/>
  <c r="Q108" i="50"/>
  <c r="A90" i="50"/>
  <c r="AB90" i="50"/>
  <c r="AM90" i="50"/>
  <c r="Q76" i="49"/>
  <c r="AP58" i="49"/>
  <c r="Q76" i="6"/>
  <c r="A58" i="6"/>
  <c r="AB58" i="6"/>
  <c r="AP58" i="6"/>
  <c r="Q124" i="51"/>
  <c r="A106" i="51"/>
  <c r="AB106" i="51"/>
  <c r="AM106" i="51"/>
  <c r="Q65" i="50"/>
  <c r="AM47" i="50"/>
  <c r="A47" i="50"/>
  <c r="AB47" i="50"/>
  <c r="AM59" i="50"/>
  <c r="Q77" i="50"/>
  <c r="Q92" i="50"/>
  <c r="A74" i="50"/>
  <c r="AB74" i="50"/>
  <c r="AM74" i="50"/>
  <c r="E33" i="8"/>
  <c r="A27" i="8"/>
  <c r="AD27" i="8"/>
  <c r="Q102" i="6"/>
  <c r="AP84" i="6"/>
  <c r="L75" i="49"/>
  <c r="G40" i="3"/>
  <c r="G41" i="3"/>
  <c r="O74" i="49"/>
  <c r="AM74" i="49"/>
  <c r="R74" i="49"/>
  <c r="A74" i="49"/>
  <c r="AB74" i="49"/>
  <c r="AD74" i="49"/>
  <c r="AG73" i="51"/>
  <c r="K91" i="51"/>
  <c r="T64" i="53"/>
  <c r="AX64" i="53"/>
  <c r="S65" i="53"/>
  <c r="AG51" i="6"/>
  <c r="K69" i="6"/>
  <c r="A31" i="8"/>
  <c r="AD31" i="8"/>
  <c r="E37" i="8"/>
  <c r="AG78" i="51"/>
  <c r="K96" i="51"/>
  <c r="S46" i="53"/>
  <c r="T45" i="53"/>
  <c r="AX45" i="53"/>
  <c r="O90" i="49"/>
  <c r="AM90" i="49"/>
  <c r="P15" i="49"/>
  <c r="AN15" i="49"/>
  <c r="P60" i="6"/>
  <c r="AN60" i="6"/>
  <c r="O60" i="6"/>
  <c r="AM60" i="6"/>
  <c r="A60" i="6"/>
  <c r="AB60" i="6"/>
  <c r="AD60" i="6"/>
  <c r="AG62" i="50"/>
  <c r="K80" i="50"/>
  <c r="AG57" i="51"/>
  <c r="K75" i="51"/>
  <c r="K109" i="6"/>
  <c r="AG91" i="6"/>
  <c r="AG45" i="6"/>
  <c r="K63" i="6"/>
  <c r="K93" i="50"/>
  <c r="AG75" i="50"/>
  <c r="Q149" i="6"/>
  <c r="A143" i="6"/>
  <c r="AB143" i="6"/>
  <c r="AP143" i="6"/>
  <c r="L64" i="49"/>
  <c r="P63" i="49"/>
  <c r="AN63" i="49"/>
  <c r="O63" i="49"/>
  <c r="AM63" i="49"/>
  <c r="R63" i="49"/>
  <c r="A63" i="49"/>
  <c r="AB63" i="49"/>
  <c r="AD63" i="49"/>
  <c r="AL51" i="49"/>
  <c r="T51" i="49"/>
  <c r="AV51" i="49"/>
  <c r="AI33" i="50"/>
  <c r="T33" i="50"/>
  <c r="AS33" i="50"/>
  <c r="L89" i="50"/>
  <c r="R71" i="50"/>
  <c r="A71" i="50"/>
  <c r="AB71" i="50"/>
  <c r="AD71" i="50"/>
  <c r="AI41" i="50"/>
  <c r="T41" i="50"/>
  <c r="AS41" i="50"/>
  <c r="R55" i="50"/>
  <c r="L73" i="50"/>
  <c r="A55" i="50"/>
  <c r="AB55" i="50"/>
  <c r="AD55" i="50"/>
  <c r="R67" i="50"/>
  <c r="L85" i="50"/>
  <c r="O67" i="50"/>
  <c r="AJ67" i="50"/>
  <c r="A67" i="50"/>
  <c r="AB67" i="50"/>
  <c r="AD67" i="50"/>
  <c r="O13" i="49"/>
  <c r="AM13" i="49"/>
  <c r="P14" i="49"/>
  <c r="AN14" i="49"/>
  <c r="L78" i="50"/>
  <c r="R60" i="50"/>
  <c r="O60" i="50"/>
  <c r="AJ60" i="50"/>
  <c r="A60" i="50"/>
  <c r="AB60" i="50"/>
  <c r="AD60" i="50"/>
  <c r="P8" i="6"/>
  <c r="AN8" i="6"/>
  <c r="P16" i="6"/>
  <c r="AN16" i="6"/>
  <c r="P9" i="6"/>
  <c r="AN9" i="6"/>
  <c r="P17" i="6"/>
  <c r="AN17" i="6"/>
  <c r="P133" i="6"/>
  <c r="AN133" i="6"/>
  <c r="P11" i="6"/>
  <c r="AN11" i="6"/>
  <c r="P19" i="6"/>
  <c r="AN19" i="6"/>
  <c r="P135" i="6"/>
  <c r="AN135" i="6"/>
  <c r="P10" i="6"/>
  <c r="AN10" i="6"/>
  <c r="P22" i="6"/>
  <c r="AN22" i="6"/>
  <c r="O14" i="6"/>
  <c r="AM14" i="6"/>
  <c r="O22" i="6"/>
  <c r="AM22" i="6"/>
  <c r="O134" i="6"/>
  <c r="AM134" i="6"/>
  <c r="P6" i="6"/>
  <c r="AN6" i="6"/>
  <c r="O7" i="50"/>
  <c r="AJ7" i="50"/>
  <c r="O10" i="50"/>
  <c r="AJ10" i="50"/>
  <c r="O20" i="50"/>
  <c r="AJ20" i="50"/>
  <c r="O23" i="50"/>
  <c r="AJ23" i="50"/>
  <c r="O26" i="50"/>
  <c r="AJ26" i="50"/>
  <c r="O29" i="50"/>
  <c r="AJ29" i="50"/>
  <c r="P32" i="50"/>
  <c r="AK32" i="50"/>
  <c r="P35" i="50"/>
  <c r="AK35" i="50"/>
  <c r="O38" i="50"/>
  <c r="AJ38" i="50"/>
  <c r="O54" i="50"/>
  <c r="AJ54" i="50"/>
  <c r="O57" i="50"/>
  <c r="AJ57" i="50"/>
  <c r="P62" i="50"/>
  <c r="AK62" i="50"/>
  <c r="O90" i="50"/>
  <c r="AJ90" i="50"/>
  <c r="P12" i="6"/>
  <c r="AN12" i="6"/>
  <c r="P23" i="6"/>
  <c r="AN23" i="6"/>
  <c r="O7" i="6"/>
  <c r="AM7" i="6"/>
  <c r="O15" i="6"/>
  <c r="AM15" i="6"/>
  <c r="O23" i="6"/>
  <c r="AM23" i="6"/>
  <c r="O135" i="6"/>
  <c r="AM135" i="6"/>
  <c r="O6" i="6"/>
  <c r="AM6" i="6"/>
  <c r="P98" i="50"/>
  <c r="AK98" i="50"/>
  <c r="P7" i="50"/>
  <c r="AK7" i="50"/>
  <c r="P10" i="50"/>
  <c r="AK10" i="50"/>
  <c r="P13" i="50"/>
  <c r="AK13" i="50"/>
  <c r="O17" i="50"/>
  <c r="AJ17" i="50"/>
  <c r="P20" i="50"/>
  <c r="AK20" i="50"/>
  <c r="P23" i="50"/>
  <c r="AK23" i="50"/>
  <c r="O33" i="50"/>
  <c r="AJ33" i="50"/>
  <c r="O36" i="50"/>
  <c r="AJ36" i="50"/>
  <c r="O41" i="50"/>
  <c r="AJ41" i="50"/>
  <c r="O49" i="50"/>
  <c r="AJ49" i="50"/>
  <c r="P72" i="50"/>
  <c r="AK72" i="50"/>
  <c r="P14" i="6"/>
  <c r="AN14" i="6"/>
  <c r="P134" i="6"/>
  <c r="AN134" i="6"/>
  <c r="O9" i="6"/>
  <c r="AM9" i="6"/>
  <c r="O17" i="6"/>
  <c r="AM17" i="6"/>
  <c r="O137" i="6"/>
  <c r="AM137" i="6"/>
  <c r="P8" i="50"/>
  <c r="AK8" i="50"/>
  <c r="P11" i="50"/>
  <c r="AK11" i="50"/>
  <c r="P14" i="50"/>
  <c r="AK14" i="50"/>
  <c r="P17" i="50"/>
  <c r="AK17" i="50"/>
  <c r="O21" i="50"/>
  <c r="AJ21" i="50"/>
  <c r="O27" i="50"/>
  <c r="AJ27" i="50"/>
  <c r="O30" i="50"/>
  <c r="AJ30" i="50"/>
  <c r="P33" i="50"/>
  <c r="AK33" i="50"/>
  <c r="P36" i="50"/>
  <c r="AK36" i="50"/>
  <c r="O39" i="50"/>
  <c r="AJ39" i="50"/>
  <c r="P41" i="50"/>
  <c r="AK41" i="50"/>
  <c r="P44" i="50"/>
  <c r="AK44" i="50"/>
  <c r="P49" i="50"/>
  <c r="AK49" i="50"/>
  <c r="P7" i="6"/>
  <c r="AN7" i="6"/>
  <c r="O16" i="6"/>
  <c r="AM16" i="6"/>
  <c r="O13" i="50"/>
  <c r="AJ13" i="50"/>
  <c r="P18" i="50"/>
  <c r="AK18" i="50"/>
  <c r="O24" i="50"/>
  <c r="AJ24" i="50"/>
  <c r="P28" i="50"/>
  <c r="AK28" i="50"/>
  <c r="O34" i="50"/>
  <c r="AJ34" i="50"/>
  <c r="P37" i="50"/>
  <c r="AK37" i="50"/>
  <c r="P13" i="6"/>
  <c r="AN13" i="6"/>
  <c r="O18" i="6"/>
  <c r="AM18" i="6"/>
  <c r="O9" i="50"/>
  <c r="AJ9" i="50"/>
  <c r="O14" i="50"/>
  <c r="AJ14" i="50"/>
  <c r="O19" i="50"/>
  <c r="AJ19" i="50"/>
  <c r="P24" i="50"/>
  <c r="AK24" i="50"/>
  <c r="P34" i="50"/>
  <c r="AK34" i="50"/>
  <c r="P38" i="50"/>
  <c r="AK38" i="50"/>
  <c r="P47" i="50"/>
  <c r="AK47" i="50"/>
  <c r="O56" i="50"/>
  <c r="AJ56" i="50"/>
  <c r="O65" i="50"/>
  <c r="AJ65" i="50"/>
  <c r="P74" i="50"/>
  <c r="AK74" i="50"/>
  <c r="O8" i="8"/>
  <c r="AL8" i="8"/>
  <c r="P21" i="6"/>
  <c r="AN21" i="6"/>
  <c r="P137" i="6"/>
  <c r="AN137" i="6"/>
  <c r="O11" i="6"/>
  <c r="AM11" i="6"/>
  <c r="O133" i="6"/>
  <c r="AM133" i="6"/>
  <c r="O6" i="50"/>
  <c r="AJ6" i="50"/>
  <c r="O12" i="50"/>
  <c r="AJ12" i="50"/>
  <c r="P16" i="50"/>
  <c r="AK16" i="50"/>
  <c r="P21" i="50"/>
  <c r="AK21" i="50"/>
  <c r="P26" i="50"/>
  <c r="AK26" i="50"/>
  <c r="P31" i="50"/>
  <c r="AK31" i="50"/>
  <c r="O62" i="50"/>
  <c r="AJ62" i="50"/>
  <c r="P132" i="6"/>
  <c r="AN132" i="6"/>
  <c r="O21" i="6"/>
  <c r="AM21" i="6"/>
  <c r="O25" i="50"/>
  <c r="AJ25" i="50"/>
  <c r="P136" i="6"/>
  <c r="AN136" i="6"/>
  <c r="P9" i="50"/>
  <c r="AK9" i="50"/>
  <c r="O18" i="50"/>
  <c r="AJ18" i="50"/>
  <c r="P25" i="50"/>
  <c r="AK25" i="50"/>
  <c r="O35" i="50"/>
  <c r="AJ35" i="50"/>
  <c r="P54" i="50"/>
  <c r="AK54" i="50"/>
  <c r="P18" i="6"/>
  <c r="AN18" i="6"/>
  <c r="O12" i="6"/>
  <c r="AM12" i="6"/>
  <c r="O132" i="6"/>
  <c r="AM132" i="6"/>
  <c r="P29" i="50"/>
  <c r="AK29" i="50"/>
  <c r="O37" i="50"/>
  <c r="AJ37" i="50"/>
  <c r="P57" i="50"/>
  <c r="AK57" i="50"/>
  <c r="P65" i="50"/>
  <c r="AK65" i="50"/>
  <c r="P80" i="50"/>
  <c r="AK80" i="50"/>
  <c r="P20" i="6"/>
  <c r="AN20" i="6"/>
  <c r="O13" i="6"/>
  <c r="AM13" i="6"/>
  <c r="O136" i="6"/>
  <c r="AM136" i="6"/>
  <c r="O15" i="50"/>
  <c r="AJ15" i="50"/>
  <c r="O22" i="50"/>
  <c r="AJ22" i="50"/>
  <c r="P30" i="50"/>
  <c r="AK30" i="50"/>
  <c r="O45" i="50"/>
  <c r="AJ45" i="50"/>
  <c r="O52" i="50"/>
  <c r="AJ52" i="50"/>
  <c r="P12" i="50"/>
  <c r="AK12" i="50"/>
  <c r="O28" i="50"/>
  <c r="AJ28" i="50"/>
  <c r="O8" i="6"/>
  <c r="AM8" i="6"/>
  <c r="P15" i="50"/>
  <c r="AK15" i="50"/>
  <c r="O31" i="50"/>
  <c r="AJ31" i="50"/>
  <c r="P45" i="50"/>
  <c r="AK45" i="50"/>
  <c r="P15" i="6"/>
  <c r="AN15" i="6"/>
  <c r="O20" i="6"/>
  <c r="AM20" i="6"/>
  <c r="P64" i="50"/>
  <c r="AK64" i="50"/>
  <c r="P6" i="50"/>
  <c r="AK6" i="50"/>
  <c r="P22" i="50"/>
  <c r="AK22" i="50"/>
  <c r="P39" i="50"/>
  <c r="AK39" i="50"/>
  <c r="P82" i="50"/>
  <c r="AK82" i="50"/>
  <c r="O8" i="50"/>
  <c r="AJ8" i="50"/>
  <c r="O40" i="50"/>
  <c r="AJ40" i="50"/>
  <c r="O11" i="50"/>
  <c r="AJ11" i="50"/>
  <c r="O42" i="50"/>
  <c r="AJ42" i="50"/>
  <c r="O10" i="6"/>
  <c r="AM10" i="6"/>
  <c r="O16" i="50"/>
  <c r="AJ16" i="50"/>
  <c r="P27" i="50"/>
  <c r="AK27" i="50"/>
  <c r="O32" i="50"/>
  <c r="AJ32" i="50"/>
  <c r="O19" i="6"/>
  <c r="AM19" i="6"/>
  <c r="P48" i="50"/>
  <c r="AK48" i="50"/>
  <c r="P63" i="50"/>
  <c r="AK63" i="50"/>
  <c r="P19" i="50"/>
  <c r="AK19" i="50"/>
  <c r="O53" i="50"/>
  <c r="AJ53" i="50"/>
  <c r="P48" i="6"/>
  <c r="AN48" i="6"/>
  <c r="O48" i="6"/>
  <c r="AM48" i="6"/>
  <c r="A48" i="6"/>
  <c r="AB48" i="6"/>
  <c r="AD48" i="6"/>
  <c r="AG52" i="6"/>
  <c r="K70" i="6"/>
  <c r="O150" i="6"/>
  <c r="AM150" i="6"/>
  <c r="P150" i="6"/>
  <c r="AN150" i="6"/>
  <c r="AD150" i="6"/>
  <c r="P67" i="6"/>
  <c r="AN67" i="6"/>
  <c r="O67" i="6"/>
  <c r="AM67" i="6"/>
  <c r="A67" i="6"/>
  <c r="AB67" i="6"/>
  <c r="AD67" i="6"/>
  <c r="AJ90" i="49"/>
  <c r="K108" i="49"/>
  <c r="A42" i="49"/>
  <c r="AB42" i="49"/>
  <c r="Q60" i="49"/>
  <c r="AP42" i="49"/>
  <c r="AJ76" i="49"/>
  <c r="K94" i="49"/>
  <c r="A51" i="49"/>
  <c r="AB51" i="49"/>
  <c r="Q69" i="49"/>
  <c r="AP51" i="49"/>
  <c r="A59" i="51"/>
  <c r="AB59" i="51"/>
  <c r="Q77" i="51"/>
  <c r="AM59" i="51"/>
  <c r="A75" i="6"/>
  <c r="AB75" i="6"/>
  <c r="Q93" i="6"/>
  <c r="AP75" i="6"/>
  <c r="Q106" i="6"/>
  <c r="AP88" i="6"/>
  <c r="AG69" i="51"/>
  <c r="K87" i="51"/>
  <c r="Q76" i="51"/>
  <c r="A58" i="51"/>
  <c r="AB58" i="51"/>
  <c r="AM58" i="51"/>
  <c r="Q92" i="51"/>
  <c r="A74" i="51"/>
  <c r="AB74" i="51"/>
  <c r="AM74" i="51"/>
  <c r="A108" i="6"/>
  <c r="AB108" i="6"/>
  <c r="Q126" i="6"/>
  <c r="AP108" i="6"/>
  <c r="Q108" i="51"/>
  <c r="A90" i="51"/>
  <c r="AB90" i="51"/>
  <c r="AM90" i="51"/>
  <c r="P88" i="49"/>
  <c r="AN88" i="49"/>
  <c r="R88" i="49"/>
  <c r="L89" i="49"/>
  <c r="O88" i="49"/>
  <c r="AM88" i="49"/>
  <c r="A88" i="49"/>
  <c r="AB88" i="49"/>
  <c r="AD88" i="49"/>
  <c r="R51" i="50"/>
  <c r="O51" i="50"/>
  <c r="AJ51" i="50"/>
  <c r="L69" i="50"/>
  <c r="A51" i="50"/>
  <c r="AB51" i="50"/>
  <c r="AD51" i="50"/>
  <c r="L141" i="49"/>
  <c r="R140" i="49"/>
  <c r="O140" i="49"/>
  <c r="AM140" i="49"/>
  <c r="P140" i="49"/>
  <c r="AN140" i="49"/>
  <c r="AD140" i="49"/>
  <c r="O63" i="50"/>
  <c r="AJ63" i="50"/>
  <c r="O55" i="6"/>
  <c r="AM55" i="6"/>
  <c r="P55" i="6"/>
  <c r="AN55" i="6"/>
  <c r="A55" i="6"/>
  <c r="AB55" i="6"/>
  <c r="AD55" i="6"/>
  <c r="AG72" i="6"/>
  <c r="K90" i="6"/>
  <c r="AG66" i="50"/>
  <c r="K84" i="50"/>
  <c r="AJ67" i="49"/>
  <c r="K85" i="49"/>
  <c r="AG65" i="51"/>
  <c r="K83" i="51"/>
  <c r="K84" i="51"/>
  <c r="AG66" i="51"/>
  <c r="K100" i="51"/>
  <c r="AG82" i="51"/>
  <c r="K105" i="50"/>
  <c r="AG87" i="50"/>
  <c r="AJ86" i="49"/>
  <c r="K104" i="49"/>
  <c r="E30" i="8"/>
  <c r="AP74" i="49"/>
  <c r="Q92" i="49"/>
  <c r="A85" i="49"/>
  <c r="AB85" i="49"/>
  <c r="Q103" i="49"/>
  <c r="AP85" i="49"/>
  <c r="AG93" i="6"/>
  <c r="K111" i="6"/>
  <c r="Q147" i="6"/>
  <c r="A147" i="6"/>
  <c r="AB147" i="6"/>
  <c r="A141" i="6"/>
  <c r="AB141" i="6"/>
  <c r="AP141" i="6"/>
  <c r="Q98" i="51"/>
  <c r="A80" i="51"/>
  <c r="AB80" i="51"/>
  <c r="AM80" i="51"/>
  <c r="Q80" i="50"/>
  <c r="AM62" i="50"/>
  <c r="A62" i="50"/>
  <c r="AB62" i="50"/>
  <c r="Q82" i="51"/>
  <c r="A64" i="51"/>
  <c r="AB64" i="51"/>
  <c r="AM64" i="51"/>
  <c r="Q106" i="50"/>
  <c r="AM88" i="50"/>
  <c r="P131" i="49"/>
  <c r="AN131" i="49"/>
  <c r="R131" i="49"/>
  <c r="O131" i="49"/>
  <c r="AM131" i="49"/>
  <c r="AD131" i="49"/>
  <c r="S52" i="8"/>
  <c r="T51" i="8"/>
  <c r="AX51" i="8"/>
  <c r="P116" i="49"/>
  <c r="AN116" i="49"/>
  <c r="O91" i="49"/>
  <c r="AM91" i="49"/>
  <c r="R43" i="50"/>
  <c r="P43" i="50"/>
  <c r="AK43" i="50"/>
  <c r="L61" i="50"/>
  <c r="O43" i="50"/>
  <c r="AJ43" i="50"/>
  <c r="A43" i="50"/>
  <c r="AB43" i="50"/>
  <c r="AD43" i="50"/>
  <c r="AJ75" i="49"/>
  <c r="K93" i="49"/>
  <c r="L76" i="50"/>
  <c r="O58" i="50"/>
  <c r="AJ58" i="50"/>
  <c r="R58" i="50"/>
  <c r="P58" i="50"/>
  <c r="AK58" i="50"/>
  <c r="A58" i="50"/>
  <c r="AB58" i="50"/>
  <c r="AD58" i="50"/>
  <c r="P93" i="6"/>
  <c r="AN93" i="6"/>
  <c r="O93" i="6"/>
  <c r="AM93" i="6"/>
  <c r="A93" i="6"/>
  <c r="AB93" i="6"/>
  <c r="AD93" i="6"/>
  <c r="AG48" i="6"/>
  <c r="K66" i="6"/>
  <c r="AJ95" i="49"/>
  <c r="K113" i="49"/>
  <c r="Q60" i="51"/>
  <c r="A42" i="51"/>
  <c r="AB42" i="51"/>
  <c r="AM42" i="51"/>
  <c r="A55" i="49"/>
  <c r="AB55" i="49"/>
  <c r="Q73" i="49"/>
  <c r="AP55" i="49"/>
  <c r="AP125" i="49"/>
  <c r="Q143" i="49"/>
  <c r="A125" i="49"/>
  <c r="AB125" i="49"/>
  <c r="A43" i="6"/>
  <c r="AB43" i="6"/>
  <c r="AP43" i="6"/>
  <c r="Q61" i="6"/>
  <c r="I251" i="53"/>
  <c r="I225" i="53"/>
  <c r="I183" i="53"/>
  <c r="I179" i="53"/>
  <c r="I175" i="53"/>
  <c r="I171" i="53"/>
  <c r="I160" i="53"/>
  <c r="I148" i="53"/>
  <c r="I140" i="53"/>
  <c r="I130" i="53"/>
  <c r="I122" i="53"/>
  <c r="I114" i="53"/>
  <c r="I106" i="53"/>
  <c r="I98" i="53"/>
  <c r="I90" i="53"/>
  <c r="I82" i="53"/>
  <c r="I74" i="53"/>
  <c r="I66" i="53"/>
  <c r="I58" i="53"/>
  <c r="I50" i="53"/>
  <c r="I42" i="53"/>
  <c r="I34" i="53"/>
  <c r="I26" i="53"/>
  <c r="I252" i="53"/>
  <c r="I240" i="53"/>
  <c r="I224" i="53"/>
  <c r="I182" i="53"/>
  <c r="I180" i="53"/>
  <c r="I178" i="53"/>
  <c r="I176" i="53"/>
  <c r="I174" i="53"/>
  <c r="I172" i="53"/>
  <c r="I170" i="53"/>
  <c r="I168" i="53"/>
  <c r="I165" i="53"/>
  <c r="I157" i="53"/>
  <c r="I153" i="53"/>
  <c r="I145" i="53"/>
  <c r="I137" i="53"/>
  <c r="I127" i="53"/>
  <c r="I119" i="53"/>
  <c r="I111" i="53"/>
  <c r="I103" i="53"/>
  <c r="I95" i="53"/>
  <c r="I87" i="53"/>
  <c r="I79" i="53"/>
  <c r="I71" i="53"/>
  <c r="I63" i="53"/>
  <c r="I55" i="53"/>
  <c r="I47" i="53"/>
  <c r="I39" i="53"/>
  <c r="I31" i="53"/>
  <c r="I255" i="53"/>
  <c r="I253" i="53"/>
  <c r="I243" i="53"/>
  <c r="I241" i="53"/>
  <c r="I239" i="53"/>
  <c r="I223" i="53"/>
  <c r="I219" i="53"/>
  <c r="I215" i="53"/>
  <c r="I211" i="53"/>
  <c r="I248" i="53"/>
  <c r="I246" i="53"/>
  <c r="I232" i="53"/>
  <c r="I230" i="53"/>
  <c r="I204" i="53"/>
  <c r="I202" i="53"/>
  <c r="I200" i="53"/>
  <c r="I190" i="53"/>
  <c r="I188" i="53"/>
  <c r="I186" i="53"/>
  <c r="I161" i="53"/>
  <c r="I149" i="53"/>
  <c r="I141" i="53"/>
  <c r="I133" i="53"/>
  <c r="I131" i="53"/>
  <c r="I123" i="53"/>
  <c r="I115" i="53"/>
  <c r="I107" i="53"/>
  <c r="I99" i="53"/>
  <c r="I91" i="53"/>
  <c r="I83" i="53"/>
  <c r="I75" i="53"/>
  <c r="I67" i="53"/>
  <c r="I59" i="53"/>
  <c r="I51" i="53"/>
  <c r="I43" i="53"/>
  <c r="I35" i="53"/>
  <c r="I27" i="53"/>
  <c r="I250" i="53"/>
  <c r="I203" i="53"/>
  <c r="I198" i="53"/>
  <c r="I197" i="53"/>
  <c r="I152" i="53"/>
  <c r="I138" i="53"/>
  <c r="I128" i="53"/>
  <c r="I121" i="53"/>
  <c r="I110" i="53"/>
  <c r="I96" i="53"/>
  <c r="I89" i="53"/>
  <c r="I78" i="53"/>
  <c r="I64" i="53"/>
  <c r="I57" i="53"/>
  <c r="I46" i="53"/>
  <c r="I32" i="53"/>
  <c r="I25" i="53"/>
  <c r="I18" i="53"/>
  <c r="I7" i="53"/>
  <c r="I6" i="53"/>
  <c r="I257" i="53"/>
  <c r="I247" i="53"/>
  <c r="I236" i="53"/>
  <c r="I235" i="53"/>
  <c r="I185" i="53"/>
  <c r="I184" i="53"/>
  <c r="I164" i="53"/>
  <c r="I134" i="53"/>
  <c r="I124" i="53"/>
  <c r="I117" i="53"/>
  <c r="I92" i="53"/>
  <c r="I85" i="53"/>
  <c r="I60" i="53"/>
  <c r="I53" i="53"/>
  <c r="I28" i="53"/>
  <c r="I13" i="53"/>
  <c r="I21" i="53"/>
  <c r="I254" i="53"/>
  <c r="I244" i="53"/>
  <c r="I231" i="53"/>
  <c r="I220" i="53"/>
  <c r="I199" i="53"/>
  <c r="I192" i="53"/>
  <c r="I191" i="53"/>
  <c r="I167" i="53"/>
  <c r="I154" i="53"/>
  <c r="I144" i="53"/>
  <c r="I120" i="53"/>
  <c r="I113" i="53"/>
  <c r="I102" i="53"/>
  <c r="I88" i="53"/>
  <c r="I81" i="53"/>
  <c r="I70" i="53"/>
  <c r="I56" i="53"/>
  <c r="I49" i="53"/>
  <c r="I38" i="53"/>
  <c r="I24" i="53"/>
  <c r="I16" i="53"/>
  <c r="I10" i="53"/>
  <c r="I245" i="53"/>
  <c r="I242" i="53"/>
  <c r="I227" i="53"/>
  <c r="I222" i="53"/>
  <c r="I221" i="53"/>
  <c r="I208" i="53"/>
  <c r="I166" i="53"/>
  <c r="I159" i="53"/>
  <c r="I150" i="53"/>
  <c r="I143" i="53"/>
  <c r="I108" i="53"/>
  <c r="I101" i="53"/>
  <c r="I76" i="53"/>
  <c r="I69" i="53"/>
  <c r="I44" i="53"/>
  <c r="I37" i="53"/>
  <c r="I17" i="53"/>
  <c r="I11" i="53"/>
  <c r="I213" i="53"/>
  <c r="I156" i="53"/>
  <c r="I86" i="53"/>
  <c r="I237" i="53"/>
  <c r="I229" i="53"/>
  <c r="I217" i="53"/>
  <c r="I214" i="53"/>
  <c r="I210" i="53"/>
  <c r="I209" i="53"/>
  <c r="I189" i="53"/>
  <c r="I105" i="53"/>
  <c r="I100" i="53"/>
  <c r="I80" i="53"/>
  <c r="I41" i="53"/>
  <c r="I36" i="53"/>
  <c r="I14" i="53"/>
  <c r="I22" i="53"/>
  <c r="I238" i="53"/>
  <c r="I228" i="53"/>
  <c r="I205" i="53"/>
  <c r="I155" i="53"/>
  <c r="I147" i="53"/>
  <c r="I142" i="53"/>
  <c r="I129" i="53"/>
  <c r="I125" i="53"/>
  <c r="I109" i="53"/>
  <c r="I65" i="53"/>
  <c r="I61" i="53"/>
  <c r="I45" i="53"/>
  <c r="I19" i="53"/>
  <c r="I212" i="53"/>
  <c r="I163" i="53"/>
  <c r="I158" i="53"/>
  <c r="I132" i="53"/>
  <c r="I112" i="53"/>
  <c r="I73" i="53"/>
  <c r="I68" i="53"/>
  <c r="I48" i="53"/>
  <c r="I12" i="53"/>
  <c r="I20" i="53"/>
  <c r="I249" i="53"/>
  <c r="I139" i="53"/>
  <c r="I135" i="53"/>
  <c r="I97" i="53"/>
  <c r="I93" i="53"/>
  <c r="I54" i="53"/>
  <c r="I233" i="53"/>
  <c r="I15" i="53"/>
  <c r="I234" i="53"/>
  <c r="I169" i="53"/>
  <c r="I118" i="53"/>
  <c r="I9" i="53"/>
  <c r="I216" i="53"/>
  <c r="I206" i="53"/>
  <c r="I195" i="53"/>
  <c r="I194" i="53"/>
  <c r="I162" i="53"/>
  <c r="I136" i="53"/>
  <c r="I116" i="53"/>
  <c r="I94" i="53"/>
  <c r="I124" i="51"/>
  <c r="I115" i="51"/>
  <c r="I101" i="51"/>
  <c r="I207" i="53"/>
  <c r="I84" i="53"/>
  <c r="I62" i="53"/>
  <c r="I131" i="51"/>
  <c r="I130" i="51"/>
  <c r="I125" i="51"/>
  <c r="I119" i="51"/>
  <c r="I107" i="51"/>
  <c r="I106" i="51"/>
  <c r="I96" i="51"/>
  <c r="I88" i="51"/>
  <c r="I82" i="51"/>
  <c r="I73" i="51"/>
  <c r="I64" i="51"/>
  <c r="I55" i="51"/>
  <c r="I50" i="51"/>
  <c r="I41" i="51"/>
  <c r="I34" i="51"/>
  <c r="I25" i="51"/>
  <c r="I23" i="51"/>
  <c r="I16" i="51"/>
  <c r="I256" i="53"/>
  <c r="I187" i="53"/>
  <c r="I33" i="53"/>
  <c r="I29" i="53"/>
  <c r="I123" i="51"/>
  <c r="I118" i="51"/>
  <c r="I112" i="51"/>
  <c r="I100" i="51"/>
  <c r="I91" i="51"/>
  <c r="I226" i="53"/>
  <c r="I193" i="53"/>
  <c r="I173" i="53"/>
  <c r="I151" i="53"/>
  <c r="I146" i="53"/>
  <c r="I77" i="53"/>
  <c r="I72" i="53"/>
  <c r="I129" i="51"/>
  <c r="I122" i="51"/>
  <c r="I105" i="51"/>
  <c r="I95" i="51"/>
  <c r="I90" i="51"/>
  <c r="I87" i="51"/>
  <c r="I81" i="51"/>
  <c r="I72" i="51"/>
  <c r="I63" i="51"/>
  <c r="I58" i="51"/>
  <c r="I49" i="51"/>
  <c r="I40" i="51"/>
  <c r="I37" i="51"/>
  <c r="I33" i="51"/>
  <c r="I24" i="51"/>
  <c r="I201" i="53"/>
  <c r="I177" i="53"/>
  <c r="I128" i="51"/>
  <c r="I121" i="51"/>
  <c r="I116" i="51"/>
  <c r="I104" i="51"/>
  <c r="I98" i="51"/>
  <c r="I80" i="51"/>
  <c r="I71" i="51"/>
  <c r="I66" i="51"/>
  <c r="I57" i="51"/>
  <c r="I48" i="51"/>
  <c r="I32" i="51"/>
  <c r="I17" i="51"/>
  <c r="I218" i="53"/>
  <c r="I110" i="51"/>
  <c r="I109" i="51"/>
  <c r="I103" i="51"/>
  <c r="I102" i="51"/>
  <c r="I75" i="51"/>
  <c r="I69" i="51"/>
  <c r="I38" i="51"/>
  <c r="I14" i="51"/>
  <c r="I12" i="51"/>
  <c r="I9" i="51"/>
  <c r="I40" i="53"/>
  <c r="I62" i="51"/>
  <c r="I45" i="51"/>
  <c r="I30" i="53"/>
  <c r="I23" i="53"/>
  <c r="I8" i="53"/>
  <c r="I120" i="51"/>
  <c r="I117" i="51"/>
  <c r="I114" i="51"/>
  <c r="I99" i="51"/>
  <c r="I97" i="51"/>
  <c r="I93" i="51"/>
  <c r="I74" i="51"/>
  <c r="I53" i="51"/>
  <c r="I126" i="51"/>
  <c r="I113" i="51"/>
  <c r="I92" i="51"/>
  <c r="I85" i="51"/>
  <c r="I51" i="51"/>
  <c r="I35" i="51"/>
  <c r="I31" i="51"/>
  <c r="I21" i="51"/>
  <c r="I10" i="51"/>
  <c r="I181" i="53"/>
  <c r="I52" i="53"/>
  <c r="I108" i="51"/>
  <c r="I86" i="51"/>
  <c r="I78" i="51"/>
  <c r="I68" i="51"/>
  <c r="I52" i="51"/>
  <c r="I47" i="51"/>
  <c r="I46" i="51"/>
  <c r="I36" i="51"/>
  <c r="I18" i="51"/>
  <c r="I79" i="51"/>
  <c r="I30" i="51"/>
  <c r="I15" i="51"/>
  <c r="I8" i="51"/>
  <c r="I104" i="53"/>
  <c r="I65" i="51"/>
  <c r="I60" i="51"/>
  <c r="I44" i="51"/>
  <c r="I13" i="51"/>
  <c r="I6" i="51"/>
  <c r="I196" i="53"/>
  <c r="I111" i="51"/>
  <c r="I76" i="51"/>
  <c r="I70" i="51"/>
  <c r="I59" i="51"/>
  <c r="I43" i="51"/>
  <c r="I42" i="51"/>
  <c r="I28" i="51"/>
  <c r="I7" i="51"/>
  <c r="I89" i="51"/>
  <c r="I20" i="51"/>
  <c r="I94" i="51"/>
  <c r="I39" i="51"/>
  <c r="I11" i="51"/>
  <c r="I26" i="51"/>
  <c r="I126" i="53"/>
  <c r="I84" i="51"/>
  <c r="I83" i="51"/>
  <c r="I61" i="51"/>
  <c r="I27" i="51"/>
  <c r="I29" i="51"/>
  <c r="I22" i="51"/>
  <c r="I67" i="51"/>
  <c r="I19" i="51"/>
  <c r="I127" i="51"/>
  <c r="I77" i="51"/>
  <c r="I56" i="51"/>
  <c r="I54" i="51"/>
  <c r="P155" i="6"/>
  <c r="AN155" i="6"/>
  <c r="O155" i="6"/>
  <c r="AM155" i="6"/>
  <c r="AD155" i="6"/>
  <c r="P148" i="49"/>
  <c r="AN148" i="49"/>
  <c r="R148" i="49"/>
  <c r="L149" i="49"/>
  <c r="O148" i="49"/>
  <c r="AM148" i="49"/>
  <c r="AD148" i="49"/>
  <c r="L73" i="8"/>
  <c r="P67" i="8"/>
  <c r="AM67" i="8"/>
  <c r="R67" i="8"/>
  <c r="O67" i="8"/>
  <c r="AL67" i="8"/>
  <c r="AF67" i="8"/>
  <c r="AI37" i="50"/>
  <c r="T37" i="50"/>
  <c r="AS37" i="50"/>
  <c r="AI49" i="50"/>
  <c r="T49" i="50"/>
  <c r="AS49" i="50"/>
  <c r="P44" i="6"/>
  <c r="AN44" i="6"/>
  <c r="O44" i="6"/>
  <c r="AM44" i="6"/>
  <c r="A44" i="6"/>
  <c r="AB44" i="6"/>
  <c r="AD44" i="6"/>
  <c r="P112" i="6"/>
  <c r="AN112" i="6"/>
  <c r="O112" i="6"/>
  <c r="AM112" i="6"/>
  <c r="AD112" i="6"/>
  <c r="O17" i="49"/>
  <c r="AM17" i="49"/>
  <c r="P165" i="49"/>
  <c r="AN165" i="49"/>
  <c r="P147" i="6"/>
  <c r="AN147" i="6"/>
  <c r="O147" i="6"/>
  <c r="AM147" i="6"/>
  <c r="AD147" i="6"/>
  <c r="AG54" i="50"/>
  <c r="K72" i="50"/>
  <c r="T81" i="53"/>
  <c r="AX81" i="53"/>
  <c r="S82" i="53"/>
  <c r="A98" i="49"/>
  <c r="AB98" i="49"/>
  <c r="Q116" i="49"/>
  <c r="AP98" i="49"/>
  <c r="Q83" i="49"/>
  <c r="AP65" i="49"/>
  <c r="P49" i="49"/>
  <c r="AN49" i="49"/>
  <c r="P172" i="49"/>
  <c r="AN172" i="49"/>
  <c r="Q77" i="49"/>
  <c r="AP59" i="49"/>
  <c r="A59" i="6"/>
  <c r="AB59" i="6"/>
  <c r="Q77" i="6"/>
  <c r="AP59" i="6"/>
  <c r="A43" i="51"/>
  <c r="AB43" i="51"/>
  <c r="Q61" i="51"/>
  <c r="AM43" i="51"/>
  <c r="P50" i="49"/>
  <c r="AN50" i="49"/>
  <c r="O6" i="8"/>
  <c r="AL6" i="8"/>
  <c r="O53" i="8"/>
  <c r="AL53" i="8"/>
  <c r="T65" i="50"/>
  <c r="AS65" i="50"/>
  <c r="AI65" i="50"/>
  <c r="T73" i="49"/>
  <c r="AV73" i="49"/>
  <c r="AL73" i="49"/>
  <c r="AI48" i="50"/>
  <c r="T48" i="50"/>
  <c r="AS48" i="50"/>
  <c r="V22" i="8"/>
  <c r="AU22" i="8"/>
  <c r="AK22" i="8"/>
  <c r="L99" i="50"/>
  <c r="R81" i="50"/>
  <c r="O81" i="50"/>
  <c r="AJ81" i="50"/>
  <c r="P81" i="50"/>
  <c r="AK81" i="50"/>
  <c r="A81" i="50"/>
  <c r="AB81" i="50"/>
  <c r="AD81" i="50"/>
  <c r="O51" i="49"/>
  <c r="AM51" i="49"/>
  <c r="O158" i="49"/>
  <c r="AM158" i="49"/>
  <c r="O93" i="49"/>
  <c r="AM93" i="49"/>
  <c r="O16" i="49"/>
  <c r="AM16" i="49"/>
  <c r="P132" i="49"/>
  <c r="AN132" i="49"/>
  <c r="P65" i="6"/>
  <c r="AN65" i="6"/>
  <c r="O65" i="6"/>
  <c r="AM65" i="6"/>
  <c r="A65" i="6"/>
  <c r="AB65" i="6"/>
  <c r="AD65" i="6"/>
  <c r="P51" i="6"/>
  <c r="AN51" i="6"/>
  <c r="O51" i="6"/>
  <c r="AM51" i="6"/>
  <c r="A51" i="6"/>
  <c r="AB51" i="6"/>
  <c r="AD51" i="6"/>
  <c r="O158" i="6"/>
  <c r="AM158" i="6"/>
  <c r="P158" i="6"/>
  <c r="AN158" i="6"/>
  <c r="AD158" i="6"/>
  <c r="P53" i="6"/>
  <c r="AN53" i="6"/>
  <c r="O53" i="6"/>
  <c r="AM53" i="6"/>
  <c r="A53" i="6"/>
  <c r="AB53" i="6"/>
  <c r="AD53" i="6"/>
  <c r="AG77" i="51"/>
  <c r="K95" i="51"/>
  <c r="AJ79" i="49"/>
  <c r="K97" i="49"/>
  <c r="AG76" i="6"/>
  <c r="K94" i="6"/>
  <c r="AJ92" i="49"/>
  <c r="K110" i="49"/>
  <c r="K131" i="50"/>
  <c r="AG131" i="50"/>
  <c r="AG113" i="50"/>
  <c r="AJ102" i="49"/>
  <c r="K120" i="49"/>
  <c r="AJ120" i="49"/>
  <c r="K121" i="50"/>
  <c r="AG121" i="50"/>
  <c r="AG103" i="50"/>
  <c r="AG49" i="51"/>
  <c r="K67" i="51"/>
  <c r="AG89" i="6"/>
  <c r="K107" i="6"/>
  <c r="Q81" i="49"/>
  <c r="AP63" i="49"/>
  <c r="A75" i="51"/>
  <c r="AB75" i="51"/>
  <c r="Q93" i="51"/>
  <c r="AM75" i="51"/>
  <c r="A51" i="51"/>
  <c r="AB51" i="51"/>
  <c r="Q69" i="51"/>
  <c r="AM51" i="51"/>
  <c r="AG62" i="51"/>
  <c r="K80" i="51"/>
  <c r="A41" i="8"/>
  <c r="AD41" i="8"/>
  <c r="E47" i="8"/>
  <c r="A47" i="8"/>
  <c r="AD47" i="8"/>
  <c r="Q75" i="49"/>
  <c r="AP57" i="49"/>
  <c r="Q84" i="50"/>
  <c r="AM66" i="50"/>
  <c r="A134" i="6"/>
  <c r="AB134" i="6"/>
  <c r="Q140" i="6"/>
  <c r="AP134" i="6"/>
  <c r="V12" i="8"/>
  <c r="AU12" i="8"/>
  <c r="AK12" i="8"/>
  <c r="A12" i="8"/>
  <c r="AD12" i="8"/>
  <c r="R75" i="50"/>
  <c r="L93" i="50"/>
  <c r="O75" i="50"/>
  <c r="AJ75" i="50"/>
  <c r="P75" i="50"/>
  <c r="AK75" i="50"/>
  <c r="AD75" i="50"/>
  <c r="O94" i="49"/>
  <c r="AM94" i="49"/>
  <c r="P16" i="49"/>
  <c r="AN16" i="49"/>
  <c r="AI42" i="50"/>
  <c r="T42" i="50"/>
  <c r="AS42" i="50"/>
  <c r="AI82" i="50"/>
  <c r="T82" i="50"/>
  <c r="AS82" i="50"/>
  <c r="K71" i="50"/>
  <c r="AG53" i="50"/>
  <c r="P100" i="6"/>
  <c r="AN100" i="6"/>
  <c r="O100" i="6"/>
  <c r="AM100" i="6"/>
  <c r="A100" i="6"/>
  <c r="AB100" i="6"/>
  <c r="AD100" i="6"/>
  <c r="A81" i="51"/>
  <c r="AB81" i="51"/>
  <c r="Q99" i="51"/>
  <c r="AM81" i="51"/>
  <c r="Q68" i="51"/>
  <c r="A50" i="51"/>
  <c r="AB50" i="51"/>
  <c r="AM50" i="51"/>
  <c r="Q69" i="6"/>
  <c r="AP51" i="6"/>
  <c r="R28" i="8"/>
  <c r="O28" i="8"/>
  <c r="AL28" i="8"/>
  <c r="P28" i="8"/>
  <c r="AM28" i="8"/>
  <c r="L34" i="8"/>
  <c r="AF28" i="8"/>
  <c r="T139" i="49"/>
  <c r="AV139" i="49"/>
  <c r="AL139" i="49"/>
  <c r="O132" i="49"/>
  <c r="AM132" i="49"/>
  <c r="P13" i="49"/>
  <c r="AN13" i="49"/>
  <c r="L75" i="8"/>
  <c r="R69" i="8"/>
  <c r="O69" i="8"/>
  <c r="AL69" i="8"/>
  <c r="P69" i="8"/>
  <c r="AM69" i="8"/>
  <c r="AF69" i="8"/>
  <c r="S29" i="53"/>
  <c r="T28" i="53"/>
  <c r="AX28" i="53"/>
  <c r="V20" i="8"/>
  <c r="AU20" i="8"/>
  <c r="AK20" i="8"/>
  <c r="A20" i="8"/>
  <c r="AD20" i="8"/>
  <c r="L118" i="50"/>
  <c r="R100" i="50"/>
  <c r="P100" i="50"/>
  <c r="AK100" i="50"/>
  <c r="O100" i="50"/>
  <c r="AJ100" i="50"/>
  <c r="A100" i="50"/>
  <c r="AB100" i="50"/>
  <c r="AD100" i="50"/>
  <c r="AG53" i="51"/>
  <c r="K71" i="51"/>
  <c r="AJ62" i="49"/>
  <c r="K80" i="49"/>
  <c r="AG74" i="50"/>
  <c r="K92" i="50"/>
  <c r="O11" i="8"/>
  <c r="AL11" i="8"/>
  <c r="P9" i="8"/>
  <c r="AM9" i="8"/>
  <c r="V61" i="8"/>
  <c r="AU61" i="8"/>
  <c r="AK61" i="8"/>
  <c r="A61" i="8"/>
  <c r="AD61" i="8"/>
  <c r="R59" i="50"/>
  <c r="L77" i="50"/>
  <c r="P59" i="50"/>
  <c r="AK59" i="50"/>
  <c r="O59" i="50"/>
  <c r="AJ59" i="50"/>
  <c r="A59" i="50"/>
  <c r="AB59" i="50"/>
  <c r="AD59" i="50"/>
  <c r="L84" i="50"/>
  <c r="R66" i="50"/>
  <c r="O66" i="50"/>
  <c r="AJ66" i="50"/>
  <c r="P66" i="50"/>
  <c r="AK66" i="50"/>
  <c r="AD66" i="50"/>
  <c r="A66" i="50"/>
  <c r="AB66" i="50"/>
  <c r="O151" i="6"/>
  <c r="AM151" i="6"/>
  <c r="P151" i="6"/>
  <c r="AN151" i="6"/>
  <c r="AD151" i="6"/>
  <c r="O172" i="49"/>
  <c r="AM172" i="49"/>
  <c r="O50" i="49"/>
  <c r="AM50" i="49"/>
  <c r="P93" i="49"/>
  <c r="AN93" i="49"/>
  <c r="P91" i="49"/>
  <c r="AN91" i="49"/>
  <c r="P133" i="49"/>
  <c r="AN133" i="49"/>
  <c r="R77" i="8"/>
  <c r="O77" i="8"/>
  <c r="AL77" i="8"/>
  <c r="L83" i="8"/>
  <c r="P77" i="8"/>
  <c r="AM77" i="8"/>
  <c r="AF77" i="8"/>
  <c r="P52" i="49"/>
  <c r="AN52" i="49"/>
  <c r="R52" i="49"/>
  <c r="L53" i="49"/>
  <c r="O52" i="49"/>
  <c r="AM52" i="49"/>
  <c r="A52" i="49"/>
  <c r="AB52" i="49"/>
  <c r="AD52" i="49"/>
  <c r="L70" i="49"/>
  <c r="P69" i="49"/>
  <c r="AN69" i="49"/>
  <c r="R69" i="49"/>
  <c r="O69" i="49"/>
  <c r="AM69" i="49"/>
  <c r="A69" i="49"/>
  <c r="AB69" i="49"/>
  <c r="AD69" i="49"/>
  <c r="L117" i="49"/>
  <c r="R116" i="49"/>
  <c r="A116" i="49"/>
  <c r="AB116" i="49"/>
  <c r="AD116" i="49"/>
  <c r="P80" i="49"/>
  <c r="AN80" i="49"/>
  <c r="L81" i="49"/>
  <c r="R80" i="49"/>
  <c r="O80" i="49"/>
  <c r="AM80" i="49"/>
  <c r="A80" i="49"/>
  <c r="AB80" i="49"/>
  <c r="AD80" i="49"/>
  <c r="L58" i="49"/>
  <c r="P57" i="49"/>
  <c r="AN57" i="49"/>
  <c r="R57" i="49"/>
  <c r="O57" i="49"/>
  <c r="AM57" i="49"/>
  <c r="A57" i="49"/>
  <c r="AB57" i="49"/>
  <c r="AD57" i="49"/>
  <c r="V55" i="8"/>
  <c r="AU55" i="8"/>
  <c r="AK55" i="8"/>
  <c r="A55" i="8"/>
  <c r="AD55" i="8"/>
  <c r="P134" i="49"/>
  <c r="AN134" i="49"/>
  <c r="L135" i="49"/>
  <c r="R134" i="49"/>
  <c r="O134" i="49"/>
  <c r="AM134" i="49"/>
  <c r="AD134" i="49"/>
  <c r="AK71" i="8"/>
  <c r="V71" i="8"/>
  <c r="AU71" i="8"/>
  <c r="A71" i="8"/>
  <c r="AD71" i="8"/>
  <c r="O48" i="8"/>
  <c r="AL48" i="8"/>
  <c r="O51" i="8"/>
  <c r="AL51" i="8"/>
  <c r="P7" i="8"/>
  <c r="AM7" i="8"/>
  <c r="R83" i="50"/>
  <c r="L101" i="50"/>
  <c r="P83" i="50"/>
  <c r="AK83" i="50"/>
  <c r="O83" i="50"/>
  <c r="AJ83" i="50"/>
  <c r="AD83" i="50"/>
  <c r="R18" i="8"/>
  <c r="L24" i="8"/>
  <c r="P18" i="8"/>
  <c r="AM18" i="8"/>
  <c r="O18" i="8"/>
  <c r="AL18" i="8"/>
  <c r="AF18" i="8"/>
  <c r="T74" i="50"/>
  <c r="AS74" i="50"/>
  <c r="AI74" i="50"/>
  <c r="T63" i="50"/>
  <c r="AS63" i="50"/>
  <c r="AI63" i="50"/>
  <c r="O92" i="49"/>
  <c r="AM92" i="49"/>
  <c r="O14" i="49"/>
  <c r="AM14" i="49"/>
  <c r="O151" i="49"/>
  <c r="AM151" i="49"/>
  <c r="P90" i="49"/>
  <c r="AN90" i="49"/>
  <c r="P12" i="49"/>
  <c r="AN12" i="49"/>
  <c r="AI25" i="50"/>
  <c r="T25" i="50"/>
  <c r="AS25" i="50"/>
  <c r="L32" i="8"/>
  <c r="R26" i="8"/>
  <c r="P26" i="8"/>
  <c r="AM26" i="8"/>
  <c r="O26" i="8"/>
  <c r="AL26" i="8"/>
  <c r="AF26" i="8"/>
  <c r="S120" i="53"/>
  <c r="T119" i="53"/>
  <c r="AX119" i="53"/>
  <c r="P50" i="50"/>
  <c r="AK50" i="50"/>
  <c r="P45" i="6"/>
  <c r="AN45" i="6"/>
  <c r="O45" i="6"/>
  <c r="AM45" i="6"/>
  <c r="A45" i="6"/>
  <c r="AB45" i="6"/>
  <c r="AD45" i="6"/>
  <c r="P40" i="50"/>
  <c r="AK40" i="50"/>
  <c r="AJ71" i="49"/>
  <c r="K89" i="49"/>
  <c r="AG45" i="51"/>
  <c r="K63" i="51"/>
  <c r="AG42" i="50"/>
  <c r="K60" i="50"/>
  <c r="K118" i="49"/>
  <c r="AJ100" i="49"/>
  <c r="K113" i="6"/>
  <c r="AG95" i="6"/>
  <c r="AJ91" i="49"/>
  <c r="K109" i="49"/>
  <c r="AG68" i="6"/>
  <c r="K86" i="6"/>
  <c r="K72" i="51"/>
  <c r="AG54" i="51"/>
  <c r="AG56" i="6"/>
  <c r="K74" i="6"/>
  <c r="Q84" i="49"/>
  <c r="AP66" i="49"/>
  <c r="A66" i="49"/>
  <c r="AB66" i="49"/>
  <c r="A22" i="8"/>
  <c r="AD22" i="8"/>
  <c r="Q115" i="49"/>
  <c r="A97" i="49"/>
  <c r="AB97" i="49"/>
  <c r="AP97" i="49"/>
  <c r="Q142" i="49"/>
  <c r="A124" i="49"/>
  <c r="AB124" i="49"/>
  <c r="AP124" i="49"/>
  <c r="Q84" i="51"/>
  <c r="A66" i="51"/>
  <c r="AB66" i="51"/>
  <c r="AM66" i="51"/>
  <c r="A71" i="51"/>
  <c r="AB71" i="51"/>
  <c r="Q89" i="51"/>
  <c r="AM71" i="51"/>
  <c r="Q75" i="50"/>
  <c r="A75" i="50"/>
  <c r="AB75" i="50"/>
  <c r="A57" i="50"/>
  <c r="AB57" i="50"/>
  <c r="AM57" i="50"/>
  <c r="K125" i="6"/>
  <c r="AG125" i="6"/>
  <c r="AG107" i="6"/>
  <c r="O71" i="6"/>
  <c r="AM71" i="6"/>
  <c r="P71" i="6"/>
  <c r="AN71" i="6"/>
  <c r="A71" i="6"/>
  <c r="AB71" i="6"/>
  <c r="AD71" i="6"/>
  <c r="P69" i="6"/>
  <c r="AN69" i="6"/>
  <c r="O69" i="6"/>
  <c r="AM69" i="6"/>
  <c r="A69" i="6"/>
  <c r="AB69" i="6"/>
  <c r="AD69" i="6"/>
  <c r="A76" i="51"/>
  <c r="AB76" i="51"/>
  <c r="Q94" i="51"/>
  <c r="AM76" i="51"/>
  <c r="P156" i="6"/>
  <c r="AN156" i="6"/>
  <c r="O156" i="6"/>
  <c r="AM156" i="6"/>
  <c r="AD156" i="6"/>
  <c r="L107" i="50"/>
  <c r="R89" i="50"/>
  <c r="O89" i="50"/>
  <c r="AJ89" i="50"/>
  <c r="P89" i="50"/>
  <c r="AK89" i="50"/>
  <c r="A89" i="50"/>
  <c r="AB89" i="50"/>
  <c r="AD89" i="50"/>
  <c r="K110" i="50"/>
  <c r="AG92" i="50"/>
  <c r="V28" i="8"/>
  <c r="AU28" i="8"/>
  <c r="AK28" i="8"/>
  <c r="Q102" i="50"/>
  <c r="AM84" i="50"/>
  <c r="K90" i="50"/>
  <c r="AG72" i="50"/>
  <c r="L94" i="50"/>
  <c r="R76" i="50"/>
  <c r="O76" i="50"/>
  <c r="AJ76" i="50"/>
  <c r="P76" i="50"/>
  <c r="AK76" i="50"/>
  <c r="A76" i="50"/>
  <c r="AB76" i="50"/>
  <c r="AD76" i="50"/>
  <c r="AG111" i="6"/>
  <c r="K129" i="6"/>
  <c r="AG129" i="6"/>
  <c r="A126" i="6"/>
  <c r="AB126" i="6"/>
  <c r="AP126" i="6"/>
  <c r="Q95" i="51"/>
  <c r="A77" i="51"/>
  <c r="AB77" i="51"/>
  <c r="AM77" i="51"/>
  <c r="K130" i="51"/>
  <c r="AG130" i="51"/>
  <c r="AG112" i="51"/>
  <c r="O154" i="6"/>
  <c r="AM154" i="6"/>
  <c r="P154" i="6"/>
  <c r="AN154" i="6"/>
  <c r="AD154" i="6"/>
  <c r="R32" i="8"/>
  <c r="L38" i="8"/>
  <c r="P32" i="8"/>
  <c r="AM32" i="8"/>
  <c r="O32" i="8"/>
  <c r="AL32" i="8"/>
  <c r="AF32" i="8"/>
  <c r="V77" i="8"/>
  <c r="AU77" i="8"/>
  <c r="AK77" i="8"/>
  <c r="A77" i="8"/>
  <c r="AD77" i="8"/>
  <c r="R77" i="50"/>
  <c r="P77" i="50"/>
  <c r="AK77" i="50"/>
  <c r="O77" i="50"/>
  <c r="AJ77" i="50"/>
  <c r="L95" i="50"/>
  <c r="A77" i="50"/>
  <c r="AB77" i="50"/>
  <c r="AD77" i="50"/>
  <c r="K128" i="49"/>
  <c r="AJ128" i="49"/>
  <c r="AJ110" i="49"/>
  <c r="P161" i="6"/>
  <c r="AN161" i="6"/>
  <c r="O161" i="6"/>
  <c r="AM161" i="6"/>
  <c r="AD161" i="6"/>
  <c r="R89" i="49"/>
  <c r="O89" i="49"/>
  <c r="AM89" i="49"/>
  <c r="P89" i="49"/>
  <c r="AN89" i="49"/>
  <c r="A89" i="49"/>
  <c r="AB89" i="49"/>
  <c r="AD89" i="49"/>
  <c r="K106" i="50"/>
  <c r="AG88" i="50"/>
  <c r="AP60" i="6"/>
  <c r="Q78" i="6"/>
  <c r="A84" i="51"/>
  <c r="AB84" i="51"/>
  <c r="Q102" i="51"/>
  <c r="AM84" i="51"/>
  <c r="K89" i="50"/>
  <c r="AG71" i="50"/>
  <c r="Q93" i="49"/>
  <c r="AP75" i="49"/>
  <c r="Q101" i="49"/>
  <c r="AP83" i="49"/>
  <c r="O130" i="6"/>
  <c r="AM130" i="6"/>
  <c r="P130" i="6"/>
  <c r="AN130" i="6"/>
  <c r="AD130" i="6"/>
  <c r="AJ108" i="49"/>
  <c r="K126" i="49"/>
  <c r="AJ126" i="49"/>
  <c r="AG63" i="50"/>
  <c r="K81" i="50"/>
  <c r="L112" i="49"/>
  <c r="R111" i="49"/>
  <c r="O111" i="49"/>
  <c r="AM111" i="49"/>
  <c r="P111" i="49"/>
  <c r="AN111" i="49"/>
  <c r="AD111" i="49"/>
  <c r="AL52" i="49"/>
  <c r="T52" i="49"/>
  <c r="AV52" i="49"/>
  <c r="T66" i="50"/>
  <c r="AS66" i="50"/>
  <c r="AI66" i="50"/>
  <c r="Q111" i="51"/>
  <c r="A93" i="51"/>
  <c r="AB93" i="51"/>
  <c r="AM93" i="51"/>
  <c r="K112" i="6"/>
  <c r="AG94" i="6"/>
  <c r="R99" i="50"/>
  <c r="L117" i="50"/>
  <c r="O99" i="50"/>
  <c r="AJ99" i="50"/>
  <c r="P99" i="50"/>
  <c r="AK99" i="50"/>
  <c r="A99" i="50"/>
  <c r="AB99" i="50"/>
  <c r="AD99" i="50"/>
  <c r="Q95" i="6"/>
  <c r="AP77" i="6"/>
  <c r="Q79" i="6"/>
  <c r="AP61" i="6"/>
  <c r="Q124" i="50"/>
  <c r="AM124" i="50"/>
  <c r="AM106" i="50"/>
  <c r="A103" i="49"/>
  <c r="AB103" i="49"/>
  <c r="Q121" i="49"/>
  <c r="AP103" i="49"/>
  <c r="K103" i="49"/>
  <c r="AJ85" i="49"/>
  <c r="Q124" i="6"/>
  <c r="AP124" i="6"/>
  <c r="AP106" i="6"/>
  <c r="Q87" i="49"/>
  <c r="AP69" i="49"/>
  <c r="P85" i="6"/>
  <c r="AN85" i="6"/>
  <c r="O85" i="6"/>
  <c r="AM85" i="6"/>
  <c r="A85" i="6"/>
  <c r="AB85" i="6"/>
  <c r="AD85" i="6"/>
  <c r="O50" i="50"/>
  <c r="AJ50" i="50"/>
  <c r="O72" i="50"/>
  <c r="AJ72" i="50"/>
  <c r="P42" i="50"/>
  <c r="AK42" i="50"/>
  <c r="P46" i="50"/>
  <c r="AK46" i="50"/>
  <c r="K93" i="51"/>
  <c r="AG75" i="51"/>
  <c r="AG96" i="51"/>
  <c r="K114" i="51"/>
  <c r="AG114" i="51"/>
  <c r="K109" i="51"/>
  <c r="AG91" i="51"/>
  <c r="Q103" i="51"/>
  <c r="A85" i="51"/>
  <c r="AB85" i="51"/>
  <c r="AM85" i="51"/>
  <c r="P74" i="6"/>
  <c r="AN74" i="6"/>
  <c r="O74" i="6"/>
  <c r="AM74" i="6"/>
  <c r="A74" i="6"/>
  <c r="AB74" i="6"/>
  <c r="AD74" i="6"/>
  <c r="T68" i="50"/>
  <c r="AS68" i="50"/>
  <c r="AI68" i="50"/>
  <c r="T13" i="53"/>
  <c r="AX13" i="53"/>
  <c r="S14" i="53"/>
  <c r="A28" i="8"/>
  <c r="AD28" i="8"/>
  <c r="P92" i="50"/>
  <c r="AK92" i="50"/>
  <c r="AG68" i="51"/>
  <c r="K86" i="51"/>
  <c r="K86" i="50"/>
  <c r="AG68" i="50"/>
  <c r="L118" i="49"/>
  <c r="P117" i="49"/>
  <c r="AN117" i="49"/>
  <c r="R117" i="49"/>
  <c r="O117" i="49"/>
  <c r="AM117" i="49"/>
  <c r="AD117" i="49"/>
  <c r="P149" i="49"/>
  <c r="AN149" i="49"/>
  <c r="R149" i="49"/>
  <c r="O149" i="49"/>
  <c r="AM149" i="49"/>
  <c r="AD149" i="49"/>
  <c r="Q78" i="49"/>
  <c r="A60" i="49"/>
  <c r="AB60" i="49"/>
  <c r="AP60" i="49"/>
  <c r="AL110" i="49"/>
  <c r="T110" i="49"/>
  <c r="AV110" i="49"/>
  <c r="K78" i="50"/>
  <c r="AG60" i="50"/>
  <c r="K84" i="6"/>
  <c r="AG66" i="6"/>
  <c r="K111" i="49"/>
  <c r="AJ93" i="49"/>
  <c r="Q98" i="50"/>
  <c r="A80" i="50"/>
  <c r="AB80" i="50"/>
  <c r="AM80" i="50"/>
  <c r="K101" i="51"/>
  <c r="AG83" i="51"/>
  <c r="L96" i="50"/>
  <c r="O78" i="50"/>
  <c r="AJ78" i="50"/>
  <c r="R78" i="50"/>
  <c r="P78" i="50"/>
  <c r="AK78" i="50"/>
  <c r="A78" i="50"/>
  <c r="AB78" i="50"/>
  <c r="AD78" i="50"/>
  <c r="Q110" i="50"/>
  <c r="AM92" i="50"/>
  <c r="T57" i="49"/>
  <c r="AV57" i="49"/>
  <c r="AL57" i="49"/>
  <c r="Q87" i="6"/>
  <c r="AP69" i="6"/>
  <c r="Q91" i="49"/>
  <c r="A73" i="49"/>
  <c r="AB73" i="49"/>
  <c r="AP73" i="49"/>
  <c r="O69" i="50"/>
  <c r="AJ69" i="50"/>
  <c r="P69" i="50"/>
  <c r="AK69" i="50"/>
  <c r="R69" i="50"/>
  <c r="A69" i="50"/>
  <c r="AB69" i="50"/>
  <c r="AD69" i="50"/>
  <c r="L87" i="50"/>
  <c r="E44" i="8"/>
  <c r="Q102" i="49"/>
  <c r="A84" i="49"/>
  <c r="AB84" i="49"/>
  <c r="AP84" i="49"/>
  <c r="T120" i="53"/>
  <c r="AX120" i="53"/>
  <c r="S121" i="53"/>
  <c r="P58" i="49"/>
  <c r="AN58" i="49"/>
  <c r="L59" i="49"/>
  <c r="O58" i="49"/>
  <c r="AM58" i="49"/>
  <c r="R58" i="49"/>
  <c r="A58" i="49"/>
  <c r="AB58" i="49"/>
  <c r="AD58" i="49"/>
  <c r="AL69" i="49"/>
  <c r="T69" i="49"/>
  <c r="AV69" i="49"/>
  <c r="L102" i="50"/>
  <c r="R84" i="50"/>
  <c r="O84" i="50"/>
  <c r="AJ84" i="50"/>
  <c r="P84" i="50"/>
  <c r="AK84" i="50"/>
  <c r="A84" i="50"/>
  <c r="AB84" i="50"/>
  <c r="AD84" i="50"/>
  <c r="T100" i="50"/>
  <c r="AS100" i="50"/>
  <c r="AI100" i="50"/>
  <c r="O164" i="6"/>
  <c r="AM164" i="6"/>
  <c r="P164" i="6"/>
  <c r="AN164" i="6"/>
  <c r="AD164" i="6"/>
  <c r="Q134" i="49"/>
  <c r="AP116" i="49"/>
  <c r="L79" i="8"/>
  <c r="O73" i="8"/>
  <c r="AL73" i="8"/>
  <c r="R73" i="8"/>
  <c r="P73" i="8"/>
  <c r="AM73" i="8"/>
  <c r="AF73" i="8"/>
  <c r="S53" i="8"/>
  <c r="T52" i="8"/>
  <c r="AX52" i="8"/>
  <c r="Q116" i="51"/>
  <c r="A98" i="51"/>
  <c r="AB98" i="51"/>
  <c r="AM98" i="51"/>
  <c r="AG105" i="50"/>
  <c r="K123" i="50"/>
  <c r="AG123" i="50"/>
  <c r="P51" i="50"/>
  <c r="AK51" i="50"/>
  <c r="A92" i="51"/>
  <c r="AB92" i="51"/>
  <c r="AM92" i="51"/>
  <c r="Q110" i="51"/>
  <c r="K88" i="6"/>
  <c r="AG70" i="6"/>
  <c r="P56" i="50"/>
  <c r="AK56" i="50"/>
  <c r="O74" i="50"/>
  <c r="AJ74" i="50"/>
  <c r="O44" i="50"/>
  <c r="AJ44" i="50"/>
  <c r="O108" i="50"/>
  <c r="AJ108" i="50"/>
  <c r="P55" i="50"/>
  <c r="AK55" i="50"/>
  <c r="P71" i="50"/>
  <c r="AK71" i="50"/>
  <c r="Q155" i="6"/>
  <c r="AP149" i="6"/>
  <c r="A149" i="6"/>
  <c r="AB149" i="6"/>
  <c r="Q120" i="6"/>
  <c r="AP120" i="6"/>
  <c r="AP102" i="6"/>
  <c r="A76" i="6"/>
  <c r="AB76" i="6"/>
  <c r="Q94" i="6"/>
  <c r="AP76" i="6"/>
  <c r="K132" i="49"/>
  <c r="AJ114" i="49"/>
  <c r="K88" i="51"/>
  <c r="AG70" i="51"/>
  <c r="AG83" i="50"/>
  <c r="K101" i="50"/>
  <c r="AG79" i="50"/>
  <c r="K97" i="50"/>
  <c r="L104" i="50"/>
  <c r="R86" i="50"/>
  <c r="O86" i="50"/>
  <c r="AJ86" i="50"/>
  <c r="P86" i="50"/>
  <c r="AK86" i="50"/>
  <c r="AD86" i="50"/>
  <c r="A86" i="50"/>
  <c r="AB86" i="50"/>
  <c r="K80" i="6"/>
  <c r="AG62" i="6"/>
  <c r="T92" i="50"/>
  <c r="AS92" i="50"/>
  <c r="AI92" i="50"/>
  <c r="Q117" i="51"/>
  <c r="A99" i="51"/>
  <c r="AB99" i="51"/>
  <c r="AM99" i="51"/>
  <c r="Q161" i="49"/>
  <c r="AP143" i="49"/>
  <c r="K131" i="49"/>
  <c r="AJ131" i="49"/>
  <c r="AJ113" i="49"/>
  <c r="AP147" i="6"/>
  <c r="Q153" i="6"/>
  <c r="P73" i="6"/>
  <c r="AN73" i="6"/>
  <c r="O73" i="6"/>
  <c r="AM73" i="6"/>
  <c r="A73" i="6"/>
  <c r="AB73" i="6"/>
  <c r="AD73" i="6"/>
  <c r="T55" i="50"/>
  <c r="AS55" i="50"/>
  <c r="AI55" i="50"/>
  <c r="K81" i="6"/>
  <c r="AG63" i="6"/>
  <c r="AL74" i="49"/>
  <c r="T74" i="49"/>
  <c r="AV74" i="49"/>
  <c r="S10" i="8"/>
  <c r="T9" i="8"/>
  <c r="AX9" i="8"/>
  <c r="A73" i="51"/>
  <c r="AB73" i="51"/>
  <c r="Q91" i="51"/>
  <c r="AM73" i="51"/>
  <c r="Q126" i="49"/>
  <c r="A108" i="49"/>
  <c r="AB108" i="49"/>
  <c r="AP108" i="49"/>
  <c r="K99" i="49"/>
  <c r="AJ81" i="49"/>
  <c r="AJ118" i="49"/>
  <c r="K136" i="49"/>
  <c r="L30" i="8"/>
  <c r="P24" i="8"/>
  <c r="AM24" i="8"/>
  <c r="O24" i="8"/>
  <c r="AL24" i="8"/>
  <c r="R24" i="8"/>
  <c r="AF24" i="8"/>
  <c r="T75" i="50"/>
  <c r="AS75" i="50"/>
  <c r="AI75" i="50"/>
  <c r="P153" i="6"/>
  <c r="AN153" i="6"/>
  <c r="O153" i="6"/>
  <c r="AM153" i="6"/>
  <c r="AD153" i="6"/>
  <c r="O62" i="6"/>
  <c r="AM62" i="6"/>
  <c r="P62" i="6"/>
  <c r="AN62" i="6"/>
  <c r="A62" i="6"/>
  <c r="AB62" i="6"/>
  <c r="AD62" i="6"/>
  <c r="T131" i="49"/>
  <c r="AV131" i="49"/>
  <c r="AL131" i="49"/>
  <c r="K105" i="51"/>
  <c r="AG87" i="51"/>
  <c r="T60" i="50"/>
  <c r="AS60" i="50"/>
  <c r="AI60" i="50"/>
  <c r="K104" i="6"/>
  <c r="AG86" i="6"/>
  <c r="V18" i="8"/>
  <c r="AU18" i="8"/>
  <c r="AK18" i="8"/>
  <c r="A18" i="8"/>
  <c r="AD18" i="8"/>
  <c r="K85" i="51"/>
  <c r="AG67" i="51"/>
  <c r="T148" i="49"/>
  <c r="AV148" i="49"/>
  <c r="AL148" i="49"/>
  <c r="K122" i="49"/>
  <c r="AJ122" i="49"/>
  <c r="AJ104" i="49"/>
  <c r="L76" i="49"/>
  <c r="P75" i="49"/>
  <c r="AN75" i="49"/>
  <c r="R75" i="49"/>
  <c r="O75" i="49"/>
  <c r="AM75" i="49"/>
  <c r="A75" i="49"/>
  <c r="AB75" i="49"/>
  <c r="AD75" i="49"/>
  <c r="A124" i="51"/>
  <c r="AB124" i="51"/>
  <c r="AM124" i="51"/>
  <c r="K119" i="49"/>
  <c r="AJ101" i="49"/>
  <c r="P95" i="6"/>
  <c r="AN95" i="6"/>
  <c r="O95" i="6"/>
  <c r="AM95" i="6"/>
  <c r="AD95" i="6"/>
  <c r="A95" i="6"/>
  <c r="AB95" i="6"/>
  <c r="A92" i="50"/>
  <c r="AB92" i="50"/>
  <c r="L136" i="49"/>
  <c r="P135" i="49"/>
  <c r="AN135" i="49"/>
  <c r="R135" i="49"/>
  <c r="O135" i="49"/>
  <c r="AM135" i="49"/>
  <c r="AD135" i="49"/>
  <c r="P53" i="49"/>
  <c r="AN53" i="49"/>
  <c r="R53" i="49"/>
  <c r="O53" i="49"/>
  <c r="AM53" i="49"/>
  <c r="AD53" i="49"/>
  <c r="A53" i="49"/>
  <c r="AB53" i="49"/>
  <c r="P157" i="6"/>
  <c r="AN157" i="6"/>
  <c r="O157" i="6"/>
  <c r="AM157" i="6"/>
  <c r="AD157" i="6"/>
  <c r="K98" i="49"/>
  <c r="AJ80" i="49"/>
  <c r="K127" i="49"/>
  <c r="AJ127" i="49"/>
  <c r="AJ109" i="49"/>
  <c r="K81" i="51"/>
  <c r="AG63" i="51"/>
  <c r="Q93" i="50"/>
  <c r="AM75" i="50"/>
  <c r="AP142" i="49"/>
  <c r="Q160" i="49"/>
  <c r="K92" i="6"/>
  <c r="AG74" i="6"/>
  <c r="R118" i="50"/>
  <c r="P118" i="50"/>
  <c r="AK118" i="50"/>
  <c r="O118" i="50"/>
  <c r="AJ118" i="50"/>
  <c r="A118" i="50"/>
  <c r="AB118" i="50"/>
  <c r="AD118" i="50"/>
  <c r="R34" i="8"/>
  <c r="L40" i="8"/>
  <c r="O34" i="8"/>
  <c r="AL34" i="8"/>
  <c r="P34" i="8"/>
  <c r="AM34" i="8"/>
  <c r="AF34" i="8"/>
  <c r="A68" i="51"/>
  <c r="AB68" i="51"/>
  <c r="Q86" i="51"/>
  <c r="AM68" i="51"/>
  <c r="A140" i="6"/>
  <c r="AB140" i="6"/>
  <c r="Q146" i="6"/>
  <c r="AP140" i="6"/>
  <c r="K98" i="51"/>
  <c r="AG80" i="51"/>
  <c r="K115" i="49"/>
  <c r="AJ97" i="49"/>
  <c r="Q110" i="49"/>
  <c r="A92" i="49"/>
  <c r="AB92" i="49"/>
  <c r="AP92" i="49"/>
  <c r="K102" i="50"/>
  <c r="AG84" i="50"/>
  <c r="T51" i="50"/>
  <c r="AS51" i="50"/>
  <c r="AI51" i="50"/>
  <c r="Q111" i="6"/>
  <c r="AP93" i="6"/>
  <c r="K112" i="49"/>
  <c r="AJ94" i="49"/>
  <c r="P53" i="50"/>
  <c r="AK53" i="50"/>
  <c r="O47" i="50"/>
  <c r="AJ47" i="50"/>
  <c r="O98" i="50"/>
  <c r="AJ98" i="50"/>
  <c r="O55" i="50"/>
  <c r="AJ55" i="50"/>
  <c r="O71" i="50"/>
  <c r="AJ71" i="50"/>
  <c r="K98" i="50"/>
  <c r="AG80" i="50"/>
  <c r="O78" i="6"/>
  <c r="AM78" i="6"/>
  <c r="P78" i="6"/>
  <c r="AN78" i="6"/>
  <c r="A78" i="6"/>
  <c r="AB78" i="6"/>
  <c r="AD78" i="6"/>
  <c r="A37" i="8"/>
  <c r="AD37" i="8"/>
  <c r="E43" i="8"/>
  <c r="A43" i="8"/>
  <c r="AD43" i="8"/>
  <c r="A61" i="6"/>
  <c r="AB61" i="6"/>
  <c r="T100" i="53"/>
  <c r="AX100" i="53"/>
  <c r="S101" i="53"/>
  <c r="P70" i="50"/>
  <c r="AK70" i="50"/>
  <c r="Q79" i="50"/>
  <c r="AM61" i="50"/>
  <c r="Q103" i="6"/>
  <c r="AP85" i="6"/>
  <c r="K94" i="50"/>
  <c r="AG76" i="50"/>
  <c r="K97" i="51"/>
  <c r="AG79" i="51"/>
  <c r="R110" i="50"/>
  <c r="O110" i="50"/>
  <c r="AJ110" i="50"/>
  <c r="P110" i="50"/>
  <c r="AK110" i="50"/>
  <c r="L128" i="50"/>
  <c r="AD110" i="50"/>
  <c r="A110" i="50"/>
  <c r="AB110" i="50"/>
  <c r="K107" i="49"/>
  <c r="AJ89" i="49"/>
  <c r="T83" i="50"/>
  <c r="AS83" i="50"/>
  <c r="AI83" i="50"/>
  <c r="T116" i="49"/>
  <c r="AV116" i="49"/>
  <c r="AL116" i="49"/>
  <c r="L89" i="8"/>
  <c r="R83" i="8"/>
  <c r="P83" i="8"/>
  <c r="AM83" i="8"/>
  <c r="O83" i="8"/>
  <c r="AL83" i="8"/>
  <c r="AF83" i="8"/>
  <c r="R75" i="8"/>
  <c r="P75" i="8"/>
  <c r="AM75" i="8"/>
  <c r="L81" i="8"/>
  <c r="O75" i="8"/>
  <c r="AL75" i="8"/>
  <c r="AF75" i="8"/>
  <c r="R93" i="50"/>
  <c r="L111" i="50"/>
  <c r="P93" i="50"/>
  <c r="AK93" i="50"/>
  <c r="O93" i="50"/>
  <c r="AJ93" i="50"/>
  <c r="AD93" i="50"/>
  <c r="K113" i="51"/>
  <c r="AG95" i="51"/>
  <c r="P83" i="6"/>
  <c r="AN83" i="6"/>
  <c r="A83" i="6"/>
  <c r="AB83" i="6"/>
  <c r="O83" i="6"/>
  <c r="AM83" i="6"/>
  <c r="AD83" i="6"/>
  <c r="E36" i="8"/>
  <c r="K108" i="6"/>
  <c r="AG90" i="6"/>
  <c r="L142" i="49"/>
  <c r="P141" i="49"/>
  <c r="AN141" i="49"/>
  <c r="R141" i="49"/>
  <c r="O141" i="49"/>
  <c r="AM141" i="49"/>
  <c r="AD141" i="49"/>
  <c r="K87" i="6"/>
  <c r="AG69" i="6"/>
  <c r="AG83" i="6"/>
  <c r="K101" i="6"/>
  <c r="Q86" i="49"/>
  <c r="A68" i="49"/>
  <c r="AB68" i="49"/>
  <c r="AP68" i="49"/>
  <c r="A115" i="49"/>
  <c r="AB115" i="49"/>
  <c r="Q133" i="49"/>
  <c r="AP115" i="49"/>
  <c r="K90" i="51"/>
  <c r="AG72" i="51"/>
  <c r="P63" i="6"/>
  <c r="AN63" i="6"/>
  <c r="O63" i="6"/>
  <c r="AM63" i="6"/>
  <c r="A63" i="6"/>
  <c r="AB63" i="6"/>
  <c r="AD63" i="6"/>
  <c r="V26" i="8"/>
  <c r="AU26" i="8"/>
  <c r="AK26" i="8"/>
  <c r="A26" i="8"/>
  <c r="AD26" i="8"/>
  <c r="T80" i="49"/>
  <c r="AV80" i="49"/>
  <c r="AL80" i="49"/>
  <c r="Q87" i="51"/>
  <c r="AM69" i="51"/>
  <c r="A69" i="51"/>
  <c r="AB69" i="51"/>
  <c r="Q79" i="51"/>
  <c r="A61" i="51"/>
  <c r="AB61" i="51"/>
  <c r="AM61" i="51"/>
  <c r="T43" i="50"/>
  <c r="AS43" i="50"/>
  <c r="AI43" i="50"/>
  <c r="AG84" i="51"/>
  <c r="K102" i="51"/>
  <c r="L103" i="50"/>
  <c r="R85" i="50"/>
  <c r="O85" i="50"/>
  <c r="AJ85" i="50"/>
  <c r="P85" i="50"/>
  <c r="AK85" i="50"/>
  <c r="A85" i="50"/>
  <c r="AB85" i="50"/>
  <c r="AD85" i="50"/>
  <c r="K100" i="6"/>
  <c r="AG82" i="6"/>
  <c r="K96" i="6"/>
  <c r="AG78" i="6"/>
  <c r="S137" i="53"/>
  <c r="T136" i="53"/>
  <c r="AX136" i="53"/>
  <c r="AI70" i="50"/>
  <c r="T70" i="50"/>
  <c r="AS70" i="50"/>
  <c r="AL134" i="49"/>
  <c r="T134" i="49"/>
  <c r="AV134" i="49"/>
  <c r="L82" i="49"/>
  <c r="P81" i="49"/>
  <c r="AN81" i="49"/>
  <c r="O81" i="49"/>
  <c r="AM81" i="49"/>
  <c r="R81" i="49"/>
  <c r="A81" i="49"/>
  <c r="AB81" i="49"/>
  <c r="AD81" i="49"/>
  <c r="O111" i="6"/>
  <c r="AM111" i="6"/>
  <c r="P111" i="6"/>
  <c r="AN111" i="6"/>
  <c r="A111" i="6"/>
  <c r="AB111" i="6"/>
  <c r="AD111" i="6"/>
  <c r="P66" i="6"/>
  <c r="AN66" i="6"/>
  <c r="O66" i="6"/>
  <c r="AM66" i="6"/>
  <c r="A66" i="6"/>
  <c r="AB66" i="6"/>
  <c r="AD66" i="6"/>
  <c r="AI67" i="50"/>
  <c r="T67" i="50"/>
  <c r="AS67" i="50"/>
  <c r="L65" i="49"/>
  <c r="O64" i="49"/>
  <c r="AM64" i="49"/>
  <c r="P64" i="49"/>
  <c r="AN64" i="49"/>
  <c r="R64" i="49"/>
  <c r="A64" i="49"/>
  <c r="AB64" i="49"/>
  <c r="AD64" i="49"/>
  <c r="S66" i="53"/>
  <c r="T65" i="53"/>
  <c r="AX65" i="53"/>
  <c r="A108" i="50"/>
  <c r="AB108" i="50"/>
  <c r="Q126" i="50"/>
  <c r="AM108" i="50"/>
  <c r="T59" i="50"/>
  <c r="AS59" i="50"/>
  <c r="AI59" i="50"/>
  <c r="T29" i="53"/>
  <c r="AX29" i="53"/>
  <c r="S30" i="53"/>
  <c r="AI81" i="50"/>
  <c r="T81" i="50"/>
  <c r="AS81" i="50"/>
  <c r="V67" i="8"/>
  <c r="AU67" i="8"/>
  <c r="AK67" i="8"/>
  <c r="A67" i="8"/>
  <c r="AD67" i="8"/>
  <c r="G42" i="3"/>
  <c r="G43" i="3"/>
  <c r="G44" i="3"/>
  <c r="O9" i="49"/>
  <c r="AM9" i="49"/>
  <c r="O11" i="49"/>
  <c r="AM11" i="49"/>
  <c r="P6" i="49"/>
  <c r="AN6" i="49"/>
  <c r="O6" i="49"/>
  <c r="AM6" i="49"/>
  <c r="P9" i="49"/>
  <c r="AN9" i="49"/>
  <c r="O8" i="49"/>
  <c r="AM8" i="49"/>
  <c r="P73" i="49"/>
  <c r="AN73" i="49"/>
  <c r="P115" i="49"/>
  <c r="AN115" i="49"/>
  <c r="P8" i="49"/>
  <c r="AN8" i="49"/>
  <c r="P171" i="49"/>
  <c r="AN171" i="49"/>
  <c r="O164" i="49"/>
  <c r="AM164" i="49"/>
  <c r="O150" i="49"/>
  <c r="AM150" i="49"/>
  <c r="O73" i="49"/>
  <c r="AM73" i="49"/>
  <c r="P164" i="49"/>
  <c r="AN164" i="49"/>
  <c r="P114" i="49"/>
  <c r="AN114" i="49"/>
  <c r="P157" i="49"/>
  <c r="AN157" i="49"/>
  <c r="O7" i="49"/>
  <c r="AM7" i="49"/>
  <c r="O115" i="49"/>
  <c r="AM115" i="49"/>
  <c r="P150" i="49"/>
  <c r="AN150" i="49"/>
  <c r="P7" i="49"/>
  <c r="AN7" i="49"/>
  <c r="P10" i="49"/>
  <c r="AN10" i="49"/>
  <c r="P11" i="49"/>
  <c r="AN11" i="49"/>
  <c r="O10" i="49"/>
  <c r="AM10" i="49"/>
  <c r="O157" i="49"/>
  <c r="AM157" i="49"/>
  <c r="P72" i="49"/>
  <c r="AN72" i="49"/>
  <c r="O171" i="49"/>
  <c r="AM171" i="49"/>
  <c r="O72" i="49"/>
  <c r="AM72" i="49"/>
  <c r="O114" i="49"/>
  <c r="AM114" i="49"/>
  <c r="T88" i="49"/>
  <c r="AV88" i="49"/>
  <c r="AL88" i="49"/>
  <c r="AG109" i="6"/>
  <c r="K127" i="6"/>
  <c r="AG127" i="6"/>
  <c r="T46" i="53"/>
  <c r="AX46" i="53"/>
  <c r="S47" i="53"/>
  <c r="P74" i="49"/>
  <c r="AN74" i="49"/>
  <c r="Q95" i="50"/>
  <c r="AM77" i="50"/>
  <c r="AG79" i="6"/>
  <c r="K97" i="6"/>
  <c r="K82" i="50"/>
  <c r="AG64" i="50"/>
  <c r="O79" i="6"/>
  <c r="AM79" i="6"/>
  <c r="P79" i="6"/>
  <c r="AN79" i="6"/>
  <c r="A79" i="6"/>
  <c r="AB79" i="6"/>
  <c r="AD79" i="6"/>
  <c r="A65" i="51"/>
  <c r="AB65" i="51"/>
  <c r="Q83" i="51"/>
  <c r="AM65" i="51"/>
  <c r="A34" i="8"/>
  <c r="AD34" i="8"/>
  <c r="E40" i="8"/>
  <c r="A89" i="51"/>
  <c r="AB89" i="51"/>
  <c r="Q107" i="51"/>
  <c r="AM89" i="51"/>
  <c r="K131" i="6"/>
  <c r="AG131" i="6"/>
  <c r="AG113" i="6"/>
  <c r="R101" i="50"/>
  <c r="L119" i="50"/>
  <c r="P101" i="50"/>
  <c r="AK101" i="50"/>
  <c r="O101" i="50"/>
  <c r="AJ101" i="50"/>
  <c r="AD101" i="50"/>
  <c r="O116" i="49"/>
  <c r="AM116" i="49"/>
  <c r="P70" i="49"/>
  <c r="AN70" i="49"/>
  <c r="L71" i="49"/>
  <c r="R70" i="49"/>
  <c r="O70" i="49"/>
  <c r="AM70" i="49"/>
  <c r="A70" i="49"/>
  <c r="AB70" i="49"/>
  <c r="AD70" i="49"/>
  <c r="K89" i="51"/>
  <c r="AG71" i="51"/>
  <c r="V69" i="8"/>
  <c r="AU69" i="8"/>
  <c r="AK69" i="8"/>
  <c r="A69" i="8"/>
  <c r="AD69" i="8"/>
  <c r="O118" i="6"/>
  <c r="AM118" i="6"/>
  <c r="P118" i="6"/>
  <c r="AN118" i="6"/>
  <c r="Q118" i="6"/>
  <c r="A118" i="6"/>
  <c r="AB118" i="6"/>
  <c r="AD118" i="6"/>
  <c r="Q99" i="49"/>
  <c r="AP81" i="49"/>
  <c r="Q95" i="49"/>
  <c r="AP77" i="49"/>
  <c r="T82" i="53"/>
  <c r="AX82" i="53"/>
  <c r="S83" i="53"/>
  <c r="A60" i="51"/>
  <c r="AB60" i="51"/>
  <c r="Q78" i="51"/>
  <c r="AM60" i="51"/>
  <c r="AI58" i="50"/>
  <c r="T58" i="50"/>
  <c r="AS58" i="50"/>
  <c r="R61" i="50"/>
  <c r="L79" i="50"/>
  <c r="P61" i="50"/>
  <c r="AK61" i="50"/>
  <c r="A61" i="50"/>
  <c r="AB61" i="50"/>
  <c r="AD61" i="50"/>
  <c r="O61" i="50"/>
  <c r="AJ61" i="50"/>
  <c r="Q100" i="51"/>
  <c r="A82" i="51"/>
  <c r="AB82" i="51"/>
  <c r="AM82" i="51"/>
  <c r="AG100" i="51"/>
  <c r="K118" i="51"/>
  <c r="AG118" i="51"/>
  <c r="AL140" i="49"/>
  <c r="T140" i="49"/>
  <c r="AV140" i="49"/>
  <c r="A108" i="51"/>
  <c r="AB108" i="51"/>
  <c r="Q126" i="51"/>
  <c r="AM108" i="51"/>
  <c r="O46" i="50"/>
  <c r="AJ46" i="50"/>
  <c r="P52" i="50"/>
  <c r="AK52" i="50"/>
  <c r="P90" i="50"/>
  <c r="AK90" i="50"/>
  <c r="O48" i="50"/>
  <c r="AJ48" i="50"/>
  <c r="O80" i="50"/>
  <c r="AJ80" i="50"/>
  <c r="O64" i="50"/>
  <c r="AJ64" i="50"/>
  <c r="P108" i="50"/>
  <c r="AK108" i="50"/>
  <c r="P60" i="50"/>
  <c r="AK60" i="50"/>
  <c r="P67" i="50"/>
  <c r="AK67" i="50"/>
  <c r="L91" i="50"/>
  <c r="R73" i="50"/>
  <c r="O73" i="50"/>
  <c r="AJ73" i="50"/>
  <c r="P73" i="50"/>
  <c r="AK73" i="50"/>
  <c r="A73" i="50"/>
  <c r="AB73" i="50"/>
  <c r="AD73" i="50"/>
  <c r="AI71" i="50"/>
  <c r="T71" i="50"/>
  <c r="AS71" i="50"/>
  <c r="AL63" i="49"/>
  <c r="T63" i="49"/>
  <c r="AV63" i="49"/>
  <c r="K111" i="50"/>
  <c r="AG93" i="50"/>
  <c r="A33" i="8"/>
  <c r="AD33" i="8"/>
  <c r="E39" i="8"/>
  <c r="Q83" i="50"/>
  <c r="A65" i="50"/>
  <c r="AB65" i="50"/>
  <c r="AM65" i="50"/>
  <c r="Q94" i="49"/>
  <c r="AP76" i="49"/>
  <c r="P106" i="6"/>
  <c r="AN106" i="6"/>
  <c r="O106" i="6"/>
  <c r="AM106" i="6"/>
  <c r="A106" i="6"/>
  <c r="AB106" i="6"/>
  <c r="AD106" i="6"/>
  <c r="K123" i="49"/>
  <c r="AJ123" i="49"/>
  <c r="AJ105" i="49"/>
  <c r="O86" i="6"/>
  <c r="AM86" i="6"/>
  <c r="P86" i="6"/>
  <c r="AN86" i="6"/>
  <c r="A86" i="6"/>
  <c r="AB86" i="6"/>
  <c r="AD86" i="6"/>
  <c r="R88" i="50"/>
  <c r="L106" i="50"/>
  <c r="O88" i="50"/>
  <c r="AJ88" i="50"/>
  <c r="P88" i="50"/>
  <c r="AK88" i="50"/>
  <c r="A88" i="50"/>
  <c r="AB88" i="50"/>
  <c r="AD88" i="50"/>
  <c r="A77" i="6"/>
  <c r="AB77" i="6"/>
  <c r="AP100" i="6"/>
  <c r="O82" i="50"/>
  <c r="AJ82" i="50"/>
  <c r="Q97" i="6"/>
  <c r="AP79" i="6"/>
  <c r="T99" i="50"/>
  <c r="AS99" i="50"/>
  <c r="AI99" i="50"/>
  <c r="K99" i="50"/>
  <c r="AG81" i="50"/>
  <c r="AG89" i="50"/>
  <c r="K107" i="50"/>
  <c r="AI89" i="50"/>
  <c r="T89" i="50"/>
  <c r="AS89" i="50"/>
  <c r="L97" i="50"/>
  <c r="R79" i="50"/>
  <c r="O79" i="50"/>
  <c r="AJ79" i="50"/>
  <c r="P79" i="50"/>
  <c r="AK79" i="50"/>
  <c r="A79" i="50"/>
  <c r="AB79" i="50"/>
  <c r="AD79" i="50"/>
  <c r="P71" i="49"/>
  <c r="AN71" i="49"/>
  <c r="O71" i="49"/>
  <c r="AM71" i="49"/>
  <c r="R71" i="49"/>
  <c r="A71" i="49"/>
  <c r="AB71" i="49"/>
  <c r="AD71" i="49"/>
  <c r="AI101" i="50"/>
  <c r="T101" i="50"/>
  <c r="AS101" i="50"/>
  <c r="Q113" i="50"/>
  <c r="AM95" i="50"/>
  <c r="R65" i="49"/>
  <c r="P65" i="49"/>
  <c r="AN65" i="49"/>
  <c r="O65" i="49"/>
  <c r="AM65" i="49"/>
  <c r="A65" i="49"/>
  <c r="AB65" i="49"/>
  <c r="AD65" i="49"/>
  <c r="P82" i="49"/>
  <c r="AN82" i="49"/>
  <c r="L83" i="49"/>
  <c r="R82" i="49"/>
  <c r="O82" i="49"/>
  <c r="AM82" i="49"/>
  <c r="A82" i="49"/>
  <c r="AB82" i="49"/>
  <c r="AD82" i="49"/>
  <c r="AG96" i="6"/>
  <c r="K114" i="6"/>
  <c r="R103" i="50"/>
  <c r="L121" i="50"/>
  <c r="P103" i="50"/>
  <c r="AK103" i="50"/>
  <c r="O103" i="50"/>
  <c r="AJ103" i="50"/>
  <c r="A103" i="50"/>
  <c r="AB103" i="50"/>
  <c r="AD103" i="50"/>
  <c r="K119" i="6"/>
  <c r="AG101" i="6"/>
  <c r="R81" i="8"/>
  <c r="L87" i="8"/>
  <c r="O81" i="8"/>
  <c r="AL81" i="8"/>
  <c r="P81" i="8"/>
  <c r="AM81" i="8"/>
  <c r="AF81" i="8"/>
  <c r="R128" i="50"/>
  <c r="O128" i="50"/>
  <c r="AJ128" i="50"/>
  <c r="P128" i="50"/>
  <c r="AK128" i="50"/>
  <c r="AD128" i="50"/>
  <c r="AG102" i="50"/>
  <c r="K120" i="50"/>
  <c r="AG120" i="50"/>
  <c r="AI118" i="50"/>
  <c r="T118" i="50"/>
  <c r="AS118" i="50"/>
  <c r="AG81" i="51"/>
  <c r="K99" i="51"/>
  <c r="T53" i="49"/>
  <c r="AV53" i="49"/>
  <c r="AL53" i="49"/>
  <c r="T75" i="49"/>
  <c r="AV75" i="49"/>
  <c r="AL75" i="49"/>
  <c r="V24" i="8"/>
  <c r="AU24" i="8"/>
  <c r="AK24" i="8"/>
  <c r="A24" i="8"/>
  <c r="AD24" i="8"/>
  <c r="R104" i="50"/>
  <c r="P104" i="50"/>
  <c r="AK104" i="50"/>
  <c r="O104" i="50"/>
  <c r="AJ104" i="50"/>
  <c r="L122" i="50"/>
  <c r="A104" i="50"/>
  <c r="AB104" i="50"/>
  <c r="AD104" i="50"/>
  <c r="K138" i="49"/>
  <c r="AJ132" i="49"/>
  <c r="Q161" i="6"/>
  <c r="AP155" i="6"/>
  <c r="A155" i="6"/>
  <c r="AB155" i="6"/>
  <c r="AG88" i="6"/>
  <c r="K106" i="6"/>
  <c r="R96" i="50"/>
  <c r="P96" i="50"/>
  <c r="AK96" i="50"/>
  <c r="O96" i="50"/>
  <c r="AJ96" i="50"/>
  <c r="L114" i="50"/>
  <c r="A96" i="50"/>
  <c r="AB96" i="50"/>
  <c r="AD96" i="50"/>
  <c r="A78" i="49"/>
  <c r="AB78" i="49"/>
  <c r="Q96" i="49"/>
  <c r="AP78" i="49"/>
  <c r="A103" i="51"/>
  <c r="AB103" i="51"/>
  <c r="Q121" i="51"/>
  <c r="AM103" i="51"/>
  <c r="AJ103" i="49"/>
  <c r="K121" i="49"/>
  <c r="AJ121" i="49"/>
  <c r="L113" i="50"/>
  <c r="O95" i="50"/>
  <c r="AJ95" i="50"/>
  <c r="R95" i="50"/>
  <c r="P95" i="50"/>
  <c r="AK95" i="50"/>
  <c r="A95" i="50"/>
  <c r="AB95" i="50"/>
  <c r="AD95" i="50"/>
  <c r="A95" i="51"/>
  <c r="AB95" i="51"/>
  <c r="Q113" i="51"/>
  <c r="AM95" i="51"/>
  <c r="R107" i="50"/>
  <c r="L125" i="50"/>
  <c r="O107" i="50"/>
  <c r="AJ107" i="50"/>
  <c r="A107" i="50"/>
  <c r="AB107" i="50"/>
  <c r="P107" i="50"/>
  <c r="AK107" i="50"/>
  <c r="AD107" i="50"/>
  <c r="P162" i="6"/>
  <c r="AN162" i="6"/>
  <c r="O162" i="6"/>
  <c r="AM162" i="6"/>
  <c r="AD162" i="6"/>
  <c r="AG104" i="6"/>
  <c r="K122" i="6"/>
  <c r="AG122" i="6"/>
  <c r="Q105" i="6"/>
  <c r="AP87" i="6"/>
  <c r="P124" i="6"/>
  <c r="AN124" i="6"/>
  <c r="O124" i="6"/>
  <c r="AM124" i="6"/>
  <c r="A124" i="6"/>
  <c r="AB124" i="6"/>
  <c r="AD124" i="6"/>
  <c r="R91" i="50"/>
  <c r="L109" i="50"/>
  <c r="O91" i="50"/>
  <c r="AJ91" i="50"/>
  <c r="P91" i="50"/>
  <c r="AK91" i="50"/>
  <c r="AD91" i="50"/>
  <c r="A91" i="50"/>
  <c r="AB91" i="50"/>
  <c r="AG113" i="51"/>
  <c r="K131" i="51"/>
  <c r="AG131" i="51"/>
  <c r="R89" i="8"/>
  <c r="P89" i="8"/>
  <c r="AM89" i="8"/>
  <c r="O89" i="8"/>
  <c r="AL89" i="8"/>
  <c r="AF89" i="8"/>
  <c r="AK73" i="8"/>
  <c r="V73" i="8"/>
  <c r="AU73" i="8"/>
  <c r="A73" i="8"/>
  <c r="AD73" i="8"/>
  <c r="AI69" i="50"/>
  <c r="T69" i="50"/>
  <c r="AS69" i="50"/>
  <c r="AJ111" i="49"/>
  <c r="K129" i="49"/>
  <c r="AJ129" i="49"/>
  <c r="Q101" i="51"/>
  <c r="AM83" i="51"/>
  <c r="A83" i="51"/>
  <c r="AB83" i="51"/>
  <c r="P96" i="6"/>
  <c r="AN96" i="6"/>
  <c r="O96" i="6"/>
  <c r="AM96" i="6"/>
  <c r="AD96" i="6"/>
  <c r="Q152" i="6"/>
  <c r="A146" i="6"/>
  <c r="AB146" i="6"/>
  <c r="AP146" i="6"/>
  <c r="A116" i="51"/>
  <c r="AB116" i="51"/>
  <c r="AM116" i="51"/>
  <c r="T58" i="49"/>
  <c r="AV58" i="49"/>
  <c r="AL58" i="49"/>
  <c r="A102" i="49"/>
  <c r="AB102" i="49"/>
  <c r="AP102" i="49"/>
  <c r="Q120" i="49"/>
  <c r="O103" i="6"/>
  <c r="AM103" i="6"/>
  <c r="P103" i="6"/>
  <c r="AN103" i="6"/>
  <c r="A103" i="6"/>
  <c r="AB103" i="6"/>
  <c r="AD103" i="6"/>
  <c r="A102" i="51"/>
  <c r="AB102" i="51"/>
  <c r="Q120" i="51"/>
  <c r="AM102" i="51"/>
  <c r="O87" i="6"/>
  <c r="AM87" i="6"/>
  <c r="P87" i="6"/>
  <c r="AN87" i="6"/>
  <c r="A87" i="6"/>
  <c r="AB87" i="6"/>
  <c r="AD87" i="6"/>
  <c r="T30" i="53"/>
  <c r="AX30" i="53"/>
  <c r="S31" i="53"/>
  <c r="P84" i="6"/>
  <c r="AN84" i="6"/>
  <c r="O84" i="6"/>
  <c r="AM84" i="6"/>
  <c r="A84" i="6"/>
  <c r="AB84" i="6"/>
  <c r="AD84" i="6"/>
  <c r="AK75" i="8"/>
  <c r="V75" i="8"/>
  <c r="AU75" i="8"/>
  <c r="A75" i="8"/>
  <c r="AD75" i="8"/>
  <c r="L46" i="8"/>
  <c r="P40" i="8"/>
  <c r="AM40" i="8"/>
  <c r="R40" i="8"/>
  <c r="O40" i="8"/>
  <c r="AL40" i="8"/>
  <c r="AF40" i="8"/>
  <c r="AJ119" i="49"/>
  <c r="K137" i="49"/>
  <c r="AG105" i="51"/>
  <c r="K123" i="51"/>
  <c r="AG123" i="51"/>
  <c r="AG80" i="6"/>
  <c r="K98" i="6"/>
  <c r="A94" i="6"/>
  <c r="AB94" i="6"/>
  <c r="Q112" i="6"/>
  <c r="AP94" i="6"/>
  <c r="Q128" i="50"/>
  <c r="AM128" i="50"/>
  <c r="AM110" i="50"/>
  <c r="AG101" i="51"/>
  <c r="K119" i="51"/>
  <c r="AG119" i="51"/>
  <c r="S15" i="53"/>
  <c r="T14" i="53"/>
  <c r="AX14" i="53"/>
  <c r="AG109" i="51"/>
  <c r="K127" i="51"/>
  <c r="AG127" i="51"/>
  <c r="Q139" i="49"/>
  <c r="A121" i="49"/>
  <c r="AB121" i="49"/>
  <c r="AP121" i="49"/>
  <c r="O167" i="6"/>
  <c r="AM167" i="6"/>
  <c r="P167" i="6"/>
  <c r="AN167" i="6"/>
  <c r="AD167" i="6"/>
  <c r="L44" i="8"/>
  <c r="R38" i="8"/>
  <c r="P38" i="8"/>
  <c r="AM38" i="8"/>
  <c r="O38" i="8"/>
  <c r="AL38" i="8"/>
  <c r="AF38" i="8"/>
  <c r="L112" i="50"/>
  <c r="P94" i="50"/>
  <c r="AK94" i="50"/>
  <c r="R94" i="50"/>
  <c r="O94" i="50"/>
  <c r="AJ94" i="50"/>
  <c r="AD94" i="50"/>
  <c r="A94" i="50"/>
  <c r="AB94" i="50"/>
  <c r="AG110" i="50"/>
  <c r="K128" i="50"/>
  <c r="AG128" i="50"/>
  <c r="A94" i="51"/>
  <c r="AB94" i="51"/>
  <c r="AM94" i="51"/>
  <c r="Q112" i="51"/>
  <c r="A126" i="51"/>
  <c r="AB126" i="51"/>
  <c r="AM126" i="51"/>
  <c r="A100" i="51"/>
  <c r="AB100" i="51"/>
  <c r="Q118" i="51"/>
  <c r="AM100" i="51"/>
  <c r="AG89" i="51"/>
  <c r="K107" i="51"/>
  <c r="A133" i="49"/>
  <c r="AB133" i="49"/>
  <c r="Q151" i="49"/>
  <c r="AP133" i="49"/>
  <c r="AG87" i="6"/>
  <c r="K105" i="6"/>
  <c r="AG108" i="6"/>
  <c r="K126" i="6"/>
  <c r="AG126" i="6"/>
  <c r="AI110" i="50"/>
  <c r="T110" i="50"/>
  <c r="AS110" i="50"/>
  <c r="Q97" i="50"/>
  <c r="AM79" i="50"/>
  <c r="AG98" i="50"/>
  <c r="K116" i="50"/>
  <c r="AG116" i="50"/>
  <c r="Q128" i="49"/>
  <c r="AP110" i="49"/>
  <c r="A110" i="49"/>
  <c r="AB110" i="49"/>
  <c r="V34" i="8"/>
  <c r="AU34" i="8"/>
  <c r="AK34" i="8"/>
  <c r="A160" i="49"/>
  <c r="AB160" i="49"/>
  <c r="Q178" i="49"/>
  <c r="AP160" i="49"/>
  <c r="O163" i="6"/>
  <c r="AM163" i="6"/>
  <c r="P163" i="6"/>
  <c r="AN163" i="6"/>
  <c r="AD163" i="6"/>
  <c r="O159" i="6"/>
  <c r="AM159" i="6"/>
  <c r="P159" i="6"/>
  <c r="AN159" i="6"/>
  <c r="Q159" i="6"/>
  <c r="A159" i="6"/>
  <c r="AB159" i="6"/>
  <c r="AD159" i="6"/>
  <c r="O30" i="8"/>
  <c r="AL30" i="8"/>
  <c r="P30" i="8"/>
  <c r="AM30" i="8"/>
  <c r="R30" i="8"/>
  <c r="L36" i="8"/>
  <c r="AF30" i="8"/>
  <c r="K99" i="6"/>
  <c r="AG81" i="6"/>
  <c r="Q179" i="49"/>
  <c r="A161" i="49"/>
  <c r="AB161" i="49"/>
  <c r="AP161" i="49"/>
  <c r="AG101" i="50"/>
  <c r="K119" i="50"/>
  <c r="AG119" i="50"/>
  <c r="S54" i="8"/>
  <c r="T53" i="8"/>
  <c r="AX53" i="8"/>
  <c r="AI84" i="50"/>
  <c r="T84" i="50"/>
  <c r="AS84" i="50"/>
  <c r="P59" i="49"/>
  <c r="AN59" i="49"/>
  <c r="R59" i="49"/>
  <c r="O59" i="49"/>
  <c r="AM59" i="49"/>
  <c r="A59" i="49"/>
  <c r="AB59" i="49"/>
  <c r="AD59" i="49"/>
  <c r="AG78" i="50"/>
  <c r="K96" i="50"/>
  <c r="P118" i="49"/>
  <c r="AN118" i="49"/>
  <c r="O118" i="49"/>
  <c r="AM118" i="49"/>
  <c r="R118" i="49"/>
  <c r="L119" i="49"/>
  <c r="A118" i="49"/>
  <c r="AB118" i="49"/>
  <c r="AD118" i="49"/>
  <c r="A101" i="49"/>
  <c r="AB101" i="49"/>
  <c r="Q119" i="49"/>
  <c r="AP101" i="49"/>
  <c r="Q96" i="6"/>
  <c r="A96" i="6"/>
  <c r="AB96" i="6"/>
  <c r="AP78" i="6"/>
  <c r="AL89" i="49"/>
  <c r="T89" i="49"/>
  <c r="AV89" i="49"/>
  <c r="AI77" i="50"/>
  <c r="T77" i="50"/>
  <c r="AS77" i="50"/>
  <c r="V32" i="8"/>
  <c r="AU32" i="8"/>
  <c r="AK32" i="8"/>
  <c r="A32" i="8"/>
  <c r="AD32" i="8"/>
  <c r="O160" i="6"/>
  <c r="AM160" i="6"/>
  <c r="P160" i="6"/>
  <c r="AN160" i="6"/>
  <c r="AD160" i="6"/>
  <c r="Q112" i="49"/>
  <c r="A94" i="49"/>
  <c r="AB94" i="49"/>
  <c r="AP94" i="49"/>
  <c r="A78" i="51"/>
  <c r="AB78" i="51"/>
  <c r="Q96" i="51"/>
  <c r="AM78" i="51"/>
  <c r="E46" i="8"/>
  <c r="S138" i="53"/>
  <c r="T137" i="53"/>
  <c r="AX137" i="53"/>
  <c r="V83" i="8"/>
  <c r="AU83" i="8"/>
  <c r="AK83" i="8"/>
  <c r="A83" i="8"/>
  <c r="AD83" i="8"/>
  <c r="AP153" i="6"/>
  <c r="K106" i="51"/>
  <c r="AG88" i="51"/>
  <c r="AG106" i="50"/>
  <c r="K124" i="50"/>
  <c r="AG124" i="50"/>
  <c r="A99" i="49"/>
  <c r="AB99" i="49"/>
  <c r="Q117" i="49"/>
  <c r="AP99" i="49"/>
  <c r="AL70" i="49"/>
  <c r="T70" i="49"/>
  <c r="AV70" i="49"/>
  <c r="AM126" i="50"/>
  <c r="A126" i="50"/>
  <c r="AB126" i="50"/>
  <c r="AI85" i="50"/>
  <c r="T85" i="50"/>
  <c r="AS85" i="50"/>
  <c r="A79" i="51"/>
  <c r="AB79" i="51"/>
  <c r="Q97" i="51"/>
  <c r="AM79" i="51"/>
  <c r="Q104" i="49"/>
  <c r="AP86" i="49"/>
  <c r="A86" i="49"/>
  <c r="AB86" i="49"/>
  <c r="T141" i="49"/>
  <c r="AV141" i="49"/>
  <c r="AL141" i="49"/>
  <c r="AG94" i="50"/>
  <c r="K112" i="50"/>
  <c r="K116" i="51"/>
  <c r="AG116" i="51"/>
  <c r="AG98" i="51"/>
  <c r="P136" i="49"/>
  <c r="AN136" i="49"/>
  <c r="L137" i="49"/>
  <c r="R136" i="49"/>
  <c r="O136" i="49"/>
  <c r="AM136" i="49"/>
  <c r="A136" i="49"/>
  <c r="AB136" i="49"/>
  <c r="AD136" i="49"/>
  <c r="T10" i="8"/>
  <c r="AX10" i="8"/>
  <c r="S11" i="8"/>
  <c r="AI86" i="50"/>
  <c r="T86" i="50"/>
  <c r="AS86" i="50"/>
  <c r="T83" i="53"/>
  <c r="AX83" i="53"/>
  <c r="S84" i="53"/>
  <c r="P129" i="6"/>
  <c r="AN129" i="6"/>
  <c r="O129" i="6"/>
  <c r="AM129" i="6"/>
  <c r="Q129" i="6"/>
  <c r="A129" i="6"/>
  <c r="AB129" i="6"/>
  <c r="AD129" i="6"/>
  <c r="AG85" i="51"/>
  <c r="K103" i="51"/>
  <c r="AG112" i="6"/>
  <c r="K130" i="6"/>
  <c r="AG130" i="6"/>
  <c r="AI76" i="50"/>
  <c r="T76" i="50"/>
  <c r="AS76" i="50"/>
  <c r="P89" i="6"/>
  <c r="AN89" i="6"/>
  <c r="O89" i="6"/>
  <c r="AM89" i="6"/>
  <c r="A89" i="6"/>
  <c r="AB89" i="6"/>
  <c r="AD89" i="6"/>
  <c r="AI88" i="50"/>
  <c r="T88" i="50"/>
  <c r="AS88" i="50"/>
  <c r="S48" i="53"/>
  <c r="T47" i="53"/>
  <c r="AX47" i="53"/>
  <c r="T66" i="53"/>
  <c r="AX66" i="53"/>
  <c r="S67" i="53"/>
  <c r="AG100" i="6"/>
  <c r="K118" i="6"/>
  <c r="A87" i="51"/>
  <c r="AB87" i="51"/>
  <c r="Q105" i="51"/>
  <c r="AM87" i="51"/>
  <c r="P101" i="6"/>
  <c r="AN101" i="6"/>
  <c r="O101" i="6"/>
  <c r="AM101" i="6"/>
  <c r="A101" i="6"/>
  <c r="AB101" i="6"/>
  <c r="AD101" i="6"/>
  <c r="AG92" i="6"/>
  <c r="K110" i="6"/>
  <c r="P76" i="49"/>
  <c r="AN76" i="49"/>
  <c r="L77" i="49"/>
  <c r="R76" i="49"/>
  <c r="O76" i="49"/>
  <c r="AM76" i="49"/>
  <c r="A76" i="49"/>
  <c r="AB76" i="49"/>
  <c r="AD76" i="49"/>
  <c r="A95" i="49"/>
  <c r="AB95" i="49"/>
  <c r="Q113" i="49"/>
  <c r="AP95" i="49"/>
  <c r="A107" i="51"/>
  <c r="AB107" i="51"/>
  <c r="Q125" i="51"/>
  <c r="AM107" i="51"/>
  <c r="AG82" i="50"/>
  <c r="K100" i="50"/>
  <c r="R111" i="50"/>
  <c r="L129" i="50"/>
  <c r="O111" i="50"/>
  <c r="AJ111" i="50"/>
  <c r="P111" i="50"/>
  <c r="AK111" i="50"/>
  <c r="AD111" i="50"/>
  <c r="AP129" i="6"/>
  <c r="AP111" i="6"/>
  <c r="AJ98" i="49"/>
  <c r="K116" i="49"/>
  <c r="P80" i="6"/>
  <c r="AN80" i="6"/>
  <c r="O80" i="6"/>
  <c r="AM80" i="6"/>
  <c r="A80" i="6"/>
  <c r="AB80" i="6"/>
  <c r="AD80" i="6"/>
  <c r="AJ136" i="49"/>
  <c r="K142" i="49"/>
  <c r="A91" i="51"/>
  <c r="AB91" i="51"/>
  <c r="Q109" i="51"/>
  <c r="AM91" i="51"/>
  <c r="Q152" i="49"/>
  <c r="AP134" i="49"/>
  <c r="A134" i="49"/>
  <c r="AB134" i="49"/>
  <c r="O170" i="6"/>
  <c r="AM170" i="6"/>
  <c r="P170" i="6"/>
  <c r="AN170" i="6"/>
  <c r="AD170" i="6"/>
  <c r="R102" i="50"/>
  <c r="L120" i="50"/>
  <c r="O102" i="50"/>
  <c r="AJ102" i="50"/>
  <c r="P102" i="50"/>
  <c r="AK102" i="50"/>
  <c r="AD102" i="50"/>
  <c r="A102" i="50"/>
  <c r="AB102" i="50"/>
  <c r="R87" i="50"/>
  <c r="L105" i="50"/>
  <c r="P87" i="50"/>
  <c r="AK87" i="50"/>
  <c r="O87" i="50"/>
  <c r="AJ87" i="50"/>
  <c r="A87" i="50"/>
  <c r="AB87" i="50"/>
  <c r="AD87" i="50"/>
  <c r="A91" i="49"/>
  <c r="AB91" i="49"/>
  <c r="Q109" i="49"/>
  <c r="AP91" i="49"/>
  <c r="AL149" i="49"/>
  <c r="T149" i="49"/>
  <c r="AV149" i="49"/>
  <c r="A87" i="49"/>
  <c r="AB87" i="49"/>
  <c r="Q105" i="49"/>
  <c r="AP87" i="49"/>
  <c r="A111" i="51"/>
  <c r="AB111" i="51"/>
  <c r="Q129" i="51"/>
  <c r="AM111" i="51"/>
  <c r="AG90" i="50"/>
  <c r="K108" i="50"/>
  <c r="AI73" i="50"/>
  <c r="T73" i="50"/>
  <c r="AS73" i="50"/>
  <c r="Q111" i="50"/>
  <c r="A111" i="50"/>
  <c r="AB111" i="50"/>
  <c r="AM93" i="50"/>
  <c r="P113" i="6"/>
  <c r="AN113" i="6"/>
  <c r="O113" i="6"/>
  <c r="AM113" i="6"/>
  <c r="Q113" i="6"/>
  <c r="A113" i="6"/>
  <c r="AB113" i="6"/>
  <c r="AD113" i="6"/>
  <c r="A117" i="51"/>
  <c r="AB117" i="51"/>
  <c r="AM117" i="51"/>
  <c r="AI78" i="50"/>
  <c r="T78" i="50"/>
  <c r="AS78" i="50"/>
  <c r="K104" i="51"/>
  <c r="AG86" i="51"/>
  <c r="AG93" i="51"/>
  <c r="K111" i="51"/>
  <c r="R117" i="50"/>
  <c r="O117" i="50"/>
  <c r="AJ117" i="50"/>
  <c r="P117" i="50"/>
  <c r="AK117" i="50"/>
  <c r="A117" i="50"/>
  <c r="AB117" i="50"/>
  <c r="AD117" i="50"/>
  <c r="P112" i="49"/>
  <c r="AN112" i="49"/>
  <c r="L113" i="49"/>
  <c r="R112" i="49"/>
  <c r="O112" i="49"/>
  <c r="AM112" i="49"/>
  <c r="AD112" i="49"/>
  <c r="Q120" i="50"/>
  <c r="AM120" i="50"/>
  <c r="AM102" i="50"/>
  <c r="R119" i="50"/>
  <c r="O119" i="50"/>
  <c r="AJ119" i="50"/>
  <c r="P119" i="50"/>
  <c r="AK119" i="50"/>
  <c r="AD119" i="50"/>
  <c r="AJ99" i="49"/>
  <c r="K117" i="49"/>
  <c r="L124" i="50"/>
  <c r="R106" i="50"/>
  <c r="O106" i="50"/>
  <c r="AJ106" i="50"/>
  <c r="P106" i="50"/>
  <c r="AK106" i="50"/>
  <c r="AD106" i="50"/>
  <c r="A106" i="50"/>
  <c r="AB106" i="50"/>
  <c r="Q101" i="50"/>
  <c r="AM83" i="50"/>
  <c r="A83" i="50"/>
  <c r="AB83" i="50"/>
  <c r="AI61" i="50"/>
  <c r="T61" i="50"/>
  <c r="AS61" i="50"/>
  <c r="K120" i="51"/>
  <c r="AG120" i="51"/>
  <c r="AG102" i="51"/>
  <c r="P81" i="6"/>
  <c r="AN81" i="6"/>
  <c r="O81" i="6"/>
  <c r="AM81" i="6"/>
  <c r="A81" i="6"/>
  <c r="AB81" i="6"/>
  <c r="AD81" i="6"/>
  <c r="AG90" i="51"/>
  <c r="K108" i="51"/>
  <c r="P142" i="49"/>
  <c r="AN142" i="49"/>
  <c r="L143" i="49"/>
  <c r="R142" i="49"/>
  <c r="O142" i="49"/>
  <c r="AM142" i="49"/>
  <c r="A142" i="49"/>
  <c r="AB142" i="49"/>
  <c r="AD142" i="49"/>
  <c r="A93" i="50"/>
  <c r="AB93" i="50"/>
  <c r="Q121" i="6"/>
  <c r="AP121" i="6"/>
  <c r="AP103" i="6"/>
  <c r="P91" i="6"/>
  <c r="AN91" i="6"/>
  <c r="O91" i="6"/>
  <c r="AM91" i="6"/>
  <c r="A91" i="6"/>
  <c r="AB91" i="6"/>
  <c r="AD91" i="6"/>
  <c r="K115" i="50"/>
  <c r="AG115" i="50"/>
  <c r="AG97" i="50"/>
  <c r="Q128" i="51"/>
  <c r="A110" i="51"/>
  <c r="AB110" i="51"/>
  <c r="AM110" i="51"/>
  <c r="L85" i="8"/>
  <c r="O79" i="8"/>
  <c r="AL79" i="8"/>
  <c r="P79" i="8"/>
  <c r="AM79" i="8"/>
  <c r="R79" i="8"/>
  <c r="AF79" i="8"/>
  <c r="AG84" i="6"/>
  <c r="K102" i="6"/>
  <c r="AL117" i="49"/>
  <c r="T117" i="49"/>
  <c r="AV117" i="49"/>
  <c r="AP95" i="6"/>
  <c r="Q136" i="6"/>
  <c r="AP118" i="6"/>
  <c r="P104" i="6"/>
  <c r="AN104" i="6"/>
  <c r="O104" i="6"/>
  <c r="AM104" i="6"/>
  <c r="A104" i="6"/>
  <c r="AB104" i="6"/>
  <c r="AD104" i="6"/>
  <c r="A39" i="8"/>
  <c r="AD39" i="8"/>
  <c r="E45" i="8"/>
  <c r="A45" i="8"/>
  <c r="AD45" i="8"/>
  <c r="P97" i="6"/>
  <c r="AN97" i="6"/>
  <c r="O97" i="6"/>
  <c r="AM97" i="6"/>
  <c r="A97" i="6"/>
  <c r="AB97" i="6"/>
  <c r="AD97" i="6"/>
  <c r="AJ112" i="49"/>
  <c r="K130" i="49"/>
  <c r="AJ130" i="49"/>
  <c r="Q144" i="49"/>
  <c r="A126" i="49"/>
  <c r="AB126" i="49"/>
  <c r="AP126" i="49"/>
  <c r="AG111" i="50"/>
  <c r="K129" i="50"/>
  <c r="AG129" i="50"/>
  <c r="K115" i="6"/>
  <c r="AG97" i="6"/>
  <c r="AL64" i="49"/>
  <c r="T64" i="49"/>
  <c r="AV64" i="49"/>
  <c r="AL81" i="49"/>
  <c r="T81" i="49"/>
  <c r="AV81" i="49"/>
  <c r="E42" i="8"/>
  <c r="AI93" i="50"/>
  <c r="T93" i="50"/>
  <c r="AS93" i="50"/>
  <c r="AJ107" i="49"/>
  <c r="K125" i="49"/>
  <c r="AJ125" i="49"/>
  <c r="AG97" i="51"/>
  <c r="K115" i="51"/>
  <c r="AG115" i="51"/>
  <c r="T101" i="53"/>
  <c r="AX101" i="53"/>
  <c r="S102" i="53"/>
  <c r="AJ115" i="49"/>
  <c r="K133" i="49"/>
  <c r="A86" i="51"/>
  <c r="AB86" i="51"/>
  <c r="AM86" i="51"/>
  <c r="Q104" i="51"/>
  <c r="T135" i="49"/>
  <c r="AV135" i="49"/>
  <c r="AL135" i="49"/>
  <c r="A153" i="6"/>
  <c r="AB153" i="6"/>
  <c r="S122" i="53"/>
  <c r="T121" i="53"/>
  <c r="AX121" i="53"/>
  <c r="Q116" i="50"/>
  <c r="A98" i="50"/>
  <c r="AB98" i="50"/>
  <c r="AM98" i="50"/>
  <c r="AG86" i="50"/>
  <c r="K104" i="50"/>
  <c r="P92" i="6"/>
  <c r="AN92" i="6"/>
  <c r="O92" i="6"/>
  <c r="AM92" i="6"/>
  <c r="A92" i="6"/>
  <c r="AB92" i="6"/>
  <c r="AD92" i="6"/>
  <c r="T111" i="49"/>
  <c r="AV111" i="49"/>
  <c r="AL111" i="49"/>
  <c r="A93" i="49"/>
  <c r="AB93" i="49"/>
  <c r="Q111" i="49"/>
  <c r="AP93" i="49"/>
  <c r="AM125" i="51"/>
  <c r="A125" i="51"/>
  <c r="AB125" i="51"/>
  <c r="K132" i="6"/>
  <c r="AG114" i="6"/>
  <c r="P99" i="6"/>
  <c r="AN99" i="6"/>
  <c r="O99" i="6"/>
  <c r="AM99" i="6"/>
  <c r="A99" i="6"/>
  <c r="AB99" i="6"/>
  <c r="AD99" i="6"/>
  <c r="AL76" i="49"/>
  <c r="T76" i="49"/>
  <c r="AV76" i="49"/>
  <c r="K136" i="6"/>
  <c r="AG118" i="6"/>
  <c r="P137" i="49"/>
  <c r="AN137" i="49"/>
  <c r="O137" i="49"/>
  <c r="AM137" i="49"/>
  <c r="R137" i="49"/>
  <c r="AD137" i="49"/>
  <c r="AG105" i="6"/>
  <c r="K123" i="6"/>
  <c r="AG123" i="6"/>
  <c r="R112" i="50"/>
  <c r="L130" i="50"/>
  <c r="O112" i="50"/>
  <c r="AJ112" i="50"/>
  <c r="P112" i="50"/>
  <c r="AK112" i="50"/>
  <c r="A112" i="50"/>
  <c r="AB112" i="50"/>
  <c r="AD112" i="50"/>
  <c r="A139" i="49"/>
  <c r="AB139" i="49"/>
  <c r="Q157" i="49"/>
  <c r="AP139" i="49"/>
  <c r="K143" i="49"/>
  <c r="AJ137" i="49"/>
  <c r="P102" i="6"/>
  <c r="AN102" i="6"/>
  <c r="O102" i="6"/>
  <c r="AM102" i="6"/>
  <c r="A102" i="6"/>
  <c r="AB102" i="6"/>
  <c r="AD102" i="6"/>
  <c r="A152" i="6"/>
  <c r="AB152" i="6"/>
  <c r="AP152" i="6"/>
  <c r="Q158" i="6"/>
  <c r="T107" i="50"/>
  <c r="AS107" i="50"/>
  <c r="AI107" i="50"/>
  <c r="AI96" i="50"/>
  <c r="T96" i="50"/>
  <c r="AS96" i="50"/>
  <c r="AG119" i="6"/>
  <c r="K137" i="6"/>
  <c r="A136" i="6"/>
  <c r="AB136" i="6"/>
  <c r="Q142" i="6"/>
  <c r="AP136" i="6"/>
  <c r="V79" i="8"/>
  <c r="AU79" i="8"/>
  <c r="AK79" i="8"/>
  <c r="A79" i="8"/>
  <c r="AD79" i="8"/>
  <c r="P109" i="6"/>
  <c r="AN109" i="6"/>
  <c r="O109" i="6"/>
  <c r="AM109" i="6"/>
  <c r="A109" i="6"/>
  <c r="AB109" i="6"/>
  <c r="AD109" i="6"/>
  <c r="P143" i="49"/>
  <c r="AN143" i="49"/>
  <c r="R143" i="49"/>
  <c r="O143" i="49"/>
  <c r="AM143" i="49"/>
  <c r="A143" i="49"/>
  <c r="AB143" i="49"/>
  <c r="AD143" i="49"/>
  <c r="R124" i="50"/>
  <c r="P124" i="50"/>
  <c r="AK124" i="50"/>
  <c r="O124" i="50"/>
  <c r="AJ124" i="50"/>
  <c r="A124" i="50"/>
  <c r="AB124" i="50"/>
  <c r="AD124" i="50"/>
  <c r="AG104" i="51"/>
  <c r="K122" i="51"/>
  <c r="AG122" i="51"/>
  <c r="R120" i="50"/>
  <c r="O120" i="50"/>
  <c r="AJ120" i="50"/>
  <c r="P120" i="50"/>
  <c r="AK120" i="50"/>
  <c r="A120" i="50"/>
  <c r="AB120" i="50"/>
  <c r="AD120" i="50"/>
  <c r="R77" i="49"/>
  <c r="P77" i="49"/>
  <c r="AN77" i="49"/>
  <c r="O77" i="49"/>
  <c r="AM77" i="49"/>
  <c r="A77" i="49"/>
  <c r="AB77" i="49"/>
  <c r="AD77" i="49"/>
  <c r="AG99" i="6"/>
  <c r="K117" i="6"/>
  <c r="A178" i="49"/>
  <c r="AB178" i="49"/>
  <c r="AP178" i="49"/>
  <c r="L131" i="50"/>
  <c r="R113" i="50"/>
  <c r="P113" i="50"/>
  <c r="AK113" i="50"/>
  <c r="O113" i="50"/>
  <c r="AJ113" i="50"/>
  <c r="A113" i="50"/>
  <c r="AB113" i="50"/>
  <c r="AD113" i="50"/>
  <c r="A96" i="49"/>
  <c r="AB96" i="49"/>
  <c r="Q114" i="49"/>
  <c r="AP96" i="49"/>
  <c r="K124" i="6"/>
  <c r="AG124" i="6"/>
  <c r="AG106" i="6"/>
  <c r="AI128" i="50"/>
  <c r="T128" i="50"/>
  <c r="AS128" i="50"/>
  <c r="T79" i="50"/>
  <c r="AS79" i="50"/>
  <c r="AI79" i="50"/>
  <c r="AG99" i="50"/>
  <c r="K117" i="50"/>
  <c r="AG117" i="50"/>
  <c r="Q122" i="51"/>
  <c r="A104" i="51"/>
  <c r="AB104" i="51"/>
  <c r="AM104" i="51"/>
  <c r="K135" i="49"/>
  <c r="AJ117" i="49"/>
  <c r="K126" i="50"/>
  <c r="AG126" i="50"/>
  <c r="AG108" i="50"/>
  <c r="AI102" i="50"/>
  <c r="T102" i="50"/>
  <c r="AS102" i="50"/>
  <c r="K134" i="49"/>
  <c r="AJ116" i="49"/>
  <c r="R129" i="50"/>
  <c r="P129" i="50"/>
  <c r="AK129" i="50"/>
  <c r="O129" i="50"/>
  <c r="AJ129" i="50"/>
  <c r="Q129" i="50"/>
  <c r="A129" i="50"/>
  <c r="AB129" i="50"/>
  <c r="AD129" i="50"/>
  <c r="Q131" i="49"/>
  <c r="AP113" i="49"/>
  <c r="T67" i="53"/>
  <c r="AX67" i="53"/>
  <c r="S68" i="53"/>
  <c r="T11" i="8"/>
  <c r="AX11" i="8"/>
  <c r="S12" i="8"/>
  <c r="A104" i="49"/>
  <c r="AB104" i="49"/>
  <c r="Q122" i="49"/>
  <c r="AP104" i="49"/>
  <c r="T54" i="8"/>
  <c r="AX54" i="8"/>
  <c r="S55" i="8"/>
  <c r="A118" i="51"/>
  <c r="AB118" i="51"/>
  <c r="AM118" i="51"/>
  <c r="Q130" i="6"/>
  <c r="AP112" i="6"/>
  <c r="A112" i="6"/>
  <c r="AB112" i="6"/>
  <c r="S32" i="53"/>
  <c r="T31" i="53"/>
  <c r="AX31" i="53"/>
  <c r="P105" i="6"/>
  <c r="AN105" i="6"/>
  <c r="O105" i="6"/>
  <c r="AM105" i="6"/>
  <c r="A105" i="6"/>
  <c r="AB105" i="6"/>
  <c r="AD105" i="6"/>
  <c r="A113" i="51"/>
  <c r="AB113" i="51"/>
  <c r="Q131" i="51"/>
  <c r="AM113" i="51"/>
  <c r="R122" i="50"/>
  <c r="O122" i="50"/>
  <c r="AJ122" i="50"/>
  <c r="P122" i="50"/>
  <c r="AK122" i="50"/>
  <c r="AD122" i="50"/>
  <c r="A122" i="50"/>
  <c r="AB122" i="50"/>
  <c r="AL71" i="49"/>
  <c r="T71" i="49"/>
  <c r="AV71" i="49"/>
  <c r="L115" i="50"/>
  <c r="R97" i="50"/>
  <c r="O97" i="50"/>
  <c r="AJ97" i="50"/>
  <c r="A97" i="50"/>
  <c r="AB97" i="50"/>
  <c r="P97" i="50"/>
  <c r="AK97" i="50"/>
  <c r="AD97" i="50"/>
  <c r="T102" i="53"/>
  <c r="AX102" i="53"/>
  <c r="S103" i="53"/>
  <c r="O119" i="6"/>
  <c r="AM119" i="6"/>
  <c r="P119" i="6"/>
  <c r="AN119" i="6"/>
  <c r="A119" i="6"/>
  <c r="AB119" i="6"/>
  <c r="AD119" i="6"/>
  <c r="T136" i="49"/>
  <c r="AV136" i="49"/>
  <c r="AL136" i="49"/>
  <c r="A179" i="49"/>
  <c r="AB179" i="49"/>
  <c r="AP179" i="49"/>
  <c r="A128" i="49"/>
  <c r="AB128" i="49"/>
  <c r="Q146" i="49"/>
  <c r="AP128" i="49"/>
  <c r="P114" i="6"/>
  <c r="AN114" i="6"/>
  <c r="O114" i="6"/>
  <c r="AM114" i="6"/>
  <c r="Q114" i="6"/>
  <c r="A114" i="6"/>
  <c r="AB114" i="6"/>
  <c r="AD114" i="6"/>
  <c r="Q123" i="6"/>
  <c r="AP123" i="6"/>
  <c r="AP105" i="6"/>
  <c r="K117" i="51"/>
  <c r="AG117" i="51"/>
  <c r="AG99" i="51"/>
  <c r="K122" i="50"/>
  <c r="AG122" i="50"/>
  <c r="AG104" i="50"/>
  <c r="K148" i="49"/>
  <c r="AJ142" i="49"/>
  <c r="P98" i="6"/>
  <c r="AN98" i="6"/>
  <c r="O98" i="6"/>
  <c r="AM98" i="6"/>
  <c r="A98" i="6"/>
  <c r="AB98" i="6"/>
  <c r="AD98" i="6"/>
  <c r="A144" i="49"/>
  <c r="AB144" i="49"/>
  <c r="Q162" i="49"/>
  <c r="AP144" i="49"/>
  <c r="Q131" i="6"/>
  <c r="AP131" i="6"/>
  <c r="AP113" i="6"/>
  <c r="T111" i="50"/>
  <c r="AS111" i="50"/>
  <c r="AI111" i="50"/>
  <c r="K128" i="6"/>
  <c r="AG128" i="6"/>
  <c r="AG110" i="6"/>
  <c r="L42" i="8"/>
  <c r="O36" i="8"/>
  <c r="AL36" i="8"/>
  <c r="R36" i="8"/>
  <c r="P36" i="8"/>
  <c r="AM36" i="8"/>
  <c r="AF36" i="8"/>
  <c r="A151" i="49"/>
  <c r="AB151" i="49"/>
  <c r="Q169" i="49"/>
  <c r="AP151" i="49"/>
  <c r="AL65" i="49"/>
  <c r="T65" i="49"/>
  <c r="AV65" i="49"/>
  <c r="Q129" i="49"/>
  <c r="AP111" i="49"/>
  <c r="A111" i="49"/>
  <c r="AB111" i="49"/>
  <c r="A116" i="50"/>
  <c r="AB116" i="50"/>
  <c r="AM116" i="50"/>
  <c r="T87" i="50"/>
  <c r="AS87" i="50"/>
  <c r="AI87" i="50"/>
  <c r="A152" i="49"/>
  <c r="AB152" i="49"/>
  <c r="Q170" i="49"/>
  <c r="AP152" i="49"/>
  <c r="AP96" i="6"/>
  <c r="AL118" i="49"/>
  <c r="T118" i="49"/>
  <c r="AV118" i="49"/>
  <c r="V30" i="8"/>
  <c r="AU30" i="8"/>
  <c r="AK30" i="8"/>
  <c r="A30" i="8"/>
  <c r="AD30" i="8"/>
  <c r="P165" i="6"/>
  <c r="AN165" i="6"/>
  <c r="O165" i="6"/>
  <c r="AM165" i="6"/>
  <c r="Q165" i="6"/>
  <c r="A165" i="6"/>
  <c r="AB165" i="6"/>
  <c r="AD165" i="6"/>
  <c r="V38" i="8"/>
  <c r="AU38" i="8"/>
  <c r="AK38" i="8"/>
  <c r="A38" i="8"/>
  <c r="AD38" i="8"/>
  <c r="T15" i="53"/>
  <c r="AX15" i="53"/>
  <c r="S16" i="53"/>
  <c r="V40" i="8"/>
  <c r="AU40" i="8"/>
  <c r="AK40" i="8"/>
  <c r="AI117" i="50"/>
  <c r="T117" i="50"/>
  <c r="AS117" i="50"/>
  <c r="A129" i="51"/>
  <c r="AB129" i="51"/>
  <c r="AM129" i="51"/>
  <c r="A109" i="49"/>
  <c r="AB109" i="49"/>
  <c r="Q127" i="49"/>
  <c r="AP109" i="49"/>
  <c r="T48" i="53"/>
  <c r="AX48" i="53"/>
  <c r="S49" i="53"/>
  <c r="K121" i="51"/>
  <c r="AG121" i="51"/>
  <c r="AG103" i="51"/>
  <c r="A40" i="8"/>
  <c r="AD40" i="8"/>
  <c r="AL59" i="49"/>
  <c r="T59" i="49"/>
  <c r="AV59" i="49"/>
  <c r="P169" i="6"/>
  <c r="AN169" i="6"/>
  <c r="O169" i="6"/>
  <c r="AM169" i="6"/>
  <c r="AD169" i="6"/>
  <c r="R44" i="8"/>
  <c r="O44" i="8"/>
  <c r="AL44" i="8"/>
  <c r="P44" i="8"/>
  <c r="AM44" i="8"/>
  <c r="AF44" i="8"/>
  <c r="A120" i="51"/>
  <c r="AB120" i="51"/>
  <c r="AM120" i="51"/>
  <c r="R109" i="50"/>
  <c r="P109" i="50"/>
  <c r="AK109" i="50"/>
  <c r="L127" i="50"/>
  <c r="O109" i="50"/>
  <c r="AJ109" i="50"/>
  <c r="A109" i="50"/>
  <c r="AB109" i="50"/>
  <c r="AD109" i="50"/>
  <c r="R114" i="50"/>
  <c r="O114" i="50"/>
  <c r="AJ114" i="50"/>
  <c r="P114" i="50"/>
  <c r="AK114" i="50"/>
  <c r="A114" i="50"/>
  <c r="AB114" i="50"/>
  <c r="AD114" i="50"/>
  <c r="Q167" i="6"/>
  <c r="AP161" i="6"/>
  <c r="A161" i="6"/>
  <c r="AB161" i="6"/>
  <c r="AI104" i="50"/>
  <c r="T104" i="50"/>
  <c r="AS104" i="50"/>
  <c r="R87" i="8"/>
  <c r="O87" i="8"/>
  <c r="AL87" i="8"/>
  <c r="P87" i="8"/>
  <c r="AM87" i="8"/>
  <c r="AF87" i="8"/>
  <c r="R121" i="50"/>
  <c r="P121" i="50"/>
  <c r="AK121" i="50"/>
  <c r="O121" i="50"/>
  <c r="AJ121" i="50"/>
  <c r="A121" i="50"/>
  <c r="AB121" i="50"/>
  <c r="AD121" i="50"/>
  <c r="P83" i="49"/>
  <c r="AN83" i="49"/>
  <c r="R83" i="49"/>
  <c r="O83" i="49"/>
  <c r="AM83" i="49"/>
  <c r="A83" i="49"/>
  <c r="AB83" i="49"/>
  <c r="AD83" i="49"/>
  <c r="Q131" i="50"/>
  <c r="AM131" i="50"/>
  <c r="AM113" i="50"/>
  <c r="Q115" i="6"/>
  <c r="AP97" i="6"/>
  <c r="A128" i="51"/>
  <c r="AB128" i="51"/>
  <c r="AM128" i="51"/>
  <c r="P113" i="49"/>
  <c r="AN113" i="49"/>
  <c r="R113" i="49"/>
  <c r="O113" i="49"/>
  <c r="AM113" i="49"/>
  <c r="A113" i="49"/>
  <c r="AB113" i="49"/>
  <c r="AD113" i="49"/>
  <c r="AM129" i="50"/>
  <c r="AM111" i="50"/>
  <c r="Q114" i="51"/>
  <c r="A96" i="51"/>
  <c r="AB96" i="51"/>
  <c r="AM96" i="51"/>
  <c r="K114" i="50"/>
  <c r="AG114" i="50"/>
  <c r="AG96" i="50"/>
  <c r="A120" i="49"/>
  <c r="AB120" i="49"/>
  <c r="Q138" i="49"/>
  <c r="AP120" i="49"/>
  <c r="O168" i="6"/>
  <c r="AM168" i="6"/>
  <c r="P168" i="6"/>
  <c r="AN168" i="6"/>
  <c r="AD168" i="6"/>
  <c r="R125" i="50"/>
  <c r="P125" i="50"/>
  <c r="AK125" i="50"/>
  <c r="O125" i="50"/>
  <c r="AJ125" i="50"/>
  <c r="A125" i="50"/>
  <c r="AB125" i="50"/>
  <c r="AD125" i="50"/>
  <c r="T95" i="50"/>
  <c r="AS95" i="50"/>
  <c r="AI95" i="50"/>
  <c r="K144" i="49"/>
  <c r="AJ138" i="49"/>
  <c r="AL142" i="49"/>
  <c r="T142" i="49"/>
  <c r="AV142" i="49"/>
  <c r="T106" i="50"/>
  <c r="AS106" i="50"/>
  <c r="AI106" i="50"/>
  <c r="T119" i="50"/>
  <c r="AS119" i="50"/>
  <c r="AI119" i="50"/>
  <c r="Q123" i="49"/>
  <c r="A105" i="49"/>
  <c r="AB105" i="49"/>
  <c r="AP105" i="49"/>
  <c r="K126" i="51"/>
  <c r="AG126" i="51"/>
  <c r="AG108" i="51"/>
  <c r="Q119" i="50"/>
  <c r="AM101" i="50"/>
  <c r="A101" i="50"/>
  <c r="AB101" i="50"/>
  <c r="L123" i="50"/>
  <c r="R105" i="50"/>
  <c r="O105" i="50"/>
  <c r="AJ105" i="50"/>
  <c r="P105" i="50"/>
  <c r="AK105" i="50"/>
  <c r="A105" i="50"/>
  <c r="AB105" i="50"/>
  <c r="AD105" i="50"/>
  <c r="P107" i="6"/>
  <c r="AN107" i="6"/>
  <c r="O107" i="6"/>
  <c r="AM107" i="6"/>
  <c r="A107" i="6"/>
  <c r="AB107" i="6"/>
  <c r="AD107" i="6"/>
  <c r="T138" i="53"/>
  <c r="AX138" i="53"/>
  <c r="S139" i="53"/>
  <c r="Q130" i="49"/>
  <c r="AP112" i="49"/>
  <c r="O166" i="6"/>
  <c r="AM166" i="6"/>
  <c r="P166" i="6"/>
  <c r="AN166" i="6"/>
  <c r="AD166" i="6"/>
  <c r="P119" i="49"/>
  <c r="AN119" i="49"/>
  <c r="R119" i="49"/>
  <c r="O119" i="49"/>
  <c r="AM119" i="49"/>
  <c r="A119" i="49"/>
  <c r="AB119" i="49"/>
  <c r="AD119" i="49"/>
  <c r="Q115" i="50"/>
  <c r="AM115" i="50"/>
  <c r="AM97" i="50"/>
  <c r="P173" i="6"/>
  <c r="AN173" i="6"/>
  <c r="AD173" i="6"/>
  <c r="O173" i="6"/>
  <c r="AM173" i="6"/>
  <c r="Q119" i="51"/>
  <c r="A101" i="51"/>
  <c r="AB101" i="51"/>
  <c r="AM101" i="51"/>
  <c r="P115" i="6"/>
  <c r="AN115" i="6"/>
  <c r="O115" i="6"/>
  <c r="AM115" i="6"/>
  <c r="AD115" i="6"/>
  <c r="O85" i="8"/>
  <c r="AL85" i="8"/>
  <c r="P85" i="8"/>
  <c r="AM85" i="8"/>
  <c r="R85" i="8"/>
  <c r="AF85" i="8"/>
  <c r="A112" i="49"/>
  <c r="AB112" i="49"/>
  <c r="P131" i="6"/>
  <c r="AN131" i="6"/>
  <c r="O131" i="6"/>
  <c r="AM131" i="6"/>
  <c r="A131" i="6"/>
  <c r="AB131" i="6"/>
  <c r="AD131" i="6"/>
  <c r="K118" i="50"/>
  <c r="AG118" i="50"/>
  <c r="AG100" i="50"/>
  <c r="K130" i="50"/>
  <c r="AG130" i="50"/>
  <c r="AG112" i="50"/>
  <c r="A97" i="51"/>
  <c r="AB97" i="51"/>
  <c r="Q115" i="51"/>
  <c r="AM97" i="51"/>
  <c r="AG106" i="51"/>
  <c r="K124" i="51"/>
  <c r="AG124" i="51"/>
  <c r="K116" i="6"/>
  <c r="AG98" i="6"/>
  <c r="AL82" i="49"/>
  <c r="T82" i="49"/>
  <c r="AV82" i="49"/>
  <c r="K139" i="49"/>
  <c r="AJ133" i="49"/>
  <c r="O110" i="6"/>
  <c r="AM110" i="6"/>
  <c r="P110" i="6"/>
  <c r="AN110" i="6"/>
  <c r="A110" i="6"/>
  <c r="AB110" i="6"/>
  <c r="AD110" i="6"/>
  <c r="T122" i="53"/>
  <c r="AX122" i="53"/>
  <c r="S123" i="53"/>
  <c r="AG115" i="6"/>
  <c r="K133" i="6"/>
  <c r="P122" i="6"/>
  <c r="AN122" i="6"/>
  <c r="O122" i="6"/>
  <c r="AM122" i="6"/>
  <c r="A122" i="6"/>
  <c r="AB122" i="6"/>
  <c r="AD122" i="6"/>
  <c r="K120" i="6"/>
  <c r="AG120" i="6"/>
  <c r="AG102" i="6"/>
  <c r="AL112" i="49"/>
  <c r="T112" i="49"/>
  <c r="AV112" i="49"/>
  <c r="K129" i="51"/>
  <c r="AG129" i="51"/>
  <c r="AG111" i="51"/>
  <c r="Q127" i="51"/>
  <c r="A109" i="51"/>
  <c r="AB109" i="51"/>
  <c r="AM109" i="51"/>
  <c r="A105" i="51"/>
  <c r="AB105" i="51"/>
  <c r="Q123" i="51"/>
  <c r="AM105" i="51"/>
  <c r="S85" i="53"/>
  <c r="T84" i="53"/>
  <c r="AX84" i="53"/>
  <c r="Q135" i="49"/>
  <c r="AP117" i="49"/>
  <c r="A117" i="49"/>
  <c r="AB117" i="49"/>
  <c r="AP159" i="6"/>
  <c r="Q137" i="49"/>
  <c r="AP119" i="49"/>
  <c r="K125" i="51"/>
  <c r="AG125" i="51"/>
  <c r="AG107" i="51"/>
  <c r="A112" i="51"/>
  <c r="AB112" i="51"/>
  <c r="Q130" i="51"/>
  <c r="AM112" i="51"/>
  <c r="AI94" i="50"/>
  <c r="T94" i="50"/>
  <c r="AS94" i="50"/>
  <c r="R46" i="8"/>
  <c r="O46" i="8"/>
  <c r="AL46" i="8"/>
  <c r="P46" i="8"/>
  <c r="AM46" i="8"/>
  <c r="AF46" i="8"/>
  <c r="P121" i="6"/>
  <c r="AN121" i="6"/>
  <c r="O121" i="6"/>
  <c r="AM121" i="6"/>
  <c r="A121" i="6"/>
  <c r="AB121" i="6"/>
  <c r="AD121" i="6"/>
  <c r="AK89" i="8"/>
  <c r="V89" i="8"/>
  <c r="AU89" i="8"/>
  <c r="A89" i="8"/>
  <c r="AD89" i="8"/>
  <c r="T91" i="50"/>
  <c r="AS91" i="50"/>
  <c r="AI91" i="50"/>
  <c r="A121" i="51"/>
  <c r="AB121" i="51"/>
  <c r="AM121" i="51"/>
  <c r="A128" i="50"/>
  <c r="AB128" i="50"/>
  <c r="AK81" i="8"/>
  <c r="V81" i="8"/>
  <c r="AU81" i="8"/>
  <c r="A81" i="8"/>
  <c r="AD81" i="8"/>
  <c r="T103" i="50"/>
  <c r="AS103" i="50"/>
  <c r="AI103" i="50"/>
  <c r="K125" i="50"/>
  <c r="AG125" i="50"/>
  <c r="AG107" i="50"/>
  <c r="Q133" i="6"/>
  <c r="AP115" i="6"/>
  <c r="AI109" i="50"/>
  <c r="T109" i="50"/>
  <c r="AS109" i="50"/>
  <c r="Q187" i="49"/>
  <c r="A169" i="49"/>
  <c r="AB169" i="49"/>
  <c r="AP169" i="49"/>
  <c r="AI112" i="50"/>
  <c r="T112" i="50"/>
  <c r="AS112" i="50"/>
  <c r="K154" i="49"/>
  <c r="AJ148" i="49"/>
  <c r="T124" i="50"/>
  <c r="AS124" i="50"/>
  <c r="AI124" i="50"/>
  <c r="O127" i="6"/>
  <c r="AM127" i="6"/>
  <c r="P127" i="6"/>
  <c r="AN127" i="6"/>
  <c r="A127" i="6"/>
  <c r="AB127" i="6"/>
  <c r="AD127" i="6"/>
  <c r="A157" i="49"/>
  <c r="AB157" i="49"/>
  <c r="Q175" i="49"/>
  <c r="AP157" i="49"/>
  <c r="AG136" i="6"/>
  <c r="K142" i="6"/>
  <c r="Q155" i="49"/>
  <c r="AP137" i="49"/>
  <c r="AJ139" i="49"/>
  <c r="K145" i="49"/>
  <c r="AK85" i="8"/>
  <c r="V85" i="8"/>
  <c r="AU85" i="8"/>
  <c r="A85" i="8"/>
  <c r="AD85" i="8"/>
  <c r="AM119" i="50"/>
  <c r="A119" i="50"/>
  <c r="AB119" i="50"/>
  <c r="AI114" i="50"/>
  <c r="T114" i="50"/>
  <c r="AS114" i="50"/>
  <c r="O171" i="6"/>
  <c r="AM171" i="6"/>
  <c r="P171" i="6"/>
  <c r="AN171" i="6"/>
  <c r="AD171" i="6"/>
  <c r="Q132" i="6"/>
  <c r="AP114" i="6"/>
  <c r="T32" i="53"/>
  <c r="AX32" i="53"/>
  <c r="S33" i="53"/>
  <c r="AJ134" i="49"/>
  <c r="K140" i="49"/>
  <c r="AI120" i="50"/>
  <c r="T120" i="50"/>
  <c r="AS120" i="50"/>
  <c r="Q171" i="6"/>
  <c r="AP171" i="6"/>
  <c r="AP165" i="6"/>
  <c r="A123" i="51"/>
  <c r="AB123" i="51"/>
  <c r="AM123" i="51"/>
  <c r="AM115" i="51"/>
  <c r="A115" i="51"/>
  <c r="AB115" i="51"/>
  <c r="AL113" i="49"/>
  <c r="T113" i="49"/>
  <c r="AV113" i="49"/>
  <c r="P116" i="6"/>
  <c r="AN116" i="6"/>
  <c r="O116" i="6"/>
  <c r="AM116" i="6"/>
  <c r="A116" i="6"/>
  <c r="AB116" i="6"/>
  <c r="AD116" i="6"/>
  <c r="Q149" i="49"/>
  <c r="AP131" i="49"/>
  <c r="A131" i="49"/>
  <c r="AB131" i="49"/>
  <c r="Q148" i="6"/>
  <c r="A142" i="6"/>
  <c r="AB142" i="6"/>
  <c r="AP142" i="6"/>
  <c r="Q164" i="6"/>
  <c r="AP158" i="6"/>
  <c r="A158" i="6"/>
  <c r="AB158" i="6"/>
  <c r="A137" i="49"/>
  <c r="AB137" i="49"/>
  <c r="P117" i="6"/>
  <c r="AN117" i="6"/>
  <c r="O117" i="6"/>
  <c r="AM117" i="6"/>
  <c r="A117" i="6"/>
  <c r="AB117" i="6"/>
  <c r="AD117" i="6"/>
  <c r="S140" i="53"/>
  <c r="T139" i="53"/>
  <c r="AX139" i="53"/>
  <c r="A146" i="49"/>
  <c r="AB146" i="49"/>
  <c r="Q164" i="49"/>
  <c r="AP146" i="49"/>
  <c r="T68" i="53"/>
  <c r="AX68" i="53"/>
  <c r="S69" i="53"/>
  <c r="A114" i="49"/>
  <c r="AB114" i="49"/>
  <c r="Q132" i="49"/>
  <c r="AP114" i="49"/>
  <c r="T119" i="49"/>
  <c r="AV119" i="49"/>
  <c r="AL119" i="49"/>
  <c r="P172" i="6"/>
  <c r="AN172" i="6"/>
  <c r="O172" i="6"/>
  <c r="AM172" i="6"/>
  <c r="AD172" i="6"/>
  <c r="T49" i="53"/>
  <c r="AX49" i="53"/>
  <c r="S50" i="53"/>
  <c r="P120" i="6"/>
  <c r="AN120" i="6"/>
  <c r="O120" i="6"/>
  <c r="AM120" i="6"/>
  <c r="A120" i="6"/>
  <c r="AB120" i="6"/>
  <c r="AD120" i="6"/>
  <c r="AG133" i="6"/>
  <c r="K139" i="6"/>
  <c r="P125" i="6"/>
  <c r="AN125" i="6"/>
  <c r="O125" i="6"/>
  <c r="AM125" i="6"/>
  <c r="A125" i="6"/>
  <c r="AB125" i="6"/>
  <c r="AD125" i="6"/>
  <c r="A114" i="51"/>
  <c r="AB114" i="51"/>
  <c r="AM114" i="51"/>
  <c r="Q173" i="6"/>
  <c r="AP167" i="6"/>
  <c r="A167" i="6"/>
  <c r="AB167" i="6"/>
  <c r="R115" i="50"/>
  <c r="P115" i="50"/>
  <c r="AK115" i="50"/>
  <c r="O115" i="50"/>
  <c r="AJ115" i="50"/>
  <c r="A115" i="50"/>
  <c r="AB115" i="50"/>
  <c r="AD115" i="50"/>
  <c r="O123" i="6"/>
  <c r="AM123" i="6"/>
  <c r="P123" i="6"/>
  <c r="AN123" i="6"/>
  <c r="AD123" i="6"/>
  <c r="A123" i="6"/>
  <c r="AB123" i="6"/>
  <c r="AP130" i="6"/>
  <c r="A130" i="6"/>
  <c r="AB130" i="6"/>
  <c r="AL137" i="49"/>
  <c r="T137" i="49"/>
  <c r="AV137" i="49"/>
  <c r="AG132" i="6"/>
  <c r="K138" i="6"/>
  <c r="AG116" i="6"/>
  <c r="K134" i="6"/>
  <c r="AI105" i="50"/>
  <c r="T105" i="50"/>
  <c r="AS105" i="50"/>
  <c r="AI125" i="50"/>
  <c r="T125" i="50"/>
  <c r="AS125" i="50"/>
  <c r="T83" i="49"/>
  <c r="AV83" i="49"/>
  <c r="AL83" i="49"/>
  <c r="R127" i="50"/>
  <c r="P127" i="50"/>
  <c r="AK127" i="50"/>
  <c r="O127" i="50"/>
  <c r="AJ127" i="50"/>
  <c r="A127" i="50"/>
  <c r="AB127" i="50"/>
  <c r="AD127" i="50"/>
  <c r="O42" i="8"/>
  <c r="AL42" i="8"/>
  <c r="R42" i="8"/>
  <c r="P42" i="8"/>
  <c r="AM42" i="8"/>
  <c r="AF42" i="8"/>
  <c r="A162" i="49"/>
  <c r="AB162" i="49"/>
  <c r="AP162" i="49"/>
  <c r="Q180" i="49"/>
  <c r="S104" i="53"/>
  <c r="T103" i="53"/>
  <c r="AX103" i="53"/>
  <c r="A131" i="51"/>
  <c r="AB131" i="51"/>
  <c r="AM131" i="51"/>
  <c r="T12" i="8"/>
  <c r="AX12" i="8"/>
  <c r="S13" i="8"/>
  <c r="A122" i="51"/>
  <c r="AB122" i="51"/>
  <c r="AM122" i="51"/>
  <c r="AI113" i="50"/>
  <c r="T113" i="50"/>
  <c r="AS113" i="50"/>
  <c r="K135" i="6"/>
  <c r="AG117" i="6"/>
  <c r="AK87" i="8"/>
  <c r="V87" i="8"/>
  <c r="AU87" i="8"/>
  <c r="A87" i="8"/>
  <c r="AD87" i="8"/>
  <c r="AI129" i="50"/>
  <c r="T129" i="50"/>
  <c r="AS129" i="50"/>
  <c r="V46" i="8"/>
  <c r="AU46" i="8"/>
  <c r="AK46" i="8"/>
  <c r="T85" i="53"/>
  <c r="AX85" i="53"/>
  <c r="S86" i="53"/>
  <c r="S56" i="8"/>
  <c r="T55" i="8"/>
  <c r="AX55" i="8"/>
  <c r="AJ135" i="49"/>
  <c r="K141" i="49"/>
  <c r="P128" i="6"/>
  <c r="AN128" i="6"/>
  <c r="O128" i="6"/>
  <c r="AM128" i="6"/>
  <c r="A128" i="6"/>
  <c r="AB128" i="6"/>
  <c r="AD128" i="6"/>
  <c r="AI121" i="50"/>
  <c r="T121" i="50"/>
  <c r="AS121" i="50"/>
  <c r="A170" i="49"/>
  <c r="AB170" i="49"/>
  <c r="Q188" i="49"/>
  <c r="AP170" i="49"/>
  <c r="Q147" i="49"/>
  <c r="A129" i="49"/>
  <c r="AB129" i="49"/>
  <c r="AP129" i="49"/>
  <c r="V36" i="8"/>
  <c r="AU36" i="8"/>
  <c r="AK36" i="8"/>
  <c r="A36" i="8"/>
  <c r="AD36" i="8"/>
  <c r="AI97" i="50"/>
  <c r="T97" i="50"/>
  <c r="AS97" i="50"/>
  <c r="AI122" i="50"/>
  <c r="T122" i="50"/>
  <c r="AS122" i="50"/>
  <c r="A122" i="49"/>
  <c r="AB122" i="49"/>
  <c r="Q140" i="49"/>
  <c r="AP122" i="49"/>
  <c r="AM130" i="51"/>
  <c r="A130" i="51"/>
  <c r="AB130" i="51"/>
  <c r="AL77" i="49"/>
  <c r="T77" i="49"/>
  <c r="AV77" i="49"/>
  <c r="T143" i="49"/>
  <c r="AV143" i="49"/>
  <c r="AL143" i="49"/>
  <c r="AG137" i="6"/>
  <c r="K143" i="6"/>
  <c r="Q153" i="49"/>
  <c r="AP135" i="49"/>
  <c r="A135" i="49"/>
  <c r="AB135" i="49"/>
  <c r="A127" i="51"/>
  <c r="AB127" i="51"/>
  <c r="AM127" i="51"/>
  <c r="T123" i="53"/>
  <c r="AX123" i="53"/>
  <c r="S124" i="53"/>
  <c r="A46" i="8"/>
  <c r="AD46" i="8"/>
  <c r="A115" i="6"/>
  <c r="AB115" i="6"/>
  <c r="A119" i="51"/>
  <c r="AB119" i="51"/>
  <c r="AM119" i="51"/>
  <c r="Q148" i="49"/>
  <c r="A130" i="49"/>
  <c r="AB130" i="49"/>
  <c r="AP130" i="49"/>
  <c r="R123" i="50"/>
  <c r="O123" i="50"/>
  <c r="AJ123" i="50"/>
  <c r="P123" i="50"/>
  <c r="AK123" i="50"/>
  <c r="A123" i="50"/>
  <c r="AB123" i="50"/>
  <c r="AD123" i="50"/>
  <c r="A123" i="49"/>
  <c r="AB123" i="49"/>
  <c r="Q141" i="49"/>
  <c r="AP123" i="49"/>
  <c r="K150" i="49"/>
  <c r="AJ144" i="49"/>
  <c r="Q156" i="49"/>
  <c r="A138" i="49"/>
  <c r="AB138" i="49"/>
  <c r="AP138" i="49"/>
  <c r="V44" i="8"/>
  <c r="AU44" i="8"/>
  <c r="AK44" i="8"/>
  <c r="A44" i="8"/>
  <c r="AD44" i="8"/>
  <c r="A127" i="49"/>
  <c r="AB127" i="49"/>
  <c r="Q145" i="49"/>
  <c r="AP127" i="49"/>
  <c r="S17" i="53"/>
  <c r="T16" i="53"/>
  <c r="AX16" i="53"/>
  <c r="R131" i="50"/>
  <c r="O131" i="50"/>
  <c r="AJ131" i="50"/>
  <c r="P131" i="50"/>
  <c r="AK131" i="50"/>
  <c r="A131" i="50"/>
  <c r="AB131" i="50"/>
  <c r="AD131" i="50"/>
  <c r="AJ143" i="49"/>
  <c r="K149" i="49"/>
  <c r="R130" i="50"/>
  <c r="O130" i="50"/>
  <c r="AJ130" i="50"/>
  <c r="P130" i="50"/>
  <c r="AK130" i="50"/>
  <c r="A130" i="50"/>
  <c r="AB130" i="50"/>
  <c r="AD130" i="50"/>
  <c r="K145" i="6"/>
  <c r="AG139" i="6"/>
  <c r="AJ150" i="49"/>
  <c r="K156" i="49"/>
  <c r="K147" i="49"/>
  <c r="AJ141" i="49"/>
  <c r="T50" i="53"/>
  <c r="AX50" i="53"/>
  <c r="S51" i="53"/>
  <c r="K151" i="49"/>
  <c r="AJ145" i="49"/>
  <c r="T104" i="53"/>
  <c r="AX104" i="53"/>
  <c r="S105" i="53"/>
  <c r="V42" i="8"/>
  <c r="AU42" i="8"/>
  <c r="AK42" i="8"/>
  <c r="A42" i="8"/>
  <c r="AD42" i="8"/>
  <c r="K144" i="6"/>
  <c r="AG138" i="6"/>
  <c r="Q182" i="49"/>
  <c r="A164" i="49"/>
  <c r="AB164" i="49"/>
  <c r="AP164" i="49"/>
  <c r="A132" i="6"/>
  <c r="AB132" i="6"/>
  <c r="Q138" i="6"/>
  <c r="AP132" i="6"/>
  <c r="Q159" i="49"/>
  <c r="AP141" i="49"/>
  <c r="A141" i="49"/>
  <c r="AB141" i="49"/>
  <c r="T115" i="50"/>
  <c r="AS115" i="50"/>
  <c r="AI115" i="50"/>
  <c r="Q154" i="6"/>
  <c r="AP148" i="6"/>
  <c r="A148" i="6"/>
  <c r="AB148" i="6"/>
  <c r="A187" i="49"/>
  <c r="AB187" i="49"/>
  <c r="AP187" i="49"/>
  <c r="Q163" i="49"/>
  <c r="A145" i="49"/>
  <c r="AB145" i="49"/>
  <c r="AP145" i="49"/>
  <c r="AG143" i="6"/>
  <c r="K149" i="6"/>
  <c r="A175" i="49"/>
  <c r="AB175" i="49"/>
  <c r="Q193" i="49"/>
  <c r="AP175" i="49"/>
  <c r="S125" i="53"/>
  <c r="T124" i="53"/>
  <c r="AX124" i="53"/>
  <c r="Q166" i="49"/>
  <c r="AP148" i="49"/>
  <c r="A148" i="49"/>
  <c r="AB148" i="49"/>
  <c r="A147" i="49"/>
  <c r="AB147" i="49"/>
  <c r="Q165" i="49"/>
  <c r="AP147" i="49"/>
  <c r="S57" i="8"/>
  <c r="T56" i="8"/>
  <c r="AX56" i="8"/>
  <c r="S14" i="8"/>
  <c r="T13" i="8"/>
  <c r="AX13" i="8"/>
  <c r="A155" i="49"/>
  <c r="AB155" i="49"/>
  <c r="Q173" i="49"/>
  <c r="AP155" i="49"/>
  <c r="T130" i="50"/>
  <c r="AS130" i="50"/>
  <c r="AI130" i="50"/>
  <c r="S87" i="53"/>
  <c r="T86" i="53"/>
  <c r="AX86" i="53"/>
  <c r="A180" i="49"/>
  <c r="AB180" i="49"/>
  <c r="AP180" i="49"/>
  <c r="Q150" i="49"/>
  <c r="A132" i="49"/>
  <c r="AB132" i="49"/>
  <c r="AP132" i="49"/>
  <c r="S141" i="53"/>
  <c r="T140" i="53"/>
  <c r="AX140" i="53"/>
  <c r="AJ140" i="49"/>
  <c r="K146" i="49"/>
  <c r="K148" i="6"/>
  <c r="AG142" i="6"/>
  <c r="K160" i="49"/>
  <c r="AJ154" i="49"/>
  <c r="T127" i="50"/>
  <c r="AS127" i="50"/>
  <c r="AI127" i="50"/>
  <c r="Q158" i="49"/>
  <c r="AP140" i="49"/>
  <c r="A140" i="49"/>
  <c r="AB140" i="49"/>
  <c r="AI131" i="50"/>
  <c r="T131" i="50"/>
  <c r="AS131" i="50"/>
  <c r="AP188" i="49"/>
  <c r="A188" i="49"/>
  <c r="AB188" i="49"/>
  <c r="AP173" i="6"/>
  <c r="A173" i="6"/>
  <c r="AB173" i="6"/>
  <c r="Q170" i="6"/>
  <c r="AP164" i="6"/>
  <c r="A164" i="6"/>
  <c r="AB164" i="6"/>
  <c r="T123" i="50"/>
  <c r="AS123" i="50"/>
  <c r="AI123" i="50"/>
  <c r="A171" i="6"/>
  <c r="AB171" i="6"/>
  <c r="K155" i="49"/>
  <c r="AJ149" i="49"/>
  <c r="S18" i="53"/>
  <c r="T17" i="53"/>
  <c r="AX17" i="53"/>
  <c r="Q174" i="49"/>
  <c r="A156" i="49"/>
  <c r="AB156" i="49"/>
  <c r="AP156" i="49"/>
  <c r="Q171" i="49"/>
  <c r="A153" i="49"/>
  <c r="AB153" i="49"/>
  <c r="AP153" i="49"/>
  <c r="K141" i="6"/>
  <c r="AG135" i="6"/>
  <c r="K140" i="6"/>
  <c r="AG134" i="6"/>
  <c r="T69" i="53"/>
  <c r="AX69" i="53"/>
  <c r="S70" i="53"/>
  <c r="Q167" i="49"/>
  <c r="AP149" i="49"/>
  <c r="A149" i="49"/>
  <c r="AB149" i="49"/>
  <c r="S34" i="53"/>
  <c r="T33" i="53"/>
  <c r="AX33" i="53"/>
  <c r="Q139" i="6"/>
  <c r="A133" i="6"/>
  <c r="AB133" i="6"/>
  <c r="AP133" i="6"/>
  <c r="T70" i="53"/>
  <c r="AX70" i="53"/>
  <c r="S71" i="53"/>
  <c r="A171" i="49"/>
  <c r="AB171" i="49"/>
  <c r="Q189" i="49"/>
  <c r="AP171" i="49"/>
  <c r="K155" i="6"/>
  <c r="AG149" i="6"/>
  <c r="S52" i="53"/>
  <c r="T51" i="53"/>
  <c r="AX51" i="53"/>
  <c r="AP154" i="6"/>
  <c r="Q160" i="6"/>
  <c r="A154" i="6"/>
  <c r="AB154" i="6"/>
  <c r="A138" i="6"/>
  <c r="AB138" i="6"/>
  <c r="Q144" i="6"/>
  <c r="AP138" i="6"/>
  <c r="Q145" i="6"/>
  <c r="AP139" i="6"/>
  <c r="A139" i="6"/>
  <c r="AB139" i="6"/>
  <c r="T141" i="53"/>
  <c r="AX141" i="53"/>
  <c r="S142" i="53"/>
  <c r="T14" i="8"/>
  <c r="AX14" i="8"/>
  <c r="S15" i="8"/>
  <c r="A166" i="49"/>
  <c r="AB166" i="49"/>
  <c r="Q184" i="49"/>
  <c r="AP166" i="49"/>
  <c r="K166" i="49"/>
  <c r="AJ160" i="49"/>
  <c r="AJ147" i="49"/>
  <c r="K153" i="49"/>
  <c r="T57" i="8"/>
  <c r="AX57" i="8"/>
  <c r="S58" i="8"/>
  <c r="T125" i="53"/>
  <c r="AX125" i="53"/>
  <c r="S126" i="53"/>
  <c r="A163" i="49"/>
  <c r="AB163" i="49"/>
  <c r="Q181" i="49"/>
  <c r="AP163" i="49"/>
  <c r="AJ156" i="49"/>
  <c r="K162" i="49"/>
  <c r="K147" i="6"/>
  <c r="AG141" i="6"/>
  <c r="T18" i="53"/>
  <c r="AX18" i="53"/>
  <c r="S19" i="53"/>
  <c r="AP170" i="6"/>
  <c r="A170" i="6"/>
  <c r="AB170" i="6"/>
  <c r="AG148" i="6"/>
  <c r="K154" i="6"/>
  <c r="A150" i="49"/>
  <c r="AB150" i="49"/>
  <c r="Q168" i="49"/>
  <c r="AP150" i="49"/>
  <c r="A182" i="49"/>
  <c r="AB182" i="49"/>
  <c r="AP182" i="49"/>
  <c r="AG140" i="6"/>
  <c r="K146" i="6"/>
  <c r="A174" i="49"/>
  <c r="AB174" i="49"/>
  <c r="Q192" i="49"/>
  <c r="AP174" i="49"/>
  <c r="S88" i="53"/>
  <c r="T87" i="53"/>
  <c r="AX87" i="53"/>
  <c r="A165" i="49"/>
  <c r="AB165" i="49"/>
  <c r="Q183" i="49"/>
  <c r="AP165" i="49"/>
  <c r="A193" i="49"/>
  <c r="AB193" i="49"/>
  <c r="AP193" i="49"/>
  <c r="AJ151" i="49"/>
  <c r="K157" i="49"/>
  <c r="T105" i="53"/>
  <c r="AX105" i="53"/>
  <c r="S106" i="53"/>
  <c r="T34" i="53"/>
  <c r="AX34" i="53"/>
  <c r="S35" i="53"/>
  <c r="A167" i="49"/>
  <c r="AB167" i="49"/>
  <c r="Q185" i="49"/>
  <c r="AP167" i="49"/>
  <c r="AJ155" i="49"/>
  <c r="K161" i="49"/>
  <c r="Q176" i="49"/>
  <c r="A158" i="49"/>
  <c r="AB158" i="49"/>
  <c r="AP158" i="49"/>
  <c r="AJ146" i="49"/>
  <c r="K152" i="49"/>
  <c r="A173" i="49"/>
  <c r="AB173" i="49"/>
  <c r="Q191" i="49"/>
  <c r="AP173" i="49"/>
  <c r="A159" i="49"/>
  <c r="AB159" i="49"/>
  <c r="Q177" i="49"/>
  <c r="AP159" i="49"/>
  <c r="AG144" i="6"/>
  <c r="K150" i="6"/>
  <c r="K151" i="6"/>
  <c r="AG145" i="6"/>
  <c r="K156" i="6"/>
  <c r="AG150" i="6"/>
  <c r="K160" i="6"/>
  <c r="AG154" i="6"/>
  <c r="AJ162" i="49"/>
  <c r="K168" i="49"/>
  <c r="T15" i="8"/>
  <c r="AX15" i="8"/>
  <c r="S16" i="8"/>
  <c r="A144" i="6"/>
  <c r="AB144" i="6"/>
  <c r="Q150" i="6"/>
  <c r="AP144" i="6"/>
  <c r="K161" i="6"/>
  <c r="AG155" i="6"/>
  <c r="T35" i="53"/>
  <c r="AX35" i="53"/>
  <c r="S36" i="53"/>
  <c r="K152" i="6"/>
  <c r="AG146" i="6"/>
  <c r="K159" i="49"/>
  <c r="AJ153" i="49"/>
  <c r="A168" i="49"/>
  <c r="AB168" i="49"/>
  <c r="Q186" i="49"/>
  <c r="AP168" i="49"/>
  <c r="Q151" i="6"/>
  <c r="A145" i="6"/>
  <c r="AB145" i="6"/>
  <c r="AP145" i="6"/>
  <c r="A189" i="49"/>
  <c r="AB189" i="49"/>
  <c r="AP189" i="49"/>
  <c r="A176" i="49"/>
  <c r="AB176" i="49"/>
  <c r="Q194" i="49"/>
  <c r="AP176" i="49"/>
  <c r="A181" i="49"/>
  <c r="AB181" i="49"/>
  <c r="AP181" i="49"/>
  <c r="Q166" i="6"/>
  <c r="AP160" i="6"/>
  <c r="A160" i="6"/>
  <c r="AB160" i="6"/>
  <c r="K157" i="6"/>
  <c r="AG151" i="6"/>
  <c r="AG147" i="6"/>
  <c r="K153" i="6"/>
  <c r="T58" i="8"/>
  <c r="AX58" i="8"/>
  <c r="S59" i="8"/>
  <c r="Q195" i="49"/>
  <c r="A177" i="49"/>
  <c r="AB177" i="49"/>
  <c r="AP177" i="49"/>
  <c r="A183" i="49"/>
  <c r="AB183" i="49"/>
  <c r="AP183" i="49"/>
  <c r="T106" i="53"/>
  <c r="AX106" i="53"/>
  <c r="S107" i="53"/>
  <c r="K167" i="49"/>
  <c r="AJ161" i="49"/>
  <c r="T71" i="53"/>
  <c r="AX71" i="53"/>
  <c r="S72" i="53"/>
  <c r="A184" i="49"/>
  <c r="AB184" i="49"/>
  <c r="AP184" i="49"/>
  <c r="T52" i="53"/>
  <c r="AX52" i="53"/>
  <c r="S53" i="53"/>
  <c r="K158" i="49"/>
  <c r="AJ152" i="49"/>
  <c r="A185" i="49"/>
  <c r="AB185" i="49"/>
  <c r="AP185" i="49"/>
  <c r="A192" i="49"/>
  <c r="AB192" i="49"/>
  <c r="AP192" i="49"/>
  <c r="S143" i="53"/>
  <c r="T142" i="53"/>
  <c r="AX142" i="53"/>
  <c r="T19" i="53"/>
  <c r="AX19" i="53"/>
  <c r="S20" i="53"/>
  <c r="AJ166" i="49"/>
  <c r="K172" i="49"/>
  <c r="A191" i="49"/>
  <c r="AB191" i="49"/>
  <c r="AP191" i="49"/>
  <c r="K163" i="49"/>
  <c r="AJ157" i="49"/>
  <c r="T88" i="53"/>
  <c r="AX88" i="53"/>
  <c r="S89" i="53"/>
  <c r="S127" i="53"/>
  <c r="T126" i="53"/>
  <c r="AX126" i="53"/>
  <c r="K167" i="6"/>
  <c r="AG161" i="6"/>
  <c r="A195" i="49"/>
  <c r="AB195" i="49"/>
  <c r="AP195" i="49"/>
  <c r="AJ159" i="49"/>
  <c r="K165" i="49"/>
  <c r="Q156" i="6"/>
  <c r="AP150" i="6"/>
  <c r="A150" i="6"/>
  <c r="AB150" i="6"/>
  <c r="K164" i="49"/>
  <c r="AJ158" i="49"/>
  <c r="AJ167" i="49"/>
  <c r="K173" i="49"/>
  <c r="S60" i="8"/>
  <c r="T59" i="8"/>
  <c r="AX59" i="8"/>
  <c r="AP166" i="6"/>
  <c r="Q172" i="6"/>
  <c r="A166" i="6"/>
  <c r="AB166" i="6"/>
  <c r="AG156" i="6"/>
  <c r="K162" i="6"/>
  <c r="T53" i="53"/>
  <c r="AX53" i="53"/>
  <c r="S54" i="53"/>
  <c r="S108" i="53"/>
  <c r="T107" i="53"/>
  <c r="AX107" i="53"/>
  <c r="AG152" i="6"/>
  <c r="K158" i="6"/>
  <c r="S17" i="8"/>
  <c r="T16" i="8"/>
  <c r="AX16" i="8"/>
  <c r="AJ163" i="49"/>
  <c r="K169" i="49"/>
  <c r="T143" i="53"/>
  <c r="AX143" i="53"/>
  <c r="S144" i="53"/>
  <c r="AG153" i="6"/>
  <c r="K159" i="6"/>
  <c r="Q157" i="6"/>
  <c r="AP151" i="6"/>
  <c r="A151" i="6"/>
  <c r="AB151" i="6"/>
  <c r="T36" i="53"/>
  <c r="AX36" i="53"/>
  <c r="S37" i="53"/>
  <c r="K174" i="49"/>
  <c r="AJ168" i="49"/>
  <c r="AP194" i="49"/>
  <c r="A194" i="49"/>
  <c r="AB194" i="49"/>
  <c r="A186" i="49"/>
  <c r="AB186" i="49"/>
  <c r="AP186" i="49"/>
  <c r="AJ172" i="49"/>
  <c r="K178" i="49"/>
  <c r="T72" i="53"/>
  <c r="AX72" i="53"/>
  <c r="S73" i="53"/>
  <c r="K163" i="6"/>
  <c r="AG157" i="6"/>
  <c r="AG160" i="6"/>
  <c r="K166" i="6"/>
  <c r="T89" i="53"/>
  <c r="AX89" i="53"/>
  <c r="S90" i="53"/>
  <c r="T20" i="53"/>
  <c r="AX20" i="53"/>
  <c r="S21" i="53"/>
  <c r="T127" i="53"/>
  <c r="AX127" i="53"/>
  <c r="S128" i="53"/>
  <c r="K172" i="6"/>
  <c r="AG172" i="6"/>
  <c r="AG166" i="6"/>
  <c r="K179" i="49"/>
  <c r="AJ173" i="49"/>
  <c r="Q163" i="6"/>
  <c r="AP157" i="6"/>
  <c r="A157" i="6"/>
  <c r="AB157" i="6"/>
  <c r="K170" i="49"/>
  <c r="AJ164" i="49"/>
  <c r="S22" i="53"/>
  <c r="T21" i="53"/>
  <c r="AX21" i="53"/>
  <c r="S74" i="53"/>
  <c r="T73" i="53"/>
  <c r="AX73" i="53"/>
  <c r="AP172" i="6"/>
  <c r="A172" i="6"/>
  <c r="AB172" i="6"/>
  <c r="K173" i="6"/>
  <c r="AG173" i="6"/>
  <c r="AG167" i="6"/>
  <c r="K180" i="49"/>
  <c r="AJ174" i="49"/>
  <c r="T144" i="53"/>
  <c r="AX144" i="53"/>
  <c r="S145" i="53"/>
  <c r="T90" i="53"/>
  <c r="AX90" i="53"/>
  <c r="S91" i="53"/>
  <c r="AJ178" i="49"/>
  <c r="K184" i="49"/>
  <c r="T37" i="53"/>
  <c r="AX37" i="53"/>
  <c r="S38" i="53"/>
  <c r="S109" i="53"/>
  <c r="T108" i="53"/>
  <c r="AX108" i="53"/>
  <c r="Q162" i="6"/>
  <c r="AP156" i="6"/>
  <c r="A156" i="6"/>
  <c r="AB156" i="6"/>
  <c r="K175" i="49"/>
  <c r="AJ169" i="49"/>
  <c r="T54" i="53"/>
  <c r="AX54" i="53"/>
  <c r="S55" i="53"/>
  <c r="S61" i="8"/>
  <c r="T60" i="8"/>
  <c r="AX60" i="8"/>
  <c r="K171" i="49"/>
  <c r="AJ165" i="49"/>
  <c r="K168" i="6"/>
  <c r="AG168" i="6"/>
  <c r="AG162" i="6"/>
  <c r="S18" i="8"/>
  <c r="T17" i="8"/>
  <c r="AX17" i="8"/>
  <c r="AG163" i="6"/>
  <c r="K169" i="6"/>
  <c r="AG169" i="6"/>
  <c r="K164" i="6"/>
  <c r="AG158" i="6"/>
  <c r="T128" i="53"/>
  <c r="AX128" i="53"/>
  <c r="S129" i="53"/>
  <c r="AG159" i="6"/>
  <c r="K165" i="6"/>
  <c r="Q168" i="6"/>
  <c r="AP162" i="6"/>
  <c r="A162" i="6"/>
  <c r="AB162" i="6"/>
  <c r="AG164" i="6"/>
  <c r="K170" i="6"/>
  <c r="AG170" i="6"/>
  <c r="S92" i="53"/>
  <c r="T91" i="53"/>
  <c r="AX91" i="53"/>
  <c r="Q169" i="6"/>
  <c r="AP163" i="6"/>
  <c r="A163" i="6"/>
  <c r="AB163" i="6"/>
  <c r="K171" i="6"/>
  <c r="AG171" i="6"/>
  <c r="AG165" i="6"/>
  <c r="S56" i="53"/>
  <c r="T55" i="53"/>
  <c r="AX55" i="53"/>
  <c r="T18" i="8"/>
  <c r="AX18" i="8"/>
  <c r="S19" i="8"/>
  <c r="T38" i="53"/>
  <c r="AX38" i="53"/>
  <c r="S39" i="53"/>
  <c r="AJ179" i="49"/>
  <c r="K185" i="49"/>
  <c r="K176" i="49"/>
  <c r="AJ170" i="49"/>
  <c r="S62" i="8"/>
  <c r="T61" i="8"/>
  <c r="AX61" i="8"/>
  <c r="T109" i="53"/>
  <c r="AX109" i="53"/>
  <c r="S110" i="53"/>
  <c r="T74" i="53"/>
  <c r="AX74" i="53"/>
  <c r="S75" i="53"/>
  <c r="T129" i="53"/>
  <c r="AX129" i="53"/>
  <c r="S130" i="53"/>
  <c r="K186" i="49"/>
  <c r="AJ180" i="49"/>
  <c r="T22" i="53"/>
  <c r="AX22" i="53"/>
  <c r="S23" i="53"/>
  <c r="T23" i="53"/>
  <c r="AX23" i="53"/>
  <c r="AJ171" i="49"/>
  <c r="K177" i="49"/>
  <c r="T145" i="53"/>
  <c r="AX145" i="53"/>
  <c r="S146" i="53"/>
  <c r="AJ175" i="49"/>
  <c r="K181" i="49"/>
  <c r="K190" i="49"/>
  <c r="AJ190" i="49"/>
  <c r="AJ184" i="49"/>
  <c r="K183" i="49"/>
  <c r="AJ177" i="49"/>
  <c r="S76" i="53"/>
  <c r="T75" i="53"/>
  <c r="AX75" i="53"/>
  <c r="K191" i="49"/>
  <c r="AJ191" i="49"/>
  <c r="AJ185" i="49"/>
  <c r="S111" i="53"/>
  <c r="T110" i="53"/>
  <c r="AX110" i="53"/>
  <c r="T39" i="53"/>
  <c r="AX39" i="53"/>
  <c r="S40" i="53"/>
  <c r="AP168" i="6"/>
  <c r="A168" i="6"/>
  <c r="AB168" i="6"/>
  <c r="K187" i="49"/>
  <c r="AJ181" i="49"/>
  <c r="T19" i="8"/>
  <c r="AX19" i="8"/>
  <c r="S20" i="8"/>
  <c r="AP169" i="6"/>
  <c r="A169" i="6"/>
  <c r="AB169" i="6"/>
  <c r="K192" i="49"/>
  <c r="AJ192" i="49"/>
  <c r="AJ186" i="49"/>
  <c r="T62" i="8"/>
  <c r="AX62" i="8"/>
  <c r="S63" i="8"/>
  <c r="T146" i="53"/>
  <c r="AX146" i="53"/>
  <c r="S147" i="53"/>
  <c r="S131" i="53"/>
  <c r="T131" i="53"/>
  <c r="AX131" i="53"/>
  <c r="T130" i="53"/>
  <c r="AX130" i="53"/>
  <c r="T92" i="53"/>
  <c r="AX92" i="53"/>
  <c r="S93" i="53"/>
  <c r="K182" i="49"/>
  <c r="AJ176" i="49"/>
  <c r="T56" i="53"/>
  <c r="AX56" i="53"/>
  <c r="S57" i="53"/>
  <c r="S94" i="53"/>
  <c r="T93" i="53"/>
  <c r="AX93" i="53"/>
  <c r="T40" i="53"/>
  <c r="AX40" i="53"/>
  <c r="S41" i="53"/>
  <c r="T41" i="53"/>
  <c r="AX41" i="53"/>
  <c r="AJ183" i="49"/>
  <c r="K189" i="49"/>
  <c r="T57" i="53"/>
  <c r="AX57" i="53"/>
  <c r="S58" i="53"/>
  <c r="S148" i="53"/>
  <c r="T147" i="53"/>
  <c r="AX147" i="53"/>
  <c r="S21" i="8"/>
  <c r="T20" i="8"/>
  <c r="AX20" i="8"/>
  <c r="S112" i="53"/>
  <c r="T111" i="53"/>
  <c r="AX111" i="53"/>
  <c r="T63" i="8"/>
  <c r="AX63" i="8"/>
  <c r="S64" i="8"/>
  <c r="AJ182" i="49"/>
  <c r="K188" i="49"/>
  <c r="AJ187" i="49"/>
  <c r="K193" i="49"/>
  <c r="AJ193" i="49"/>
  <c r="S77" i="53"/>
  <c r="T77" i="53"/>
  <c r="AX77" i="53"/>
  <c r="T76" i="53"/>
  <c r="AX76" i="53"/>
  <c r="S22" i="8"/>
  <c r="T21" i="8"/>
  <c r="AX21" i="8"/>
  <c r="T148" i="53"/>
  <c r="AX148" i="53"/>
  <c r="S149" i="53"/>
  <c r="T94" i="53"/>
  <c r="AX94" i="53"/>
  <c r="S95" i="53"/>
  <c r="T95" i="53"/>
  <c r="AX95" i="53"/>
  <c r="T64" i="8"/>
  <c r="AX64" i="8"/>
  <c r="S65" i="8"/>
  <c r="T58" i="53"/>
  <c r="AX58" i="53"/>
  <c r="S59" i="53"/>
  <c r="T59" i="53"/>
  <c r="AX59" i="53"/>
  <c r="K195" i="49"/>
  <c r="AJ195" i="49"/>
  <c r="AJ189" i="49"/>
  <c r="T112" i="53"/>
  <c r="AX112" i="53"/>
  <c r="S113" i="53"/>
  <c r="T113" i="53"/>
  <c r="AX113" i="53"/>
  <c r="AJ188" i="49"/>
  <c r="K194" i="49"/>
  <c r="AJ194" i="49"/>
  <c r="T149" i="53"/>
  <c r="AX149" i="53"/>
  <c r="S150" i="53"/>
  <c r="T22" i="8"/>
  <c r="AX22" i="8"/>
  <c r="S23" i="8"/>
  <c r="S66" i="8"/>
  <c r="T65" i="8"/>
  <c r="AX65" i="8"/>
  <c r="T23" i="8"/>
  <c r="AX23" i="8"/>
  <c r="S24" i="8"/>
  <c r="T150" i="53"/>
  <c r="AX150" i="53"/>
  <c r="S151" i="53"/>
  <c r="S67" i="8"/>
  <c r="T66" i="8"/>
  <c r="AX66" i="8"/>
  <c r="S152" i="53"/>
  <c r="T151" i="53"/>
  <c r="AX151" i="53"/>
  <c r="T24" i="8"/>
  <c r="AX24" i="8"/>
  <c r="S25" i="8"/>
  <c r="S68" i="8"/>
  <c r="T67" i="8"/>
  <c r="AX67" i="8"/>
  <c r="S26" i="8"/>
  <c r="T25" i="8"/>
  <c r="AX25" i="8"/>
  <c r="T152" i="53"/>
  <c r="AX152" i="53"/>
  <c r="S153" i="53"/>
  <c r="T68" i="8"/>
  <c r="AX68" i="8"/>
  <c r="S69" i="8"/>
  <c r="T153" i="53"/>
  <c r="AX153" i="53"/>
  <c r="S154" i="53"/>
  <c r="T26" i="8"/>
  <c r="AX26" i="8"/>
  <c r="S27" i="8"/>
  <c r="T69" i="8"/>
  <c r="AX69" i="8"/>
  <c r="S70" i="8"/>
  <c r="T27" i="8"/>
  <c r="AX27" i="8"/>
  <c r="S28" i="8"/>
  <c r="S155" i="53"/>
  <c r="T154" i="53"/>
  <c r="AX154" i="53"/>
  <c r="S71" i="8"/>
  <c r="T70" i="8"/>
  <c r="AX70" i="8"/>
  <c r="S156" i="53"/>
  <c r="T155" i="53"/>
  <c r="AX155" i="53"/>
  <c r="T28" i="8"/>
  <c r="AX28" i="8"/>
  <c r="S29" i="8"/>
  <c r="T71" i="8"/>
  <c r="AX71" i="8"/>
  <c r="S72" i="8"/>
  <c r="T72" i="8"/>
  <c r="AX72" i="8"/>
  <c r="S73" i="8"/>
  <c r="S30" i="8"/>
  <c r="T29" i="8"/>
  <c r="AX29" i="8"/>
  <c r="S157" i="53"/>
  <c r="T156" i="53"/>
  <c r="AX156" i="53"/>
  <c r="T30" i="8"/>
  <c r="AX30" i="8"/>
  <c r="S31" i="8"/>
  <c r="S74" i="8"/>
  <c r="T73" i="8"/>
  <c r="AX73" i="8"/>
  <c r="T157" i="53"/>
  <c r="AX157" i="53"/>
  <c r="S158" i="53"/>
  <c r="S75" i="8"/>
  <c r="T74" i="8"/>
  <c r="AX74" i="8"/>
  <c r="T31" i="8"/>
  <c r="AX31" i="8"/>
  <c r="S32" i="8"/>
  <c r="S159" i="53"/>
  <c r="T158" i="53"/>
  <c r="AX158" i="53"/>
  <c r="T159" i="53"/>
  <c r="AX159" i="53"/>
  <c r="S160" i="53"/>
  <c r="S33" i="8"/>
  <c r="T32" i="8"/>
  <c r="AX32" i="8"/>
  <c r="T75" i="8"/>
  <c r="AX75" i="8"/>
  <c r="S76" i="8"/>
  <c r="S77" i="8"/>
  <c r="T76" i="8"/>
  <c r="AX76" i="8"/>
  <c r="S34" i="8"/>
  <c r="T33" i="8"/>
  <c r="AX33" i="8"/>
  <c r="T160" i="53"/>
  <c r="AX160" i="53"/>
  <c r="S161" i="53"/>
  <c r="S162" i="53"/>
  <c r="T161" i="53"/>
  <c r="AX161" i="53"/>
  <c r="T34" i="8"/>
  <c r="AX34" i="8"/>
  <c r="S35" i="8"/>
  <c r="T77" i="8"/>
  <c r="AX77" i="8"/>
  <c r="S78" i="8"/>
  <c r="S79" i="8"/>
  <c r="T78" i="8"/>
  <c r="AX78" i="8"/>
  <c r="T35" i="8"/>
  <c r="AX35" i="8"/>
  <c r="S36" i="8"/>
  <c r="T162" i="53"/>
  <c r="AX162" i="53"/>
  <c r="S163" i="53"/>
  <c r="T163" i="53"/>
  <c r="AX163" i="53"/>
  <c r="S164" i="53"/>
  <c r="S37" i="8"/>
  <c r="T36" i="8"/>
  <c r="AX36" i="8"/>
  <c r="S80" i="8"/>
  <c r="T79" i="8"/>
  <c r="AX79" i="8"/>
  <c r="S38" i="8"/>
  <c r="T37" i="8"/>
  <c r="AX37" i="8"/>
  <c r="S165" i="53"/>
  <c r="T164" i="53"/>
  <c r="AX164" i="53"/>
  <c r="S81" i="8"/>
  <c r="T80" i="8"/>
  <c r="AX80" i="8"/>
  <c r="T165" i="53"/>
  <c r="AX165" i="53"/>
  <c r="S166" i="53"/>
  <c r="T81" i="8"/>
  <c r="AX81" i="8"/>
  <c r="S82" i="8"/>
  <c r="T38" i="8"/>
  <c r="AX38" i="8"/>
  <c r="S39" i="8"/>
  <c r="T39" i="8"/>
  <c r="AX39" i="8"/>
  <c r="S40" i="8"/>
  <c r="S167" i="53"/>
  <c r="T166" i="53"/>
  <c r="AX166" i="53"/>
  <c r="S83" i="8"/>
  <c r="T82" i="8"/>
  <c r="AX82" i="8"/>
  <c r="T167" i="53"/>
  <c r="S168" i="53"/>
  <c r="S41" i="8"/>
  <c r="T40" i="8"/>
  <c r="AX40" i="8"/>
  <c r="S84" i="8"/>
  <c r="T83" i="8"/>
  <c r="AX83" i="8"/>
  <c r="T168" i="53"/>
  <c r="S169" i="53"/>
  <c r="T84" i="8"/>
  <c r="AX84" i="8"/>
  <c r="S85" i="8"/>
  <c r="S42" i="8"/>
  <c r="T41" i="8"/>
  <c r="AX41" i="8"/>
  <c r="T42" i="8"/>
  <c r="AX42" i="8"/>
  <c r="S43" i="8"/>
  <c r="S86" i="8"/>
  <c r="T85" i="8"/>
  <c r="AX85" i="8"/>
  <c r="T169" i="53"/>
  <c r="S170" i="53"/>
  <c r="T86" i="8"/>
  <c r="AX86" i="8"/>
  <c r="S87" i="8"/>
  <c r="T43" i="8"/>
  <c r="AX43" i="8"/>
  <c r="S44" i="8"/>
  <c r="T170" i="53"/>
  <c r="S171" i="53"/>
  <c r="S88" i="8"/>
  <c r="T87" i="8"/>
  <c r="AX87" i="8"/>
  <c r="T171" i="53"/>
  <c r="S172" i="53"/>
  <c r="T44" i="8"/>
  <c r="AX44" i="8"/>
  <c r="S45" i="8"/>
  <c r="S46" i="8"/>
  <c r="T45" i="8"/>
  <c r="AX45" i="8"/>
  <c r="S173" i="53"/>
  <c r="T172" i="53"/>
  <c r="T88" i="8"/>
  <c r="AX88" i="8"/>
  <c r="S89" i="8"/>
  <c r="T89" i="8"/>
  <c r="AX89" i="8"/>
  <c r="S174" i="53"/>
  <c r="T173" i="53"/>
  <c r="T46" i="8"/>
  <c r="AX46" i="8"/>
  <c r="S47" i="8"/>
  <c r="T47" i="8"/>
  <c r="AX47" i="8"/>
  <c r="T174" i="53"/>
  <c r="S175" i="53"/>
  <c r="T175" i="53"/>
  <c r="S176" i="53"/>
  <c r="T176" i="53"/>
  <c r="S177" i="53"/>
  <c r="S178" i="53"/>
  <c r="T177" i="53"/>
  <c r="T178" i="53"/>
  <c r="S179" i="53"/>
  <c r="T179" i="53"/>
  <c r="S180" i="53"/>
  <c r="T180" i="53"/>
  <c r="S181" i="53"/>
  <c r="S182" i="53"/>
  <c r="T181" i="53"/>
  <c r="T182" i="53"/>
  <c r="S183" i="53"/>
  <c r="T183" i="53"/>
  <c r="S184" i="53"/>
  <c r="T184" i="53"/>
  <c r="S185" i="53"/>
  <c r="S186" i="53"/>
  <c r="T185" i="53"/>
  <c r="T186" i="53"/>
  <c r="S187" i="53"/>
  <c r="T187" i="53"/>
  <c r="S188" i="53"/>
  <c r="T188" i="53"/>
  <c r="S189" i="53"/>
  <c r="S190" i="53"/>
  <c r="T189" i="53"/>
  <c r="T190" i="53"/>
  <c r="S191" i="53"/>
  <c r="T191" i="53"/>
  <c r="S192" i="53"/>
  <c r="S193" i="53"/>
  <c r="T192" i="53"/>
  <c r="S194" i="53"/>
  <c r="T193" i="53"/>
  <c r="T194" i="53"/>
  <c r="S195" i="53"/>
  <c r="T195" i="53"/>
  <c r="S196" i="53"/>
  <c r="S197" i="53"/>
  <c r="T196" i="53"/>
  <c r="S198" i="53"/>
  <c r="T197" i="53"/>
  <c r="T198" i="53"/>
  <c r="S199" i="53"/>
  <c r="T199" i="53"/>
  <c r="S200" i="53"/>
  <c r="S201" i="53"/>
  <c r="T200" i="53"/>
  <c r="S202" i="53"/>
  <c r="T201" i="53"/>
  <c r="T202" i="53"/>
  <c r="S203" i="53"/>
  <c r="T203" i="53"/>
  <c r="S204" i="53"/>
  <c r="T204" i="53"/>
  <c r="S205" i="53"/>
  <c r="S206" i="53"/>
  <c r="T205" i="53"/>
  <c r="T206" i="53"/>
  <c r="S207" i="53"/>
  <c r="T207" i="53"/>
  <c r="S208" i="53"/>
  <c r="T208" i="53"/>
  <c r="S209" i="53"/>
  <c r="S210" i="53"/>
  <c r="T209" i="53"/>
  <c r="T210" i="53"/>
  <c r="S211" i="53"/>
  <c r="T211" i="53"/>
  <c r="S212" i="53"/>
  <c r="S213" i="53"/>
  <c r="T212" i="53"/>
  <c r="S214" i="53"/>
  <c r="T213" i="53"/>
  <c r="T214" i="53"/>
  <c r="S215" i="53"/>
  <c r="T215" i="53"/>
  <c r="S216" i="53"/>
  <c r="T216" i="53"/>
  <c r="S217" i="53"/>
  <c r="S218" i="53"/>
  <c r="T217" i="53"/>
  <c r="T218" i="53"/>
  <c r="S219" i="53"/>
  <c r="T219" i="53"/>
  <c r="S220" i="53"/>
  <c r="T220" i="53"/>
  <c r="S221" i="53"/>
  <c r="S222" i="53"/>
  <c r="T221" i="53"/>
  <c r="T222" i="53"/>
  <c r="S223" i="53"/>
  <c r="T223" i="53"/>
  <c r="S224" i="53"/>
  <c r="T224" i="53"/>
  <c r="S225" i="53"/>
  <c r="S226" i="53"/>
  <c r="T225" i="53"/>
  <c r="T226" i="53"/>
  <c r="S227" i="53"/>
  <c r="T227" i="53"/>
  <c r="S228" i="53"/>
  <c r="S229" i="53"/>
  <c r="T228" i="53"/>
  <c r="S230" i="53"/>
  <c r="T229" i="53"/>
  <c r="T230" i="53"/>
  <c r="S231" i="53"/>
  <c r="T231" i="53"/>
  <c r="S232" i="53"/>
  <c r="S233" i="53"/>
  <c r="T232" i="53"/>
  <c r="S234" i="53"/>
  <c r="T233" i="53"/>
  <c r="T234" i="53"/>
  <c r="S235" i="53"/>
  <c r="T235" i="53"/>
  <c r="S236" i="53"/>
  <c r="T236" i="53"/>
  <c r="S237" i="53"/>
  <c r="S238" i="53"/>
  <c r="T237" i="53"/>
  <c r="T238" i="53"/>
  <c r="S239" i="53"/>
  <c r="T239" i="53"/>
  <c r="S240" i="53"/>
  <c r="T240" i="53"/>
  <c r="S241" i="53"/>
  <c r="S242" i="53"/>
  <c r="T241" i="53"/>
  <c r="T242" i="53"/>
  <c r="S243" i="53"/>
  <c r="T243" i="53"/>
  <c r="S244" i="53"/>
  <c r="T244" i="53"/>
  <c r="S245" i="53"/>
  <c r="S246" i="53"/>
  <c r="T245" i="53"/>
  <c r="T246" i="53"/>
  <c r="S247" i="53"/>
  <c r="T247" i="53"/>
  <c r="S248" i="53"/>
  <c r="T248" i="53"/>
  <c r="S249" i="53"/>
  <c r="S250" i="53"/>
  <c r="T249" i="53"/>
  <c r="T250" i="53"/>
  <c r="S251" i="53"/>
  <c r="T251" i="53"/>
  <c r="S252" i="53"/>
  <c r="T252" i="53"/>
  <c r="S253" i="53"/>
  <c r="S254" i="53"/>
  <c r="T253" i="53"/>
  <c r="T254" i="53"/>
  <c r="S255" i="53"/>
  <c r="T255" i="53"/>
  <c r="S256" i="53"/>
  <c r="S257" i="53"/>
  <c r="T257" i="53"/>
  <c r="T256" i="53"/>
</calcChain>
</file>

<file path=xl/comments1.xml><?xml version="1.0" encoding="utf-8"?>
<comments xmlns="http://schemas.openxmlformats.org/spreadsheetml/2006/main">
  <authors>
    <author>Antoine Peiffer</author>
  </authors>
  <commentList>
    <comment ref="BD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comments2.xml><?xml version="1.0" encoding="utf-8"?>
<comments xmlns="http://schemas.openxmlformats.org/spreadsheetml/2006/main">
  <authors>
    <author>Antoine Peiffer</author>
  </authors>
  <commentList>
    <comment ref="BA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comments3.xml><?xml version="1.0" encoding="utf-8"?>
<comments xmlns="http://schemas.openxmlformats.org/spreadsheetml/2006/main">
  <authors>
    <author>Antoine Peiffer</author>
  </authors>
  <commentList>
    <comment ref="BA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comments4.xml><?xml version="1.0" encoding="utf-8"?>
<comments xmlns="http://schemas.openxmlformats.org/spreadsheetml/2006/main">
  <authors>
    <author>Antoine Peiffer</author>
  </authors>
  <commentList>
    <comment ref="BA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comments5.xml><?xml version="1.0" encoding="utf-8"?>
<comments xmlns="http://schemas.openxmlformats.org/spreadsheetml/2006/main">
  <authors>
    <author>Antoine Peiffer</author>
  </authors>
  <commentList>
    <comment ref="BD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comments6.xml><?xml version="1.0" encoding="utf-8"?>
<comments xmlns="http://schemas.openxmlformats.org/spreadsheetml/2006/main">
  <authors>
    <author>Antoine Peiffer</author>
  </authors>
  <commentList>
    <comment ref="BC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comments7.xml><?xml version="1.0" encoding="utf-8"?>
<comments xmlns="http://schemas.openxmlformats.org/spreadsheetml/2006/main">
  <authors>
    <author>Antoine Peiffer</author>
  </authors>
  <commentList>
    <comment ref="BC5" authorId="0">
      <text>
        <r>
          <rPr>
            <sz val="9"/>
            <color indexed="81"/>
            <rFont val="宋体"/>
            <charset val="134"/>
          </rPr>
          <t>Antoine Peiffer:
Check that</t>
        </r>
      </text>
    </comment>
  </commentList>
</comments>
</file>

<file path=xl/sharedStrings.xml><?xml version="1.0" encoding="utf-8"?>
<sst xmlns="http://schemas.openxmlformats.org/spreadsheetml/2006/main" count="10194" uniqueCount="373">
  <si>
    <t>WINDFLOAT LOAD ANALYSIS - DLC spreadsheet with relevant metocean data</t>
  </si>
  <si>
    <t>Cells in yellow should be edited</t>
  </si>
  <si>
    <t>This is the defauft OrcaFAST Format</t>
  </si>
  <si>
    <t>Specify a string as ''string ': special names include 'RAOs', 'FDecays' and 'FExcrns'</t>
  </si>
  <si>
    <t>Put a colon in the 'Example' for Wave_Dir or Wave_Tp for a vector</t>
  </si>
  <si>
    <t>A colon automatically triggers a fatigue-type run</t>
  </si>
  <si>
    <t>1 = outputs.mat (time series)</t>
  </si>
  <si>
    <t>Example</t>
  </si>
  <si>
    <t>'61INV27001'</t>
  </si>
  <si>
    <t>'PAR'</t>
  </si>
  <si>
    <t>'B'</t>
  </si>
  <si>
    <t>[0:30]</t>
  </si>
  <si>
    <t>[2:4]</t>
  </si>
  <si>
    <t>[1:6]</t>
  </si>
  <si>
    <t>[0,0,0]</t>
  </si>
  <si>
    <t>{0,0,0,0,0,0}</t>
  </si>
  <si>
    <t>'C:\foo\bar.dat'</t>
  </si>
  <si>
    <t>MATLAB Name</t>
  </si>
  <si>
    <t>Runname</t>
  </si>
  <si>
    <t>Inputcode</t>
  </si>
  <si>
    <t>Wind_Dir</t>
  </si>
  <si>
    <t>Wind_Speed,</t>
  </si>
  <si>
    <t>Wind_Type,</t>
  </si>
  <si>
    <t>Wind_Seed,</t>
  </si>
  <si>
    <t>Wave_Dir,</t>
  </si>
  <si>
    <t>Wave_Hs,</t>
  </si>
  <si>
    <t>Wave_Tp,</t>
  </si>
  <si>
    <t>Wave_Gamma</t>
  </si>
  <si>
    <t>Wave_Seed,</t>
  </si>
  <si>
    <t>Cur_Dir,</t>
  </si>
  <si>
    <t>Cur_Spd,</t>
  </si>
  <si>
    <t>GAL_X</t>
  </si>
  <si>
    <t>GAL_Mag</t>
  </si>
  <si>
    <t>LAL_X</t>
  </si>
  <si>
    <t>LAL_Mag</t>
  </si>
  <si>
    <t>Swell_Hs</t>
  </si>
  <si>
    <t>Swell_Tp</t>
  </si>
  <si>
    <t>Swell_Gamma</t>
  </si>
  <si>
    <t>Swell_Dir</t>
  </si>
  <si>
    <t>Swell_Seed</t>
  </si>
  <si>
    <t>MoorBreak_MLnumber</t>
  </si>
  <si>
    <t>MoorBreak_Time</t>
  </si>
  <si>
    <t>Ballast_Flag</t>
  </si>
  <si>
    <t>Nacyaw</t>
  </si>
  <si>
    <t>RunTime</t>
  </si>
  <si>
    <t>Output_Flag</t>
  </si>
  <si>
    <t>OutputStats_Flag</t>
  </si>
  <si>
    <t>FAST_Flag</t>
  </si>
  <si>
    <t>Datfile</t>
  </si>
  <si>
    <t>Run_Flag</t>
  </si>
  <si>
    <t>CutInTime</t>
  </si>
  <si>
    <t>CutOutTime</t>
  </si>
  <si>
    <t>Units</t>
  </si>
  <si>
    <t>str</t>
  </si>
  <si>
    <t>deg</t>
  </si>
  <si>
    <t>m/s</t>
  </si>
  <si>
    <t>-</t>
  </si>
  <si>
    <t>m</t>
  </si>
  <si>
    <t>s</t>
  </si>
  <si>
    <t>N</t>
  </si>
  <si>
    <t>Notes</t>
  </si>
  <si>
    <t>0,1,2</t>
  </si>
  <si>
    <t>0=N or 1,2,3</t>
  </si>
  <si>
    <t xml:space="preserve">0 or 1,2,3 </t>
  </si>
  <si>
    <t>0 or 1</t>
  </si>
  <si>
    <t>Global Parameters</t>
  </si>
  <si>
    <t>Platform Orientation with respect to actual North</t>
  </si>
  <si>
    <t>Wave Gamma for strength analysis</t>
  </si>
  <si>
    <t>All the data presented herein is at the hub height</t>
  </si>
  <si>
    <t>1. Normal Operating Conditions</t>
  </si>
  <si>
    <t>Turbulence Intensity at hub height per wind direction and wind speed</t>
  </si>
  <si>
    <t>STD of Turbulence Intensity at hub height</t>
  </si>
  <si>
    <t>Wind speeds in operation</t>
  </si>
  <si>
    <t>TI [%]</t>
  </si>
  <si>
    <t>Wind Direction (°)</t>
  </si>
  <si>
    <t>Std of TI [%]</t>
  </si>
  <si>
    <t>WS at HH [m/s]</t>
  </si>
  <si>
    <t xml:space="preserve">Rated </t>
  </si>
  <si>
    <t>Rated +2</t>
  </si>
  <si>
    <t>Rated -2</t>
  </si>
  <si>
    <t>Summary Table interpolated every 2m/s</t>
  </si>
  <si>
    <t>Wind Speed</t>
  </si>
  <si>
    <t>TI</t>
  </si>
  <si>
    <t>Wind Shear in normal conditions</t>
  </si>
  <si>
    <t>2. Extreme Wind Conditions</t>
  </si>
  <si>
    <t>Extreme Wind speeds</t>
  </si>
  <si>
    <t>10-minute average</t>
  </si>
  <si>
    <t>1-hour average</t>
  </si>
  <si>
    <t>1 year return period</t>
  </si>
  <si>
    <t>50 year return period</t>
  </si>
  <si>
    <t>IEC extreme turbulent class (NTM wind and deterministic events)</t>
  </si>
  <si>
    <t>B</t>
  </si>
  <si>
    <t>EWM turbulence intensity  - 50year</t>
  </si>
  <si>
    <t>EWM turbulence intensity  - 1year</t>
  </si>
  <si>
    <t>Calculations</t>
  </si>
  <si>
    <t>Characteristic TI [%]</t>
  </si>
  <si>
    <t>This is just for information only:</t>
  </si>
  <si>
    <t>OMNIDIRECTIONAL</t>
  </si>
  <si>
    <t>From IEC 61400-1/A1 FDIS - 2010</t>
  </si>
  <si>
    <t>NTM characteristics</t>
  </si>
  <si>
    <t>Iref</t>
  </si>
  <si>
    <t>this is based on the table on the left</t>
  </si>
  <si>
    <t>b</t>
  </si>
  <si>
    <t>ETM characteristics</t>
  </si>
  <si>
    <t>c</t>
  </si>
  <si>
    <t>Average wind speed</t>
  </si>
  <si>
    <t>NTM</t>
  </si>
  <si>
    <t>ETM</t>
  </si>
  <si>
    <t>Wind Speed (m/s)</t>
  </si>
  <si>
    <t>TI (%)</t>
  </si>
  <si>
    <t>1. Normal Sea-states (NSS)</t>
  </si>
  <si>
    <t>Table of Significant Wave Height Hs per wind speed and direction</t>
  </si>
  <si>
    <t>Table of Wave Period (Tp) per wind speed and direction</t>
  </si>
  <si>
    <t>Hs [m]</t>
  </si>
  <si>
    <t>Tp[s]</t>
  </si>
  <si>
    <t>Mean/OMNIDIRECTIONAL</t>
  </si>
  <si>
    <t>Select right wind speed here:</t>
  </si>
  <si>
    <t>2. Extreme Sea-states (ESS)</t>
  </si>
  <si>
    <t>This is the 1yr or 50yr sea-state computed independently from the wind</t>
  </si>
  <si>
    <t xml:space="preserve"> </t>
  </si>
  <si>
    <t>1-year storm</t>
  </si>
  <si>
    <t>50-year storm</t>
  </si>
  <si>
    <t xml:space="preserve">Wave Direction (º) </t>
  </si>
  <si>
    <t xml:space="preserve">Omnidirectional </t>
  </si>
  <si>
    <t>3. Severe Sea-states (SSS)</t>
  </si>
  <si>
    <t>if applicable… MOS could apply instead based on a 1-year storm</t>
  </si>
  <si>
    <t>SSS corresponds to the 50-year sea-state associated to a given wind speed</t>
  </si>
  <si>
    <r>
      <rPr>
        <b/>
        <sz val="11"/>
        <rFont val="Calibri"/>
        <family val="2"/>
      </rPr>
      <t xml:space="preserve"> </t>
    </r>
    <r>
      <rPr>
        <b/>
        <sz val="11"/>
        <color indexed="54"/>
        <rFont val="Calibri"/>
        <family val="2"/>
      </rPr>
      <t>Wind Speed at HH [m/s]</t>
    </r>
  </si>
  <si>
    <r>
      <rPr>
        <b/>
        <sz val="11"/>
        <color rgb="FF5E5F62"/>
        <rFont val="Calibri"/>
        <family val="2"/>
      </rPr>
      <t xml:space="preserve"> </t>
    </r>
    <r>
      <rPr>
        <b/>
        <sz val="11"/>
        <color indexed="54"/>
        <rFont val="Calibri"/>
        <family val="2"/>
      </rPr>
      <t>Hs [m]</t>
    </r>
  </si>
  <si>
    <r>
      <rPr>
        <b/>
        <sz val="11"/>
        <color rgb="FF5E5F62"/>
        <rFont val="Calibri"/>
        <family val="2"/>
      </rPr>
      <t xml:space="preserve"> </t>
    </r>
    <r>
      <rPr>
        <b/>
        <sz val="11"/>
        <color indexed="54"/>
        <rFont val="Calibri"/>
        <family val="2"/>
      </rPr>
      <t>Tp [s]</t>
    </r>
    <r>
      <rPr>
        <sz val="11"/>
        <rFont val="Calibri"/>
        <family val="2"/>
      </rPr>
      <t xml:space="preserve"> </t>
    </r>
  </si>
  <si>
    <r>
      <rPr>
        <sz val="11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0-3 m/s </t>
    </r>
    <r>
      <rPr>
        <sz val="11"/>
        <rFont val="Calibri"/>
        <family val="2"/>
      </rPr>
      <t xml:space="preserve"> </t>
    </r>
  </si>
  <si>
    <t>4. Extreme Sea-states (ESS) selected by Peak Period (Tp) - Prying and Squeezing input data</t>
  </si>
  <si>
    <t>This data depends on the platform dimensions.  The 8 peak period values depend  on the important directions structurally speaking</t>
  </si>
  <si>
    <t>Family</t>
  </si>
  <si>
    <t>5. Currents</t>
  </si>
  <si>
    <t>Return Period</t>
  </si>
  <si>
    <t>Current Speed (m/s)</t>
  </si>
  <si>
    <t>Normal current (50% percentile)</t>
  </si>
  <si>
    <t>1 year return period (90% percentile)</t>
  </si>
  <si>
    <t>50 year return period (99% percentile)</t>
  </si>
  <si>
    <t>OrcaFlex/ORCAFAST Model Validation Runs</t>
  </si>
  <si>
    <t>Load Case Definition</t>
  </si>
  <si>
    <t xml:space="preserve">Wind </t>
  </si>
  <si>
    <t>Wave</t>
  </si>
  <si>
    <t>Platform Condition</t>
  </si>
  <si>
    <t>Current</t>
  </si>
  <si>
    <t>Time series parameter</t>
  </si>
  <si>
    <t>LC identification</t>
  </si>
  <si>
    <t>ABS Load case definition</t>
  </si>
  <si>
    <t>Load case description</t>
  </si>
  <si>
    <t>Analysis type</t>
  </si>
  <si>
    <t>LC family</t>
  </si>
  <si>
    <t>Load factor</t>
  </si>
  <si>
    <t>Wind model</t>
  </si>
  <si>
    <t>Wind    Speed</t>
  </si>
  <si>
    <t>Turbulence intensity</t>
  </si>
  <si>
    <t>Wind shear</t>
  </si>
  <si>
    <t>Wind seed</t>
  </si>
  <si>
    <t>Wind  dir.</t>
  </si>
  <si>
    <t>Wave model</t>
  </si>
  <si>
    <t>Significant wave height  Hs</t>
  </si>
  <si>
    <t>Peak Period   Tp</t>
  </si>
  <si>
    <t>Wave seed</t>
  </si>
  <si>
    <t>Wave  dir.</t>
  </si>
  <si>
    <t>Platform Heel</t>
  </si>
  <si>
    <t>Current Model</t>
  </si>
  <si>
    <t>Current Direction</t>
  </si>
  <si>
    <t>Current speed</t>
  </si>
  <si>
    <t>Length of initialisation</t>
  </si>
  <si>
    <t>Length of time series (after initialisation)</t>
  </si>
  <si>
    <t>Time step size in time series</t>
  </si>
  <si>
    <t>[-]</t>
  </si>
  <si>
    <t>[m/s]</t>
  </si>
  <si>
    <t>[%]</t>
  </si>
  <si>
    <t>[deg]</t>
  </si>
  <si>
    <t>[m]</t>
  </si>
  <si>
    <t>[s]</t>
  </si>
  <si>
    <t>blank row/blank column</t>
  </si>
  <si>
    <t>active ballast at the beginning</t>
  </si>
  <si>
    <t>Running OrcaFAST</t>
  </si>
  <si>
    <t>defined in the ipt file</t>
  </si>
  <si>
    <t>EXTREME</t>
  </si>
  <si>
    <t>A</t>
  </si>
  <si>
    <t>MOS</t>
  </si>
  <si>
    <t>ECM1</t>
  </si>
  <si>
    <t>''POW'</t>
  </si>
  <si>
    <t>C</t>
  </si>
  <si>
    <t>D</t>
  </si>
  <si>
    <t>E</t>
  </si>
  <si>
    <t>'POW'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</si>
  <si>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</si>
  <si>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</si>
  <si>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</si>
  <si>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</si>
  <si>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</si>
  <si>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</si>
  <si>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</si>
  <si>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</si>
  <si>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</si>
  <si>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</si>
  <si>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</si>
  <si>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</si>
  <si>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SSS</t>
  </si>
  <si>
    <t>EWM</t>
  </si>
  <si>
    <t>ESS_HS</t>
  </si>
  <si>
    <t>ECM</t>
  </si>
  <si>
    <t>ESS_TP</t>
  </si>
  <si>
    <t>ESS</t>
  </si>
  <si>
    <t>Idling 1 Year Storm Active Ballast Failure</t>
  </si>
  <si>
    <t>ECM_1yr</t>
  </si>
  <si>
    <t>NSS</t>
  </si>
  <si>
    <t>NCM</t>
  </si>
  <si>
    <t>Power production with fault in platform protection</t>
  </si>
  <si>
    <t>Startup-EOG-100%Power</t>
  </si>
  <si>
    <t>EOG</t>
  </si>
  <si>
    <t>'EOGR'</t>
  </si>
  <si>
    <t>Startup-LongEOG</t>
  </si>
  <si>
    <t>'EOGR_Floating'</t>
  </si>
  <si>
    <t>Emergency Shutdown in NSS</t>
  </si>
  <si>
    <t>Emergency Shutdown in MOS</t>
  </si>
  <si>
    <t>'STR'</t>
  </si>
  <si>
    <t>'SDE'</t>
  </si>
  <si>
    <t>Wind_Grid</t>
  </si>
  <si>
    <t>Save_Sim</t>
  </si>
  <si>
    <t>Time_Origin</t>
  </si>
  <si>
    <t>Default</t>
  </si>
  <si>
    <t>Necessary</t>
  </si>
  <si>
    <t>''</t>
  </si>
  <si>
    <t>None</t>
  </si>
  <si>
    <t>3% Wind_Speed</t>
  </si>
  <si>
    <t>10% RunTime</t>
  </si>
  <si>
    <t>Leave empty for a fatigue run</t>
  </si>
  <si>
    <t>0 for Regular or any 12-bit integer</t>
  </si>
  <si>
    <t>0 or empty for no second wave train</t>
  </si>
  <si>
    <t>Can be numerical values or strings of pre-defined Ext Force/Moments in .dat</t>
  </si>
  <si>
    <t>0 or 1,2</t>
  </si>
  <si>
    <t>0 or 1 (default can be set in *ipt.m)</t>
  </si>
  <si>
    <t>absolute path (default can be set in *ipt.m)</t>
  </si>
  <si>
    <t>0,1, or 2</t>
  </si>
  <si>
    <t>0, 1</t>
  </si>
  <si>
    <t xml:space="preserve">only used for yawfix and stats.m </t>
  </si>
  <si>
    <t xml:space="preserve">Simulation Time Origin of Wave Train </t>
  </si>
  <si>
    <t>Strings are applied in the local frame of reference following the platform (like Vestas would have it)</t>
  </si>
  <si>
    <t>Do I want to overwrite by reading fst file for SDE and STP?</t>
  </si>
  <si>
    <t>ORCAFAST inputs</t>
  </si>
  <si>
    <t>read directly from left table</t>
  </si>
  <si>
    <t>EWM wind shear</t>
  </si>
  <si>
    <t>Idling at V50 - directional</t>
  </si>
  <si>
    <t>Hs too small typically (no point to run)</t>
  </si>
  <si>
    <t>ditto</t>
  </si>
  <si>
    <t>Power production with severe sea state (MOS)</t>
  </si>
  <si>
    <t>Power production with severe sea state (SSS)</t>
  </si>
  <si>
    <t>Idling at V50 - Prying and Squeezing</t>
  </si>
  <si>
    <t>'OrcaStatics'</t>
  </si>
  <si>
    <t>'FASTStatics'</t>
  </si>
  <si>
    <t>'RAOs'</t>
  </si>
  <si>
    <t>'FASTRAOs'</t>
  </si>
  <si>
    <t>'FDecays'</t>
  </si>
  <si>
    <t>'FExcrns'</t>
  </si>
  <si>
    <t xml:space="preserve">Note: Time the SDW to occur at 700s in the .fst file </t>
  </si>
  <si>
    <t xml:space="preserve">Note: Time the STA to occur at 700s in the .fst file </t>
  </si>
  <si>
    <t>Wave Direction (deg)  - In OrcaFAST wind convention</t>
  </si>
  <si>
    <t>Idling at V50 - Tp sensitivity +1</t>
  </si>
  <si>
    <t>Idling at V50 - Tp sensitivity +2</t>
  </si>
  <si>
    <t>Idling at V50 - Tp sensitivity -1</t>
  </si>
  <si>
    <t>Idling at V50 - Tp sensitivity -2</t>
  </si>
  <si>
    <t>Idling at V50 - sensitivity on wind wave mis.</t>
  </si>
  <si>
    <t>NO AB here</t>
  </si>
  <si>
    <t>Ballast Moment (N.m)</t>
  </si>
  <si>
    <t>Ballast Moment Calculations</t>
  </si>
  <si>
    <t>Orientation</t>
  </si>
  <si>
    <t>Platform Characteristics</t>
  </si>
  <si>
    <t>Platform Name</t>
  </si>
  <si>
    <t>PlatformName</t>
  </si>
  <si>
    <t>Turbine Characteristics</t>
  </si>
  <si>
    <t>Turbine Name</t>
  </si>
  <si>
    <t>TurbineName</t>
  </si>
  <si>
    <t>RunFolder</t>
  </si>
  <si>
    <t>'Runs'</t>
  </si>
  <si>
    <t>Run Folder Name - used to determine where the simulations should go</t>
  </si>
  <si>
    <t>Run Prefix - used to make the individual run folder name</t>
  </si>
  <si>
    <t>RunPrefix</t>
  </si>
  <si>
    <t>TurbSim_Name</t>
  </si>
  <si>
    <t>'TurbSim.exe'</t>
  </si>
  <si>
    <t>MATLAB Value</t>
  </si>
  <si>
    <t>MATLAB Variable</t>
  </si>
  <si>
    <t>Platform stiffness</t>
  </si>
  <si>
    <t>Total Stiffness (mooring and platform)</t>
  </si>
  <si>
    <t>[N/m,N/m,N/m,N.m/rad, N.m/rad,N.m/rad]</t>
  </si>
  <si>
    <t>Environmental Characteristics</t>
  </si>
  <si>
    <t>Free-Decay/Force Excursion Curves</t>
  </si>
  <si>
    <t>X_des</t>
  </si>
  <si>
    <t>F_des</t>
  </si>
  <si>
    <t>X_des1</t>
  </si>
  <si>
    <t>X_des2</t>
  </si>
  <si>
    <t>Desired excursions on Free-Decay, Total</t>
  </si>
  <si>
    <t>Desired excursions on Free-Decay, Iteration 1</t>
  </si>
  <si>
    <t>Desired excursions on Free-Decay, Iteration 2</t>
  </si>
  <si>
    <t>Force excursion curves</t>
  </si>
  <si>
    <t>Also F_des can be set to values &gt;1 and will be used as a multiplier on the this vector: [MaxThrust, MaxThrust, Force to get to X_des(2,3), Moment to get to X_des(2,4), Moment to get to X_des(2,5), MaxThrust*Ptfm.Col.Lh];</t>
  </si>
  <si>
    <t>[m,m,m,rad,rad,rad]</t>
  </si>
  <si>
    <t>'Run'</t>
  </si>
  <si>
    <t>{1000 ;1 000 ;1000}</t>
  </si>
  <si>
    <t>[35E6,35E6,35E6]</t>
  </si>
  <si>
    <t>{'LT1','LT2','LT3'}</t>
  </si>
  <si>
    <t>ML_Length</t>
  </si>
  <si>
    <t>ML_PreTension</t>
  </si>
  <si>
    <t>ML_Type</t>
  </si>
  <si>
    <t>Mooring line length (could be scalar, vector or matrix= nML x nSec)</t>
  </si>
  <si>
    <t>Run LineSetupWizard to move the anchor points to achieve the correct Top Tension</t>
  </si>
  <si>
    <t>[0:30:180]</t>
  </si>
  <si>
    <t>[2:20,25:5:40]</t>
  </si>
  <si>
    <t>K4</t>
  </si>
  <si>
    <t>K3</t>
  </si>
  <si>
    <t>K5</t>
  </si>
  <si>
    <t>[N.m/rad]</t>
  </si>
  <si>
    <t>N/m</t>
  </si>
  <si>
    <t>Cells in orange can be edited</t>
  </si>
  <si>
    <t>Wave_Spectrum</t>
  </si>
  <si>
    <t>Swell_Spectrum</t>
  </si>
  <si>
    <t>Wave Spectrum User Specified Data</t>
  </si>
  <si>
    <t>Wave_Spectrum_File</t>
  </si>
  <si>
    <t>'S:\SUP\CyrilFake100MW\Input_MATLAB\foo.mat'</t>
  </si>
  <si>
    <t>S:\SUP\CyrilFake100MW\Input_MATLAB\Iteration0.dat'</t>
  </si>
  <si>
    <t>'WFM'</t>
  </si>
  <si>
    <t>'GEAlstom_6MW'</t>
  </si>
  <si>
    <t>JONSWAP'</t>
  </si>
  <si>
    <t>User Defined Spectrum' or 'ISSC'</t>
  </si>
  <si>
    <t>User Defined Spectrum' or 'ISSC' (options in OrcaFlex-&gt;WaveType)</t>
  </si>
  <si>
    <t>If a User Defined spectrum is called, this file must contain only 1 variable (a matrix) with specifications of User wave spectrum as given in OrcaFlex</t>
  </si>
  <si>
    <t>'ShtdwnsFlex'</t>
  </si>
  <si>
    <t>SDE'</t>
  </si>
  <si>
    <t>[0:90:270]</t>
  </si>
  <si>
    <t>[0:90:180]</t>
  </si>
  <si>
    <t>OrcaFlex Version - desired OrcaFlex Version (can be left blank)</t>
  </si>
  <si>
    <t>OrcaFlexVer</t>
  </si>
  <si>
    <t>'v9.7'</t>
  </si>
  <si>
    <t>Default OrcaFlex file to be used (also defines main folder before Input_OrcaFlex)</t>
  </si>
  <si>
    <t>TurbSim template file name</t>
  </si>
  <si>
    <t>turbwindfoo.inp'</t>
  </si>
  <si>
    <t>Located in the mainfolder\Wind\TurbSim\ directory</t>
  </si>
  <si>
    <t>Wind_INPname</t>
  </si>
  <si>
    <t>Wind</t>
  </si>
  <si>
    <t>Wind_IECtype</t>
  </si>
  <si>
    <t>'</t>
  </si>
  <si>
    <t>Type of turbulence</t>
  </si>
  <si>
    <t xml:space="preserve"> ‘NTM’, ‘EWM’ or ‘ETM’ (Default is 'NTM')</t>
  </si>
  <si>
    <t>Wind_TIchar</t>
  </si>
  <si>
    <t>For 'NTM' the values [‘A’,’B’,’C’] correspond to turbulence intensity values of [0.16, 0.14, 0.12], (Default is 'C')</t>
  </si>
  <si>
    <t>Wind_shear</t>
  </si>
  <si>
    <t>Wind_stdTI</t>
  </si>
  <si>
    <t>TurbineClass</t>
  </si>
  <si>
    <t>Sets the reference windspeed for ETM turbulence model. Unused if IECtype is something other than ETM. (Default = 1, which corresponds to refernce wind speed of 50 m/s)</t>
  </si>
  <si>
    <t>TurbSim executable name</t>
  </si>
  <si>
    <t>Placed in Wind\TurbSim\</t>
  </si>
  <si>
    <t>Must run OrcaFlex as administrator for this functionality to work</t>
  </si>
  <si>
    <t>Antoine- I would suggest we get rid of this and refer to the user's manual</t>
  </si>
  <si>
    <t>this is now defined in the Introduction sheet</t>
  </si>
  <si>
    <t>Is this used?</t>
  </si>
  <si>
    <t>[m,m,m,rad,rad,rad,-]</t>
  </si>
  <si>
    <t>'FDecay7_1'</t>
  </si>
  <si>
    <t>'FDecay7_2'</t>
  </si>
  <si>
    <t>nacelle yaw (Yaw misalignment rel to wind)</t>
  </si>
  <si>
    <t>nacelle yaw (rel to wind)</t>
  </si>
  <si>
    <t>Keep the .wnd file in each of your run folders</t>
  </si>
  <si>
    <t>iKeepWnd</t>
  </si>
  <si>
    <t xml:space="preserve">logical (default is to save space on run computers) </t>
  </si>
  <si>
    <t>t_LAL</t>
  </si>
  <si>
    <t>sec</t>
  </si>
  <si>
    <t>[400, 500]</t>
  </si>
  <si>
    <t>Beginning and end of ramp time at which the LAL reaches its value</t>
  </si>
  <si>
    <t>Wind_IECType</t>
  </si>
  <si>
    <t>Wind_Shear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</si>
</sst>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0.000000%"/>
    <numFmt numFmtId="168" formatCode="0.0E+00"/>
  </numFmts>
  <fonts count="5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24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5E5F62"/>
      <name val="Calibri"/>
      <family val="2"/>
      <scheme val="minor"/>
    </font>
    <font>
      <sz val="11"/>
      <color rgb="FF5E5F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36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indexed="54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5E5F62"/>
      <name val="Calibri"/>
      <family val="2"/>
    </font>
    <font>
      <sz val="9"/>
      <color indexed="81"/>
      <name val="宋体"/>
      <charset val="134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i/>
      <sz val="10"/>
      <color theme="3"/>
      <name val="Arial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color theme="1"/>
      <name val="Courie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venir Book"/>
    </font>
    <font>
      <sz val="11"/>
      <color rgb="FFFF0000"/>
      <name val="Calibri (Body)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</borders>
  <cellStyleXfs count="23">
    <xf numFmtId="0" fontId="0" fillId="0" borderId="0"/>
    <xf numFmtId="9" fontId="30" fillId="0" borderId="0" applyFont="0" applyFill="0" applyBorder="0" applyAlignment="0" applyProtection="0"/>
    <xf numFmtId="0" fontId="9" fillId="0" borderId="0"/>
    <xf numFmtId="0" fontId="7" fillId="0" borderId="0"/>
    <xf numFmtId="0" fontId="6" fillId="0" borderId="0"/>
    <xf numFmtId="0" fontId="6" fillId="0" borderId="0"/>
    <xf numFmtId="0" fontId="11" fillId="12" borderId="0" applyNumberFormat="0" applyBorder="0" applyAlignment="0" applyProtection="0"/>
    <xf numFmtId="43" fontId="41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1">
    <xf numFmtId="0" fontId="0" fillId="0" borderId="0" xfId="0"/>
    <xf numFmtId="0" fontId="8" fillId="0" borderId="2" xfId="2" applyNumberFormat="1" applyFont="1" applyFill="1" applyBorder="1" applyAlignment="1">
      <alignment horizontal="center" wrapText="1"/>
    </xf>
    <xf numFmtId="0" fontId="8" fillId="0" borderId="3" xfId="2" applyNumberFormat="1" applyFont="1" applyFill="1" applyBorder="1" applyAlignment="1">
      <alignment horizontal="center" wrapText="1"/>
    </xf>
    <xf numFmtId="0" fontId="8" fillId="0" borderId="4" xfId="2" applyNumberFormat="1" applyFont="1" applyFill="1" applyBorder="1" applyAlignment="1">
      <alignment horizontal="center" vertical="center" wrapText="1"/>
    </xf>
    <xf numFmtId="0" fontId="8" fillId="0" borderId="4" xfId="2" applyNumberFormat="1" applyFont="1" applyFill="1" applyBorder="1" applyAlignment="1">
      <alignment horizontal="center" wrapText="1"/>
    </xf>
    <xf numFmtId="0" fontId="9" fillId="0" borderId="6" xfId="2" applyNumberFormat="1" applyFont="1" applyFill="1" applyBorder="1" applyAlignment="1">
      <alignment horizontal="center"/>
    </xf>
    <xf numFmtId="0" fontId="9" fillId="0" borderId="7" xfId="2" applyNumberFormat="1" applyFont="1" applyFill="1" applyBorder="1" applyAlignment="1">
      <alignment horizontal="center"/>
    </xf>
    <xf numFmtId="0" fontId="9" fillId="0" borderId="7" xfId="2" applyNumberFormat="1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/>
    </xf>
    <xf numFmtId="0" fontId="9" fillId="0" borderId="8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5" fontId="9" fillId="0" borderId="7" xfId="2" applyNumberFormat="1" applyFont="1" applyFill="1" applyBorder="1" applyAlignment="1">
      <alignment horizontal="center"/>
    </xf>
    <xf numFmtId="2" fontId="9" fillId="0" borderId="7" xfId="2" applyNumberFormat="1" applyFont="1" applyFill="1" applyBorder="1" applyAlignment="1">
      <alignment horizontal="center"/>
    </xf>
    <xf numFmtId="0" fontId="0" fillId="0" borderId="10" xfId="0" applyBorder="1"/>
    <xf numFmtId="2" fontId="8" fillId="0" borderId="5" xfId="2" applyNumberFormat="1" applyFont="1" applyFill="1" applyBorder="1" applyAlignment="1">
      <alignment horizontal="center" wrapText="1"/>
    </xf>
    <xf numFmtId="0" fontId="9" fillId="0" borderId="7" xfId="2" applyNumberFormat="1" applyFont="1" applyFill="1" applyBorder="1" applyAlignment="1"/>
    <xf numFmtId="2" fontId="9" fillId="0" borderId="8" xfId="2" applyNumberFormat="1" applyFont="1" applyFill="1" applyBorder="1" applyAlignment="1">
      <alignment horizontal="center"/>
    </xf>
    <xf numFmtId="0" fontId="9" fillId="0" borderId="8" xfId="2" applyNumberFormat="1" applyFont="1" applyFill="1" applyBorder="1" applyAlignment="1"/>
    <xf numFmtId="0" fontId="0" fillId="0" borderId="0" xfId="0" applyFill="1"/>
    <xf numFmtId="0" fontId="0" fillId="2" borderId="0" xfId="0" applyFill="1"/>
    <xf numFmtId="0" fontId="12" fillId="0" borderId="0" xfId="0" applyFont="1"/>
    <xf numFmtId="0" fontId="8" fillId="0" borderId="16" xfId="2" applyNumberFormat="1" applyFont="1" applyFill="1" applyBorder="1" applyAlignment="1">
      <alignment horizontal="center" vertical="center"/>
    </xf>
    <xf numFmtId="0" fontId="8" fillId="0" borderId="3" xfId="2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wrapText="1"/>
    </xf>
    <xf numFmtId="0" fontId="8" fillId="0" borderId="14" xfId="2" applyNumberFormat="1" applyFont="1" applyFill="1" applyBorder="1" applyAlignment="1">
      <alignment horizontal="center" wrapText="1"/>
    </xf>
    <xf numFmtId="165" fontId="8" fillId="0" borderId="3" xfId="2" applyNumberFormat="1" applyFont="1" applyFill="1" applyBorder="1" applyAlignment="1">
      <alignment horizontal="center" wrapText="1"/>
    </xf>
    <xf numFmtId="2" fontId="8" fillId="0" borderId="3" xfId="2" applyNumberFormat="1" applyFont="1" applyFill="1" applyBorder="1" applyAlignment="1">
      <alignment horizontal="center" wrapText="1"/>
    </xf>
    <xf numFmtId="0" fontId="8" fillId="0" borderId="3" xfId="2" applyNumberFormat="1" applyFont="1" applyFill="1" applyBorder="1" applyAlignment="1">
      <alignment wrapText="1"/>
    </xf>
    <xf numFmtId="0" fontId="8" fillId="0" borderId="14" xfId="2" applyNumberFormat="1" applyFont="1" applyFill="1" applyBorder="1" applyAlignment="1">
      <alignment wrapText="1"/>
    </xf>
    <xf numFmtId="0" fontId="0" fillId="0" borderId="17" xfId="0" applyBorder="1"/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8" fillId="0" borderId="2" xfId="2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14" xfId="2" applyNumberFormat="1" applyFont="1" applyFill="1" applyBorder="1" applyAlignment="1">
      <alignment horizontal="center" vertical="center" wrapText="1"/>
    </xf>
    <xf numFmtId="0" fontId="9" fillId="0" borderId="6" xfId="2" applyNumberFormat="1" applyFont="1" applyFill="1" applyBorder="1" applyAlignment="1">
      <alignment horizontal="center" vertical="center"/>
    </xf>
    <xf numFmtId="0" fontId="9" fillId="0" borderId="7" xfId="2" applyFont="1" applyFill="1" applyBorder="1" applyAlignment="1">
      <alignment horizontal="center" vertical="center"/>
    </xf>
    <xf numFmtId="0" fontId="9" fillId="0" borderId="8" xfId="2" applyNumberFormat="1" applyFont="1" applyFill="1" applyBorder="1" applyAlignment="1">
      <alignment horizontal="center" vertical="center"/>
    </xf>
    <xf numFmtId="0" fontId="9" fillId="3" borderId="9" xfId="2" applyNumberFormat="1" applyFont="1" applyFill="1" applyBorder="1" applyAlignment="1">
      <alignment horizontal="center" vertical="center"/>
    </xf>
    <xf numFmtId="0" fontId="9" fillId="3" borderId="0" xfId="2" applyNumberFormat="1" applyFont="1" applyFill="1" applyBorder="1" applyAlignment="1">
      <alignment horizontal="center" vertical="center"/>
    </xf>
    <xf numFmtId="0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0" fontId="9" fillId="3" borderId="10" xfId="2" applyNumberFormat="1" applyFont="1" applyFill="1" applyBorder="1" applyAlignment="1">
      <alignment horizontal="center" vertical="center"/>
    </xf>
    <xf numFmtId="0" fontId="9" fillId="3" borderId="11" xfId="2" applyNumberFormat="1" applyFont="1" applyFill="1" applyBorder="1" applyAlignment="1">
      <alignment horizontal="center" vertical="center"/>
    </xf>
    <xf numFmtId="0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3" borderId="12" xfId="2" applyNumberFormat="1" applyFont="1" applyFill="1" applyBorder="1" applyAlignment="1">
      <alignment horizontal="center" vertical="center"/>
    </xf>
    <xf numFmtId="165" fontId="8" fillId="0" borderId="3" xfId="2" applyNumberFormat="1" applyFont="1" applyFill="1" applyBorder="1" applyAlignment="1">
      <alignment horizontal="center" vertical="center" wrapText="1"/>
    </xf>
    <xf numFmtId="165" fontId="9" fillId="0" borderId="7" xfId="2" applyNumberFormat="1" applyFont="1" applyFill="1" applyBorder="1" applyAlignment="1">
      <alignment horizontal="center" vertical="center"/>
    </xf>
    <xf numFmtId="165" fontId="9" fillId="3" borderId="0" xfId="2" applyNumberFormat="1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 wrapText="1"/>
    </xf>
    <xf numFmtId="2" fontId="9" fillId="0" borderId="7" xfId="2" applyNumberFormat="1" applyFont="1" applyFill="1" applyBorder="1" applyAlignment="1">
      <alignment horizontal="center" vertical="center"/>
    </xf>
    <xf numFmtId="2" fontId="9" fillId="0" borderId="8" xfId="2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8" fillId="0" borderId="5" xfId="2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9" fillId="3" borderId="23" xfId="2" applyNumberFormat="1" applyFont="1" applyFill="1" applyBorder="1" applyAlignment="1">
      <alignment horizontal="center" vertical="center"/>
    </xf>
    <xf numFmtId="0" fontId="9" fillId="3" borderId="17" xfId="2" applyNumberFormat="1" applyFont="1" applyFill="1" applyBorder="1" applyAlignment="1">
      <alignment horizontal="center" vertical="center"/>
    </xf>
    <xf numFmtId="0" fontId="9" fillId="3" borderId="17" xfId="2" applyFont="1" applyFill="1" applyBorder="1" applyAlignment="1">
      <alignment horizontal="center" vertical="center"/>
    </xf>
    <xf numFmtId="0" fontId="9" fillId="3" borderId="24" xfId="2" applyNumberFormat="1" applyFont="1" applyFill="1" applyBorder="1" applyAlignment="1">
      <alignment horizontal="center" vertical="center"/>
    </xf>
    <xf numFmtId="0" fontId="9" fillId="4" borderId="9" xfId="2" applyNumberFormat="1" applyFont="1" applyFill="1" applyBorder="1" applyAlignment="1">
      <alignment horizontal="center" vertical="center"/>
    </xf>
    <xf numFmtId="0" fontId="9" fillId="4" borderId="0" xfId="2" applyNumberFormat="1" applyFont="1" applyFill="1" applyBorder="1" applyAlignment="1">
      <alignment horizontal="center" vertical="center"/>
    </xf>
    <xf numFmtId="0" fontId="9" fillId="4" borderId="0" xfId="2" applyNumberFormat="1" applyFont="1" applyFill="1" applyBorder="1" applyAlignment="1">
      <alignment horizontal="center" vertical="center" wrapText="1"/>
    </xf>
    <xf numFmtId="0" fontId="9" fillId="4" borderId="0" xfId="2" applyFont="1" applyFill="1" applyBorder="1" applyAlignment="1">
      <alignment horizontal="center" vertical="center"/>
    </xf>
    <xf numFmtId="0" fontId="9" fillId="4" borderId="10" xfId="2" applyNumberFormat="1" applyFont="1" applyFill="1" applyBorder="1" applyAlignment="1">
      <alignment horizontal="center" vertical="center"/>
    </xf>
    <xf numFmtId="0" fontId="9" fillId="4" borderId="11" xfId="2" applyNumberFormat="1" applyFont="1" applyFill="1" applyBorder="1" applyAlignment="1">
      <alignment horizontal="center" vertical="center"/>
    </xf>
    <xf numFmtId="0" fontId="9" fillId="4" borderId="1" xfId="2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9" fillId="4" borderId="12" xfId="2" applyNumberFormat="1" applyFont="1" applyFill="1" applyBorder="1" applyAlignment="1">
      <alignment horizontal="center" vertical="center"/>
    </xf>
    <xf numFmtId="165" fontId="9" fillId="3" borderId="17" xfId="2" applyNumberFormat="1" applyFont="1" applyFill="1" applyBorder="1" applyAlignment="1">
      <alignment horizontal="center" vertical="center"/>
    </xf>
    <xf numFmtId="165" fontId="9" fillId="4" borderId="0" xfId="2" applyNumberFormat="1" applyFont="1" applyFill="1" applyBorder="1" applyAlignment="1">
      <alignment horizontal="center" vertical="center"/>
    </xf>
    <xf numFmtId="165" fontId="9" fillId="4" borderId="1" xfId="2" applyNumberFormat="1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20" fillId="5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5" borderId="30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9" fillId="5" borderId="32" xfId="0" applyFont="1" applyFill="1" applyBorder="1" applyAlignment="1">
      <alignment horizontal="center" vertical="center"/>
    </xf>
    <xf numFmtId="0" fontId="19" fillId="5" borderId="33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/>
    </xf>
    <xf numFmtId="0" fontId="21" fillId="2" borderId="35" xfId="0" applyFont="1" applyFill="1" applyBorder="1" applyAlignment="1">
      <alignment horizontal="center" vertical="center"/>
    </xf>
    <xf numFmtId="0" fontId="21" fillId="2" borderId="36" xfId="0" applyFont="1" applyFill="1" applyBorder="1" applyAlignment="1">
      <alignment horizontal="center" vertical="center"/>
    </xf>
    <xf numFmtId="0" fontId="22" fillId="0" borderId="37" xfId="0" applyFont="1" applyBorder="1" applyAlignment="1">
      <alignment horizontal="center"/>
    </xf>
    <xf numFmtId="0" fontId="22" fillId="2" borderId="38" xfId="0" applyFont="1" applyFill="1" applyBorder="1" applyAlignment="1">
      <alignment horizontal="center" vertical="center"/>
    </xf>
    <xf numFmtId="0" fontId="22" fillId="2" borderId="39" xfId="0" applyFont="1" applyFill="1" applyBorder="1" applyAlignment="1">
      <alignment horizontal="center" vertical="center"/>
    </xf>
    <xf numFmtId="0" fontId="22" fillId="2" borderId="40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2" borderId="35" xfId="0" applyNumberFormat="1" applyFont="1" applyFill="1" applyBorder="1" applyAlignment="1">
      <alignment horizontal="center" vertical="center"/>
    </xf>
    <xf numFmtId="0" fontId="22" fillId="2" borderId="36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2" fillId="2" borderId="38" xfId="0" applyNumberFormat="1" applyFont="1" applyFill="1" applyBorder="1" applyAlignment="1">
      <alignment horizontal="center" vertical="center"/>
    </xf>
    <xf numFmtId="0" fontId="22" fillId="2" borderId="39" xfId="0" applyNumberFormat="1" applyFont="1" applyFill="1" applyBorder="1" applyAlignment="1">
      <alignment horizontal="center" vertical="center"/>
    </xf>
    <xf numFmtId="0" fontId="16" fillId="2" borderId="38" xfId="0" applyNumberFormat="1" applyFont="1" applyFill="1" applyBorder="1" applyAlignment="1">
      <alignment horizontal="center" vertical="center"/>
    </xf>
    <xf numFmtId="0" fontId="16" fillId="2" borderId="39" xfId="0" applyNumberFormat="1" applyFont="1" applyFill="1" applyBorder="1" applyAlignment="1">
      <alignment horizontal="center" vertical="center"/>
    </xf>
    <xf numFmtId="0" fontId="22" fillId="0" borderId="42" xfId="0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/>
    </xf>
    <xf numFmtId="2" fontId="0" fillId="6" borderId="29" xfId="0" applyNumberFormat="1" applyFont="1" applyFill="1" applyBorder="1" applyAlignment="1">
      <alignment horizontal="center"/>
    </xf>
    <xf numFmtId="0" fontId="19" fillId="5" borderId="43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0" fillId="2" borderId="40" xfId="0" applyFont="1" applyFill="1" applyBorder="1" applyAlignment="1">
      <alignment horizontal="center"/>
    </xf>
    <xf numFmtId="0" fontId="0" fillId="2" borderId="48" xfId="0" applyFont="1" applyFill="1" applyBorder="1" applyAlignment="1">
      <alignment horizontal="center"/>
    </xf>
    <xf numFmtId="0" fontId="0" fillId="2" borderId="41" xfId="0" applyFont="1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29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0" fillId="2" borderId="3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5" borderId="2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9" fillId="5" borderId="2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0" fontId="0" fillId="0" borderId="29" xfId="1" applyNumberFormat="1" applyFont="1" applyBorder="1" applyAlignment="1">
      <alignment horizontal="center"/>
    </xf>
    <xf numFmtId="10" fontId="0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 vertical="center"/>
    </xf>
    <xf numFmtId="10" fontId="20" fillId="2" borderId="24" xfId="0" applyNumberFormat="1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9" fillId="5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7" fillId="0" borderId="15" xfId="0" applyFont="1" applyBorder="1" applyAlignment="1">
      <alignment horizontal="center"/>
    </xf>
    <xf numFmtId="10" fontId="0" fillId="0" borderId="15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0" fontId="23" fillId="0" borderId="0" xfId="0" applyFont="1"/>
    <xf numFmtId="0" fontId="24" fillId="2" borderId="0" xfId="0" applyFont="1" applyFill="1"/>
    <xf numFmtId="0" fontId="25" fillId="0" borderId="0" xfId="0" applyFont="1"/>
    <xf numFmtId="0" fontId="0" fillId="0" borderId="20" xfId="0" applyBorder="1"/>
    <xf numFmtId="0" fontId="0" fillId="0" borderId="21" xfId="0" applyBorder="1"/>
    <xf numFmtId="0" fontId="17" fillId="0" borderId="0" xfId="0" applyFont="1"/>
    <xf numFmtId="0" fontId="16" fillId="0" borderId="29" xfId="3" applyFont="1" applyBorder="1"/>
    <xf numFmtId="0" fontId="7" fillId="0" borderId="29" xfId="3" applyBorder="1" applyAlignment="1">
      <alignment wrapText="1"/>
    </xf>
    <xf numFmtId="0" fontId="17" fillId="2" borderId="0" xfId="3" applyFont="1" applyFill="1" applyAlignment="1">
      <alignment horizontal="center"/>
    </xf>
    <xf numFmtId="0" fontId="7" fillId="0" borderId="29" xfId="3" applyBorder="1"/>
    <xf numFmtId="0" fontId="17" fillId="0" borderId="29" xfId="3" applyFont="1" applyBorder="1" applyAlignment="1">
      <alignment horizontal="center"/>
    </xf>
    <xf numFmtId="0" fontId="7" fillId="0" borderId="29" xfId="3" quotePrefix="1" applyBorder="1" applyAlignment="1">
      <alignment horizontal="center"/>
    </xf>
    <xf numFmtId="0" fontId="7" fillId="0" borderId="29" xfId="3" applyBorder="1" applyAlignment="1">
      <alignment horizontal="center"/>
    </xf>
    <xf numFmtId="0" fontId="7" fillId="0" borderId="29" xfId="3" applyFill="1" applyBorder="1" applyAlignment="1">
      <alignment horizontal="center"/>
    </xf>
    <xf numFmtId="0" fontId="7" fillId="0" borderId="29" xfId="3" quotePrefix="1" applyBorder="1"/>
    <xf numFmtId="0" fontId="17" fillId="2" borderId="29" xfId="3" applyFont="1" applyFill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2" borderId="25" xfId="3" applyFont="1" applyFill="1" applyBorder="1" applyAlignment="1">
      <alignment horizontal="center"/>
    </xf>
    <xf numFmtId="0" fontId="7" fillId="0" borderId="25" xfId="3" applyBorder="1"/>
    <xf numFmtId="0" fontId="17" fillId="0" borderId="25" xfId="3" applyFont="1" applyBorder="1" applyAlignment="1">
      <alignment horizontal="center" wrapText="1"/>
    </xf>
    <xf numFmtId="0" fontId="17" fillId="2" borderId="25" xfId="3" applyFont="1" applyFill="1" applyBorder="1" applyAlignment="1">
      <alignment horizontal="center" wrapText="1"/>
    </xf>
    <xf numFmtId="0" fontId="7" fillId="0" borderId="25" xfId="3" applyBorder="1" applyAlignment="1">
      <alignment wrapText="1"/>
    </xf>
    <xf numFmtId="0" fontId="17" fillId="2" borderId="0" xfId="3" applyFont="1" applyFill="1" applyBorder="1" applyAlignment="1">
      <alignment horizontal="center"/>
    </xf>
    <xf numFmtId="0" fontId="7" fillId="7" borderId="29" xfId="3" applyFill="1" applyBorder="1" applyAlignment="1">
      <alignment horizontal="center"/>
    </xf>
    <xf numFmtId="0" fontId="17" fillId="7" borderId="29" xfId="3" applyFont="1" applyFill="1" applyBorder="1" applyAlignment="1">
      <alignment horizontal="center"/>
    </xf>
    <xf numFmtId="0" fontId="17" fillId="7" borderId="25" xfId="3" applyFont="1" applyFill="1" applyBorder="1" applyAlignment="1">
      <alignment horizontal="center"/>
    </xf>
    <xf numFmtId="0" fontId="17" fillId="7" borderId="25" xfId="3" quotePrefix="1" applyFont="1" applyFill="1" applyBorder="1" applyAlignment="1">
      <alignment horizontal="center"/>
    </xf>
    <xf numFmtId="0" fontId="7" fillId="8" borderId="29" xfId="3" applyFill="1" applyBorder="1" applyAlignment="1">
      <alignment horizontal="center"/>
    </xf>
    <xf numFmtId="0" fontId="17" fillId="8" borderId="29" xfId="3" applyFont="1" applyFill="1" applyBorder="1" applyAlignment="1">
      <alignment horizontal="center"/>
    </xf>
    <xf numFmtId="0" fontId="17" fillId="8" borderId="25" xfId="3" applyFont="1" applyFill="1" applyBorder="1" applyAlignment="1">
      <alignment horizontal="center"/>
    </xf>
    <xf numFmtId="0" fontId="7" fillId="9" borderId="29" xfId="3" applyFill="1" applyBorder="1" applyAlignment="1">
      <alignment horizontal="center"/>
    </xf>
    <xf numFmtId="0" fontId="17" fillId="9" borderId="29" xfId="3" applyFont="1" applyFill="1" applyBorder="1" applyAlignment="1">
      <alignment horizontal="center"/>
    </xf>
    <xf numFmtId="0" fontId="17" fillId="9" borderId="25" xfId="3" applyFont="1" applyFill="1" applyBorder="1" applyAlignment="1">
      <alignment horizontal="center"/>
    </xf>
    <xf numFmtId="0" fontId="17" fillId="9" borderId="25" xfId="3" applyFont="1" applyFill="1" applyBorder="1" applyAlignment="1">
      <alignment horizontal="center" wrapText="1"/>
    </xf>
    <xf numFmtId="0" fontId="17" fillId="7" borderId="25" xfId="3" applyFont="1" applyFill="1" applyBorder="1" applyAlignment="1">
      <alignment horizontal="center" wrapText="1"/>
    </xf>
    <xf numFmtId="0" fontId="7" fillId="10" borderId="29" xfId="3" applyFill="1" applyBorder="1" applyAlignment="1">
      <alignment horizontal="center"/>
    </xf>
    <xf numFmtId="0" fontId="17" fillId="10" borderId="29" xfId="3" applyFont="1" applyFill="1" applyBorder="1" applyAlignment="1">
      <alignment horizontal="center"/>
    </xf>
    <xf numFmtId="0" fontId="17" fillId="10" borderId="25" xfId="3" applyFont="1" applyFill="1" applyBorder="1" applyAlignment="1">
      <alignment horizontal="center"/>
    </xf>
    <xf numFmtId="0" fontId="17" fillId="10" borderId="25" xfId="3" applyFont="1" applyFill="1" applyBorder="1" applyAlignment="1">
      <alignment horizontal="center" wrapText="1"/>
    </xf>
    <xf numFmtId="0" fontId="17" fillId="8" borderId="25" xfId="3" applyFont="1" applyFill="1" applyBorder="1" applyAlignment="1">
      <alignment horizontal="center" wrapText="1"/>
    </xf>
    <xf numFmtId="166" fontId="17" fillId="8" borderId="25" xfId="3" applyNumberFormat="1" applyFont="1" applyFill="1" applyBorder="1" applyAlignment="1">
      <alignment horizontal="center"/>
    </xf>
    <xf numFmtId="0" fontId="7" fillId="11" borderId="29" xfId="3" applyFill="1" applyBorder="1" applyAlignment="1">
      <alignment horizontal="center"/>
    </xf>
    <xf numFmtId="0" fontId="17" fillId="11" borderId="29" xfId="3" applyFont="1" applyFill="1" applyBorder="1" applyAlignment="1">
      <alignment horizontal="center"/>
    </xf>
    <xf numFmtId="0" fontId="17" fillId="11" borderId="25" xfId="3" applyFont="1" applyFill="1" applyBorder="1" applyAlignment="1">
      <alignment horizontal="center"/>
    </xf>
    <xf numFmtId="0" fontId="7" fillId="11" borderId="25" xfId="3" applyFill="1" applyBorder="1" applyAlignment="1">
      <alignment wrapText="1"/>
    </xf>
    <xf numFmtId="0" fontId="7" fillId="0" borderId="29" xfId="3" applyBorder="1"/>
    <xf numFmtId="0" fontId="16" fillId="0" borderId="29" xfId="3" applyFont="1" applyBorder="1"/>
    <xf numFmtId="0" fontId="26" fillId="0" borderId="29" xfId="3" applyFont="1" applyBorder="1" applyAlignment="1">
      <alignment wrapText="1"/>
    </xf>
    <xf numFmtId="0" fontId="7" fillId="0" borderId="29" xfId="3" applyBorder="1" applyAlignment="1">
      <alignment wrapText="1"/>
    </xf>
    <xf numFmtId="0" fontId="7" fillId="9" borderId="29" xfId="3" applyFill="1" applyBorder="1"/>
    <xf numFmtId="0" fontId="7" fillId="7" borderId="29" xfId="3" applyFill="1" applyBorder="1"/>
    <xf numFmtId="0" fontId="7" fillId="10" borderId="29" xfId="3" applyFill="1" applyBorder="1"/>
    <xf numFmtId="0" fontId="26" fillId="8" borderId="29" xfId="3" applyFont="1" applyFill="1" applyBorder="1" applyAlignment="1">
      <alignment wrapText="1"/>
    </xf>
    <xf numFmtId="0" fontId="7" fillId="11" borderId="29" xfId="3" applyFill="1" applyBorder="1"/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6" fillId="0" borderId="0" xfId="2" applyNumberFormat="1" applyFont="1" applyFill="1" applyBorder="1" applyAlignment="1">
      <alignment horizontal="center" vertical="center"/>
    </xf>
    <xf numFmtId="0" fontId="36" fillId="0" borderId="0" xfId="2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6" fillId="0" borderId="3" xfId="2" applyNumberFormat="1" applyFont="1" applyFill="1" applyBorder="1" applyAlignment="1">
      <alignment horizontal="center" vertical="center" wrapText="1"/>
    </xf>
    <xf numFmtId="166" fontId="36" fillId="0" borderId="3" xfId="2" applyNumberFormat="1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35" fillId="0" borderId="7" xfId="2" applyNumberFormat="1" applyFont="1" applyFill="1" applyBorder="1" applyAlignment="1">
      <alignment horizontal="center" vertical="center"/>
    </xf>
    <xf numFmtId="0" fontId="35" fillId="0" borderId="7" xfId="2" applyFont="1" applyFill="1" applyBorder="1" applyAlignment="1">
      <alignment horizontal="center" vertical="center"/>
    </xf>
    <xf numFmtId="0" fontId="35" fillId="0" borderId="0" xfId="2" applyNumberFormat="1" applyFont="1" applyFill="1" applyBorder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0" xfId="0" quotePrefix="1" applyFont="1" applyFill="1" applyAlignment="1">
      <alignment horizontal="center" vertical="center"/>
    </xf>
    <xf numFmtId="0" fontId="35" fillId="0" borderId="1" xfId="2" applyNumberFormat="1" applyFont="1" applyFill="1" applyBorder="1" applyAlignment="1">
      <alignment horizontal="center" vertical="center"/>
    </xf>
    <xf numFmtId="0" fontId="35" fillId="0" borderId="17" xfId="2" applyNumberFormat="1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8" fillId="0" borderId="16" xfId="2" applyNumberFormat="1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/>
    </xf>
    <xf numFmtId="0" fontId="9" fillId="13" borderId="9" xfId="2" applyNumberFormat="1" applyFont="1" applyFill="1" applyBorder="1" applyAlignment="1">
      <alignment horizontal="center" vertical="center"/>
    </xf>
    <xf numFmtId="0" fontId="9" fillId="13" borderId="0" xfId="2" applyNumberFormat="1" applyFont="1" applyFill="1" applyBorder="1" applyAlignment="1">
      <alignment horizontal="center" vertical="center"/>
    </xf>
    <xf numFmtId="0" fontId="6" fillId="13" borderId="0" xfId="5" applyNumberFormat="1" applyFill="1" applyBorder="1" applyAlignment="1">
      <alignment horizontal="center"/>
    </xf>
    <xf numFmtId="0" fontId="10" fillId="13" borderId="0" xfId="5" applyFont="1" applyFill="1" applyBorder="1" applyAlignment="1">
      <alignment horizontal="center" vertical="center"/>
    </xf>
    <xf numFmtId="0" fontId="9" fillId="13" borderId="10" xfId="2" applyNumberFormat="1" applyFont="1" applyFill="1" applyBorder="1" applyAlignment="1">
      <alignment horizontal="center" vertical="center"/>
    </xf>
    <xf numFmtId="165" fontId="9" fillId="13" borderId="0" xfId="2" applyNumberFormat="1" applyFont="1" applyFill="1" applyBorder="1" applyAlignment="1">
      <alignment horizontal="center" vertical="center"/>
    </xf>
    <xf numFmtId="0" fontId="6" fillId="13" borderId="0" xfId="5" applyFill="1"/>
    <xf numFmtId="2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35" fillId="13" borderId="0" xfId="2" applyNumberFormat="1" applyFont="1" applyFill="1" applyBorder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0" fontId="35" fillId="13" borderId="0" xfId="0" quotePrefix="1" applyFont="1" applyFill="1" applyAlignment="1">
      <alignment horizontal="center" vertical="center"/>
    </xf>
    <xf numFmtId="2" fontId="35" fillId="13" borderId="0" xfId="0" applyNumberFormat="1" applyFont="1" applyFill="1" applyAlignment="1">
      <alignment horizontal="center" vertical="center"/>
    </xf>
    <xf numFmtId="0" fontId="35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9" fillId="13" borderId="11" xfId="2" applyNumberFormat="1" applyFont="1" applyFill="1" applyBorder="1" applyAlignment="1">
      <alignment horizontal="center" vertical="center"/>
    </xf>
    <xf numFmtId="0" fontId="10" fillId="13" borderId="1" xfId="5" applyFont="1" applyFill="1" applyBorder="1" applyAlignment="1">
      <alignment horizontal="center" vertical="center"/>
    </xf>
    <xf numFmtId="0" fontId="9" fillId="13" borderId="1" xfId="2" applyNumberFormat="1" applyFont="1" applyFill="1" applyBorder="1" applyAlignment="1">
      <alignment horizontal="center" vertical="center"/>
    </xf>
    <xf numFmtId="0" fontId="6" fillId="13" borderId="1" xfId="5" applyFill="1" applyBorder="1"/>
    <xf numFmtId="0" fontId="9" fillId="13" borderId="12" xfId="2" applyNumberFormat="1" applyFont="1" applyFill="1" applyBorder="1" applyAlignment="1">
      <alignment horizontal="center" vertical="center"/>
    </xf>
    <xf numFmtId="0" fontId="35" fillId="13" borderId="1" xfId="2" applyNumberFormat="1" applyFont="1" applyFill="1" applyBorder="1" applyAlignment="1">
      <alignment horizontal="center" vertical="center"/>
    </xf>
    <xf numFmtId="0" fontId="10" fillId="13" borderId="17" xfId="5" applyFont="1" applyFill="1" applyBorder="1" applyAlignment="1">
      <alignment horizontal="center" vertical="center"/>
    </xf>
    <xf numFmtId="0" fontId="6" fillId="13" borderId="17" xfId="5" applyFill="1" applyBorder="1"/>
    <xf numFmtId="0" fontId="9" fillId="14" borderId="0" xfId="2" applyNumberFormat="1" applyFont="1" applyFill="1" applyBorder="1" applyAlignment="1">
      <alignment horizontal="center" vertical="center"/>
    </xf>
    <xf numFmtId="165" fontId="9" fillId="14" borderId="0" xfId="2" applyNumberFormat="1" applyFont="1" applyFill="1" applyBorder="1" applyAlignment="1">
      <alignment horizontal="center" vertical="center"/>
    </xf>
    <xf numFmtId="0" fontId="35" fillId="14" borderId="0" xfId="0" quotePrefix="1" applyFont="1" applyFill="1" applyAlignment="1">
      <alignment horizontal="center" vertical="center"/>
    </xf>
    <xf numFmtId="0" fontId="35" fillId="14" borderId="0" xfId="0" applyFont="1" applyFill="1" applyAlignment="1">
      <alignment horizontal="center" vertical="center"/>
    </xf>
    <xf numFmtId="2" fontId="35" fillId="14" borderId="0" xfId="0" applyNumberFormat="1" applyFont="1" applyFill="1" applyAlignment="1">
      <alignment horizontal="center" vertical="center"/>
    </xf>
    <xf numFmtId="0" fontId="9" fillId="15" borderId="0" xfId="2" applyNumberFormat="1" applyFont="1" applyFill="1" applyBorder="1" applyAlignment="1">
      <alignment horizontal="center" vertical="center"/>
    </xf>
    <xf numFmtId="0" fontId="10" fillId="15" borderId="0" xfId="5" applyFont="1" applyFill="1" applyBorder="1" applyAlignment="1">
      <alignment horizontal="center" vertical="center"/>
    </xf>
    <xf numFmtId="0" fontId="9" fillId="15" borderId="10" xfId="2" applyNumberFormat="1" applyFont="1" applyFill="1" applyBorder="1" applyAlignment="1">
      <alignment horizontal="center" vertical="center"/>
    </xf>
    <xf numFmtId="165" fontId="9" fillId="15" borderId="0" xfId="2" applyNumberFormat="1" applyFont="1" applyFill="1" applyBorder="1" applyAlignment="1">
      <alignment horizontal="center" vertical="center"/>
    </xf>
    <xf numFmtId="0" fontId="9" fillId="15" borderId="1" xfId="2" applyNumberFormat="1" applyFont="1" applyFill="1" applyBorder="1" applyAlignment="1">
      <alignment horizontal="center" vertical="center"/>
    </xf>
    <xf numFmtId="0" fontId="6" fillId="15" borderId="0" xfId="5" applyFill="1"/>
    <xf numFmtId="0" fontId="12" fillId="15" borderId="0" xfId="0" applyFont="1" applyFill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10" xfId="0" applyFont="1" applyFill="1" applyBorder="1" applyAlignment="1">
      <alignment horizontal="center" vertical="center"/>
    </xf>
    <xf numFmtId="0" fontId="9" fillId="15" borderId="12" xfId="2" applyNumberFormat="1" applyFont="1" applyFill="1" applyBorder="1" applyAlignment="1">
      <alignment horizontal="center" vertical="center"/>
    </xf>
    <xf numFmtId="0" fontId="35" fillId="15" borderId="1" xfId="2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35" fillId="15" borderId="0" xfId="0" quotePrefix="1" applyFont="1" applyFill="1" applyAlignment="1">
      <alignment horizontal="center" vertical="center"/>
    </xf>
    <xf numFmtId="0" fontId="35" fillId="15" borderId="0" xfId="0" applyFont="1" applyFill="1" applyAlignment="1">
      <alignment horizontal="center" vertical="center"/>
    </xf>
    <xf numFmtId="2" fontId="35" fillId="15" borderId="0" xfId="0" applyNumberFormat="1" applyFont="1" applyFill="1" applyAlignment="1">
      <alignment horizontal="center" vertical="center"/>
    </xf>
    <xf numFmtId="0" fontId="6" fillId="15" borderId="1" xfId="5" applyFill="1" applyBorder="1"/>
    <xf numFmtId="0" fontId="8" fillId="0" borderId="16" xfId="2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15" xfId="0" quotePrefix="1" applyFont="1" applyFill="1" applyBorder="1" applyAlignment="1">
      <alignment horizontal="center" vertical="center"/>
    </xf>
    <xf numFmtId="0" fontId="38" fillId="0" borderId="15" xfId="0" quotePrefix="1" applyFont="1" applyBorder="1" applyAlignment="1">
      <alignment horizontal="center" vertical="center"/>
    </xf>
    <xf numFmtId="0" fontId="38" fillId="7" borderId="15" xfId="0" applyFont="1" applyFill="1" applyBorder="1" applyAlignment="1">
      <alignment horizontal="center" vertical="center"/>
    </xf>
    <xf numFmtId="0" fontId="38" fillId="10" borderId="15" xfId="0" applyFont="1" applyFill="1" applyBorder="1" applyAlignment="1">
      <alignment horizontal="center" vertical="center"/>
    </xf>
    <xf numFmtId="0" fontId="38" fillId="8" borderId="15" xfId="0" applyFont="1" applyFill="1" applyBorder="1" applyAlignment="1">
      <alignment horizontal="center" vertical="center"/>
    </xf>
    <xf numFmtId="0" fontId="38" fillId="9" borderId="15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/>
    </xf>
    <xf numFmtId="0" fontId="38" fillId="0" borderId="15" xfId="0" applyFont="1" applyBorder="1" applyAlignment="1">
      <alignment horizontal="center" vertical="center"/>
    </xf>
    <xf numFmtId="0" fontId="38" fillId="11" borderId="15" xfId="0" applyFont="1" applyFill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35" fillId="2" borderId="0" xfId="0" quotePrefix="1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9" fillId="8" borderId="9" xfId="2" applyNumberFormat="1" applyFont="1" applyFill="1" applyBorder="1" applyAlignment="1">
      <alignment horizontal="center" vertical="center"/>
    </xf>
    <xf numFmtId="0" fontId="9" fillId="8" borderId="0" xfId="2" applyNumberFormat="1" applyFont="1" applyFill="1" applyBorder="1" applyAlignment="1">
      <alignment horizontal="center" vertical="center"/>
    </xf>
    <xf numFmtId="0" fontId="9" fillId="8" borderId="0" xfId="2" applyNumberFormat="1" applyFont="1" applyFill="1" applyBorder="1" applyAlignment="1">
      <alignment horizontal="center" vertical="center" wrapText="1"/>
    </xf>
    <xf numFmtId="0" fontId="9" fillId="8" borderId="0" xfId="2" applyFont="1" applyFill="1" applyBorder="1" applyAlignment="1">
      <alignment horizontal="center" vertical="center"/>
    </xf>
    <xf numFmtId="0" fontId="9" fillId="8" borderId="10" xfId="2" applyNumberFormat="1" applyFont="1" applyFill="1" applyBorder="1" applyAlignment="1">
      <alignment horizontal="center" vertical="center"/>
    </xf>
    <xf numFmtId="165" fontId="9" fillId="8" borderId="0" xfId="2" applyNumberFormat="1" applyFont="1" applyFill="1" applyBorder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35" fillId="8" borderId="0" xfId="2" applyNumberFormat="1" applyFont="1" applyFill="1" applyBorder="1" applyAlignment="1">
      <alignment horizontal="center" vertical="center"/>
    </xf>
    <xf numFmtId="0" fontId="35" fillId="8" borderId="0" xfId="0" applyFont="1" applyFill="1" applyAlignment="1">
      <alignment horizontal="center" vertical="center"/>
    </xf>
    <xf numFmtId="2" fontId="35" fillId="8" borderId="0" xfId="0" applyNumberFormat="1" applyFont="1" applyFill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8" borderId="11" xfId="2" applyNumberFormat="1" applyFont="1" applyFill="1" applyBorder="1" applyAlignment="1">
      <alignment horizontal="center" vertical="center"/>
    </xf>
    <xf numFmtId="0" fontId="9" fillId="8" borderId="1" xfId="2" applyNumberFormat="1" applyFont="1" applyFill="1" applyBorder="1" applyAlignment="1">
      <alignment horizontal="center" vertical="center"/>
    </xf>
    <xf numFmtId="0" fontId="9" fillId="8" borderId="12" xfId="2" applyNumberFormat="1" applyFont="1" applyFill="1" applyBorder="1" applyAlignment="1">
      <alignment horizontal="center" vertical="center"/>
    </xf>
    <xf numFmtId="165" fontId="9" fillId="8" borderId="1" xfId="2" applyNumberFormat="1" applyFont="1" applyFill="1" applyBorder="1" applyAlignment="1">
      <alignment horizontal="center" vertical="center"/>
    </xf>
    <xf numFmtId="0" fontId="35" fillId="8" borderId="1" xfId="2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2" borderId="44" xfId="0" applyFont="1" applyFill="1" applyBorder="1" applyAlignment="1">
      <alignment horizontal="center"/>
    </xf>
    <xf numFmtId="0" fontId="16" fillId="2" borderId="4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2" borderId="38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39" xfId="0" applyFont="1" applyFill="1" applyBorder="1" applyAlignment="1">
      <alignment horizontal="center"/>
    </xf>
    <xf numFmtId="0" fontId="9" fillId="16" borderId="9" xfId="2" applyNumberFormat="1" applyFont="1" applyFill="1" applyBorder="1" applyAlignment="1">
      <alignment horizontal="center" vertical="center"/>
    </xf>
    <xf numFmtId="0" fontId="9" fillId="16" borderId="0" xfId="2" applyNumberFormat="1" applyFont="1" applyFill="1" applyBorder="1" applyAlignment="1">
      <alignment horizontal="center" vertical="center"/>
    </xf>
    <xf numFmtId="0" fontId="6" fillId="16" borderId="0" xfId="5" applyNumberFormat="1" applyFill="1" applyBorder="1" applyAlignment="1">
      <alignment horizontal="center"/>
    </xf>
    <xf numFmtId="0" fontId="10" fillId="16" borderId="0" xfId="5" applyFont="1" applyFill="1" applyBorder="1" applyAlignment="1">
      <alignment horizontal="center" vertical="center"/>
    </xf>
    <xf numFmtId="0" fontId="9" fillId="16" borderId="10" xfId="2" applyNumberFormat="1" applyFont="1" applyFill="1" applyBorder="1" applyAlignment="1">
      <alignment horizontal="center" vertical="center"/>
    </xf>
    <xf numFmtId="165" fontId="9" fillId="16" borderId="0" xfId="2" applyNumberFormat="1" applyFont="1" applyFill="1" applyBorder="1" applyAlignment="1">
      <alignment horizontal="center" vertical="center"/>
    </xf>
    <xf numFmtId="0" fontId="6" fillId="16" borderId="0" xfId="5" applyFill="1"/>
    <xf numFmtId="0" fontId="12" fillId="16" borderId="0" xfId="0" applyFont="1" applyFill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35" fillId="16" borderId="0" xfId="2" applyNumberFormat="1" applyFont="1" applyFill="1" applyBorder="1" applyAlignment="1">
      <alignment horizontal="center" vertical="center"/>
    </xf>
    <xf numFmtId="0" fontId="35" fillId="16" borderId="0" xfId="0" applyFont="1" applyFill="1" applyAlignment="1">
      <alignment horizontal="center" vertical="center"/>
    </xf>
    <xf numFmtId="0" fontId="35" fillId="16" borderId="0" xfId="0" quotePrefix="1" applyFont="1" applyFill="1" applyAlignment="1">
      <alignment horizontal="center" vertical="center"/>
    </xf>
    <xf numFmtId="2" fontId="35" fillId="16" borderId="0" xfId="0" applyNumberFormat="1" applyFont="1" applyFill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9" fillId="16" borderId="1" xfId="2" applyNumberFormat="1" applyFont="1" applyFill="1" applyBorder="1" applyAlignment="1">
      <alignment horizontal="center" vertical="center"/>
    </xf>
    <xf numFmtId="0" fontId="9" fillId="16" borderId="12" xfId="2" applyNumberFormat="1" applyFont="1" applyFill="1" applyBorder="1" applyAlignment="1">
      <alignment horizontal="center" vertical="center"/>
    </xf>
    <xf numFmtId="0" fontId="35" fillId="16" borderId="1" xfId="2" applyNumberFormat="1" applyFont="1" applyFill="1" applyBorder="1" applyAlignment="1">
      <alignment horizontal="center" vertical="center"/>
    </xf>
    <xf numFmtId="0" fontId="9" fillId="16" borderId="17" xfId="2" applyNumberFormat="1" applyFont="1" applyFill="1" applyBorder="1" applyAlignment="1">
      <alignment horizontal="center" vertical="center"/>
    </xf>
    <xf numFmtId="0" fontId="12" fillId="16" borderId="17" xfId="0" applyFont="1" applyFill="1" applyBorder="1" applyAlignment="1">
      <alignment horizontal="center" vertical="center"/>
    </xf>
    <xf numFmtId="0" fontId="9" fillId="16" borderId="24" xfId="2" applyNumberFormat="1" applyFont="1" applyFill="1" applyBorder="1" applyAlignment="1">
      <alignment horizontal="center" vertical="center"/>
    </xf>
    <xf numFmtId="0" fontId="35" fillId="16" borderId="17" xfId="2" applyNumberFormat="1" applyFont="1" applyFill="1" applyBorder="1" applyAlignment="1">
      <alignment horizontal="center" vertical="center"/>
    </xf>
    <xf numFmtId="0" fontId="35" fillId="16" borderId="17" xfId="0" applyFont="1" applyFill="1" applyBorder="1" applyAlignment="1">
      <alignment horizontal="center" vertical="center"/>
    </xf>
    <xf numFmtId="0" fontId="43" fillId="16" borderId="0" xfId="5" applyFont="1" applyFill="1" applyBorder="1" applyAlignment="1">
      <alignment horizontal="center" vertical="center"/>
    </xf>
    <xf numFmtId="0" fontId="13" fillId="16" borderId="0" xfId="5" applyFont="1" applyFill="1" applyBorder="1" applyAlignment="1">
      <alignment horizontal="center" vertical="center"/>
    </xf>
    <xf numFmtId="0" fontId="5" fillId="15" borderId="0" xfId="5" applyNumberFormat="1" applyFont="1" applyFill="1" applyBorder="1" applyAlignment="1">
      <alignment horizontal="center"/>
    </xf>
    <xf numFmtId="0" fontId="9" fillId="15" borderId="9" xfId="2" applyNumberFormat="1" applyFont="1" applyFill="1" applyBorder="1" applyAlignment="1">
      <alignment horizontal="center" vertical="center"/>
    </xf>
    <xf numFmtId="0" fontId="9" fillId="10" borderId="9" xfId="2" applyNumberFormat="1" applyFont="1" applyFill="1" applyBorder="1" applyAlignment="1">
      <alignment horizontal="center" vertical="center"/>
    </xf>
    <xf numFmtId="0" fontId="9" fillId="10" borderId="0" xfId="2" applyNumberFormat="1" applyFont="1" applyFill="1" applyBorder="1" applyAlignment="1">
      <alignment horizontal="center" vertical="center"/>
    </xf>
    <xf numFmtId="0" fontId="10" fillId="10" borderId="0" xfId="5" applyFont="1" applyFill="1" applyBorder="1" applyAlignment="1">
      <alignment horizontal="center" vertical="center"/>
    </xf>
    <xf numFmtId="0" fontId="9" fillId="10" borderId="10" xfId="2" applyNumberFormat="1" applyFont="1" applyFill="1" applyBorder="1" applyAlignment="1">
      <alignment horizontal="center" vertical="center"/>
    </xf>
    <xf numFmtId="165" fontId="9" fillId="10" borderId="0" xfId="2" applyNumberFormat="1" applyFont="1" applyFill="1" applyBorder="1" applyAlignment="1">
      <alignment horizontal="center" vertical="center"/>
    </xf>
    <xf numFmtId="0" fontId="6" fillId="10" borderId="0" xfId="5" applyFill="1"/>
    <xf numFmtId="0" fontId="12" fillId="10" borderId="0" xfId="0" applyFont="1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9" fillId="10" borderId="12" xfId="2" applyNumberFormat="1" applyFont="1" applyFill="1" applyBorder="1" applyAlignment="1">
      <alignment horizontal="center" vertical="center"/>
    </xf>
    <xf numFmtId="0" fontId="35" fillId="10" borderId="1" xfId="2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35" fillId="10" borderId="0" xfId="0" quotePrefix="1" applyFont="1" applyFill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2" fontId="35" fillId="10" borderId="0" xfId="0" applyNumberFormat="1" applyFont="1" applyFill="1" applyAlignment="1">
      <alignment horizontal="center" vertical="center"/>
    </xf>
    <xf numFmtId="0" fontId="6" fillId="10" borderId="1" xfId="5" applyFill="1" applyBorder="1"/>
    <xf numFmtId="0" fontId="40" fillId="10" borderId="0" xfId="0" applyFont="1" applyFill="1" applyAlignment="1">
      <alignment horizontal="center" vertical="center"/>
    </xf>
    <xf numFmtId="0" fontId="5" fillId="10" borderId="0" xfId="5" applyNumberFormat="1" applyFont="1" applyFill="1" applyBorder="1" applyAlignment="1">
      <alignment horizontal="center"/>
    </xf>
    <xf numFmtId="0" fontId="9" fillId="17" borderId="9" xfId="0" applyNumberFormat="1" applyFont="1" applyFill="1" applyBorder="1" applyAlignment="1">
      <alignment horizontal="center"/>
    </xf>
    <xf numFmtId="0" fontId="10" fillId="17" borderId="0" xfId="0" applyNumberFormat="1" applyFont="1" applyFill="1" applyBorder="1" applyAlignment="1">
      <alignment horizontal="center" vertical="center"/>
    </xf>
    <xf numFmtId="0" fontId="0" fillId="17" borderId="0" xfId="0" applyNumberFormat="1" applyFill="1" applyBorder="1" applyAlignment="1">
      <alignment horizontal="center"/>
    </xf>
    <xf numFmtId="0" fontId="10" fillId="17" borderId="0" xfId="0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0" fillId="17" borderId="0" xfId="0" applyFill="1"/>
    <xf numFmtId="2" fontId="0" fillId="17" borderId="0" xfId="0" applyNumberFormat="1" applyFill="1" applyAlignment="1">
      <alignment horizontal="center"/>
    </xf>
    <xf numFmtId="164" fontId="0" fillId="17" borderId="0" xfId="0" applyNumberFormat="1" applyFill="1"/>
    <xf numFmtId="0" fontId="0" fillId="17" borderId="0" xfId="0" applyFill="1" applyAlignment="1">
      <alignment horizontal="center"/>
    </xf>
    <xf numFmtId="0" fontId="0" fillId="17" borderId="10" xfId="0" applyFill="1" applyBorder="1"/>
    <xf numFmtId="0" fontId="0" fillId="17" borderId="0" xfId="0" applyFill="1" applyBorder="1"/>
    <xf numFmtId="0" fontId="35" fillId="17" borderId="0" xfId="0" applyFont="1" applyFill="1" applyAlignment="1">
      <alignment horizontal="center" vertical="center"/>
    </xf>
    <xf numFmtId="0" fontId="9" fillId="17" borderId="11" xfId="0" applyNumberFormat="1" applyFont="1" applyFill="1" applyBorder="1" applyAlignment="1">
      <alignment horizontal="center"/>
    </xf>
    <xf numFmtId="0" fontId="10" fillId="1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/>
    </xf>
    <xf numFmtId="0" fontId="10" fillId="17" borderId="1" xfId="0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2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7" borderId="1" xfId="0" applyFill="1" applyBorder="1" applyAlignment="1">
      <alignment horizontal="center"/>
    </xf>
    <xf numFmtId="0" fontId="0" fillId="17" borderId="12" xfId="0" applyFill="1" applyBorder="1"/>
    <xf numFmtId="0" fontId="17" fillId="2" borderId="0" xfId="0" applyFont="1" applyFill="1"/>
    <xf numFmtId="11" fontId="0" fillId="17" borderId="0" xfId="7" applyNumberFormat="1" applyFont="1" applyFill="1"/>
    <xf numFmtId="2" fontId="13" fillId="0" borderId="14" xfId="2" applyNumberFormat="1" applyFont="1" applyFill="1" applyBorder="1" applyAlignment="1">
      <alignment horizontal="center" wrapText="1"/>
    </xf>
    <xf numFmtId="0" fontId="44" fillId="0" borderId="0" xfId="0" applyFont="1"/>
    <xf numFmtId="0" fontId="45" fillId="0" borderId="0" xfId="0" applyFont="1"/>
    <xf numFmtId="2" fontId="16" fillId="0" borderId="10" xfId="0" applyNumberFormat="1" applyFont="1" applyBorder="1" applyAlignment="1">
      <alignment horizontal="center"/>
    </xf>
    <xf numFmtId="2" fontId="42" fillId="0" borderId="8" xfId="2" applyNumberFormat="1" applyFont="1" applyFill="1" applyBorder="1" applyAlignment="1">
      <alignment horizontal="center"/>
    </xf>
    <xf numFmtId="11" fontId="42" fillId="17" borderId="10" xfId="2" applyNumberFormat="1" applyFont="1" applyFill="1" applyBorder="1" applyAlignment="1">
      <alignment horizontal="center" vertical="center"/>
    </xf>
    <xf numFmtId="0" fontId="17" fillId="14" borderId="0" xfId="0" applyFont="1" applyFill="1"/>
    <xf numFmtId="0" fontId="9" fillId="18" borderId="9" xfId="0" applyNumberFormat="1" applyFont="1" applyFill="1" applyBorder="1" applyAlignment="1">
      <alignment horizontal="center"/>
    </xf>
    <xf numFmtId="0" fontId="10" fillId="18" borderId="0" xfId="0" applyNumberFormat="1" applyFont="1" applyFill="1" applyBorder="1" applyAlignment="1">
      <alignment horizontal="center" vertical="center"/>
    </xf>
    <xf numFmtId="0" fontId="0" fillId="18" borderId="0" xfId="0" applyNumberFormat="1" applyFill="1" applyBorder="1" applyAlignment="1">
      <alignment horizontal="center"/>
    </xf>
    <xf numFmtId="0" fontId="10" fillId="18" borderId="0" xfId="0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0" fillId="18" borderId="0" xfId="0" applyFill="1"/>
    <xf numFmtId="2" fontId="0" fillId="18" borderId="0" xfId="0" applyNumberFormat="1" applyFill="1" applyAlignment="1">
      <alignment horizontal="center"/>
    </xf>
    <xf numFmtId="164" fontId="0" fillId="18" borderId="0" xfId="0" applyNumberFormat="1" applyFill="1"/>
    <xf numFmtId="0" fontId="0" fillId="18" borderId="0" xfId="0" applyFill="1" applyAlignment="1">
      <alignment horizontal="center"/>
    </xf>
    <xf numFmtId="0" fontId="17" fillId="18" borderId="0" xfId="0" applyFont="1" applyFill="1"/>
    <xf numFmtId="0" fontId="0" fillId="18" borderId="0" xfId="0" applyFill="1" applyBorder="1"/>
    <xf numFmtId="0" fontId="0" fillId="18" borderId="10" xfId="0" applyFill="1" applyBorder="1"/>
    <xf numFmtId="0" fontId="35" fillId="18" borderId="0" xfId="0" applyFont="1" applyFill="1" applyAlignment="1">
      <alignment horizontal="center" vertical="center"/>
    </xf>
    <xf numFmtId="0" fontId="35" fillId="18" borderId="0" xfId="0" quotePrefix="1" applyFont="1" applyFill="1" applyAlignment="1">
      <alignment horizontal="center" vertical="center"/>
    </xf>
    <xf numFmtId="2" fontId="35" fillId="18" borderId="0" xfId="0" applyNumberFormat="1" applyFont="1" applyFill="1" applyAlignment="1">
      <alignment horizontal="center" vertical="center"/>
    </xf>
    <xf numFmtId="0" fontId="0" fillId="18" borderId="13" xfId="0" applyFill="1" applyBorder="1"/>
    <xf numFmtId="0" fontId="35" fillId="18" borderId="0" xfId="0" applyFont="1" applyFill="1" applyBorder="1" applyAlignment="1">
      <alignment horizontal="center" vertical="center"/>
    </xf>
    <xf numFmtId="0" fontId="9" fillId="18" borderId="11" xfId="0" applyNumberFormat="1" applyFont="1" applyFill="1" applyBorder="1" applyAlignment="1">
      <alignment horizontal="center"/>
    </xf>
    <xf numFmtId="0" fontId="10" fillId="18" borderId="1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/>
    </xf>
    <xf numFmtId="0" fontId="10" fillId="18" borderId="12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2" fontId="0" fillId="18" borderId="1" xfId="0" applyNumberFormat="1" applyFill="1" applyBorder="1" applyAlignment="1">
      <alignment horizontal="center"/>
    </xf>
    <xf numFmtId="164" fontId="0" fillId="18" borderId="1" xfId="0" applyNumberFormat="1" applyFill="1" applyBorder="1"/>
    <xf numFmtId="0" fontId="0" fillId="18" borderId="1" xfId="0" applyFill="1" applyBorder="1" applyAlignment="1">
      <alignment horizontal="center"/>
    </xf>
    <xf numFmtId="0" fontId="0" fillId="18" borderId="12" xfId="0" applyFill="1" applyBorder="1"/>
    <xf numFmtId="0" fontId="5" fillId="17" borderId="0" xfId="0" applyFont="1" applyFill="1" applyAlignment="1">
      <alignment horizontal="center"/>
    </xf>
    <xf numFmtId="0" fontId="5" fillId="17" borderId="0" xfId="0" applyFont="1" applyFill="1"/>
    <xf numFmtId="2" fontId="0" fillId="17" borderId="0" xfId="0" applyNumberFormat="1" applyFill="1"/>
    <xf numFmtId="0" fontId="5" fillId="17" borderId="0" xfId="0" applyFont="1" applyFill="1" applyBorder="1"/>
    <xf numFmtId="0" fontId="5" fillId="17" borderId="1" xfId="0" applyFont="1" applyFill="1" applyBorder="1" applyAlignment="1">
      <alignment horizontal="center"/>
    </xf>
    <xf numFmtId="0" fontId="9" fillId="14" borderId="9" xfId="0" applyNumberFormat="1" applyFont="1" applyFill="1" applyBorder="1" applyAlignment="1">
      <alignment horizontal="center"/>
    </xf>
    <xf numFmtId="0" fontId="10" fillId="14" borderId="0" xfId="0" applyNumberFormat="1" applyFont="1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/>
    </xf>
    <xf numFmtId="0" fontId="10" fillId="14" borderId="0" xfId="0" applyFont="1" applyFill="1" applyBorder="1" applyAlignment="1">
      <alignment horizontal="center" vertical="center"/>
    </xf>
    <xf numFmtId="0" fontId="10" fillId="14" borderId="10" xfId="0" applyNumberFormat="1" applyFont="1" applyFill="1" applyBorder="1" applyAlignment="1">
      <alignment horizontal="center" vertical="center"/>
    </xf>
    <xf numFmtId="0" fontId="5" fillId="14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0" fontId="5" fillId="14" borderId="0" xfId="0" applyFont="1" applyFill="1" applyAlignment="1">
      <alignment horizontal="center"/>
    </xf>
    <xf numFmtId="2" fontId="0" fillId="14" borderId="0" xfId="0" applyNumberFormat="1" applyFill="1"/>
    <xf numFmtId="0" fontId="5" fillId="14" borderId="0" xfId="0" applyFont="1" applyFill="1" applyBorder="1"/>
    <xf numFmtId="0" fontId="0" fillId="14" borderId="10" xfId="0" applyFill="1" applyBorder="1"/>
    <xf numFmtId="0" fontId="9" fillId="14" borderId="11" xfId="0" applyNumberFormat="1" applyFont="1" applyFill="1" applyBorder="1" applyAlignment="1">
      <alignment horizontal="center"/>
    </xf>
    <xf numFmtId="0" fontId="10" fillId="14" borderId="1" xfId="0" applyNumberFormat="1" applyFont="1" applyFill="1" applyBorder="1" applyAlignment="1">
      <alignment horizontal="center" vertical="center"/>
    </xf>
    <xf numFmtId="0" fontId="10" fillId="14" borderId="12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4" borderId="12" xfId="0" applyFill="1" applyBorder="1"/>
    <xf numFmtId="0" fontId="5" fillId="14" borderId="1" xfId="0" applyFont="1" applyFill="1" applyBorder="1" applyAlignment="1">
      <alignment horizontal="center"/>
    </xf>
    <xf numFmtId="10" fontId="9" fillId="3" borderId="0" xfId="1" applyNumberFormat="1" applyFont="1" applyFill="1" applyBorder="1" applyAlignment="1">
      <alignment horizontal="center" vertical="center"/>
    </xf>
    <xf numFmtId="10" fontId="9" fillId="3" borderId="1" xfId="1" applyNumberFormat="1" applyFont="1" applyFill="1" applyBorder="1" applyAlignment="1">
      <alignment horizontal="center" vertical="center"/>
    </xf>
    <xf numFmtId="10" fontId="9" fillId="3" borderId="17" xfId="1" applyNumberFormat="1" applyFont="1" applyFill="1" applyBorder="1" applyAlignment="1">
      <alignment horizontal="center" vertical="center"/>
    </xf>
    <xf numFmtId="10" fontId="9" fillId="4" borderId="0" xfId="1" applyNumberFormat="1" applyFont="1" applyFill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9" fillId="13" borderId="0" xfId="1" applyNumberFormat="1" applyFont="1" applyFill="1" applyBorder="1" applyAlignment="1">
      <alignment horizontal="center" vertical="center"/>
    </xf>
    <xf numFmtId="10" fontId="9" fillId="16" borderId="0" xfId="1" applyNumberFormat="1" applyFont="1" applyFill="1" applyBorder="1" applyAlignment="1">
      <alignment horizontal="center" vertical="center"/>
    </xf>
    <xf numFmtId="10" fontId="9" fillId="15" borderId="0" xfId="1" applyNumberFormat="1" applyFont="1" applyFill="1" applyBorder="1" applyAlignment="1">
      <alignment horizontal="center" vertical="center"/>
    </xf>
    <xf numFmtId="10" fontId="9" fillId="10" borderId="0" xfId="1" applyNumberFormat="1" applyFont="1" applyFill="1" applyBorder="1" applyAlignment="1">
      <alignment horizontal="center" vertical="center"/>
    </xf>
    <xf numFmtId="10" fontId="9" fillId="14" borderId="0" xfId="1" applyNumberFormat="1" applyFont="1" applyFill="1" applyBorder="1" applyAlignment="1">
      <alignment horizontal="center" vertical="center"/>
    </xf>
    <xf numFmtId="11" fontId="42" fillId="2" borderId="10" xfId="2" applyNumberFormat="1" applyFont="1" applyFill="1" applyBorder="1" applyAlignment="1">
      <alignment horizontal="center" vertical="center"/>
    </xf>
    <xf numFmtId="0" fontId="0" fillId="0" borderId="0" xfId="0" applyFont="1"/>
    <xf numFmtId="0" fontId="46" fillId="0" borderId="0" xfId="0" applyFont="1"/>
    <xf numFmtId="0" fontId="0" fillId="0" borderId="0" xfId="0" applyFont="1" applyAlignment="1">
      <alignment wrapText="1"/>
    </xf>
    <xf numFmtId="0" fontId="22" fillId="19" borderId="29" xfId="0" applyFont="1" applyFill="1" applyBorder="1" applyAlignment="1">
      <alignment horizontal="center"/>
    </xf>
    <xf numFmtId="0" fontId="21" fillId="19" borderId="29" xfId="0" applyFont="1" applyFill="1" applyBorder="1" applyAlignment="1">
      <alignment horizontal="center"/>
    </xf>
    <xf numFmtId="0" fontId="22" fillId="19" borderId="25" xfId="0" applyFont="1" applyFill="1" applyBorder="1"/>
    <xf numFmtId="0" fontId="22" fillId="19" borderId="25" xfId="0" applyFont="1" applyFill="1" applyBorder="1" applyAlignment="1">
      <alignment wrapText="1"/>
    </xf>
    <xf numFmtId="2" fontId="42" fillId="0" borderId="8" xfId="0" applyNumberFormat="1" applyFont="1" applyBorder="1" applyAlignment="1">
      <alignment horizontal="center"/>
    </xf>
    <xf numFmtId="0" fontId="4" fillId="0" borderId="0" xfId="0" applyFont="1"/>
    <xf numFmtId="0" fontId="24" fillId="20" borderId="0" xfId="0" applyFont="1" applyFill="1"/>
    <xf numFmtId="0" fontId="0" fillId="20" borderId="0" xfId="0" quotePrefix="1" applyFill="1"/>
    <xf numFmtId="168" fontId="46" fillId="20" borderId="0" xfId="0" applyNumberFormat="1" applyFont="1" applyFill="1"/>
    <xf numFmtId="0" fontId="46" fillId="20" borderId="0" xfId="0" applyFont="1" applyFill="1"/>
    <xf numFmtId="0" fontId="0" fillId="20" borderId="0" xfId="0" applyFill="1"/>
    <xf numFmtId="0" fontId="36" fillId="0" borderId="7" xfId="2" applyFont="1" applyFill="1" applyBorder="1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46" fillId="2" borderId="0" xfId="0" quotePrefix="1" applyFont="1" applyFill="1" applyAlignment="1">
      <alignment wrapText="1"/>
    </xf>
    <xf numFmtId="0" fontId="3" fillId="20" borderId="0" xfId="0" quotePrefix="1" applyFont="1" applyFill="1"/>
    <xf numFmtId="0" fontId="17" fillId="10" borderId="25" xfId="3" quotePrefix="1" applyFont="1" applyFill="1" applyBorder="1" applyAlignment="1">
      <alignment horizontal="center"/>
    </xf>
    <xf numFmtId="0" fontId="17" fillId="10" borderId="25" xfId="3" quotePrefix="1" applyFont="1" applyFill="1" applyBorder="1" applyAlignment="1">
      <alignment horizontal="center" wrapText="1"/>
    </xf>
    <xf numFmtId="0" fontId="17" fillId="8" borderId="25" xfId="3" quotePrefix="1" applyFont="1" applyFill="1" applyBorder="1" applyAlignment="1">
      <alignment horizontal="center"/>
    </xf>
    <xf numFmtId="0" fontId="17" fillId="8" borderId="25" xfId="3" quotePrefix="1" applyFont="1" applyFill="1" applyBorder="1" applyAlignment="1">
      <alignment horizontal="center" wrapText="1"/>
    </xf>
    <xf numFmtId="0" fontId="2" fillId="0" borderId="0" xfId="0" applyFont="1"/>
    <xf numFmtId="0" fontId="2" fillId="20" borderId="0" xfId="0" quotePrefix="1" applyFont="1" applyFill="1"/>
    <xf numFmtId="0" fontId="17" fillId="0" borderId="0" xfId="0" applyFont="1" applyFill="1" applyBorder="1" applyAlignment="1">
      <alignment horizontal="center"/>
    </xf>
    <xf numFmtId="0" fontId="0" fillId="0" borderId="0" xfId="0" quotePrefix="1" applyFont="1"/>
    <xf numFmtId="0" fontId="0" fillId="0" borderId="0" xfId="0" applyAlignment="1">
      <alignment horizontal="right"/>
    </xf>
    <xf numFmtId="0" fontId="0" fillId="2" borderId="0" xfId="0" quotePrefix="1" applyFill="1"/>
    <xf numFmtId="0" fontId="49" fillId="0" borderId="0" xfId="0" applyFont="1"/>
    <xf numFmtId="0" fontId="0" fillId="0" borderId="0" xfId="0" applyFont="1" applyAlignment="1">
      <alignment horizontal="left"/>
    </xf>
    <xf numFmtId="0" fontId="0" fillId="0" borderId="49" xfId="0" applyFont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2" fillId="0" borderId="0" xfId="0" applyFont="1" applyFill="1" applyBorder="1" applyAlignment="1">
      <alignment horizontal="center" wrapText="1"/>
    </xf>
    <xf numFmtId="0" fontId="17" fillId="0" borderId="29" xfId="0" applyFont="1" applyBorder="1" applyAlignment="1">
      <alignment horizont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57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10" fontId="0" fillId="0" borderId="59" xfId="0" applyNumberFormat="1" applyFont="1" applyBorder="1" applyAlignment="1">
      <alignment horizontal="center"/>
    </xf>
    <xf numFmtId="10" fontId="0" fillId="0" borderId="60" xfId="0" applyNumberFormat="1" applyFont="1" applyBorder="1" applyAlignment="1">
      <alignment horizontal="center"/>
    </xf>
    <xf numFmtId="0" fontId="6" fillId="0" borderId="61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10" fontId="0" fillId="0" borderId="62" xfId="0" applyNumberFormat="1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10" fontId="0" fillId="0" borderId="64" xfId="0" applyNumberFormat="1" applyFont="1" applyBorder="1" applyAlignment="1">
      <alignment horizontal="center"/>
    </xf>
    <xf numFmtId="0" fontId="0" fillId="0" borderId="6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6" xfId="2" applyNumberFormat="1" applyFont="1" applyFill="1" applyBorder="1" applyAlignment="1">
      <alignment horizontal="center" vertical="center"/>
    </xf>
    <xf numFmtId="0" fontId="8" fillId="0" borderId="10" xfId="2" applyNumberFormat="1" applyFont="1" applyFill="1" applyBorder="1" applyAlignment="1">
      <alignment horizontal="center" vertical="center" wrapText="1"/>
    </xf>
    <xf numFmtId="0" fontId="9" fillId="0" borderId="10" xfId="2" applyNumberFormat="1" applyFont="1" applyFill="1" applyBorder="1" applyAlignment="1">
      <alignment horizontal="center" vertical="center"/>
    </xf>
    <xf numFmtId="0" fontId="9" fillId="2" borderId="10" xfId="2" applyNumberFormat="1" applyFont="1" applyFill="1" applyBorder="1" applyAlignment="1">
      <alignment horizontal="center" vertical="center"/>
    </xf>
    <xf numFmtId="0" fontId="8" fillId="0" borderId="66" xfId="2" applyNumberFormat="1" applyFont="1" applyFill="1" applyBorder="1" applyAlignment="1">
      <alignment vertical="center"/>
    </xf>
    <xf numFmtId="0" fontId="8" fillId="0" borderId="67" xfId="2" applyNumberFormat="1" applyFont="1" applyFill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8" fillId="0" borderId="68" xfId="2" applyNumberFormat="1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0" fontId="6" fillId="13" borderId="0" xfId="5" applyFill="1" applyBorder="1"/>
    <xf numFmtId="0" fontId="6" fillId="16" borderId="0" xfId="5" applyFill="1" applyBorder="1"/>
    <xf numFmtId="0" fontId="6" fillId="15" borderId="0" xfId="5" applyFill="1" applyBorder="1"/>
    <xf numFmtId="0" fontId="6" fillId="10" borderId="0" xfId="5" applyFill="1" applyBorder="1"/>
    <xf numFmtId="0" fontId="6" fillId="13" borderId="9" xfId="5" applyFill="1" applyBorder="1" applyAlignment="1">
      <alignment horizontal="center"/>
    </xf>
    <xf numFmtId="0" fontId="6" fillId="13" borderId="11" xfId="5" applyFill="1" applyBorder="1" applyAlignment="1">
      <alignment horizontal="center"/>
    </xf>
    <xf numFmtId="0" fontId="6" fillId="13" borderId="23" xfId="5" applyFill="1" applyBorder="1" applyAlignment="1">
      <alignment horizontal="center"/>
    </xf>
    <xf numFmtId="0" fontId="6" fillId="16" borderId="9" xfId="5" applyFill="1" applyBorder="1" applyAlignment="1">
      <alignment horizontal="center"/>
    </xf>
    <xf numFmtId="0" fontId="6" fillId="16" borderId="11" xfId="5" applyFill="1" applyBorder="1" applyAlignment="1">
      <alignment horizontal="center"/>
    </xf>
    <xf numFmtId="0" fontId="6" fillId="16" borderId="23" xfId="5" applyFill="1" applyBorder="1" applyAlignment="1">
      <alignment horizontal="center"/>
    </xf>
    <xf numFmtId="0" fontId="6" fillId="15" borderId="9" xfId="5" applyFill="1" applyBorder="1" applyAlignment="1">
      <alignment horizontal="center"/>
    </xf>
    <xf numFmtId="0" fontId="6" fillId="15" borderId="11" xfId="5" applyFill="1" applyBorder="1" applyAlignment="1">
      <alignment horizontal="center"/>
    </xf>
    <xf numFmtId="0" fontId="6" fillId="10" borderId="9" xfId="5" applyFill="1" applyBorder="1" applyAlignment="1">
      <alignment horizontal="center"/>
    </xf>
    <xf numFmtId="0" fontId="6" fillId="10" borderId="11" xfId="5" applyFill="1" applyBorder="1" applyAlignment="1">
      <alignment horizontal="center"/>
    </xf>
    <xf numFmtId="0" fontId="12" fillId="13" borderId="9" xfId="0" applyFont="1" applyFill="1" applyBorder="1" applyAlignment="1">
      <alignment horizontal="center" vertical="center"/>
    </xf>
    <xf numFmtId="0" fontId="12" fillId="16" borderId="9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0" fillId="0" borderId="9" xfId="0" applyBorder="1"/>
    <xf numFmtId="0" fontId="0" fillId="17" borderId="9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5" fillId="17" borderId="9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165" fontId="35" fillId="0" borderId="0" xfId="0" applyNumberFormat="1" applyFont="1" applyFill="1" applyAlignment="1">
      <alignment horizontal="center" vertical="center"/>
    </xf>
    <xf numFmtId="0" fontId="0" fillId="0" borderId="0" xfId="0"/>
    <xf numFmtId="0" fontId="35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0" fillId="0" borderId="0" xfId="0"/>
    <xf numFmtId="0" fontId="35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19" fillId="5" borderId="43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9" fillId="5" borderId="20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8" fillId="0" borderId="20" xfId="2" applyNumberFormat="1" applyFont="1" applyFill="1" applyBorder="1" applyAlignment="1">
      <alignment horizontal="center" vertical="center"/>
    </xf>
    <xf numFmtId="0" fontId="8" fillId="0" borderId="21" xfId="2" applyNumberFormat="1" applyFont="1" applyFill="1" applyBorder="1" applyAlignment="1">
      <alignment horizontal="center" vertical="center"/>
    </xf>
    <xf numFmtId="0" fontId="8" fillId="0" borderId="22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6" xfId="2" applyNumberFormat="1" applyFont="1" applyFill="1" applyBorder="1" applyAlignment="1">
      <alignment horizontal="center" vertical="center"/>
    </xf>
    <xf numFmtId="0" fontId="8" fillId="0" borderId="19" xfId="2" applyNumberFormat="1" applyFont="1" applyFill="1" applyBorder="1" applyAlignment="1">
      <alignment horizontal="center" vertical="center"/>
    </xf>
    <xf numFmtId="0" fontId="8" fillId="0" borderId="20" xfId="2" applyNumberFormat="1" applyFont="1" applyFill="1" applyBorder="1" applyAlignment="1">
      <alignment vertical="center"/>
    </xf>
    <xf numFmtId="0" fontId="8" fillId="0" borderId="21" xfId="2" applyNumberFormat="1" applyFont="1" applyFill="1" applyBorder="1" applyAlignment="1">
      <alignment vertical="center"/>
    </xf>
    <xf numFmtId="0" fontId="8" fillId="0" borderId="22" xfId="2" applyNumberFormat="1" applyFont="1" applyFill="1" applyBorder="1" applyAlignment="1">
      <alignment vertical="center"/>
    </xf>
  </cellXfs>
  <cellStyles count="23">
    <cellStyle name="Bad 2" xfId="6"/>
    <cellStyle name="Comma" xfId="7" builtinId="3"/>
    <cellStyle name="Comma 2" xfId="15"/>
    <cellStyle name="Followed Hyperlink" xfId="10" builtinId="9" hidden="1"/>
    <cellStyle name="Hyperlink" xfId="9" builtinId="8" hidden="1"/>
    <cellStyle name="Normal" xfId="0" builtinId="0"/>
    <cellStyle name="Normal 15" xfId="2"/>
    <cellStyle name="Normal 2" xfId="3"/>
    <cellStyle name="Normal 2 2" xfId="5"/>
    <cellStyle name="Normal 2 2 2" xfId="21"/>
    <cellStyle name="Normal 2 2 3" xfId="14"/>
    <cellStyle name="Normal 2 3" xfId="19"/>
    <cellStyle name="Normal 2 4" xfId="12"/>
    <cellStyle name="Normal 3" xfId="4"/>
    <cellStyle name="Normal 3 2" xfId="20"/>
    <cellStyle name="Normal 3 3" xfId="13"/>
    <cellStyle name="Normal 4" xfId="8"/>
    <cellStyle name="Normal 4 2" xfId="22"/>
    <cellStyle name="Normal 4 3" xfId="16"/>
    <cellStyle name="Normal 5" xfId="18"/>
    <cellStyle name="Normal 6" xfId="17"/>
    <cellStyle name="Percent" xfId="1" builtinId="5"/>
    <cellStyle name="Percent 2" xfId="1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'Wind Conditions'!$C$62</c:f>
              <c:strCache>
                <c:ptCount val="1"/>
                <c:pt idx="0">
                  <c:v>NTM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xVal>
            <c:numRef>
              <c:f>'Wind Conditions'!$B$64:$B$86</c:f>
              <c:numCache>
                <c:formatCode>General</c:formatCode>
                <c:ptCount val="2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xVal>
          <c:yVal>
            <c:numRef>
              <c:f>'Wind Conditions'!$C$64:$C$86</c:f>
              <c:numCache>
                <c:formatCode>0.00%</c:formatCode>
                <c:ptCount val="23"/>
                <c:pt idx="0">
                  <c:v>0.301</c:v>
                </c:pt>
                <c:pt idx="1">
                  <c:v>0.2618</c:v>
                </c:pt>
                <c:pt idx="2">
                  <c:v>0.235666666666667</c:v>
                </c:pt>
                <c:pt idx="3">
                  <c:v>0.217</c:v>
                </c:pt>
                <c:pt idx="4">
                  <c:v>0.203</c:v>
                </c:pt>
                <c:pt idx="5">
                  <c:v>0.192111111111111</c:v>
                </c:pt>
                <c:pt idx="6">
                  <c:v>0.1834</c:v>
                </c:pt>
                <c:pt idx="7">
                  <c:v>0.176272727272727</c:v>
                </c:pt>
                <c:pt idx="8">
                  <c:v>0.170333333333333</c:v>
                </c:pt>
                <c:pt idx="9">
                  <c:v>0.165307692307692</c:v>
                </c:pt>
                <c:pt idx="10">
                  <c:v>0.161</c:v>
                </c:pt>
                <c:pt idx="11">
                  <c:v>0.157266666666667</c:v>
                </c:pt>
                <c:pt idx="12">
                  <c:v>0.154</c:v>
                </c:pt>
                <c:pt idx="13">
                  <c:v>0.151117647058824</c:v>
                </c:pt>
                <c:pt idx="14">
                  <c:v>0.148555555555556</c:v>
                </c:pt>
                <c:pt idx="15">
                  <c:v>0.146263157894737</c:v>
                </c:pt>
                <c:pt idx="16">
                  <c:v>0.1442</c:v>
                </c:pt>
                <c:pt idx="17">
                  <c:v>0.142333333333333</c:v>
                </c:pt>
                <c:pt idx="18">
                  <c:v>0.140636363636364</c:v>
                </c:pt>
                <c:pt idx="19">
                  <c:v>0.139086956521739</c:v>
                </c:pt>
                <c:pt idx="20">
                  <c:v>0.137666666666667</c:v>
                </c:pt>
                <c:pt idx="21">
                  <c:v>0.13636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3B-4C19-96CD-F5C632CF8194}"/>
            </c:ext>
          </c:extLst>
        </c:ser>
        <c:ser>
          <c:idx val="1"/>
          <c:order val="1"/>
          <c:tx>
            <c:strRef>
              <c:f>'Wind Conditions'!$D$62</c:f>
              <c:strCache>
                <c:ptCount val="1"/>
                <c:pt idx="0">
                  <c:v>ETM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'Wind Conditions'!$B$64:$B$86</c:f>
              <c:numCache>
                <c:formatCode>General</c:formatCode>
                <c:ptCount val="2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  <c:pt idx="19">
                  <c:v>23.0</c:v>
                </c:pt>
                <c:pt idx="20">
                  <c:v>24.0</c:v>
                </c:pt>
                <c:pt idx="21">
                  <c:v>25.0</c:v>
                </c:pt>
              </c:numCache>
            </c:numRef>
          </c:xVal>
          <c:yVal>
            <c:numRef>
              <c:f>'Wind Conditions'!$D$64:$D$86</c:f>
              <c:numCache>
                <c:formatCode>0.00%</c:formatCode>
                <c:ptCount val="23"/>
                <c:pt idx="0">
                  <c:v>0.6283816</c:v>
                </c:pt>
                <c:pt idx="1">
                  <c:v>0.51702896</c:v>
                </c:pt>
                <c:pt idx="2">
                  <c:v>0.442793866666667</c:v>
                </c:pt>
                <c:pt idx="3">
                  <c:v>0.3897688</c:v>
                </c:pt>
                <c:pt idx="4">
                  <c:v>0.35</c:v>
                </c:pt>
                <c:pt idx="5">
                  <c:v>0.319068711111111</c:v>
                </c:pt>
                <c:pt idx="6">
                  <c:v>0.29432368</c:v>
                </c:pt>
                <c:pt idx="7">
                  <c:v>0.274077745454545</c:v>
                </c:pt>
                <c:pt idx="8">
                  <c:v>0.257206133333333</c:v>
                </c:pt>
                <c:pt idx="9">
                  <c:v>0.242930153846154</c:v>
                </c:pt>
                <c:pt idx="10">
                  <c:v>0.2306936</c:v>
                </c:pt>
                <c:pt idx="11">
                  <c:v>0.220088586666667</c:v>
                </c:pt>
                <c:pt idx="12">
                  <c:v>0.2108092</c:v>
                </c:pt>
                <c:pt idx="13">
                  <c:v>0.202621505882353</c:v>
                </c:pt>
                <c:pt idx="14">
                  <c:v>0.195343555555556</c:v>
                </c:pt>
                <c:pt idx="15">
                  <c:v>0.188831705263158</c:v>
                </c:pt>
                <c:pt idx="16">
                  <c:v>0.18297104</c:v>
                </c:pt>
                <c:pt idx="17">
                  <c:v>0.177668533333333</c:v>
                </c:pt>
                <c:pt idx="18">
                  <c:v>0.172848072727273</c:v>
                </c:pt>
                <c:pt idx="19">
                  <c:v>0.168446782608696</c:v>
                </c:pt>
                <c:pt idx="20">
                  <c:v>0.164412266666667</c:v>
                </c:pt>
                <c:pt idx="21">
                  <c:v>0.160700512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3B-4C19-96CD-F5C632CF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30608"/>
        <c:axId val="802134000"/>
      </c:scatterChart>
      <c:valAx>
        <c:axId val="8021306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4000"/>
        <c:crosses val="autoZero"/>
        <c:crossBetween val="midCat"/>
      </c:valAx>
      <c:valAx>
        <c:axId val="802134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</a:schemeClr>
              </a:solidFill>
              <a:prstDash val="solid"/>
            </a:ln>
            <a:effectLst/>
          </c:spPr>
        </c:minorGridlines>
        <c:title>
          <c:tx>
            <c:rich>
              <a:bodyPr rot="0" vertOverflow="ellipsis" vert="wordArtVert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Turbulence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306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1279344</xdr:colOff>
      <xdr:row>43</xdr:row>
      <xdr:rowOff>36285</xdr:rowOff>
    </xdr:from>
    <xdr:to>
      <xdr:col>2</xdr:col>
      <xdr:colOff>484264</xdr:colOff>
      <xdr:row>49</xdr:row>
      <xdr:rowOff>95890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344" y="8871856"/>
          <a:ext cx="4829206" cy="1257034"/>
        </a:xfrm>
        <a:prstGeom prst="rect">
          <a:avLst/>
        </a:prstGeom>
      </xdr:spPr>
    </xdr:pic>
    <xdr:clientData/>
  </xdr:twoCellAnchor>
  <xdr:twoCellAnchor>
    <xdr:from>
      <xdr:col>4</xdr:col>
      <xdr:colOff>136073</xdr:colOff>
      <xdr:row>1</xdr:row>
      <xdr:rowOff>122464</xdr:rowOff>
    </xdr:from>
    <xdr:to>
      <xdr:col>6</xdr:col>
      <xdr:colOff>741680</xdr:colOff>
      <xdr:row>78</xdr:row>
      <xdr:rowOff>27214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9345295" y="312420"/>
          <a:ext cx="2264410" cy="15535275"/>
        </a:xfrm>
        <a:prstGeom prst="leftBrace">
          <a:avLst>
            <a:gd name="adj1" fmla="val 8333"/>
            <a:gd name="adj2" fmla="val 261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149679</xdr:colOff>
      <xdr:row>86</xdr:row>
      <xdr:rowOff>97971</xdr:rowOff>
    </xdr:from>
    <xdr:to>
      <xdr:col>3</xdr:col>
      <xdr:colOff>2266950</xdr:colOff>
      <xdr:row>107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2:AU51"/>
  <sheetViews>
    <sheetView topLeftCell="B29" zoomScale="184" zoomScaleNormal="184" zoomScalePageLayoutView="184" workbookViewId="0">
      <selection activeCell="A40" sqref="A40:XFD41"/>
    </sheetView>
  </sheetViews>
  <sheetFormatPr baseColWidth="10" defaultColWidth="9" defaultRowHeight="15" x14ac:dyDescent="0.2"/>
  <cols>
    <col min="2" max="2" width="26.6640625" customWidth="1"/>
    <col min="3" max="3" width="60.1640625" customWidth="1"/>
    <col min="4" max="4" width="24.33203125" customWidth="1"/>
    <col min="5" max="5" width="60.5" customWidth="1"/>
    <col min="6" max="6" width="21.1640625" customWidth="1"/>
    <col min="7" max="7" width="17.1640625" bestFit="1" customWidth="1"/>
    <col min="8" max="8" width="15.33203125" bestFit="1" customWidth="1"/>
    <col min="9" max="9" width="15.6640625" bestFit="1" customWidth="1"/>
    <col min="10" max="10" width="15.6640625" customWidth="1"/>
    <col min="11" max="11" width="13" customWidth="1"/>
    <col min="12" max="13" width="13" bestFit="1" customWidth="1"/>
    <col min="14" max="14" width="24" bestFit="1" customWidth="1"/>
    <col min="15" max="15" width="24" customWidth="1"/>
    <col min="16" max="16" width="26.83203125" customWidth="1"/>
    <col min="17" max="17" width="11" bestFit="1" customWidth="1"/>
    <col min="18" max="18" width="12.5" bestFit="1" customWidth="1"/>
    <col min="19" max="19" width="9.6640625" bestFit="1" customWidth="1"/>
    <col min="20" max="20" width="22.5" customWidth="1"/>
    <col min="21" max="21" width="20.5" customWidth="1"/>
    <col min="22" max="22" width="9.33203125" bestFit="1" customWidth="1"/>
    <col min="23" max="23" width="12.5" bestFit="1" customWidth="1"/>
    <col min="24" max="24" width="32.5" bestFit="1" customWidth="1"/>
    <col min="25" max="25" width="12" bestFit="1" customWidth="1"/>
    <col min="26" max="26" width="18" customWidth="1"/>
    <col min="27" max="27" width="22.33203125" customWidth="1"/>
    <col min="28" max="28" width="15.33203125" bestFit="1" customWidth="1"/>
    <col min="29" max="29" width="27.6640625" bestFit="1" customWidth="1"/>
    <col min="30" max="30" width="21" bestFit="1" customWidth="1"/>
    <col min="31" max="31" width="16" bestFit="1" customWidth="1"/>
    <col min="32" max="32" width="10.5" bestFit="1" customWidth="1"/>
    <col min="33" max="33" width="11.5" bestFit="1" customWidth="1"/>
    <col min="34" max="34" width="27" bestFit="1" customWidth="1"/>
    <col min="35" max="35" width="22.1640625" bestFit="1" customWidth="1"/>
    <col min="36" max="36" width="14.5" bestFit="1" customWidth="1"/>
    <col min="37" max="37" width="14.6640625" bestFit="1" customWidth="1"/>
    <col min="38" max="38" width="12.5" bestFit="1" customWidth="1"/>
    <col min="39" max="39" width="48.5" bestFit="1" customWidth="1"/>
    <col min="40" max="40" width="15.33203125" bestFit="1" customWidth="1"/>
    <col min="41" max="41" width="16.83203125" bestFit="1" customWidth="1"/>
    <col min="42" max="42" width="55.83203125" bestFit="1" customWidth="1"/>
    <col min="43" max="43" width="15.5" bestFit="1" customWidth="1"/>
    <col min="44" max="44" width="31.6640625" customWidth="1"/>
    <col min="45" max="45" width="29.6640625" customWidth="1"/>
    <col min="46" max="46" width="19" customWidth="1"/>
    <col min="47" max="47" width="21.1640625" customWidth="1"/>
  </cols>
  <sheetData>
    <row r="2" spans="2:47" ht="47" x14ac:dyDescent="0.55000000000000004">
      <c r="C2" s="184" t="s">
        <v>0</v>
      </c>
    </row>
    <row r="4" spans="2:47" ht="19" x14ac:dyDescent="0.25">
      <c r="C4" s="185" t="s">
        <v>1</v>
      </c>
      <c r="E4" s="491" t="s">
        <v>317</v>
      </c>
    </row>
    <row r="6" spans="2:47" ht="24" x14ac:dyDescent="0.3">
      <c r="C6" s="186" t="s">
        <v>2</v>
      </c>
    </row>
    <row r="8" spans="2:47" ht="16" thickBot="1" x14ac:dyDescent="0.25"/>
    <row r="9" spans="2:47" ht="77" thickBot="1" x14ac:dyDescent="0.3">
      <c r="B9" s="187"/>
      <c r="C9" s="188"/>
      <c r="D9" s="230" t="s">
        <v>3</v>
      </c>
      <c r="E9" s="229"/>
      <c r="F9" s="234"/>
      <c r="G9" s="234"/>
      <c r="H9" s="234"/>
      <c r="I9" s="234"/>
      <c r="J9" s="234"/>
      <c r="K9" s="234"/>
      <c r="L9" s="235" t="s">
        <v>4</v>
      </c>
      <c r="M9" s="235"/>
      <c r="N9" s="235"/>
      <c r="O9" s="235"/>
      <c r="P9" s="235"/>
      <c r="Q9" s="235" t="s">
        <v>5</v>
      </c>
      <c r="R9" s="236"/>
      <c r="S9" s="236"/>
      <c r="T9" s="236"/>
      <c r="U9" s="236"/>
      <c r="V9" s="236"/>
      <c r="W9" s="236"/>
      <c r="X9" s="233"/>
      <c r="Y9" s="233"/>
      <c r="Z9" s="229"/>
      <c r="AA9" s="229"/>
      <c r="AB9" s="229"/>
      <c r="AC9" s="231" t="s">
        <v>242</v>
      </c>
      <c r="AD9" s="231"/>
      <c r="AE9" s="231"/>
      <c r="AF9" s="229"/>
      <c r="AG9" s="229"/>
      <c r="AH9" s="229"/>
      <c r="AI9" s="232" t="s">
        <v>6</v>
      </c>
      <c r="AJ9" s="229"/>
      <c r="AK9" s="237"/>
      <c r="AL9" s="229"/>
      <c r="AM9" s="229"/>
      <c r="AN9" s="229"/>
      <c r="AO9" s="229"/>
      <c r="AP9" s="229" t="s">
        <v>243</v>
      </c>
      <c r="AQ9" s="229"/>
    </row>
    <row r="10" spans="2:47" ht="16" thickBot="1" x14ac:dyDescent="0.25">
      <c r="B10" s="190" t="s">
        <v>7</v>
      </c>
      <c r="C10" s="11"/>
      <c r="D10" s="194" t="s">
        <v>8</v>
      </c>
      <c r="E10" s="195" t="s">
        <v>9</v>
      </c>
      <c r="F10" s="207">
        <v>270</v>
      </c>
      <c r="G10" s="207">
        <v>35</v>
      </c>
      <c r="H10" s="207">
        <v>1</v>
      </c>
      <c r="I10" s="207" t="s">
        <v>10</v>
      </c>
      <c r="J10" s="207"/>
      <c r="K10" s="207">
        <v>5</v>
      </c>
      <c r="L10" s="219" t="s">
        <v>11</v>
      </c>
      <c r="M10" s="219">
        <v>11.92</v>
      </c>
      <c r="N10" s="219" t="s">
        <v>12</v>
      </c>
      <c r="O10" s="219"/>
      <c r="P10" s="219">
        <v>0</v>
      </c>
      <c r="Q10" s="219" t="s">
        <v>13</v>
      </c>
      <c r="R10" s="211">
        <v>8</v>
      </c>
      <c r="S10" s="211">
        <v>10</v>
      </c>
      <c r="T10" s="211"/>
      <c r="U10" s="211">
        <v>0</v>
      </c>
      <c r="V10" s="211">
        <v>90</v>
      </c>
      <c r="W10" s="211">
        <v>1</v>
      </c>
      <c r="X10" s="214">
        <v>0</v>
      </c>
      <c r="Y10" s="214">
        <v>0</v>
      </c>
      <c r="Z10" s="197" t="s">
        <v>14</v>
      </c>
      <c r="AA10" s="197" t="s">
        <v>15</v>
      </c>
      <c r="AB10" s="197" t="s">
        <v>14</v>
      </c>
      <c r="AC10" s="196" t="s">
        <v>15</v>
      </c>
      <c r="AD10" s="196">
        <v>1</v>
      </c>
      <c r="AE10" s="196">
        <v>0</v>
      </c>
      <c r="AF10" s="196">
        <v>0</v>
      </c>
      <c r="AG10" s="196">
        <v>0</v>
      </c>
      <c r="AH10" s="196">
        <v>10800</v>
      </c>
      <c r="AI10" s="196">
        <v>0</v>
      </c>
      <c r="AJ10" s="196"/>
      <c r="AK10" s="225">
        <v>0</v>
      </c>
      <c r="AL10" s="198" t="s">
        <v>16</v>
      </c>
      <c r="AM10" s="196">
        <v>0</v>
      </c>
      <c r="AN10" s="196">
        <v>0</v>
      </c>
      <c r="AO10" s="196">
        <v>100</v>
      </c>
      <c r="AP10" s="196">
        <v>100</v>
      </c>
      <c r="AQ10" s="196">
        <v>0</v>
      </c>
      <c r="AR10" s="485" t="s">
        <v>302</v>
      </c>
      <c r="AS10" s="485" t="s">
        <v>303</v>
      </c>
      <c r="AT10" s="485">
        <v>0</v>
      </c>
      <c r="AU10" s="485" t="s">
        <v>304</v>
      </c>
    </row>
    <row r="11" spans="2:47" ht="16" thickBot="1" x14ac:dyDescent="0.25">
      <c r="B11" s="190" t="s">
        <v>17</v>
      </c>
      <c r="C11" s="11"/>
      <c r="D11" s="194" t="s">
        <v>18</v>
      </c>
      <c r="E11" s="194" t="s">
        <v>19</v>
      </c>
      <c r="F11" s="208" t="s">
        <v>20</v>
      </c>
      <c r="G11" s="208" t="s">
        <v>21</v>
      </c>
      <c r="H11" s="208" t="s">
        <v>22</v>
      </c>
      <c r="I11" s="208" t="s">
        <v>23</v>
      </c>
      <c r="J11" s="208" t="s">
        <v>350</v>
      </c>
      <c r="K11" s="208" t="s">
        <v>222</v>
      </c>
      <c r="L11" s="220" t="s">
        <v>24</v>
      </c>
      <c r="M11" s="220" t="s">
        <v>25</v>
      </c>
      <c r="N11" s="220" t="s">
        <v>26</v>
      </c>
      <c r="O11" s="220" t="s">
        <v>318</v>
      </c>
      <c r="P11" s="220" t="s">
        <v>27</v>
      </c>
      <c r="Q11" s="220" t="s">
        <v>28</v>
      </c>
      <c r="R11" s="212" t="s">
        <v>35</v>
      </c>
      <c r="S11" s="212" t="s">
        <v>36</v>
      </c>
      <c r="T11" s="212" t="s">
        <v>319</v>
      </c>
      <c r="U11" s="212" t="s">
        <v>37</v>
      </c>
      <c r="V11" s="212" t="s">
        <v>38</v>
      </c>
      <c r="W11" s="212" t="s">
        <v>39</v>
      </c>
      <c r="X11" s="215" t="s">
        <v>29</v>
      </c>
      <c r="Y11" s="215" t="s">
        <v>30</v>
      </c>
      <c r="Z11" s="199" t="s">
        <v>31</v>
      </c>
      <c r="AA11" s="199" t="s">
        <v>32</v>
      </c>
      <c r="AB11" s="199" t="s">
        <v>33</v>
      </c>
      <c r="AC11" s="199" t="s">
        <v>34</v>
      </c>
      <c r="AD11" s="199" t="s">
        <v>40</v>
      </c>
      <c r="AE11" s="199" t="s">
        <v>41</v>
      </c>
      <c r="AF11" s="194" t="s">
        <v>42</v>
      </c>
      <c r="AG11" s="194" t="s">
        <v>43</v>
      </c>
      <c r="AH11" s="194" t="s">
        <v>44</v>
      </c>
      <c r="AI11" s="194" t="s">
        <v>45</v>
      </c>
      <c r="AJ11" s="194" t="s">
        <v>46</v>
      </c>
      <c r="AK11" s="226" t="s">
        <v>47</v>
      </c>
      <c r="AL11" s="194" t="s">
        <v>48</v>
      </c>
      <c r="AM11" s="194" t="s">
        <v>49</v>
      </c>
      <c r="AN11" s="194" t="s">
        <v>223</v>
      </c>
      <c r="AO11" s="194" t="s">
        <v>50</v>
      </c>
      <c r="AP11" s="194" t="s">
        <v>51</v>
      </c>
      <c r="AQ11" s="194" t="s">
        <v>224</v>
      </c>
      <c r="AR11" s="486" t="s">
        <v>305</v>
      </c>
      <c r="AS11" s="486" t="s">
        <v>306</v>
      </c>
      <c r="AT11" s="486" t="s">
        <v>270</v>
      </c>
      <c r="AU11" s="486" t="s">
        <v>307</v>
      </c>
    </row>
    <row r="12" spans="2:47" ht="16" thickBot="1" x14ac:dyDescent="0.25">
      <c r="B12" s="190" t="s">
        <v>52</v>
      </c>
      <c r="C12" s="11"/>
      <c r="D12" s="194" t="s">
        <v>53</v>
      </c>
      <c r="E12" s="194" t="s">
        <v>53</v>
      </c>
      <c r="F12" s="208" t="s">
        <v>54</v>
      </c>
      <c r="G12" s="208" t="s">
        <v>55</v>
      </c>
      <c r="H12" s="208" t="s">
        <v>56</v>
      </c>
      <c r="I12" s="208" t="s">
        <v>56</v>
      </c>
      <c r="J12" s="208" t="s">
        <v>56</v>
      </c>
      <c r="K12" s="208" t="s">
        <v>57</v>
      </c>
      <c r="L12" s="220" t="s">
        <v>54</v>
      </c>
      <c r="M12" s="220" t="s">
        <v>57</v>
      </c>
      <c r="N12" s="220" t="s">
        <v>58</v>
      </c>
      <c r="O12" s="220" t="s">
        <v>56</v>
      </c>
      <c r="P12" s="220" t="s">
        <v>56</v>
      </c>
      <c r="Q12" s="220" t="s">
        <v>56</v>
      </c>
      <c r="R12" s="212" t="s">
        <v>57</v>
      </c>
      <c r="S12" s="212" t="s">
        <v>58</v>
      </c>
      <c r="T12" s="212" t="s">
        <v>56</v>
      </c>
      <c r="U12" s="212" t="s">
        <v>56</v>
      </c>
      <c r="V12" s="212" t="s">
        <v>54</v>
      </c>
      <c r="W12" s="212" t="s">
        <v>56</v>
      </c>
      <c r="X12" s="215" t="s">
        <v>54</v>
      </c>
      <c r="Y12" s="215" t="s">
        <v>55</v>
      </c>
      <c r="Z12" s="199" t="s">
        <v>57</v>
      </c>
      <c r="AA12" s="199" t="s">
        <v>59</v>
      </c>
      <c r="AB12" s="199" t="s">
        <v>57</v>
      </c>
      <c r="AC12" s="199" t="s">
        <v>59</v>
      </c>
      <c r="AD12" s="199" t="s">
        <v>56</v>
      </c>
      <c r="AE12" s="199" t="s">
        <v>58</v>
      </c>
      <c r="AF12" s="194" t="s">
        <v>56</v>
      </c>
      <c r="AG12" s="194" t="s">
        <v>54</v>
      </c>
      <c r="AH12" s="194" t="s">
        <v>58</v>
      </c>
      <c r="AI12" s="194" t="s">
        <v>56</v>
      </c>
      <c r="AJ12" s="194" t="s">
        <v>56</v>
      </c>
      <c r="AK12" s="226" t="s">
        <v>56</v>
      </c>
      <c r="AL12" s="194" t="s">
        <v>56</v>
      </c>
      <c r="AM12" s="193"/>
      <c r="AN12" s="194" t="s">
        <v>56</v>
      </c>
      <c r="AO12" s="194" t="s">
        <v>58</v>
      </c>
      <c r="AP12" s="194" t="s">
        <v>58</v>
      </c>
      <c r="AQ12" s="194" t="s">
        <v>56</v>
      </c>
      <c r="AR12" s="486" t="s">
        <v>57</v>
      </c>
      <c r="AS12" s="486" t="s">
        <v>59</v>
      </c>
      <c r="AT12" s="486" t="s">
        <v>54</v>
      </c>
      <c r="AU12" s="486" t="s">
        <v>54</v>
      </c>
    </row>
    <row r="13" spans="2:47" ht="21" customHeight="1" thickBot="1" x14ac:dyDescent="0.25">
      <c r="B13" s="191" t="s">
        <v>225</v>
      </c>
      <c r="C13" s="11"/>
      <c r="D13" s="200" t="s">
        <v>226</v>
      </c>
      <c r="E13" s="200"/>
      <c r="F13" s="209">
        <v>0</v>
      </c>
      <c r="G13" s="209">
        <v>0</v>
      </c>
      <c r="H13" s="209">
        <v>0</v>
      </c>
      <c r="I13" s="210" t="s">
        <v>227</v>
      </c>
      <c r="J13" s="210">
        <v>0.12</v>
      </c>
      <c r="K13" s="210" t="s">
        <v>227</v>
      </c>
      <c r="L13" s="221">
        <v>0</v>
      </c>
      <c r="M13" s="221">
        <v>0</v>
      </c>
      <c r="N13" s="221">
        <v>0.1</v>
      </c>
      <c r="O13" s="501" t="s">
        <v>326</v>
      </c>
      <c r="P13" s="221">
        <v>2.4</v>
      </c>
      <c r="Q13" s="221">
        <v>0</v>
      </c>
      <c r="R13" s="213" t="s">
        <v>228</v>
      </c>
      <c r="S13" s="213" t="s">
        <v>228</v>
      </c>
      <c r="T13" s="503" t="s">
        <v>326</v>
      </c>
      <c r="U13" s="224">
        <v>1</v>
      </c>
      <c r="V13" s="213" t="s">
        <v>228</v>
      </c>
      <c r="W13" s="213" t="s">
        <v>228</v>
      </c>
      <c r="X13" s="216">
        <v>0</v>
      </c>
      <c r="Y13" s="216" t="s">
        <v>229</v>
      </c>
      <c r="Z13" s="201" t="s">
        <v>14</v>
      </c>
      <c r="AA13" s="201" t="s">
        <v>15</v>
      </c>
      <c r="AB13" s="201" t="s">
        <v>14</v>
      </c>
      <c r="AC13" s="201" t="s">
        <v>15</v>
      </c>
      <c r="AD13" s="206">
        <v>0</v>
      </c>
      <c r="AE13" s="201">
        <v>0</v>
      </c>
      <c r="AF13" s="200">
        <v>0</v>
      </c>
      <c r="AG13" s="200">
        <v>0</v>
      </c>
      <c r="AH13" s="200">
        <v>720</v>
      </c>
      <c r="AI13" s="200">
        <v>1</v>
      </c>
      <c r="AJ13" s="200">
        <v>1</v>
      </c>
      <c r="AK13" s="227">
        <v>0</v>
      </c>
      <c r="AL13" s="200" t="s">
        <v>228</v>
      </c>
      <c r="AM13" s="202">
        <v>1</v>
      </c>
      <c r="AN13" s="202">
        <v>1</v>
      </c>
      <c r="AO13" s="200" t="s">
        <v>230</v>
      </c>
      <c r="AP13" s="200" t="s">
        <v>44</v>
      </c>
      <c r="AQ13" s="202">
        <v>0</v>
      </c>
      <c r="AR13" s="487" t="s">
        <v>228</v>
      </c>
      <c r="AS13" s="487" t="s">
        <v>228</v>
      </c>
      <c r="AT13" s="487" t="s">
        <v>228</v>
      </c>
      <c r="AU13" s="487" t="s">
        <v>228</v>
      </c>
    </row>
    <row r="14" spans="2:47" ht="75" customHeight="1" thickBot="1" x14ac:dyDescent="0.25">
      <c r="B14" s="191" t="s">
        <v>60</v>
      </c>
      <c r="C14" s="30"/>
      <c r="D14" s="203" t="s">
        <v>3</v>
      </c>
      <c r="E14" s="203" t="s">
        <v>231</v>
      </c>
      <c r="F14" s="218"/>
      <c r="G14" s="218"/>
      <c r="H14" s="218" t="s">
        <v>61</v>
      </c>
      <c r="I14" s="218"/>
      <c r="J14" s="218"/>
      <c r="K14" s="218"/>
      <c r="L14" s="222"/>
      <c r="M14" s="222"/>
      <c r="N14" s="222"/>
      <c r="O14" s="502" t="s">
        <v>328</v>
      </c>
      <c r="P14" s="222">
        <v>1</v>
      </c>
      <c r="Q14" s="222" t="s">
        <v>232</v>
      </c>
      <c r="R14" s="223" t="s">
        <v>233</v>
      </c>
      <c r="S14" s="223"/>
      <c r="T14" s="504" t="s">
        <v>327</v>
      </c>
      <c r="U14" s="223"/>
      <c r="V14" s="223"/>
      <c r="W14" s="223" t="s">
        <v>232</v>
      </c>
      <c r="X14" s="217"/>
      <c r="Y14" s="217"/>
      <c r="Z14" s="204"/>
      <c r="AA14" s="204" t="s">
        <v>234</v>
      </c>
      <c r="AB14" s="204"/>
      <c r="AC14" s="204"/>
      <c r="AD14" s="192" t="s">
        <v>62</v>
      </c>
      <c r="AE14" s="204"/>
      <c r="AF14" s="203" t="s">
        <v>235</v>
      </c>
      <c r="AG14" s="203"/>
      <c r="AH14" s="203"/>
      <c r="AI14" s="203" t="s">
        <v>63</v>
      </c>
      <c r="AJ14" s="203" t="s">
        <v>64</v>
      </c>
      <c r="AK14" s="228" t="s">
        <v>236</v>
      </c>
      <c r="AL14" s="205" t="s">
        <v>237</v>
      </c>
      <c r="AM14" s="205" t="s">
        <v>238</v>
      </c>
      <c r="AN14" s="205" t="s">
        <v>239</v>
      </c>
      <c r="AO14" s="205" t="s">
        <v>240</v>
      </c>
      <c r="AP14" s="205"/>
      <c r="AQ14" s="205" t="s">
        <v>241</v>
      </c>
      <c r="AR14" s="488" t="s">
        <v>308</v>
      </c>
      <c r="AS14" s="488" t="s">
        <v>309</v>
      </c>
      <c r="AT14" s="488"/>
      <c r="AU14" s="488"/>
    </row>
    <row r="15" spans="2:47" x14ac:dyDescent="0.2"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2:47" x14ac:dyDescent="0.2"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2:32" ht="24" x14ac:dyDescent="0.3">
      <c r="B17" s="416" t="s">
        <v>65</v>
      </c>
      <c r="D17" t="s">
        <v>285</v>
      </c>
      <c r="E17" t="s">
        <v>284</v>
      </c>
      <c r="F17" t="s">
        <v>52</v>
      </c>
      <c r="G17" t="s">
        <v>60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2:32" x14ac:dyDescent="0.2">
      <c r="C18" t="s">
        <v>279</v>
      </c>
      <c r="D18" t="s">
        <v>277</v>
      </c>
      <c r="E18" s="492" t="s">
        <v>278</v>
      </c>
      <c r="F18" t="s">
        <v>53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2:32" x14ac:dyDescent="0.2">
      <c r="C19" t="s">
        <v>280</v>
      </c>
      <c r="D19" t="s">
        <v>281</v>
      </c>
      <c r="E19" s="492" t="s">
        <v>301</v>
      </c>
      <c r="F19" t="s">
        <v>53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2:32" x14ac:dyDescent="0.2">
      <c r="C20" s="505" t="s">
        <v>334</v>
      </c>
      <c r="D20" s="505" t="s">
        <v>335</v>
      </c>
      <c r="E20" s="506" t="s">
        <v>336</v>
      </c>
      <c r="F20" s="505" t="s">
        <v>53</v>
      </c>
      <c r="G20" s="189" t="s">
        <v>355</v>
      </c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2:32" x14ac:dyDescent="0.2">
      <c r="C21" s="482" t="s">
        <v>364</v>
      </c>
      <c r="D21" s="482" t="s">
        <v>365</v>
      </c>
      <c r="E21" s="492">
        <v>0</v>
      </c>
      <c r="F21" s="482" t="s">
        <v>56</v>
      </c>
      <c r="G21" s="482" t="s">
        <v>366</v>
      </c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2:32" x14ac:dyDescent="0.2"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2:32" x14ac:dyDescent="0.2">
      <c r="B23" s="189" t="s">
        <v>271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2:32" x14ac:dyDescent="0.2">
      <c r="C24" s="482" t="s">
        <v>66</v>
      </c>
      <c r="D24" t="s">
        <v>270</v>
      </c>
      <c r="E24" s="20">
        <v>0</v>
      </c>
      <c r="F24" t="s">
        <v>54</v>
      </c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2:32" x14ac:dyDescent="0.2">
      <c r="C25" s="482" t="s">
        <v>272</v>
      </c>
      <c r="D25" t="s">
        <v>273</v>
      </c>
      <c r="E25" s="500" t="s">
        <v>324</v>
      </c>
      <c r="F25" t="s">
        <v>53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2:32" ht="43" customHeight="1" x14ac:dyDescent="0.2">
      <c r="C26" s="484" t="s">
        <v>337</v>
      </c>
      <c r="D26" s="490" t="s">
        <v>48</v>
      </c>
      <c r="E26" s="499" t="s">
        <v>323</v>
      </c>
      <c r="F26" t="s">
        <v>53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2:32" x14ac:dyDescent="0.2">
      <c r="C27" s="415" t="s">
        <v>269</v>
      </c>
    </row>
    <row r="28" spans="2:32" x14ac:dyDescent="0.2">
      <c r="C28" s="189" t="s">
        <v>286</v>
      </c>
      <c r="D28" t="s">
        <v>313</v>
      </c>
      <c r="E28" s="493" t="str">
        <f xml:space="preserve"> TEXT(3200000,"0.0E+0")</f>
        <v>3.2E+6</v>
      </c>
      <c r="F28" s="482" t="s">
        <v>316</v>
      </c>
    </row>
    <row r="29" spans="2:32" x14ac:dyDescent="0.2">
      <c r="C29" s="189"/>
      <c r="D29" t="s">
        <v>312</v>
      </c>
      <c r="E29" s="493" t="str">
        <f>TEXT(11500000*180/PI(),"0.00E+00")</f>
        <v>6.59E+08</v>
      </c>
      <c r="F29" s="482" t="s">
        <v>315</v>
      </c>
    </row>
    <row r="30" spans="2:32" x14ac:dyDescent="0.2">
      <c r="C30" s="189"/>
      <c r="D30" t="s">
        <v>314</v>
      </c>
      <c r="E30" s="493" t="str">
        <f>TEXT(13000000*180/PI(),"0.00E+00")</f>
        <v>7.45E+08</v>
      </c>
      <c r="F30" s="482" t="s">
        <v>315</v>
      </c>
    </row>
    <row r="31" spans="2:32" x14ac:dyDescent="0.2">
      <c r="C31" t="s">
        <v>287</v>
      </c>
      <c r="D31" t="s">
        <v>195</v>
      </c>
      <c r="E31" s="494" t="str">
        <f>"[" &amp; 96000 &amp; ";" &amp; 101000 &amp; ";" &amp; E28&amp; ";"&amp;E29 &amp; ";" &amp;E30 &amp; ";" &amp; TEXT(2090000*180/PI(),"0.00E+00") &amp; "]"</f>
        <v>[96000;101000;3.2E+6;6.59E+08;7.45E+08;1.20E+08]</v>
      </c>
      <c r="F31" s="482" t="s">
        <v>288</v>
      </c>
    </row>
    <row r="32" spans="2:32" x14ac:dyDescent="0.2"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2:32" x14ac:dyDescent="0.2">
      <c r="B33" s="189" t="s">
        <v>274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2:32" x14ac:dyDescent="0.2">
      <c r="C34" t="s">
        <v>275</v>
      </c>
      <c r="D34" t="s">
        <v>276</v>
      </c>
      <c r="E34" s="500" t="s">
        <v>325</v>
      </c>
      <c r="F34" t="s">
        <v>53</v>
      </c>
    </row>
    <row r="35" spans="2:32" x14ac:dyDescent="0.2">
      <c r="D35" t="s">
        <v>351</v>
      </c>
      <c r="E35" s="492">
        <v>1</v>
      </c>
      <c r="F35" t="s">
        <v>56</v>
      </c>
      <c r="G35" t="s">
        <v>352</v>
      </c>
    </row>
    <row r="36" spans="2:32" x14ac:dyDescent="0.2">
      <c r="B36" s="189" t="s">
        <v>289</v>
      </c>
    </row>
    <row r="37" spans="2:32" x14ac:dyDescent="0.2">
      <c r="B37" s="509" t="s">
        <v>143</v>
      </c>
      <c r="C37" s="497" t="s">
        <v>320</v>
      </c>
      <c r="D37" s="497" t="s">
        <v>321</v>
      </c>
      <c r="E37" s="498" t="s">
        <v>322</v>
      </c>
      <c r="G37" s="497" t="s">
        <v>329</v>
      </c>
    </row>
    <row r="38" spans="2:32" x14ac:dyDescent="0.2">
      <c r="C38" t="s">
        <v>67</v>
      </c>
      <c r="D38" t="s">
        <v>27</v>
      </c>
      <c r="E38" s="20">
        <v>2.4</v>
      </c>
      <c r="F38" t="s">
        <v>56</v>
      </c>
    </row>
    <row r="39" spans="2:32" x14ac:dyDescent="0.2">
      <c r="B39" s="509" t="s">
        <v>342</v>
      </c>
      <c r="E39" s="20"/>
    </row>
    <row r="40" spans="2:32" x14ac:dyDescent="0.2">
      <c r="B40" s="509"/>
      <c r="D40" t="s">
        <v>349</v>
      </c>
      <c r="E40" s="20"/>
    </row>
    <row r="41" spans="2:32" x14ac:dyDescent="0.2">
      <c r="B41" s="509"/>
      <c r="C41" t="s">
        <v>345</v>
      </c>
      <c r="D41" t="s">
        <v>343</v>
      </c>
      <c r="E41" s="510" t="s">
        <v>344</v>
      </c>
      <c r="F41" t="s">
        <v>53</v>
      </c>
      <c r="G41" t="s">
        <v>346</v>
      </c>
    </row>
    <row r="42" spans="2:32" ht="17" x14ac:dyDescent="0.25">
      <c r="B42" s="509"/>
      <c r="C42" s="512" t="s">
        <v>90</v>
      </c>
      <c r="D42" t="s">
        <v>347</v>
      </c>
      <c r="E42" s="510" t="s">
        <v>344</v>
      </c>
      <c r="F42" t="s">
        <v>53</v>
      </c>
      <c r="G42" s="511" t="s">
        <v>348</v>
      </c>
    </row>
    <row r="43" spans="2:32" x14ac:dyDescent="0.2">
      <c r="C43" t="s">
        <v>353</v>
      </c>
      <c r="D43" t="s">
        <v>282</v>
      </c>
      <c r="E43" s="492" t="s">
        <v>283</v>
      </c>
      <c r="F43" t="s">
        <v>53</v>
      </c>
      <c r="G43" t="s">
        <v>354</v>
      </c>
    </row>
    <row r="44" spans="2:32" x14ac:dyDescent="0.2">
      <c r="C44" t="s">
        <v>338</v>
      </c>
      <c r="D44" t="s">
        <v>341</v>
      </c>
      <c r="E44" s="508" t="s">
        <v>339</v>
      </c>
      <c r="F44" t="s">
        <v>53</v>
      </c>
      <c r="G44" t="s">
        <v>340</v>
      </c>
    </row>
    <row r="46" spans="2:32" x14ac:dyDescent="0.2">
      <c r="B46" s="415" t="s">
        <v>290</v>
      </c>
    </row>
    <row r="47" spans="2:32" x14ac:dyDescent="0.2">
      <c r="C47" t="s">
        <v>296</v>
      </c>
      <c r="D47" t="s">
        <v>293</v>
      </c>
      <c r="E47" s="495" t="str">
        <f>10 &amp; "," &amp; 10 &amp; "," &amp; 2 &amp; ","  &amp; TEXT(2*PI()/180,"0.000") &amp; ","  &amp; TEXT(2*PI()/180,"0.000") &amp; ","  &amp; TEXT(20*PI()/180,"0.000") &amp; "," &amp; 1</f>
        <v>10,10,2,0.035,0.035,0.349,1</v>
      </c>
      <c r="F47" t="s">
        <v>359</v>
      </c>
    </row>
    <row r="48" spans="2:32" x14ac:dyDescent="0.2">
      <c r="C48" t="s">
        <v>297</v>
      </c>
      <c r="D48" t="s">
        <v>294</v>
      </c>
      <c r="E48" s="495" t="str">
        <f>"NaN"&amp;","&amp;"NaN"&amp;","&amp;5&amp;","&amp;TEXT(10*PI()/180,"0.0000")&amp;","&amp;TEXT(10*PI()/180,"0.000")&amp;","&amp;"NaN" &amp; "," &amp; 1</f>
        <v>NaN,NaN,5,0.1745,0.175,NaN,1</v>
      </c>
      <c r="F48" t="s">
        <v>359</v>
      </c>
    </row>
    <row r="49" spans="3:7" x14ac:dyDescent="0.2">
      <c r="C49" t="s">
        <v>295</v>
      </c>
      <c r="D49" t="s">
        <v>291</v>
      </c>
      <c r="E49" s="495" t="str">
        <f>"[" &amp; E47 &amp; ";" &amp; E48 &amp;"]"</f>
        <v>[10,10,2,0.035,0.035,0.349,1;NaN,NaN,5,0.1745,0.175,NaN,1]</v>
      </c>
      <c r="F49" t="s">
        <v>300</v>
      </c>
    </row>
    <row r="50" spans="3:7" x14ac:dyDescent="0.2">
      <c r="C50" t="s">
        <v>298</v>
      </c>
      <c r="D50" t="s">
        <v>292</v>
      </c>
      <c r="E50" s="495" t="str">
        <f>"[" &amp; "1"&amp;","&amp;1&amp;","&amp;1&amp;","&amp;1&amp;","&amp;1&amp;","&amp;"1" &amp; "]"</f>
        <v>[1,1,1,1,1,1]</v>
      </c>
      <c r="F50" t="s">
        <v>56</v>
      </c>
      <c r="G50" s="483" t="s">
        <v>299</v>
      </c>
    </row>
    <row r="51" spans="3:7" x14ac:dyDescent="0.2">
      <c r="D51" t="s">
        <v>367</v>
      </c>
      <c r="E51" t="s">
        <v>369</v>
      </c>
      <c r="F51" t="s">
        <v>368</v>
      </c>
      <c r="G51" t="s">
        <v>370</v>
      </c>
    </row>
  </sheetData>
  <pageMargins left="0.69930555555555596" right="0.69930555555555596" top="0.75" bottom="0.75" header="0.3" footer="0.3"/>
  <pageSetup orientation="portrait"/>
  <ignoredErrors>
    <ignoredError sqref="E4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N89"/>
  <sheetViews>
    <sheetView topLeftCell="K1" zoomScale="255" zoomScaleNormal="255" zoomScalePageLayoutView="255" workbookViewId="0">
      <selection activeCell="T6" sqref="T6"/>
    </sheetView>
  </sheetViews>
  <sheetFormatPr baseColWidth="10" defaultColWidth="9" defaultRowHeight="15" x14ac:dyDescent="0.2"/>
  <cols>
    <col min="1" max="1" width="15.33203125" customWidth="1"/>
    <col min="2" max="2" width="13.1640625" customWidth="1"/>
    <col min="3" max="3" width="42.33203125" customWidth="1"/>
    <col min="4" max="4" width="9.6640625" customWidth="1"/>
    <col min="6" max="6" width="10.83203125" style="14" customWidth="1"/>
    <col min="8" max="8" width="9" style="10"/>
    <col min="14" max="14" width="9" style="573"/>
    <col min="20" max="20" width="17.1640625" style="417" customWidth="1"/>
    <col min="23" max="23" width="9" style="14"/>
    <col min="26" max="26" width="9" style="14"/>
    <col min="27" max="27" width="32" customWidth="1"/>
    <col min="30" max="30" width="10.5" bestFit="1" customWidth="1"/>
    <col min="31" max="31" width="10" bestFit="1" customWidth="1"/>
    <col min="32" max="32" width="9.33203125" bestFit="1" customWidth="1"/>
    <col min="33" max="33" width="13.33203125" bestFit="1" customWidth="1"/>
    <col min="34" max="34" width="11.6640625" bestFit="1" customWidth="1"/>
    <col min="35" max="35" width="12" bestFit="1" customWidth="1"/>
    <col min="36" max="36" width="10.5" bestFit="1" customWidth="1"/>
    <col min="37" max="37" width="10.33203125" bestFit="1" customWidth="1"/>
    <col min="38" max="38" width="9.83203125" bestFit="1" customWidth="1"/>
    <col min="39" max="39" width="10" bestFit="1" customWidth="1"/>
    <col min="40" max="40" width="14.5" bestFit="1" customWidth="1"/>
    <col min="41" max="41" width="12.5" bestFit="1" customWidth="1"/>
    <col min="42" max="42" width="9.33203125" bestFit="1" customWidth="1"/>
    <col min="43" max="43" width="9.5" bestFit="1" customWidth="1"/>
    <col min="44" max="44" width="14.5" bestFit="1" customWidth="1"/>
    <col min="45" max="45" width="9.6640625" bestFit="1" customWidth="1"/>
    <col min="46" max="46" width="11.83203125" bestFit="1" customWidth="1"/>
    <col min="47" max="47" width="8.33203125" bestFit="1" customWidth="1"/>
    <col min="48" max="48" width="9.33203125" bestFit="1" customWidth="1"/>
    <col min="49" max="49" width="7.1640625" bestFit="1" customWidth="1"/>
    <col min="50" max="50" width="19.83203125" bestFit="1" customWidth="1"/>
    <col min="51" max="51" width="6.83203125" bestFit="1" customWidth="1"/>
    <col min="52" max="52" width="11" bestFit="1" customWidth="1"/>
    <col min="53" max="53" width="22" bestFit="1" customWidth="1"/>
    <col min="54" max="54" width="16.5" bestFit="1" customWidth="1"/>
    <col min="55" max="55" width="12.1640625" bestFit="1" customWidth="1"/>
    <col min="56" max="56" width="8.1640625" bestFit="1" customWidth="1"/>
    <col min="57" max="57" width="9.1640625" bestFit="1" customWidth="1"/>
    <col min="58" max="58" width="12" bestFit="1" customWidth="1"/>
    <col min="59" max="59" width="16.5" bestFit="1" customWidth="1"/>
    <col min="60" max="60" width="17.33203125" bestFit="1" customWidth="1"/>
    <col min="61" max="61" width="17.6640625" bestFit="1" customWidth="1"/>
    <col min="62" max="62" width="9.5" bestFit="1" customWidth="1"/>
    <col min="63" max="63" width="10.1640625" bestFit="1" customWidth="1"/>
    <col min="64" max="64" width="10.33203125" bestFit="1" customWidth="1"/>
    <col min="65" max="65" width="11.6640625" bestFit="1" customWidth="1"/>
    <col min="66" max="66" width="12.1640625" bestFit="1" customWidth="1"/>
  </cols>
  <sheetData>
    <row r="1" spans="1:66" x14ac:dyDescent="0.2">
      <c r="AA1" s="238" t="s">
        <v>244</v>
      </c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</row>
    <row r="2" spans="1:66" ht="16" thickBot="1" x14ac:dyDescent="0.25">
      <c r="AA2" s="239" t="s">
        <v>245</v>
      </c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</row>
    <row r="3" spans="1:66" s="21" customFormat="1" ht="14" thickBot="1" x14ac:dyDescent="0.2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605" t="s">
        <v>144</v>
      </c>
      <c r="T3" s="607"/>
      <c r="U3" s="22"/>
      <c r="V3" s="606" t="s">
        <v>145</v>
      </c>
      <c r="W3" s="607"/>
      <c r="X3" s="608" t="s">
        <v>146</v>
      </c>
      <c r="Y3" s="609"/>
      <c r="Z3" s="610"/>
      <c r="AB3" s="241" t="s">
        <v>17</v>
      </c>
      <c r="AC3" s="239"/>
      <c r="AD3" s="242" t="str">
        <f>INTRODUCTION!D11</f>
        <v>Runname</v>
      </c>
      <c r="AE3" s="242" t="str">
        <f>INTRODUCTION!E11</f>
        <v>Inputcode</v>
      </c>
      <c r="AF3" s="242" t="str">
        <f>INTRODUCTION!F11</f>
        <v>Wind_Dir</v>
      </c>
      <c r="AG3" s="242" t="str">
        <f>INTRODUCTION!G11</f>
        <v>Wind_Speed,</v>
      </c>
      <c r="AH3" s="242" t="str">
        <f>INTRODUCTION!H11</f>
        <v>Wind_Type,</v>
      </c>
      <c r="AI3" s="242" t="str">
        <f>INTRODUCTION!I11</f>
        <v>Wind_Seed,</v>
      </c>
      <c r="AJ3" s="242" t="str">
        <f>INTRODUCTION!K11</f>
        <v>Wind_Grid</v>
      </c>
      <c r="AK3" s="242" t="str">
        <f>INTRODUCTION!L11</f>
        <v>Wave_Dir,</v>
      </c>
      <c r="AL3" s="242" t="str">
        <f>INTRODUCTION!M11</f>
        <v>Wave_Hs,</v>
      </c>
      <c r="AM3" s="242" t="str">
        <f>INTRODUCTION!N11</f>
        <v>Wave_Tp,</v>
      </c>
      <c r="AN3" s="242" t="str">
        <f>INTRODUCTION!P11</f>
        <v>Wave_Gamma</v>
      </c>
      <c r="AO3" s="242" t="str">
        <f>INTRODUCTION!Q11</f>
        <v>Wave_Seed,</v>
      </c>
      <c r="AP3" s="242" t="str">
        <f>INTRODUCTION!R11</f>
        <v>Swell_Hs</v>
      </c>
      <c r="AQ3" s="242" t="str">
        <f>INTRODUCTION!S11</f>
        <v>Swell_Tp</v>
      </c>
      <c r="AR3" s="242" t="str">
        <f>INTRODUCTION!U11</f>
        <v>Swell_Gamma</v>
      </c>
      <c r="AS3" s="242" t="str">
        <f>INTRODUCTION!V11</f>
        <v>Swell_Dir</v>
      </c>
      <c r="AT3" s="242" t="str">
        <f>INTRODUCTION!W11</f>
        <v>Swell_Seed</v>
      </c>
      <c r="AU3" s="242" t="str">
        <f>INTRODUCTION!X11</f>
        <v>Cur_Dir,</v>
      </c>
      <c r="AV3" s="242" t="str">
        <f>INTRODUCTION!Y11</f>
        <v>Cur_Spd,</v>
      </c>
      <c r="AW3" s="242" t="str">
        <f>INTRODUCTION!Z11</f>
        <v>GAL_X</v>
      </c>
      <c r="AX3" s="242" t="str">
        <f>INTRODUCTION!AA11</f>
        <v>GAL_Mag</v>
      </c>
      <c r="AY3" s="242" t="str">
        <f>INTRODUCTION!AB11</f>
        <v>LAL_X</v>
      </c>
      <c r="AZ3" s="242" t="str">
        <f>INTRODUCTION!AC11</f>
        <v>LAL_Mag</v>
      </c>
      <c r="BA3" s="242" t="str">
        <f>INTRODUCTION!AD11</f>
        <v>MoorBreak_MLnumber</v>
      </c>
      <c r="BB3" s="242" t="str">
        <f>INTRODUCTION!AE11</f>
        <v>MoorBreak_Time</v>
      </c>
      <c r="BC3" s="242" t="str">
        <f>INTRODUCTION!AF11</f>
        <v>Ballast_Flag</v>
      </c>
      <c r="BD3" s="242" t="str">
        <f>INTRODUCTION!AG11</f>
        <v>Nacyaw</v>
      </c>
      <c r="BE3" s="242" t="str">
        <f>INTRODUCTION!AH11</f>
        <v>RunTime</v>
      </c>
      <c r="BF3" s="242" t="str">
        <f>INTRODUCTION!AI11</f>
        <v>Output_Flag</v>
      </c>
      <c r="BG3" s="242" t="str">
        <f>INTRODUCTION!AJ11</f>
        <v>OutputStats_Flag</v>
      </c>
      <c r="BH3" s="242" t="str">
        <f>INTRODUCTION!AK11</f>
        <v>FAST_Flag</v>
      </c>
      <c r="BI3" s="242" t="str">
        <f>INTRODUCTION!AL11</f>
        <v>Datfile</v>
      </c>
      <c r="BJ3" s="242" t="str">
        <f>INTRODUCTION!AM11</f>
        <v>Run_Flag</v>
      </c>
      <c r="BK3" s="242" t="str">
        <f>INTRODUCTION!AN11</f>
        <v>Save_Sim</v>
      </c>
      <c r="BL3" s="242" t="str">
        <f>INTRODUCTION!AO11</f>
        <v>CutInTime</v>
      </c>
      <c r="BM3" s="242" t="str">
        <f>INTRODUCTION!AP11</f>
        <v>CutOutTime</v>
      </c>
      <c r="BN3" s="242" t="str">
        <f>INTRODUCTION!AQ11</f>
        <v>Time_Origin</v>
      </c>
    </row>
    <row r="4" spans="1:66" s="21" customFormat="1" ht="80" thickTop="1" thickBot="1" x14ac:dyDescent="0.2">
      <c r="A4" s="1" t="s">
        <v>147</v>
      </c>
      <c r="B4" s="2" t="s">
        <v>148</v>
      </c>
      <c r="C4" s="23" t="s">
        <v>149</v>
      </c>
      <c r="D4" s="23" t="s">
        <v>150</v>
      </c>
      <c r="E4" s="24" t="s">
        <v>151</v>
      </c>
      <c r="F4" s="25" t="s">
        <v>152</v>
      </c>
      <c r="G4" s="2" t="s">
        <v>153</v>
      </c>
      <c r="H4" s="2" t="s">
        <v>154</v>
      </c>
      <c r="I4" s="26" t="s">
        <v>155</v>
      </c>
      <c r="J4" s="26" t="s">
        <v>156</v>
      </c>
      <c r="K4" s="2" t="s">
        <v>157</v>
      </c>
      <c r="L4" s="2" t="s">
        <v>158</v>
      </c>
      <c r="M4" s="23" t="s">
        <v>363</v>
      </c>
      <c r="N4" s="1" t="s">
        <v>159</v>
      </c>
      <c r="O4" s="27" t="s">
        <v>160</v>
      </c>
      <c r="P4" s="27" t="s">
        <v>161</v>
      </c>
      <c r="Q4" s="2" t="s">
        <v>162</v>
      </c>
      <c r="R4" s="2" t="s">
        <v>163</v>
      </c>
      <c r="S4" s="2" t="s">
        <v>164</v>
      </c>
      <c r="T4" s="414" t="s">
        <v>268</v>
      </c>
      <c r="U4" s="4" t="s">
        <v>165</v>
      </c>
      <c r="V4" s="4" t="s">
        <v>166</v>
      </c>
      <c r="W4" s="15" t="s">
        <v>167</v>
      </c>
      <c r="X4" s="28" t="s">
        <v>168</v>
      </c>
      <c r="Y4" s="28" t="s">
        <v>169</v>
      </c>
      <c r="Z4" s="29" t="s">
        <v>170</v>
      </c>
      <c r="AB4" s="244" t="s">
        <v>52</v>
      </c>
      <c r="AC4" s="239"/>
      <c r="AD4" s="245" t="str">
        <f>INTRODUCTION!D12</f>
        <v>str</v>
      </c>
      <c r="AE4" s="245" t="str">
        <f>INTRODUCTION!E12</f>
        <v>str</v>
      </c>
      <c r="AF4" s="245" t="str">
        <f>INTRODUCTION!F12</f>
        <v>deg</v>
      </c>
      <c r="AG4" s="245" t="str">
        <f>INTRODUCTION!G12</f>
        <v>m/s</v>
      </c>
      <c r="AH4" s="245" t="str">
        <f>INTRODUCTION!H12</f>
        <v>-</v>
      </c>
      <c r="AI4" s="245" t="str">
        <f>INTRODUCTION!I12</f>
        <v>-</v>
      </c>
      <c r="AJ4" s="245" t="str">
        <f>INTRODUCTION!K12</f>
        <v>m</v>
      </c>
      <c r="AK4" s="245" t="str">
        <f>INTRODUCTION!L12</f>
        <v>deg</v>
      </c>
      <c r="AL4" s="245" t="str">
        <f>INTRODUCTION!M12</f>
        <v>m</v>
      </c>
      <c r="AM4" s="245" t="str">
        <f>INTRODUCTION!N12</f>
        <v>s</v>
      </c>
      <c r="AN4" s="245" t="str">
        <f>INTRODUCTION!P12</f>
        <v>-</v>
      </c>
      <c r="AO4" s="245" t="str">
        <f>INTRODUCTION!Q12</f>
        <v>-</v>
      </c>
      <c r="AP4" s="245" t="str">
        <f>INTRODUCTION!R12</f>
        <v>m</v>
      </c>
      <c r="AQ4" s="245" t="str">
        <f>INTRODUCTION!S12</f>
        <v>s</v>
      </c>
      <c r="AR4" s="245" t="str">
        <f>INTRODUCTION!U12</f>
        <v>-</v>
      </c>
      <c r="AS4" s="245" t="str">
        <f>INTRODUCTION!V12</f>
        <v>deg</v>
      </c>
      <c r="AT4" s="245" t="str">
        <f>INTRODUCTION!W12</f>
        <v>-</v>
      </c>
      <c r="AU4" s="245" t="str">
        <f>INTRODUCTION!X12</f>
        <v>deg</v>
      </c>
      <c r="AV4" s="245" t="str">
        <f>INTRODUCTION!Y12</f>
        <v>m/s</v>
      </c>
      <c r="AW4" s="245" t="str">
        <f>INTRODUCTION!Z12</f>
        <v>m</v>
      </c>
      <c r="AX4" s="245" t="str">
        <f>INTRODUCTION!AA12</f>
        <v>N</v>
      </c>
      <c r="AY4" s="245" t="str">
        <f>INTRODUCTION!AB12</f>
        <v>m</v>
      </c>
      <c r="AZ4" s="245" t="str">
        <f>INTRODUCTION!AC12</f>
        <v>N</v>
      </c>
      <c r="BA4" s="245" t="str">
        <f>INTRODUCTION!AD12</f>
        <v>-</v>
      </c>
      <c r="BB4" s="245" t="str">
        <f>INTRODUCTION!AE12</f>
        <v>s</v>
      </c>
      <c r="BC4" s="245" t="str">
        <f>INTRODUCTION!AF12</f>
        <v>-</v>
      </c>
      <c r="BD4" s="245" t="str">
        <f>INTRODUCTION!AG12</f>
        <v>deg</v>
      </c>
      <c r="BE4" s="245" t="str">
        <f>INTRODUCTION!AH12</f>
        <v>s</v>
      </c>
      <c r="BF4" s="245" t="str">
        <f>INTRODUCTION!AI12</f>
        <v>-</v>
      </c>
      <c r="BG4" s="245" t="str">
        <f>INTRODUCTION!AJ12</f>
        <v>-</v>
      </c>
      <c r="BH4" s="245" t="str">
        <f>INTRODUCTION!AK12</f>
        <v>-</v>
      </c>
      <c r="BI4" s="245" t="str">
        <f>INTRODUCTION!AL12</f>
        <v>-</v>
      </c>
      <c r="BJ4" s="245">
        <f>INTRODUCTION!AM12</f>
        <v>0</v>
      </c>
      <c r="BK4" s="245" t="str">
        <f>INTRODUCTION!AN12</f>
        <v>-</v>
      </c>
      <c r="BL4" s="245" t="str">
        <f>INTRODUCTION!AO12</f>
        <v>s</v>
      </c>
      <c r="BM4" s="245" t="str">
        <f>INTRODUCTION!AP12</f>
        <v>s</v>
      </c>
      <c r="BN4" s="245" t="str">
        <f>INTRODUCTION!AQ12</f>
        <v>-</v>
      </c>
    </row>
    <row r="5" spans="1:66" s="21" customFormat="1" ht="12" customHeight="1" thickTop="1" thickBot="1" x14ac:dyDescent="0.2">
      <c r="A5" s="5" t="s">
        <v>171</v>
      </c>
      <c r="B5" s="6" t="s">
        <v>171</v>
      </c>
      <c r="C5" s="7" t="s">
        <v>171</v>
      </c>
      <c r="D5" s="7" t="s">
        <v>171</v>
      </c>
      <c r="E5" s="8" t="s">
        <v>171</v>
      </c>
      <c r="F5" s="9" t="s">
        <v>171</v>
      </c>
      <c r="G5" s="6" t="s">
        <v>171</v>
      </c>
      <c r="H5" s="6" t="s">
        <v>172</v>
      </c>
      <c r="I5" s="12" t="s">
        <v>173</v>
      </c>
      <c r="J5" s="12" t="s">
        <v>171</v>
      </c>
      <c r="K5" s="6" t="s">
        <v>171</v>
      </c>
      <c r="L5" s="6" t="s">
        <v>174</v>
      </c>
      <c r="M5" s="7" t="s">
        <v>174</v>
      </c>
      <c r="N5" s="5" t="s">
        <v>171</v>
      </c>
      <c r="O5" s="13" t="s">
        <v>175</v>
      </c>
      <c r="P5" s="13" t="s">
        <v>176</v>
      </c>
      <c r="Q5" s="6" t="s">
        <v>171</v>
      </c>
      <c r="R5" s="6" t="s">
        <v>174</v>
      </c>
      <c r="S5" s="6" t="s">
        <v>174</v>
      </c>
      <c r="T5" s="489">
        <v>11501719.77</v>
      </c>
      <c r="U5" s="6" t="s">
        <v>171</v>
      </c>
      <c r="V5" s="6" t="s">
        <v>174</v>
      </c>
      <c r="W5" s="17" t="s">
        <v>172</v>
      </c>
      <c r="X5" s="16" t="s">
        <v>176</v>
      </c>
      <c r="Y5" s="16" t="s">
        <v>176</v>
      </c>
      <c r="Z5" s="18" t="s">
        <v>176</v>
      </c>
      <c r="AA5" s="13"/>
      <c r="AB5" s="247" t="s">
        <v>177</v>
      </c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 t="s">
        <v>267</v>
      </c>
      <c r="BD5" s="239"/>
      <c r="BE5" s="239"/>
      <c r="BF5" s="239"/>
      <c r="BG5" s="239"/>
      <c r="BH5" s="239" t="s">
        <v>179</v>
      </c>
      <c r="BI5" s="239" t="s">
        <v>180</v>
      </c>
      <c r="BJ5" s="239"/>
      <c r="BK5" s="239"/>
      <c r="BL5" s="239"/>
      <c r="BM5" s="239"/>
      <c r="BN5" s="239"/>
    </row>
    <row r="6" spans="1:66" s="395" customFormat="1" ht="15.75" customHeight="1" x14ac:dyDescent="0.2">
      <c r="A6" s="390" t="str">
        <f t="shared" ref="A6:A37" si="0">TEXT(B6*10,"00")&amp;TEXT(E6,"00")&amp;TEXT(R6,"000")&amp;TEXT(Q6,"00")</f>
        <v>710000001</v>
      </c>
      <c r="B6" s="391">
        <v>7.1</v>
      </c>
      <c r="C6" s="392" t="s">
        <v>208</v>
      </c>
      <c r="D6" s="391" t="s">
        <v>181</v>
      </c>
      <c r="E6" s="393">
        <v>0</v>
      </c>
      <c r="F6" s="394">
        <v>1.1000000000000001</v>
      </c>
      <c r="G6" s="395" t="s">
        <v>203</v>
      </c>
      <c r="H6" s="396">
        <f>'Wind Conditions'!$C$36</f>
        <v>29.71</v>
      </c>
      <c r="I6" s="397">
        <f>'Wind Conditions'!$C$39</f>
        <v>0.11</v>
      </c>
      <c r="K6" s="398" t="s">
        <v>182</v>
      </c>
      <c r="L6" s="395">
        <v>0</v>
      </c>
      <c r="M6" s="395">
        <v>0</v>
      </c>
      <c r="N6" s="574" t="s">
        <v>207</v>
      </c>
      <c r="O6" s="395">
        <f>VLOOKUP(MOD(180-$L6,360),'Wave and Current Conditions'!$C$33:$E$44,2,TRUE)</f>
        <v>3.16</v>
      </c>
      <c r="P6" s="395">
        <f>VLOOKUP(MOD(180-$L6,360),'Wave and Current Conditions'!$C$33:$E$44,3,TRUE)</f>
        <v>9.77</v>
      </c>
      <c r="Q6" s="398">
        <v>1</v>
      </c>
      <c r="R6" s="395">
        <f t="shared" ref="R6:R37" si="1">L6</f>
        <v>0</v>
      </c>
      <c r="S6" s="412">
        <v>8</v>
      </c>
      <c r="T6" s="419">
        <f>ABS(S6)*SIGN(S6*-1)*T$5</f>
        <v>-92013758.159999996</v>
      </c>
      <c r="U6" s="400" t="s">
        <v>209</v>
      </c>
      <c r="V6" s="395">
        <f t="shared" ref="V6:V37" si="2">R6</f>
        <v>0</v>
      </c>
      <c r="W6" s="395">
        <f>'Wave and Current Conditions'!$D$99</f>
        <v>0.26</v>
      </c>
      <c r="X6" s="395">
        <v>400</v>
      </c>
      <c r="Y6" s="395">
        <v>10800</v>
      </c>
      <c r="Z6" s="399">
        <v>0.01</v>
      </c>
      <c r="AA6" s="413"/>
      <c r="AB6" s="401"/>
      <c r="AC6" s="401"/>
      <c r="AD6" s="239" t="str">
        <f t="shared" ref="AD6:AD37" si="3">"'"&amp;A6&amp;"'"</f>
        <v>'710000001'</v>
      </c>
      <c r="AE6" s="316" t="s">
        <v>9</v>
      </c>
      <c r="AF6" s="268">
        <f t="shared" ref="AF6:AF37" si="4">L6</f>
        <v>0</v>
      </c>
      <c r="AG6" s="268">
        <f t="shared" ref="AG6:AG37" si="5">H6</f>
        <v>29.71</v>
      </c>
      <c r="AH6" s="317">
        <v>1</v>
      </c>
      <c r="AI6" s="239" t="str">
        <f t="shared" ref="AI6:AI37" si="6">"'"&amp;K6&amp;"'"</f>
        <v>'A'</v>
      </c>
      <c r="AJ6" s="317">
        <v>10</v>
      </c>
      <c r="AK6" s="268">
        <f>R6</f>
        <v>0</v>
      </c>
      <c r="AL6" s="270">
        <f t="shared" ref="AL6:AM7" si="7">O6</f>
        <v>3.16</v>
      </c>
      <c r="AM6" s="270">
        <f t="shared" si="7"/>
        <v>9.77</v>
      </c>
      <c r="AN6" s="268">
        <f t="shared" ref="AN6:AN69" si="8">gamma</f>
        <v>2.4</v>
      </c>
      <c r="AO6" s="268">
        <f t="shared" ref="AO6:AO7" si="9">Q6</f>
        <v>1</v>
      </c>
      <c r="AP6" s="268">
        <v>0</v>
      </c>
      <c r="AQ6" s="268">
        <v>15</v>
      </c>
      <c r="AR6" s="268">
        <f t="shared" ref="AR6:AR69" si="10">gamma</f>
        <v>2.4</v>
      </c>
      <c r="AS6" s="268">
        <v>0</v>
      </c>
      <c r="AT6" s="268">
        <v>0</v>
      </c>
      <c r="AU6" s="268">
        <f>V6</f>
        <v>0</v>
      </c>
      <c r="AV6" s="268">
        <f>W6</f>
        <v>0.26</v>
      </c>
      <c r="AW6" s="268" t="s">
        <v>14</v>
      </c>
      <c r="AX6" s="269" t="str">
        <f>"{0,0,0,0,"&amp;T6&amp;",0}"</f>
        <v>{0,0,0,0,-92013758.16,0}</v>
      </c>
      <c r="AY6" s="268" t="s">
        <v>14</v>
      </c>
      <c r="AZ6" s="268" t="s">
        <v>15</v>
      </c>
      <c r="BA6" s="268">
        <v>0</v>
      </c>
      <c r="BB6" s="268">
        <v>0</v>
      </c>
      <c r="BC6" s="317">
        <v>0</v>
      </c>
      <c r="BD6" s="268">
        <f t="shared" ref="BD6:BD37" si="11">M6</f>
        <v>0</v>
      </c>
      <c r="BE6" s="268">
        <f>X6+Y6</f>
        <v>11200</v>
      </c>
      <c r="BF6" s="268">
        <v>1</v>
      </c>
      <c r="BG6" s="268">
        <v>1</v>
      </c>
      <c r="BH6" s="268">
        <v>1</v>
      </c>
      <c r="BI6" s="268"/>
      <c r="BJ6" s="268">
        <v>1</v>
      </c>
      <c r="BK6" s="268">
        <v>1</v>
      </c>
      <c r="BL6" s="268">
        <f>X6</f>
        <v>400</v>
      </c>
      <c r="BM6" s="268">
        <f t="shared" ref="BM6:BM7" si="12">BE6</f>
        <v>11200</v>
      </c>
      <c r="BN6" s="268">
        <v>0</v>
      </c>
    </row>
    <row r="7" spans="1:66" s="395" customFormat="1" ht="15.75" customHeight="1" x14ac:dyDescent="0.2">
      <c r="A7" s="390" t="str">
        <f t="shared" si="0"/>
        <v>710000002</v>
      </c>
      <c r="B7" s="391">
        <v>7.1</v>
      </c>
      <c r="C7" s="392" t="s">
        <v>208</v>
      </c>
      <c r="D7" s="391" t="s">
        <v>181</v>
      </c>
      <c r="E7" s="393">
        <v>0</v>
      </c>
      <c r="F7" s="394">
        <v>1.1000000000000001</v>
      </c>
      <c r="G7" s="395" t="s">
        <v>203</v>
      </c>
      <c r="H7" s="396">
        <f>'Wind Conditions'!$C$36</f>
        <v>29.71</v>
      </c>
      <c r="I7" s="397">
        <f>'Wind Conditions'!$C$39</f>
        <v>0.11</v>
      </c>
      <c r="K7" s="398" t="s">
        <v>91</v>
      </c>
      <c r="L7" s="395">
        <v>0</v>
      </c>
      <c r="M7" s="395">
        <v>0</v>
      </c>
      <c r="N7" s="574" t="s">
        <v>207</v>
      </c>
      <c r="O7" s="395">
        <f>VLOOKUP(MOD(180-$L7,360),'Wave and Current Conditions'!$C$33:$E$44,2,TRUE)</f>
        <v>3.16</v>
      </c>
      <c r="P7" s="395">
        <f>VLOOKUP(MOD(180-$L7,360),'Wave and Current Conditions'!$C$33:$E$44,3,TRUE)</f>
        <v>9.77</v>
      </c>
      <c r="Q7" s="398">
        <v>2</v>
      </c>
      <c r="R7" s="395">
        <f t="shared" si="1"/>
        <v>0</v>
      </c>
      <c r="S7" s="412">
        <f>S6</f>
        <v>8</v>
      </c>
      <c r="T7" s="419">
        <f t="shared" ref="T7:T70" si="13">ABS(S7)*SIGN(S7*-1)*T$5</f>
        <v>-92013758.159999996</v>
      </c>
      <c r="U7" s="400" t="s">
        <v>209</v>
      </c>
      <c r="V7" s="395">
        <f t="shared" si="2"/>
        <v>0</v>
      </c>
      <c r="W7" s="395">
        <f>'Wave and Current Conditions'!$D$99</f>
        <v>0.26</v>
      </c>
      <c r="X7" s="395">
        <v>400</v>
      </c>
      <c r="Y7" s="395">
        <v>10800</v>
      </c>
      <c r="Z7" s="399">
        <v>0.01</v>
      </c>
      <c r="AB7" s="401"/>
      <c r="AC7" s="401"/>
      <c r="AD7" s="239" t="str">
        <f t="shared" si="3"/>
        <v>'710000002'</v>
      </c>
      <c r="AE7" s="269" t="str">
        <f>AE6</f>
        <v>'PAR'</v>
      </c>
      <c r="AF7" s="268">
        <f t="shared" si="4"/>
        <v>0</v>
      </c>
      <c r="AG7" s="268">
        <f t="shared" si="5"/>
        <v>29.71</v>
      </c>
      <c r="AH7" s="268">
        <f>AH6</f>
        <v>1</v>
      </c>
      <c r="AI7" s="239" t="str">
        <f t="shared" si="6"/>
        <v>'B'</v>
      </c>
      <c r="AJ7" s="268">
        <f>AJ6</f>
        <v>10</v>
      </c>
      <c r="AK7" s="268">
        <f t="shared" ref="AK7:AK70" si="14">R7</f>
        <v>0</v>
      </c>
      <c r="AL7" s="270">
        <f t="shared" si="7"/>
        <v>3.16</v>
      </c>
      <c r="AM7" s="270">
        <f t="shared" si="7"/>
        <v>9.77</v>
      </c>
      <c r="AN7" s="268">
        <f t="shared" si="8"/>
        <v>2.4</v>
      </c>
      <c r="AO7" s="268">
        <f t="shared" si="9"/>
        <v>2</v>
      </c>
      <c r="AP7" s="268">
        <v>0</v>
      </c>
      <c r="AQ7" s="268">
        <v>15</v>
      </c>
      <c r="AR7" s="268">
        <f t="shared" si="10"/>
        <v>2.4</v>
      </c>
      <c r="AS7" s="268">
        <v>0</v>
      </c>
      <c r="AT7" s="268">
        <v>0</v>
      </c>
      <c r="AU7" s="268">
        <f t="shared" ref="AU7:AU70" si="15">V7</f>
        <v>0</v>
      </c>
      <c r="AV7" s="268">
        <f>W7</f>
        <v>0.26</v>
      </c>
      <c r="AW7" s="268" t="s">
        <v>14</v>
      </c>
      <c r="AX7" s="269" t="str">
        <f t="shared" ref="AX7:AX47" si="16">"{0,0,0,0,"&amp;T7&amp;",0}"</f>
        <v>{0,0,0,0,-92013758.16,0}</v>
      </c>
      <c r="AY7" s="268" t="s">
        <v>14</v>
      </c>
      <c r="AZ7" s="268" t="s">
        <v>15</v>
      </c>
      <c r="BA7" s="268">
        <v>0</v>
      </c>
      <c r="BB7" s="268">
        <v>0</v>
      </c>
      <c r="BC7" s="268">
        <f>BC6</f>
        <v>0</v>
      </c>
      <c r="BD7" s="268">
        <f t="shared" si="11"/>
        <v>0</v>
      </c>
      <c r="BE7" s="268">
        <f>X7+Y7</f>
        <v>11200</v>
      </c>
      <c r="BF7" s="268">
        <v>1</v>
      </c>
      <c r="BG7" s="268">
        <v>1</v>
      </c>
      <c r="BH7" s="268">
        <v>1</v>
      </c>
      <c r="BI7" s="268"/>
      <c r="BJ7" s="268">
        <v>1</v>
      </c>
      <c r="BK7" s="268">
        <v>1</v>
      </c>
      <c r="BL7" s="268">
        <f>X7</f>
        <v>400</v>
      </c>
      <c r="BM7" s="268">
        <f t="shared" si="12"/>
        <v>11200</v>
      </c>
      <c r="BN7" s="268">
        <v>0</v>
      </c>
    </row>
    <row r="8" spans="1:66" s="395" customFormat="1" ht="15.75" customHeight="1" x14ac:dyDescent="0.2">
      <c r="A8" s="390" t="str">
        <f t="shared" si="0"/>
        <v>710000003</v>
      </c>
      <c r="B8" s="391">
        <v>7.1</v>
      </c>
      <c r="C8" s="392" t="s">
        <v>208</v>
      </c>
      <c r="D8" s="391" t="s">
        <v>181</v>
      </c>
      <c r="E8" s="393">
        <v>0</v>
      </c>
      <c r="F8" s="394">
        <v>1.1000000000000001</v>
      </c>
      <c r="G8" s="395" t="s">
        <v>203</v>
      </c>
      <c r="H8" s="396">
        <f>'Wind Conditions'!$C$36</f>
        <v>29.71</v>
      </c>
      <c r="I8" s="397">
        <f>'Wind Conditions'!$C$39</f>
        <v>0.11</v>
      </c>
      <c r="K8" s="398" t="s">
        <v>186</v>
      </c>
      <c r="L8" s="395">
        <v>0</v>
      </c>
      <c r="M8" s="395">
        <v>0</v>
      </c>
      <c r="N8" s="574" t="s">
        <v>207</v>
      </c>
      <c r="O8" s="395">
        <f>VLOOKUP(MOD(180-$L8,360),'Wave and Current Conditions'!$C$33:$E$44,2,TRUE)</f>
        <v>3.16</v>
      </c>
      <c r="P8" s="395">
        <f>VLOOKUP(MOD(180-$L8,360),'Wave and Current Conditions'!$C$33:$E$44,3,TRUE)</f>
        <v>9.77</v>
      </c>
      <c r="Q8" s="398">
        <v>3</v>
      </c>
      <c r="R8" s="395">
        <f t="shared" si="1"/>
        <v>0</v>
      </c>
      <c r="S8" s="412">
        <f t="shared" ref="S8:S47" si="17">S7</f>
        <v>8</v>
      </c>
      <c r="T8" s="419">
        <f t="shared" si="13"/>
        <v>-92013758.159999996</v>
      </c>
      <c r="U8" s="400" t="s">
        <v>209</v>
      </c>
      <c r="V8" s="395">
        <f t="shared" si="2"/>
        <v>0</v>
      </c>
      <c r="W8" s="395">
        <f>'Wave and Current Conditions'!$D$99</f>
        <v>0.26</v>
      </c>
      <c r="X8" s="395">
        <v>400</v>
      </c>
      <c r="Y8" s="395">
        <v>10800</v>
      </c>
      <c r="Z8" s="399">
        <v>0.01</v>
      </c>
      <c r="AB8" s="401"/>
      <c r="AC8" s="401"/>
      <c r="AD8" s="239" t="str">
        <f t="shared" si="3"/>
        <v>'710000003'</v>
      </c>
      <c r="AE8" s="269" t="str">
        <f t="shared" ref="AE8:AE11" si="18">AE7</f>
        <v>'PAR'</v>
      </c>
      <c r="AF8" s="268">
        <f t="shared" si="4"/>
        <v>0</v>
      </c>
      <c r="AG8" s="268">
        <f t="shared" si="5"/>
        <v>29.71</v>
      </c>
      <c r="AH8" s="268">
        <f t="shared" ref="AH8:AH11" si="19">AH7</f>
        <v>1</v>
      </c>
      <c r="AI8" s="239" t="str">
        <f t="shared" si="6"/>
        <v>'C'</v>
      </c>
      <c r="AJ8" s="268">
        <f t="shared" ref="AJ8:AJ11" si="20">AJ7</f>
        <v>10</v>
      </c>
      <c r="AK8" s="268">
        <f t="shared" si="14"/>
        <v>0</v>
      </c>
      <c r="AL8" s="270">
        <f t="shared" ref="AL8:AL11" si="21">O8</f>
        <v>3.16</v>
      </c>
      <c r="AM8" s="270">
        <f t="shared" ref="AM8:AM11" si="22">P8</f>
        <v>9.77</v>
      </c>
      <c r="AN8" s="268">
        <f t="shared" si="8"/>
        <v>2.4</v>
      </c>
      <c r="AO8" s="268">
        <f t="shared" ref="AO8:AO11" si="23">Q8</f>
        <v>3</v>
      </c>
      <c r="AP8" s="268">
        <v>0</v>
      </c>
      <c r="AQ8" s="268">
        <v>15</v>
      </c>
      <c r="AR8" s="268">
        <f t="shared" si="10"/>
        <v>2.4</v>
      </c>
      <c r="AS8" s="268">
        <v>0</v>
      </c>
      <c r="AT8" s="268">
        <v>0</v>
      </c>
      <c r="AU8" s="268">
        <f t="shared" si="15"/>
        <v>0</v>
      </c>
      <c r="AV8" s="268">
        <f t="shared" ref="AV8:AV11" si="24">W8</f>
        <v>0.26</v>
      </c>
      <c r="AW8" s="268" t="s">
        <v>14</v>
      </c>
      <c r="AX8" s="269" t="str">
        <f t="shared" si="16"/>
        <v>{0,0,0,0,-92013758.16,0}</v>
      </c>
      <c r="AY8" s="268" t="s">
        <v>14</v>
      </c>
      <c r="AZ8" s="268" t="s">
        <v>15</v>
      </c>
      <c r="BA8" s="268">
        <v>0</v>
      </c>
      <c r="BB8" s="268">
        <v>0</v>
      </c>
      <c r="BC8" s="268">
        <f t="shared" ref="BC8:BC11" si="25">BC7</f>
        <v>0</v>
      </c>
      <c r="BD8" s="268">
        <f t="shared" si="11"/>
        <v>0</v>
      </c>
      <c r="BE8" s="268">
        <f t="shared" ref="BE8:BE11" si="26">X8+Y8</f>
        <v>11200</v>
      </c>
      <c r="BF8" s="268">
        <v>1</v>
      </c>
      <c r="BG8" s="268">
        <v>1</v>
      </c>
      <c r="BH8" s="268">
        <v>1</v>
      </c>
      <c r="BI8" s="268"/>
      <c r="BJ8" s="268">
        <v>1</v>
      </c>
      <c r="BK8" s="268">
        <v>1</v>
      </c>
      <c r="BL8" s="268">
        <f t="shared" ref="BL8:BL11" si="27">X8</f>
        <v>400</v>
      </c>
      <c r="BM8" s="268">
        <f t="shared" ref="BM8:BM11" si="28">BE8</f>
        <v>11200</v>
      </c>
      <c r="BN8" s="268">
        <v>0</v>
      </c>
    </row>
    <row r="9" spans="1:66" s="395" customFormat="1" ht="15.75" customHeight="1" x14ac:dyDescent="0.2">
      <c r="A9" s="390" t="str">
        <f t="shared" si="0"/>
        <v>710000004</v>
      </c>
      <c r="B9" s="391">
        <v>7.1</v>
      </c>
      <c r="C9" s="392" t="s">
        <v>208</v>
      </c>
      <c r="D9" s="391" t="s">
        <v>181</v>
      </c>
      <c r="E9" s="393">
        <v>0</v>
      </c>
      <c r="F9" s="394">
        <v>1.1000000000000001</v>
      </c>
      <c r="G9" s="395" t="s">
        <v>203</v>
      </c>
      <c r="H9" s="396">
        <f>'Wind Conditions'!$C$36</f>
        <v>29.71</v>
      </c>
      <c r="I9" s="397">
        <f>'Wind Conditions'!$C$39</f>
        <v>0.11</v>
      </c>
      <c r="K9" s="398" t="s">
        <v>187</v>
      </c>
      <c r="L9" s="395">
        <v>0</v>
      </c>
      <c r="M9" s="395">
        <v>0</v>
      </c>
      <c r="N9" s="574" t="s">
        <v>207</v>
      </c>
      <c r="O9" s="395">
        <f>VLOOKUP(MOD(180-$L9,360),'Wave and Current Conditions'!$C$33:$E$44,2,TRUE)</f>
        <v>3.16</v>
      </c>
      <c r="P9" s="395">
        <f>VLOOKUP(MOD(180-$L9,360),'Wave and Current Conditions'!$C$33:$E$44,3,TRUE)</f>
        <v>9.77</v>
      </c>
      <c r="Q9" s="398">
        <v>4</v>
      </c>
      <c r="R9" s="395">
        <f t="shared" si="1"/>
        <v>0</v>
      </c>
      <c r="S9" s="412">
        <f t="shared" si="17"/>
        <v>8</v>
      </c>
      <c r="T9" s="419">
        <f t="shared" si="13"/>
        <v>-92013758.159999996</v>
      </c>
      <c r="U9" s="400" t="s">
        <v>209</v>
      </c>
      <c r="V9" s="395">
        <f t="shared" si="2"/>
        <v>0</v>
      </c>
      <c r="W9" s="395">
        <f>'Wave and Current Conditions'!$D$99</f>
        <v>0.26</v>
      </c>
      <c r="X9" s="395">
        <v>400</v>
      </c>
      <c r="Y9" s="395">
        <v>10800</v>
      </c>
      <c r="Z9" s="399">
        <v>0.01</v>
      </c>
      <c r="AB9" s="401"/>
      <c r="AC9" s="401"/>
      <c r="AD9" s="239" t="str">
        <f t="shared" si="3"/>
        <v>'710000004'</v>
      </c>
      <c r="AE9" s="269" t="str">
        <f t="shared" si="18"/>
        <v>'PAR'</v>
      </c>
      <c r="AF9" s="268">
        <f t="shared" si="4"/>
        <v>0</v>
      </c>
      <c r="AG9" s="268">
        <f t="shared" si="5"/>
        <v>29.71</v>
      </c>
      <c r="AH9" s="268">
        <f t="shared" si="19"/>
        <v>1</v>
      </c>
      <c r="AI9" s="239" t="str">
        <f t="shared" si="6"/>
        <v>'D'</v>
      </c>
      <c r="AJ9" s="268">
        <f t="shared" si="20"/>
        <v>10</v>
      </c>
      <c r="AK9" s="268">
        <f t="shared" si="14"/>
        <v>0</v>
      </c>
      <c r="AL9" s="270">
        <f t="shared" si="21"/>
        <v>3.16</v>
      </c>
      <c r="AM9" s="270">
        <f t="shared" si="22"/>
        <v>9.77</v>
      </c>
      <c r="AN9" s="268">
        <f t="shared" si="8"/>
        <v>2.4</v>
      </c>
      <c r="AO9" s="268">
        <f t="shared" si="23"/>
        <v>4</v>
      </c>
      <c r="AP9" s="268">
        <v>0</v>
      </c>
      <c r="AQ9" s="268">
        <v>15</v>
      </c>
      <c r="AR9" s="268">
        <f t="shared" si="10"/>
        <v>2.4</v>
      </c>
      <c r="AS9" s="268">
        <v>0</v>
      </c>
      <c r="AT9" s="268">
        <v>0</v>
      </c>
      <c r="AU9" s="268">
        <f t="shared" si="15"/>
        <v>0</v>
      </c>
      <c r="AV9" s="268">
        <f t="shared" si="24"/>
        <v>0.26</v>
      </c>
      <c r="AW9" s="268" t="s">
        <v>14</v>
      </c>
      <c r="AX9" s="269" t="str">
        <f t="shared" si="16"/>
        <v>{0,0,0,0,-92013758.16,0}</v>
      </c>
      <c r="AY9" s="268" t="s">
        <v>14</v>
      </c>
      <c r="AZ9" s="268" t="s">
        <v>15</v>
      </c>
      <c r="BA9" s="268">
        <v>0</v>
      </c>
      <c r="BB9" s="268">
        <v>0</v>
      </c>
      <c r="BC9" s="268">
        <f t="shared" si="25"/>
        <v>0</v>
      </c>
      <c r="BD9" s="268">
        <f t="shared" si="11"/>
        <v>0</v>
      </c>
      <c r="BE9" s="268">
        <f t="shared" si="26"/>
        <v>11200</v>
      </c>
      <c r="BF9" s="268">
        <v>1</v>
      </c>
      <c r="BG9" s="268">
        <v>1</v>
      </c>
      <c r="BH9" s="268">
        <v>1</v>
      </c>
      <c r="BI9" s="268"/>
      <c r="BJ9" s="268">
        <v>1</v>
      </c>
      <c r="BK9" s="268">
        <v>1</v>
      </c>
      <c r="BL9" s="268">
        <f t="shared" si="27"/>
        <v>400</v>
      </c>
      <c r="BM9" s="268">
        <f t="shared" si="28"/>
        <v>11200</v>
      </c>
      <c r="BN9" s="268">
        <v>0</v>
      </c>
    </row>
    <row r="10" spans="1:66" s="395" customFormat="1" ht="15.75" customHeight="1" x14ac:dyDescent="0.2">
      <c r="A10" s="390" t="str">
        <f t="shared" si="0"/>
        <v>710000005</v>
      </c>
      <c r="B10" s="391">
        <v>7.1</v>
      </c>
      <c r="C10" s="392" t="s">
        <v>208</v>
      </c>
      <c r="D10" s="391" t="s">
        <v>181</v>
      </c>
      <c r="E10" s="393">
        <v>0</v>
      </c>
      <c r="F10" s="394">
        <v>1.1000000000000001</v>
      </c>
      <c r="G10" s="395" t="s">
        <v>203</v>
      </c>
      <c r="H10" s="396">
        <f>'Wind Conditions'!$C$36</f>
        <v>29.71</v>
      </c>
      <c r="I10" s="397">
        <f>'Wind Conditions'!$C$39</f>
        <v>0.11</v>
      </c>
      <c r="K10" s="398" t="s">
        <v>188</v>
      </c>
      <c r="L10" s="395">
        <v>0</v>
      </c>
      <c r="M10" s="395">
        <v>0</v>
      </c>
      <c r="N10" s="574" t="s">
        <v>207</v>
      </c>
      <c r="O10" s="395">
        <f>VLOOKUP(MOD(180-$L10,360),'Wave and Current Conditions'!$C$33:$E$44,2,TRUE)</f>
        <v>3.16</v>
      </c>
      <c r="P10" s="395">
        <f>VLOOKUP(MOD(180-$L10,360),'Wave and Current Conditions'!$C$33:$E$44,3,TRUE)</f>
        <v>9.77</v>
      </c>
      <c r="Q10" s="398">
        <v>5</v>
      </c>
      <c r="R10" s="395">
        <f t="shared" si="1"/>
        <v>0</v>
      </c>
      <c r="S10" s="412">
        <f t="shared" si="17"/>
        <v>8</v>
      </c>
      <c r="T10" s="419">
        <f t="shared" si="13"/>
        <v>-92013758.159999996</v>
      </c>
      <c r="U10" s="400" t="s">
        <v>209</v>
      </c>
      <c r="V10" s="395">
        <f t="shared" si="2"/>
        <v>0</v>
      </c>
      <c r="W10" s="395">
        <f>'Wave and Current Conditions'!$D$99</f>
        <v>0.26</v>
      </c>
      <c r="X10" s="395">
        <v>400</v>
      </c>
      <c r="Y10" s="395">
        <v>10800</v>
      </c>
      <c r="Z10" s="399">
        <v>0.01</v>
      </c>
      <c r="AB10" s="401"/>
      <c r="AC10" s="401"/>
      <c r="AD10" s="239" t="str">
        <f t="shared" si="3"/>
        <v>'710000005'</v>
      </c>
      <c r="AE10" s="269" t="str">
        <f t="shared" si="18"/>
        <v>'PAR'</v>
      </c>
      <c r="AF10" s="268">
        <f t="shared" si="4"/>
        <v>0</v>
      </c>
      <c r="AG10" s="268">
        <f t="shared" si="5"/>
        <v>29.71</v>
      </c>
      <c r="AH10" s="268">
        <f t="shared" si="19"/>
        <v>1</v>
      </c>
      <c r="AI10" s="239" t="str">
        <f t="shared" si="6"/>
        <v>'E'</v>
      </c>
      <c r="AJ10" s="268">
        <f t="shared" si="20"/>
        <v>10</v>
      </c>
      <c r="AK10" s="268">
        <f t="shared" si="14"/>
        <v>0</v>
      </c>
      <c r="AL10" s="270">
        <f t="shared" si="21"/>
        <v>3.16</v>
      </c>
      <c r="AM10" s="270">
        <f t="shared" si="22"/>
        <v>9.77</v>
      </c>
      <c r="AN10" s="268">
        <f t="shared" si="8"/>
        <v>2.4</v>
      </c>
      <c r="AO10" s="268">
        <f t="shared" si="23"/>
        <v>5</v>
      </c>
      <c r="AP10" s="268">
        <v>0</v>
      </c>
      <c r="AQ10" s="268">
        <v>15</v>
      </c>
      <c r="AR10" s="268">
        <f t="shared" si="10"/>
        <v>2.4</v>
      </c>
      <c r="AS10" s="268">
        <v>0</v>
      </c>
      <c r="AT10" s="268">
        <v>0</v>
      </c>
      <c r="AU10" s="268">
        <f t="shared" si="15"/>
        <v>0</v>
      </c>
      <c r="AV10" s="268">
        <f t="shared" si="24"/>
        <v>0.26</v>
      </c>
      <c r="AW10" s="268" t="s">
        <v>14</v>
      </c>
      <c r="AX10" s="269" t="str">
        <f t="shared" si="16"/>
        <v>{0,0,0,0,-92013758.16,0}</v>
      </c>
      <c r="AY10" s="268" t="s">
        <v>14</v>
      </c>
      <c r="AZ10" s="268" t="s">
        <v>15</v>
      </c>
      <c r="BA10" s="268">
        <v>0</v>
      </c>
      <c r="BB10" s="268">
        <v>0</v>
      </c>
      <c r="BC10" s="268">
        <f t="shared" si="25"/>
        <v>0</v>
      </c>
      <c r="BD10" s="268">
        <f t="shared" si="11"/>
        <v>0</v>
      </c>
      <c r="BE10" s="268">
        <f t="shared" si="26"/>
        <v>11200</v>
      </c>
      <c r="BF10" s="268">
        <v>1</v>
      </c>
      <c r="BG10" s="268">
        <v>1</v>
      </c>
      <c r="BH10" s="268">
        <v>1</v>
      </c>
      <c r="BI10" s="268"/>
      <c r="BJ10" s="268">
        <v>1</v>
      </c>
      <c r="BK10" s="268">
        <v>1</v>
      </c>
      <c r="BL10" s="268">
        <f t="shared" si="27"/>
        <v>400</v>
      </c>
      <c r="BM10" s="268">
        <f t="shared" si="28"/>
        <v>11200</v>
      </c>
      <c r="BN10" s="268">
        <v>0</v>
      </c>
    </row>
    <row r="11" spans="1:66" s="407" customFormat="1" ht="15.75" customHeight="1" x14ac:dyDescent="0.2">
      <c r="A11" s="402" t="str">
        <f t="shared" si="0"/>
        <v>710000006</v>
      </c>
      <c r="B11" s="403">
        <v>7.1</v>
      </c>
      <c r="C11" s="404" t="s">
        <v>208</v>
      </c>
      <c r="D11" s="403" t="s">
        <v>181</v>
      </c>
      <c r="E11" s="405">
        <v>0</v>
      </c>
      <c r="F11" s="406">
        <v>1.1000000000000001</v>
      </c>
      <c r="G11" s="407" t="s">
        <v>203</v>
      </c>
      <c r="H11" s="408">
        <f>'Wind Conditions'!$C$36</f>
        <v>29.71</v>
      </c>
      <c r="I11" s="409">
        <f>'Wind Conditions'!$C$39</f>
        <v>0.11</v>
      </c>
      <c r="K11" s="410" t="s">
        <v>190</v>
      </c>
      <c r="L11" s="407">
        <v>0</v>
      </c>
      <c r="M11" s="395">
        <v>0</v>
      </c>
      <c r="N11" s="575" t="s">
        <v>207</v>
      </c>
      <c r="O11" s="395">
        <f>VLOOKUP(MOD(180-$L11,360),'Wave and Current Conditions'!$C$33:$E$44,2,TRUE)</f>
        <v>3.16</v>
      </c>
      <c r="P11" s="395">
        <f>VLOOKUP(MOD(180-$L11,360),'Wave and Current Conditions'!$C$33:$E$44,3,TRUE)</f>
        <v>9.77</v>
      </c>
      <c r="Q11" s="410">
        <v>6</v>
      </c>
      <c r="R11" s="407">
        <f t="shared" si="1"/>
        <v>0</v>
      </c>
      <c r="S11" s="412">
        <f t="shared" si="17"/>
        <v>8</v>
      </c>
      <c r="T11" s="419">
        <f t="shared" si="13"/>
        <v>-92013758.159999996</v>
      </c>
      <c r="U11" s="407" t="s">
        <v>209</v>
      </c>
      <c r="V11" s="407">
        <f t="shared" si="2"/>
        <v>0</v>
      </c>
      <c r="W11" s="395">
        <f>'Wave and Current Conditions'!$D$99</f>
        <v>0.26</v>
      </c>
      <c r="X11" s="395">
        <v>400</v>
      </c>
      <c r="Y11" s="407">
        <v>10800</v>
      </c>
      <c r="Z11" s="411">
        <v>0.01</v>
      </c>
      <c r="AA11" s="395"/>
      <c r="AB11" s="401"/>
      <c r="AC11" s="401"/>
      <c r="AD11" s="239" t="str">
        <f t="shared" si="3"/>
        <v>'710000006'</v>
      </c>
      <c r="AE11" s="269" t="str">
        <f t="shared" si="18"/>
        <v>'PAR'</v>
      </c>
      <c r="AF11" s="268">
        <f t="shared" si="4"/>
        <v>0</v>
      </c>
      <c r="AG11" s="268">
        <f t="shared" si="5"/>
        <v>29.71</v>
      </c>
      <c r="AH11" s="268">
        <f t="shared" si="19"/>
        <v>1</v>
      </c>
      <c r="AI11" s="239" t="str">
        <f t="shared" si="6"/>
        <v>'F'</v>
      </c>
      <c r="AJ11" s="268">
        <f t="shared" si="20"/>
        <v>10</v>
      </c>
      <c r="AK11" s="268">
        <f t="shared" si="14"/>
        <v>0</v>
      </c>
      <c r="AL11" s="270">
        <f t="shared" si="21"/>
        <v>3.16</v>
      </c>
      <c r="AM11" s="270">
        <f t="shared" si="22"/>
        <v>9.77</v>
      </c>
      <c r="AN11" s="268">
        <f t="shared" si="8"/>
        <v>2.4</v>
      </c>
      <c r="AO11" s="268">
        <f t="shared" si="23"/>
        <v>6</v>
      </c>
      <c r="AP11" s="268">
        <v>0</v>
      </c>
      <c r="AQ11" s="268">
        <v>15</v>
      </c>
      <c r="AR11" s="268">
        <f t="shared" si="10"/>
        <v>2.4</v>
      </c>
      <c r="AS11" s="268">
        <v>0</v>
      </c>
      <c r="AT11" s="268">
        <v>0</v>
      </c>
      <c r="AU11" s="268">
        <f t="shared" si="15"/>
        <v>0</v>
      </c>
      <c r="AV11" s="268">
        <f t="shared" si="24"/>
        <v>0.26</v>
      </c>
      <c r="AW11" s="268" t="s">
        <v>14</v>
      </c>
      <c r="AX11" s="269" t="str">
        <f t="shared" si="16"/>
        <v>{0,0,0,0,-92013758.16,0}</v>
      </c>
      <c r="AY11" s="268" t="s">
        <v>14</v>
      </c>
      <c r="AZ11" s="268" t="s">
        <v>15</v>
      </c>
      <c r="BA11" s="268">
        <v>0</v>
      </c>
      <c r="BB11" s="268">
        <v>0</v>
      </c>
      <c r="BC11" s="268">
        <f t="shared" si="25"/>
        <v>0</v>
      </c>
      <c r="BD11" s="268">
        <f t="shared" si="11"/>
        <v>0</v>
      </c>
      <c r="BE11" s="268">
        <f t="shared" si="26"/>
        <v>11200</v>
      </c>
      <c r="BF11" s="268">
        <v>1</v>
      </c>
      <c r="BG11" s="268">
        <v>1</v>
      </c>
      <c r="BH11" s="268">
        <v>1</v>
      </c>
      <c r="BI11" s="268"/>
      <c r="BJ11" s="268">
        <v>1</v>
      </c>
      <c r="BK11" s="268">
        <v>1</v>
      </c>
      <c r="BL11" s="268">
        <f t="shared" si="27"/>
        <v>400</v>
      </c>
      <c r="BM11" s="268">
        <f t="shared" si="28"/>
        <v>11200</v>
      </c>
      <c r="BN11" s="268">
        <v>0</v>
      </c>
    </row>
    <row r="12" spans="1:66" s="395" customFormat="1" x14ac:dyDescent="0.2">
      <c r="A12" s="390" t="str">
        <f t="shared" si="0"/>
        <v>710003007</v>
      </c>
      <c r="B12" s="391">
        <v>7.1</v>
      </c>
      <c r="C12" s="392" t="s">
        <v>208</v>
      </c>
      <c r="D12" s="391" t="s">
        <v>181</v>
      </c>
      <c r="E12" s="393">
        <f t="shared" ref="E12:E47" si="29">E6</f>
        <v>0</v>
      </c>
      <c r="F12" s="394">
        <v>1.1000000000000001</v>
      </c>
      <c r="G12" s="395" t="s">
        <v>203</v>
      </c>
      <c r="H12" s="396">
        <f>'Wind Conditions'!$C$36</f>
        <v>29.71</v>
      </c>
      <c r="I12" s="397">
        <f>'Wind Conditions'!$C$39</f>
        <v>0.11</v>
      </c>
      <c r="K12" s="398" t="s">
        <v>182</v>
      </c>
      <c r="L12" s="395">
        <f t="shared" ref="L12:L47" si="30">L6+30</f>
        <v>30</v>
      </c>
      <c r="M12" s="395">
        <v>0</v>
      </c>
      <c r="N12" s="574" t="s">
        <v>207</v>
      </c>
      <c r="O12" s="395">
        <f>VLOOKUP(MOD(180-$L12,360),'Wave and Current Conditions'!$C$33:$E$44,2,TRUE)</f>
        <v>2.25</v>
      </c>
      <c r="P12" s="395">
        <f>VLOOKUP(MOD(180-$L12,360),'Wave and Current Conditions'!$C$33:$E$44,3,TRUE)</f>
        <v>9.77</v>
      </c>
      <c r="Q12" s="398">
        <v>7</v>
      </c>
      <c r="R12" s="395">
        <f t="shared" si="1"/>
        <v>30</v>
      </c>
      <c r="S12" s="412">
        <f t="shared" si="17"/>
        <v>8</v>
      </c>
      <c r="T12" s="419">
        <f t="shared" si="13"/>
        <v>-92013758.159999996</v>
      </c>
      <c r="U12" s="400" t="s">
        <v>209</v>
      </c>
      <c r="V12" s="395">
        <f t="shared" si="2"/>
        <v>30</v>
      </c>
      <c r="W12" s="395">
        <f>'Wave and Current Conditions'!$D$99</f>
        <v>0.26</v>
      </c>
      <c r="X12" s="395">
        <v>400</v>
      </c>
      <c r="Y12" s="395">
        <v>10800</v>
      </c>
      <c r="Z12" s="399">
        <v>0.01</v>
      </c>
      <c r="AB12" s="401"/>
      <c r="AC12" s="401"/>
      <c r="AD12" s="239" t="str">
        <f t="shared" si="3"/>
        <v>'710003007'</v>
      </c>
      <c r="AE12" s="269" t="str">
        <f t="shared" ref="AE12:AE47" si="31">AE11</f>
        <v>'PAR'</v>
      </c>
      <c r="AF12" s="268">
        <f t="shared" si="4"/>
        <v>30</v>
      </c>
      <c r="AG12" s="268">
        <f t="shared" si="5"/>
        <v>29.71</v>
      </c>
      <c r="AH12" s="268">
        <f t="shared" ref="AH12:AH47" si="32">AH11</f>
        <v>1</v>
      </c>
      <c r="AI12" s="239" t="str">
        <f t="shared" si="6"/>
        <v>'A'</v>
      </c>
      <c r="AJ12" s="268">
        <f t="shared" ref="AJ12:AJ47" si="33">AJ11</f>
        <v>10</v>
      </c>
      <c r="AK12" s="268">
        <f t="shared" si="14"/>
        <v>30</v>
      </c>
      <c r="AL12" s="270">
        <f t="shared" ref="AL12:AL47" si="34">O12</f>
        <v>2.25</v>
      </c>
      <c r="AM12" s="270">
        <f t="shared" ref="AM12:AM47" si="35">P12</f>
        <v>9.77</v>
      </c>
      <c r="AN12" s="268">
        <f t="shared" si="8"/>
        <v>2.4</v>
      </c>
      <c r="AO12" s="268">
        <f t="shared" ref="AO12:AO47" si="36">Q12</f>
        <v>7</v>
      </c>
      <c r="AP12" s="268">
        <v>0</v>
      </c>
      <c r="AQ12" s="268">
        <v>15</v>
      </c>
      <c r="AR12" s="268">
        <f t="shared" si="10"/>
        <v>2.4</v>
      </c>
      <c r="AS12" s="268">
        <v>0</v>
      </c>
      <c r="AT12" s="268">
        <v>0</v>
      </c>
      <c r="AU12" s="268">
        <f t="shared" si="15"/>
        <v>30</v>
      </c>
      <c r="AV12" s="268">
        <f t="shared" ref="AV12:AV47" si="37">W12</f>
        <v>0.26</v>
      </c>
      <c r="AW12" s="268" t="s">
        <v>14</v>
      </c>
      <c r="AX12" s="269" t="str">
        <f t="shared" si="16"/>
        <v>{0,0,0,0,-92013758.16,0}</v>
      </c>
      <c r="AY12" s="268" t="s">
        <v>14</v>
      </c>
      <c r="AZ12" s="268" t="s">
        <v>15</v>
      </c>
      <c r="BA12" s="268">
        <v>0</v>
      </c>
      <c r="BB12" s="268">
        <v>0</v>
      </c>
      <c r="BC12" s="268">
        <f t="shared" ref="BC12:BC47" si="38">BC11</f>
        <v>0</v>
      </c>
      <c r="BD12" s="268">
        <f t="shared" si="11"/>
        <v>0</v>
      </c>
      <c r="BE12" s="268">
        <f t="shared" ref="BE12:BE47" si="39">X12+Y12</f>
        <v>11200</v>
      </c>
      <c r="BF12" s="268">
        <v>1</v>
      </c>
      <c r="BG12" s="268">
        <v>1</v>
      </c>
      <c r="BH12" s="268">
        <v>1</v>
      </c>
      <c r="BI12" s="268"/>
      <c r="BJ12" s="268">
        <v>1</v>
      </c>
      <c r="BK12" s="268">
        <v>1</v>
      </c>
      <c r="BL12" s="268">
        <f t="shared" ref="BL12:BL47" si="40">X12</f>
        <v>400</v>
      </c>
      <c r="BM12" s="268">
        <f t="shared" ref="BM12:BM47" si="41">BE12</f>
        <v>11200</v>
      </c>
      <c r="BN12" s="268">
        <v>0</v>
      </c>
    </row>
    <row r="13" spans="1:66" s="395" customFormat="1" x14ac:dyDescent="0.2">
      <c r="A13" s="390" t="str">
        <f t="shared" si="0"/>
        <v>710003008</v>
      </c>
      <c r="B13" s="391">
        <v>7.1</v>
      </c>
      <c r="C13" s="392" t="s">
        <v>208</v>
      </c>
      <c r="D13" s="391" t="s">
        <v>181</v>
      </c>
      <c r="E13" s="393">
        <f t="shared" si="29"/>
        <v>0</v>
      </c>
      <c r="F13" s="394">
        <v>1.1000000000000001</v>
      </c>
      <c r="G13" s="395" t="s">
        <v>203</v>
      </c>
      <c r="H13" s="396">
        <f>'Wind Conditions'!$C$36</f>
        <v>29.71</v>
      </c>
      <c r="I13" s="397">
        <f>'Wind Conditions'!$C$39</f>
        <v>0.11</v>
      </c>
      <c r="K13" s="398" t="s">
        <v>91</v>
      </c>
      <c r="L13" s="395">
        <f t="shared" si="30"/>
        <v>30</v>
      </c>
      <c r="M13" s="395">
        <v>0</v>
      </c>
      <c r="N13" s="574" t="s">
        <v>207</v>
      </c>
      <c r="O13" s="395">
        <f>VLOOKUP(MOD(180-$L13,360),'Wave and Current Conditions'!$C$33:$E$44,2,TRUE)</f>
        <v>2.25</v>
      </c>
      <c r="P13" s="395">
        <f>VLOOKUP(MOD(180-$L13,360),'Wave and Current Conditions'!$C$33:$E$44,3,TRUE)</f>
        <v>9.77</v>
      </c>
      <c r="Q13" s="398">
        <v>8</v>
      </c>
      <c r="R13" s="395">
        <f t="shared" si="1"/>
        <v>30</v>
      </c>
      <c r="S13" s="412">
        <f t="shared" si="17"/>
        <v>8</v>
      </c>
      <c r="T13" s="419">
        <f t="shared" si="13"/>
        <v>-92013758.159999996</v>
      </c>
      <c r="U13" s="400" t="s">
        <v>209</v>
      </c>
      <c r="V13" s="395">
        <f t="shared" si="2"/>
        <v>30</v>
      </c>
      <c r="W13" s="395">
        <f>'Wave and Current Conditions'!$D$99</f>
        <v>0.26</v>
      </c>
      <c r="X13" s="395">
        <v>400</v>
      </c>
      <c r="Y13" s="395">
        <v>10800</v>
      </c>
      <c r="Z13" s="399">
        <v>0.01</v>
      </c>
      <c r="AB13" s="401"/>
      <c r="AC13" s="401"/>
      <c r="AD13" s="239" t="str">
        <f t="shared" si="3"/>
        <v>'710003008'</v>
      </c>
      <c r="AE13" s="269" t="str">
        <f t="shared" si="31"/>
        <v>'PAR'</v>
      </c>
      <c r="AF13" s="268">
        <f t="shared" si="4"/>
        <v>30</v>
      </c>
      <c r="AG13" s="268">
        <f t="shared" si="5"/>
        <v>29.71</v>
      </c>
      <c r="AH13" s="268">
        <f t="shared" si="32"/>
        <v>1</v>
      </c>
      <c r="AI13" s="239" t="str">
        <f t="shared" si="6"/>
        <v>'B'</v>
      </c>
      <c r="AJ13" s="268">
        <f t="shared" si="33"/>
        <v>10</v>
      </c>
      <c r="AK13" s="268">
        <f t="shared" si="14"/>
        <v>30</v>
      </c>
      <c r="AL13" s="270">
        <f t="shared" si="34"/>
        <v>2.25</v>
      </c>
      <c r="AM13" s="270">
        <f t="shared" si="35"/>
        <v>9.77</v>
      </c>
      <c r="AN13" s="268">
        <f t="shared" si="8"/>
        <v>2.4</v>
      </c>
      <c r="AO13" s="268">
        <f t="shared" si="36"/>
        <v>8</v>
      </c>
      <c r="AP13" s="268">
        <v>0</v>
      </c>
      <c r="AQ13" s="268">
        <v>15</v>
      </c>
      <c r="AR13" s="268">
        <f t="shared" si="10"/>
        <v>2.4</v>
      </c>
      <c r="AS13" s="268">
        <v>0</v>
      </c>
      <c r="AT13" s="268">
        <v>0</v>
      </c>
      <c r="AU13" s="268">
        <f t="shared" si="15"/>
        <v>30</v>
      </c>
      <c r="AV13" s="268">
        <f t="shared" si="37"/>
        <v>0.26</v>
      </c>
      <c r="AW13" s="268" t="s">
        <v>14</v>
      </c>
      <c r="AX13" s="269" t="str">
        <f t="shared" si="16"/>
        <v>{0,0,0,0,-92013758.16,0}</v>
      </c>
      <c r="AY13" s="268" t="s">
        <v>14</v>
      </c>
      <c r="AZ13" s="268" t="s">
        <v>15</v>
      </c>
      <c r="BA13" s="268">
        <v>0</v>
      </c>
      <c r="BB13" s="268">
        <v>0</v>
      </c>
      <c r="BC13" s="268">
        <f t="shared" si="38"/>
        <v>0</v>
      </c>
      <c r="BD13" s="268">
        <f t="shared" si="11"/>
        <v>0</v>
      </c>
      <c r="BE13" s="268">
        <f t="shared" si="39"/>
        <v>11200</v>
      </c>
      <c r="BF13" s="268">
        <v>1</v>
      </c>
      <c r="BG13" s="268">
        <v>1</v>
      </c>
      <c r="BH13" s="268">
        <v>1</v>
      </c>
      <c r="BI13" s="268"/>
      <c r="BJ13" s="268">
        <v>1</v>
      </c>
      <c r="BK13" s="268">
        <v>1</v>
      </c>
      <c r="BL13" s="268">
        <f t="shared" si="40"/>
        <v>400</v>
      </c>
      <c r="BM13" s="268">
        <f t="shared" si="41"/>
        <v>11200</v>
      </c>
      <c r="BN13" s="268">
        <v>0</v>
      </c>
    </row>
    <row r="14" spans="1:66" s="395" customFormat="1" x14ac:dyDescent="0.2">
      <c r="A14" s="390" t="str">
        <f t="shared" si="0"/>
        <v>710003009</v>
      </c>
      <c r="B14" s="391">
        <v>7.1</v>
      </c>
      <c r="C14" s="392" t="s">
        <v>208</v>
      </c>
      <c r="D14" s="391" t="s">
        <v>181</v>
      </c>
      <c r="E14" s="393">
        <f t="shared" si="29"/>
        <v>0</v>
      </c>
      <c r="F14" s="394">
        <v>1.1000000000000001</v>
      </c>
      <c r="G14" s="395" t="s">
        <v>203</v>
      </c>
      <c r="H14" s="396">
        <f>'Wind Conditions'!$C$36</f>
        <v>29.71</v>
      </c>
      <c r="I14" s="397">
        <f>'Wind Conditions'!$C$39</f>
        <v>0.11</v>
      </c>
      <c r="K14" s="398" t="s">
        <v>186</v>
      </c>
      <c r="L14" s="395">
        <f t="shared" si="30"/>
        <v>30</v>
      </c>
      <c r="M14" s="395">
        <v>0</v>
      </c>
      <c r="N14" s="574" t="s">
        <v>207</v>
      </c>
      <c r="O14" s="395">
        <f>VLOOKUP(MOD(180-$L14,360),'Wave and Current Conditions'!$C$33:$E$44,2,TRUE)</f>
        <v>2.25</v>
      </c>
      <c r="P14" s="395">
        <f>VLOOKUP(MOD(180-$L14,360),'Wave and Current Conditions'!$C$33:$E$44,3,TRUE)</f>
        <v>9.77</v>
      </c>
      <c r="Q14" s="398">
        <v>9</v>
      </c>
      <c r="R14" s="395">
        <f t="shared" si="1"/>
        <v>30</v>
      </c>
      <c r="S14" s="412">
        <f t="shared" si="17"/>
        <v>8</v>
      </c>
      <c r="T14" s="419">
        <f t="shared" si="13"/>
        <v>-92013758.159999996</v>
      </c>
      <c r="U14" s="400" t="s">
        <v>209</v>
      </c>
      <c r="V14" s="395">
        <f t="shared" si="2"/>
        <v>30</v>
      </c>
      <c r="W14" s="395">
        <f>'Wave and Current Conditions'!$D$99</f>
        <v>0.26</v>
      </c>
      <c r="X14" s="395">
        <v>400</v>
      </c>
      <c r="Y14" s="395">
        <v>10800</v>
      </c>
      <c r="Z14" s="399">
        <v>0.01</v>
      </c>
      <c r="AB14" s="401"/>
      <c r="AC14" s="401"/>
      <c r="AD14" s="239" t="str">
        <f t="shared" si="3"/>
        <v>'710003009'</v>
      </c>
      <c r="AE14" s="269" t="str">
        <f t="shared" si="31"/>
        <v>'PAR'</v>
      </c>
      <c r="AF14" s="268">
        <f t="shared" si="4"/>
        <v>30</v>
      </c>
      <c r="AG14" s="268">
        <f t="shared" si="5"/>
        <v>29.71</v>
      </c>
      <c r="AH14" s="268">
        <f t="shared" si="32"/>
        <v>1</v>
      </c>
      <c r="AI14" s="239" t="str">
        <f t="shared" si="6"/>
        <v>'C'</v>
      </c>
      <c r="AJ14" s="268">
        <f t="shared" si="33"/>
        <v>10</v>
      </c>
      <c r="AK14" s="268">
        <f t="shared" si="14"/>
        <v>30</v>
      </c>
      <c r="AL14" s="270">
        <f t="shared" si="34"/>
        <v>2.25</v>
      </c>
      <c r="AM14" s="270">
        <f t="shared" si="35"/>
        <v>9.77</v>
      </c>
      <c r="AN14" s="268">
        <f t="shared" si="8"/>
        <v>2.4</v>
      </c>
      <c r="AO14" s="268">
        <f t="shared" si="36"/>
        <v>9</v>
      </c>
      <c r="AP14" s="268">
        <v>0</v>
      </c>
      <c r="AQ14" s="268">
        <v>15</v>
      </c>
      <c r="AR14" s="268">
        <f t="shared" si="10"/>
        <v>2.4</v>
      </c>
      <c r="AS14" s="268">
        <v>0</v>
      </c>
      <c r="AT14" s="268">
        <v>0</v>
      </c>
      <c r="AU14" s="268">
        <f t="shared" si="15"/>
        <v>30</v>
      </c>
      <c r="AV14" s="268">
        <f t="shared" si="37"/>
        <v>0.26</v>
      </c>
      <c r="AW14" s="268" t="s">
        <v>14</v>
      </c>
      <c r="AX14" s="269" t="str">
        <f t="shared" si="16"/>
        <v>{0,0,0,0,-92013758.16,0}</v>
      </c>
      <c r="AY14" s="268" t="s">
        <v>14</v>
      </c>
      <c r="AZ14" s="268" t="s">
        <v>15</v>
      </c>
      <c r="BA14" s="268">
        <v>0</v>
      </c>
      <c r="BB14" s="268">
        <v>0</v>
      </c>
      <c r="BC14" s="268">
        <f t="shared" si="38"/>
        <v>0</v>
      </c>
      <c r="BD14" s="268">
        <f t="shared" si="11"/>
        <v>0</v>
      </c>
      <c r="BE14" s="268">
        <f t="shared" si="39"/>
        <v>11200</v>
      </c>
      <c r="BF14" s="268">
        <v>1</v>
      </c>
      <c r="BG14" s="268">
        <v>1</v>
      </c>
      <c r="BH14" s="268">
        <v>1</v>
      </c>
      <c r="BI14" s="268"/>
      <c r="BJ14" s="268">
        <v>1</v>
      </c>
      <c r="BK14" s="268">
        <v>1</v>
      </c>
      <c r="BL14" s="268">
        <f t="shared" si="40"/>
        <v>400</v>
      </c>
      <c r="BM14" s="268">
        <f t="shared" si="41"/>
        <v>11200</v>
      </c>
      <c r="BN14" s="268">
        <v>0</v>
      </c>
    </row>
    <row r="15" spans="1:66" s="395" customFormat="1" x14ac:dyDescent="0.2">
      <c r="A15" s="390" t="str">
        <f t="shared" si="0"/>
        <v>710003010</v>
      </c>
      <c r="B15" s="391">
        <v>7.1</v>
      </c>
      <c r="C15" s="392" t="s">
        <v>208</v>
      </c>
      <c r="D15" s="391" t="s">
        <v>181</v>
      </c>
      <c r="E15" s="393">
        <f t="shared" si="29"/>
        <v>0</v>
      </c>
      <c r="F15" s="394">
        <v>1.1000000000000001</v>
      </c>
      <c r="G15" s="395" t="s">
        <v>203</v>
      </c>
      <c r="H15" s="396">
        <f>'Wind Conditions'!$C$36</f>
        <v>29.71</v>
      </c>
      <c r="I15" s="397">
        <f>'Wind Conditions'!$C$39</f>
        <v>0.11</v>
      </c>
      <c r="K15" s="398" t="s">
        <v>187</v>
      </c>
      <c r="L15" s="395">
        <f t="shared" si="30"/>
        <v>30</v>
      </c>
      <c r="M15" s="395">
        <v>0</v>
      </c>
      <c r="N15" s="574" t="s">
        <v>207</v>
      </c>
      <c r="O15" s="395">
        <f>VLOOKUP(MOD(180-$L15,360),'Wave and Current Conditions'!$C$33:$E$44,2,TRUE)</f>
        <v>2.25</v>
      </c>
      <c r="P15" s="395">
        <f>VLOOKUP(MOD(180-$L15,360),'Wave and Current Conditions'!$C$33:$E$44,3,TRUE)</f>
        <v>9.77</v>
      </c>
      <c r="Q15" s="398">
        <v>10</v>
      </c>
      <c r="R15" s="395">
        <f t="shared" si="1"/>
        <v>30</v>
      </c>
      <c r="S15" s="412">
        <f t="shared" si="17"/>
        <v>8</v>
      </c>
      <c r="T15" s="419">
        <f t="shared" si="13"/>
        <v>-92013758.159999996</v>
      </c>
      <c r="U15" s="400" t="s">
        <v>209</v>
      </c>
      <c r="V15" s="395">
        <f t="shared" si="2"/>
        <v>30</v>
      </c>
      <c r="W15" s="395">
        <f>'Wave and Current Conditions'!$D$99</f>
        <v>0.26</v>
      </c>
      <c r="X15" s="395">
        <v>400</v>
      </c>
      <c r="Y15" s="395">
        <v>10800</v>
      </c>
      <c r="Z15" s="399">
        <v>0.01</v>
      </c>
      <c r="AB15" s="401"/>
      <c r="AC15" s="401"/>
      <c r="AD15" s="239" t="str">
        <f t="shared" si="3"/>
        <v>'710003010'</v>
      </c>
      <c r="AE15" s="269" t="str">
        <f t="shared" si="31"/>
        <v>'PAR'</v>
      </c>
      <c r="AF15" s="268">
        <f t="shared" si="4"/>
        <v>30</v>
      </c>
      <c r="AG15" s="268">
        <f t="shared" si="5"/>
        <v>29.71</v>
      </c>
      <c r="AH15" s="268">
        <f t="shared" si="32"/>
        <v>1</v>
      </c>
      <c r="AI15" s="239" t="str">
        <f t="shared" si="6"/>
        <v>'D'</v>
      </c>
      <c r="AJ15" s="268">
        <f t="shared" si="33"/>
        <v>10</v>
      </c>
      <c r="AK15" s="268">
        <f t="shared" si="14"/>
        <v>30</v>
      </c>
      <c r="AL15" s="270">
        <f t="shared" si="34"/>
        <v>2.25</v>
      </c>
      <c r="AM15" s="270">
        <f t="shared" si="35"/>
        <v>9.77</v>
      </c>
      <c r="AN15" s="268">
        <f t="shared" si="8"/>
        <v>2.4</v>
      </c>
      <c r="AO15" s="268">
        <f t="shared" si="36"/>
        <v>10</v>
      </c>
      <c r="AP15" s="268">
        <v>0</v>
      </c>
      <c r="AQ15" s="268">
        <v>15</v>
      </c>
      <c r="AR15" s="268">
        <f t="shared" si="10"/>
        <v>2.4</v>
      </c>
      <c r="AS15" s="268">
        <v>0</v>
      </c>
      <c r="AT15" s="268">
        <v>0</v>
      </c>
      <c r="AU15" s="268">
        <f t="shared" si="15"/>
        <v>30</v>
      </c>
      <c r="AV15" s="268">
        <f t="shared" si="37"/>
        <v>0.26</v>
      </c>
      <c r="AW15" s="268" t="s">
        <v>14</v>
      </c>
      <c r="AX15" s="269" t="str">
        <f t="shared" si="16"/>
        <v>{0,0,0,0,-92013758.16,0}</v>
      </c>
      <c r="AY15" s="268" t="s">
        <v>14</v>
      </c>
      <c r="AZ15" s="268" t="s">
        <v>15</v>
      </c>
      <c r="BA15" s="268">
        <v>0</v>
      </c>
      <c r="BB15" s="268">
        <v>0</v>
      </c>
      <c r="BC15" s="268">
        <f t="shared" si="38"/>
        <v>0</v>
      </c>
      <c r="BD15" s="268">
        <f t="shared" si="11"/>
        <v>0</v>
      </c>
      <c r="BE15" s="268">
        <f t="shared" si="39"/>
        <v>11200</v>
      </c>
      <c r="BF15" s="268">
        <v>1</v>
      </c>
      <c r="BG15" s="268">
        <v>1</v>
      </c>
      <c r="BH15" s="268">
        <v>1</v>
      </c>
      <c r="BI15" s="268"/>
      <c r="BJ15" s="268">
        <v>1</v>
      </c>
      <c r="BK15" s="268">
        <v>1</v>
      </c>
      <c r="BL15" s="268">
        <f t="shared" si="40"/>
        <v>400</v>
      </c>
      <c r="BM15" s="268">
        <f t="shared" si="41"/>
        <v>11200</v>
      </c>
      <c r="BN15" s="268">
        <v>0</v>
      </c>
    </row>
    <row r="16" spans="1:66" s="395" customFormat="1" x14ac:dyDescent="0.2">
      <c r="A16" s="390" t="str">
        <f t="shared" si="0"/>
        <v>710003011</v>
      </c>
      <c r="B16" s="391">
        <v>7.1</v>
      </c>
      <c r="C16" s="392" t="s">
        <v>208</v>
      </c>
      <c r="D16" s="391" t="s">
        <v>181</v>
      </c>
      <c r="E16" s="393">
        <f t="shared" si="29"/>
        <v>0</v>
      </c>
      <c r="F16" s="394">
        <v>1.1000000000000001</v>
      </c>
      <c r="G16" s="395" t="s">
        <v>203</v>
      </c>
      <c r="H16" s="396">
        <f>'Wind Conditions'!$C$36</f>
        <v>29.71</v>
      </c>
      <c r="I16" s="397">
        <f>'Wind Conditions'!$C$39</f>
        <v>0.11</v>
      </c>
      <c r="K16" s="398" t="s">
        <v>188</v>
      </c>
      <c r="L16" s="395">
        <f t="shared" si="30"/>
        <v>30</v>
      </c>
      <c r="M16" s="395">
        <v>0</v>
      </c>
      <c r="N16" s="574" t="s">
        <v>207</v>
      </c>
      <c r="O16" s="395">
        <f>VLOOKUP(MOD(180-$L16,360),'Wave and Current Conditions'!$C$33:$E$44,2,TRUE)</f>
        <v>2.25</v>
      </c>
      <c r="P16" s="395">
        <f>VLOOKUP(MOD(180-$L16,360),'Wave and Current Conditions'!$C$33:$E$44,3,TRUE)</f>
        <v>9.77</v>
      </c>
      <c r="Q16" s="398">
        <v>11</v>
      </c>
      <c r="R16" s="395">
        <f t="shared" si="1"/>
        <v>30</v>
      </c>
      <c r="S16" s="412">
        <f t="shared" si="17"/>
        <v>8</v>
      </c>
      <c r="T16" s="419">
        <f t="shared" si="13"/>
        <v>-92013758.159999996</v>
      </c>
      <c r="U16" s="400" t="s">
        <v>209</v>
      </c>
      <c r="V16" s="395">
        <f t="shared" si="2"/>
        <v>30</v>
      </c>
      <c r="W16" s="395">
        <f>'Wave and Current Conditions'!$D$99</f>
        <v>0.26</v>
      </c>
      <c r="X16" s="395">
        <v>400</v>
      </c>
      <c r="Y16" s="395">
        <v>10800</v>
      </c>
      <c r="Z16" s="399">
        <v>0.01</v>
      </c>
      <c r="AB16" s="401"/>
      <c r="AC16" s="401"/>
      <c r="AD16" s="239" t="str">
        <f t="shared" si="3"/>
        <v>'710003011'</v>
      </c>
      <c r="AE16" s="269" t="str">
        <f t="shared" si="31"/>
        <v>'PAR'</v>
      </c>
      <c r="AF16" s="268">
        <f t="shared" si="4"/>
        <v>30</v>
      </c>
      <c r="AG16" s="268">
        <f t="shared" si="5"/>
        <v>29.71</v>
      </c>
      <c r="AH16" s="268">
        <f t="shared" si="32"/>
        <v>1</v>
      </c>
      <c r="AI16" s="239" t="str">
        <f t="shared" si="6"/>
        <v>'E'</v>
      </c>
      <c r="AJ16" s="268">
        <f t="shared" si="33"/>
        <v>10</v>
      </c>
      <c r="AK16" s="268">
        <f t="shared" si="14"/>
        <v>30</v>
      </c>
      <c r="AL16" s="270">
        <f t="shared" si="34"/>
        <v>2.25</v>
      </c>
      <c r="AM16" s="270">
        <f t="shared" si="35"/>
        <v>9.77</v>
      </c>
      <c r="AN16" s="268">
        <f t="shared" si="8"/>
        <v>2.4</v>
      </c>
      <c r="AO16" s="268">
        <f t="shared" si="36"/>
        <v>11</v>
      </c>
      <c r="AP16" s="268">
        <v>0</v>
      </c>
      <c r="AQ16" s="268">
        <v>15</v>
      </c>
      <c r="AR16" s="268">
        <f t="shared" si="10"/>
        <v>2.4</v>
      </c>
      <c r="AS16" s="268">
        <v>0</v>
      </c>
      <c r="AT16" s="268">
        <v>0</v>
      </c>
      <c r="AU16" s="268">
        <f t="shared" si="15"/>
        <v>30</v>
      </c>
      <c r="AV16" s="268">
        <f t="shared" si="37"/>
        <v>0.26</v>
      </c>
      <c r="AW16" s="268" t="s">
        <v>14</v>
      </c>
      <c r="AX16" s="269" t="str">
        <f t="shared" si="16"/>
        <v>{0,0,0,0,-92013758.16,0}</v>
      </c>
      <c r="AY16" s="268" t="s">
        <v>14</v>
      </c>
      <c r="AZ16" s="268" t="s">
        <v>15</v>
      </c>
      <c r="BA16" s="268">
        <v>0</v>
      </c>
      <c r="BB16" s="268">
        <v>0</v>
      </c>
      <c r="BC16" s="268">
        <f t="shared" si="38"/>
        <v>0</v>
      </c>
      <c r="BD16" s="268">
        <f t="shared" si="11"/>
        <v>0</v>
      </c>
      <c r="BE16" s="268">
        <f t="shared" si="39"/>
        <v>11200</v>
      </c>
      <c r="BF16" s="268">
        <v>1</v>
      </c>
      <c r="BG16" s="268">
        <v>1</v>
      </c>
      <c r="BH16" s="268">
        <v>1</v>
      </c>
      <c r="BI16" s="268"/>
      <c r="BJ16" s="268">
        <v>1</v>
      </c>
      <c r="BK16" s="268">
        <v>1</v>
      </c>
      <c r="BL16" s="268">
        <f t="shared" si="40"/>
        <v>400</v>
      </c>
      <c r="BM16" s="268">
        <f t="shared" si="41"/>
        <v>11200</v>
      </c>
      <c r="BN16" s="268">
        <v>0</v>
      </c>
    </row>
    <row r="17" spans="1:66" s="407" customFormat="1" ht="17.25" customHeight="1" x14ac:dyDescent="0.2">
      <c r="A17" s="402" t="str">
        <f t="shared" si="0"/>
        <v>710003012</v>
      </c>
      <c r="B17" s="403">
        <v>7.1</v>
      </c>
      <c r="C17" s="404" t="s">
        <v>208</v>
      </c>
      <c r="D17" s="403" t="s">
        <v>181</v>
      </c>
      <c r="E17" s="405">
        <f t="shared" si="29"/>
        <v>0</v>
      </c>
      <c r="F17" s="406">
        <v>1.1000000000000001</v>
      </c>
      <c r="G17" s="407" t="s">
        <v>203</v>
      </c>
      <c r="H17" s="408">
        <f>'Wind Conditions'!$C$36</f>
        <v>29.71</v>
      </c>
      <c r="I17" s="409">
        <f>'Wind Conditions'!$C$39</f>
        <v>0.11</v>
      </c>
      <c r="K17" s="410" t="s">
        <v>190</v>
      </c>
      <c r="L17" s="407">
        <f t="shared" si="30"/>
        <v>30</v>
      </c>
      <c r="M17" s="395">
        <v>0</v>
      </c>
      <c r="N17" s="575" t="s">
        <v>207</v>
      </c>
      <c r="O17" s="395">
        <f>VLOOKUP(MOD(180-$L17,360),'Wave and Current Conditions'!$C$33:$E$44,2,TRUE)</f>
        <v>2.25</v>
      </c>
      <c r="P17" s="395">
        <f>VLOOKUP(MOD(180-$L17,360),'Wave and Current Conditions'!$C$33:$E$44,3,TRUE)</f>
        <v>9.77</v>
      </c>
      <c r="Q17" s="410">
        <v>12</v>
      </c>
      <c r="R17" s="407">
        <f t="shared" si="1"/>
        <v>30</v>
      </c>
      <c r="S17" s="412">
        <f t="shared" si="17"/>
        <v>8</v>
      </c>
      <c r="T17" s="419">
        <f t="shared" si="13"/>
        <v>-92013758.159999996</v>
      </c>
      <c r="U17" s="407" t="s">
        <v>209</v>
      </c>
      <c r="V17" s="407">
        <f t="shared" si="2"/>
        <v>30</v>
      </c>
      <c r="W17" s="395">
        <f>'Wave and Current Conditions'!$D$99</f>
        <v>0.26</v>
      </c>
      <c r="X17" s="395">
        <v>400</v>
      </c>
      <c r="Y17" s="407">
        <v>10800</v>
      </c>
      <c r="Z17" s="411">
        <v>0.01</v>
      </c>
      <c r="AA17" s="395"/>
      <c r="AB17" s="401"/>
      <c r="AC17" s="401"/>
      <c r="AD17" s="239" t="str">
        <f t="shared" si="3"/>
        <v>'710003012'</v>
      </c>
      <c r="AE17" s="269" t="str">
        <f t="shared" si="31"/>
        <v>'PAR'</v>
      </c>
      <c r="AF17" s="268">
        <f t="shared" si="4"/>
        <v>30</v>
      </c>
      <c r="AG17" s="268">
        <f t="shared" si="5"/>
        <v>29.71</v>
      </c>
      <c r="AH17" s="268">
        <f t="shared" si="32"/>
        <v>1</v>
      </c>
      <c r="AI17" s="239" t="str">
        <f t="shared" si="6"/>
        <v>'F'</v>
      </c>
      <c r="AJ17" s="268">
        <f t="shared" si="33"/>
        <v>10</v>
      </c>
      <c r="AK17" s="268">
        <f t="shared" si="14"/>
        <v>30</v>
      </c>
      <c r="AL17" s="270">
        <f t="shared" si="34"/>
        <v>2.25</v>
      </c>
      <c r="AM17" s="270">
        <f t="shared" si="35"/>
        <v>9.77</v>
      </c>
      <c r="AN17" s="268">
        <f t="shared" si="8"/>
        <v>2.4</v>
      </c>
      <c r="AO17" s="268">
        <f t="shared" si="36"/>
        <v>12</v>
      </c>
      <c r="AP17" s="268">
        <v>0</v>
      </c>
      <c r="AQ17" s="268">
        <v>15</v>
      </c>
      <c r="AR17" s="268">
        <f t="shared" si="10"/>
        <v>2.4</v>
      </c>
      <c r="AS17" s="268">
        <v>0</v>
      </c>
      <c r="AT17" s="268">
        <v>0</v>
      </c>
      <c r="AU17" s="268">
        <f t="shared" si="15"/>
        <v>30</v>
      </c>
      <c r="AV17" s="268">
        <f t="shared" si="37"/>
        <v>0.26</v>
      </c>
      <c r="AW17" s="268" t="s">
        <v>14</v>
      </c>
      <c r="AX17" s="269" t="str">
        <f t="shared" si="16"/>
        <v>{0,0,0,0,-92013758.16,0}</v>
      </c>
      <c r="AY17" s="268" t="s">
        <v>14</v>
      </c>
      <c r="AZ17" s="268" t="s">
        <v>15</v>
      </c>
      <c r="BA17" s="268">
        <v>0</v>
      </c>
      <c r="BB17" s="268">
        <v>0</v>
      </c>
      <c r="BC17" s="268">
        <f t="shared" si="38"/>
        <v>0</v>
      </c>
      <c r="BD17" s="268">
        <f t="shared" si="11"/>
        <v>0</v>
      </c>
      <c r="BE17" s="268">
        <f t="shared" si="39"/>
        <v>11200</v>
      </c>
      <c r="BF17" s="268">
        <v>1</v>
      </c>
      <c r="BG17" s="268">
        <v>1</v>
      </c>
      <c r="BH17" s="268">
        <v>1</v>
      </c>
      <c r="BI17" s="268"/>
      <c r="BJ17" s="268">
        <v>1</v>
      </c>
      <c r="BK17" s="268">
        <v>1</v>
      </c>
      <c r="BL17" s="268">
        <f t="shared" si="40"/>
        <v>400</v>
      </c>
      <c r="BM17" s="268">
        <f t="shared" si="41"/>
        <v>11200</v>
      </c>
      <c r="BN17" s="268">
        <v>0</v>
      </c>
    </row>
    <row r="18" spans="1:66" s="395" customFormat="1" x14ac:dyDescent="0.2">
      <c r="A18" s="390" t="str">
        <f t="shared" si="0"/>
        <v>710006013</v>
      </c>
      <c r="B18" s="391">
        <v>7.1</v>
      </c>
      <c r="C18" s="392" t="s">
        <v>208</v>
      </c>
      <c r="D18" s="391" t="s">
        <v>181</v>
      </c>
      <c r="E18" s="393">
        <f t="shared" si="29"/>
        <v>0</v>
      </c>
      <c r="F18" s="394">
        <v>1.1000000000000001</v>
      </c>
      <c r="G18" s="395" t="s">
        <v>203</v>
      </c>
      <c r="H18" s="396">
        <f>'Wind Conditions'!$C$36</f>
        <v>29.71</v>
      </c>
      <c r="I18" s="397">
        <f>'Wind Conditions'!$C$39</f>
        <v>0.11</v>
      </c>
      <c r="K18" s="398" t="s">
        <v>182</v>
      </c>
      <c r="L18" s="395">
        <f t="shared" si="30"/>
        <v>60</v>
      </c>
      <c r="M18" s="395">
        <v>0</v>
      </c>
      <c r="N18" s="574" t="s">
        <v>207</v>
      </c>
      <c r="O18" s="395">
        <f>VLOOKUP(MOD(180-$L18,360),'Wave and Current Conditions'!$C$33:$E$44,2,TRUE)</f>
        <v>2.25</v>
      </c>
      <c r="P18" s="395">
        <f>VLOOKUP(MOD(180-$L18,360),'Wave and Current Conditions'!$C$33:$E$44,3,TRUE)</f>
        <v>9.77</v>
      </c>
      <c r="Q18" s="398">
        <v>13</v>
      </c>
      <c r="R18" s="395">
        <f t="shared" si="1"/>
        <v>60</v>
      </c>
      <c r="S18" s="412">
        <f t="shared" si="17"/>
        <v>8</v>
      </c>
      <c r="T18" s="419">
        <f t="shared" si="13"/>
        <v>-92013758.159999996</v>
      </c>
      <c r="U18" s="400" t="s">
        <v>209</v>
      </c>
      <c r="V18" s="395">
        <f t="shared" si="2"/>
        <v>60</v>
      </c>
      <c r="W18" s="395">
        <f>'Wave and Current Conditions'!$D$99</f>
        <v>0.26</v>
      </c>
      <c r="X18" s="395">
        <v>400</v>
      </c>
      <c r="Y18" s="395">
        <v>10800</v>
      </c>
      <c r="Z18" s="399">
        <v>0.01</v>
      </c>
      <c r="AB18" s="401"/>
      <c r="AC18" s="401"/>
      <c r="AD18" s="239" t="str">
        <f t="shared" si="3"/>
        <v>'710006013'</v>
      </c>
      <c r="AE18" s="269" t="str">
        <f t="shared" si="31"/>
        <v>'PAR'</v>
      </c>
      <c r="AF18" s="268">
        <f t="shared" si="4"/>
        <v>60</v>
      </c>
      <c r="AG18" s="268">
        <f t="shared" si="5"/>
        <v>29.71</v>
      </c>
      <c r="AH18" s="268">
        <f t="shared" si="32"/>
        <v>1</v>
      </c>
      <c r="AI18" s="239" t="str">
        <f t="shared" si="6"/>
        <v>'A'</v>
      </c>
      <c r="AJ18" s="268">
        <f t="shared" si="33"/>
        <v>10</v>
      </c>
      <c r="AK18" s="268">
        <f t="shared" si="14"/>
        <v>60</v>
      </c>
      <c r="AL18" s="270">
        <f t="shared" si="34"/>
        <v>2.25</v>
      </c>
      <c r="AM18" s="270">
        <f t="shared" si="35"/>
        <v>9.77</v>
      </c>
      <c r="AN18" s="268">
        <f t="shared" si="8"/>
        <v>2.4</v>
      </c>
      <c r="AO18" s="268">
        <f t="shared" si="36"/>
        <v>13</v>
      </c>
      <c r="AP18" s="268">
        <v>0</v>
      </c>
      <c r="AQ18" s="268">
        <v>15</v>
      </c>
      <c r="AR18" s="268">
        <f t="shared" si="10"/>
        <v>2.4</v>
      </c>
      <c r="AS18" s="268">
        <v>0</v>
      </c>
      <c r="AT18" s="268">
        <v>0</v>
      </c>
      <c r="AU18" s="268">
        <f t="shared" si="15"/>
        <v>60</v>
      </c>
      <c r="AV18" s="268">
        <f t="shared" si="37"/>
        <v>0.26</v>
      </c>
      <c r="AW18" s="268" t="s">
        <v>14</v>
      </c>
      <c r="AX18" s="269" t="str">
        <f t="shared" si="16"/>
        <v>{0,0,0,0,-92013758.16,0}</v>
      </c>
      <c r="AY18" s="268" t="s">
        <v>14</v>
      </c>
      <c r="AZ18" s="268" t="s">
        <v>15</v>
      </c>
      <c r="BA18" s="268">
        <v>0</v>
      </c>
      <c r="BB18" s="268">
        <v>0</v>
      </c>
      <c r="BC18" s="268">
        <f t="shared" si="38"/>
        <v>0</v>
      </c>
      <c r="BD18" s="268">
        <f t="shared" si="11"/>
        <v>0</v>
      </c>
      <c r="BE18" s="268">
        <f t="shared" si="39"/>
        <v>11200</v>
      </c>
      <c r="BF18" s="268">
        <v>1</v>
      </c>
      <c r="BG18" s="268">
        <v>1</v>
      </c>
      <c r="BH18" s="268">
        <v>1</v>
      </c>
      <c r="BI18" s="268"/>
      <c r="BJ18" s="268">
        <v>1</v>
      </c>
      <c r="BK18" s="268">
        <v>1</v>
      </c>
      <c r="BL18" s="268">
        <f t="shared" si="40"/>
        <v>400</v>
      </c>
      <c r="BM18" s="268">
        <f t="shared" si="41"/>
        <v>11200</v>
      </c>
      <c r="BN18" s="268">
        <v>0</v>
      </c>
    </row>
    <row r="19" spans="1:66" s="395" customFormat="1" x14ac:dyDescent="0.2">
      <c r="A19" s="390" t="str">
        <f t="shared" si="0"/>
        <v>710006014</v>
      </c>
      <c r="B19" s="391">
        <v>7.1</v>
      </c>
      <c r="C19" s="392" t="s">
        <v>208</v>
      </c>
      <c r="D19" s="391" t="s">
        <v>181</v>
      </c>
      <c r="E19" s="393">
        <f t="shared" si="29"/>
        <v>0</v>
      </c>
      <c r="F19" s="394">
        <v>1.1000000000000001</v>
      </c>
      <c r="G19" s="395" t="s">
        <v>203</v>
      </c>
      <c r="H19" s="396">
        <f>'Wind Conditions'!$C$36</f>
        <v>29.71</v>
      </c>
      <c r="I19" s="397">
        <f>'Wind Conditions'!$C$39</f>
        <v>0.11</v>
      </c>
      <c r="K19" s="398" t="s">
        <v>91</v>
      </c>
      <c r="L19" s="395">
        <f t="shared" si="30"/>
        <v>60</v>
      </c>
      <c r="M19" s="395">
        <v>0</v>
      </c>
      <c r="N19" s="574" t="s">
        <v>207</v>
      </c>
      <c r="O19" s="395">
        <f>VLOOKUP(MOD(180-$L19,360),'Wave and Current Conditions'!$C$33:$E$44,2,TRUE)</f>
        <v>2.25</v>
      </c>
      <c r="P19" s="395">
        <f>VLOOKUP(MOD(180-$L19,360),'Wave and Current Conditions'!$C$33:$E$44,3,TRUE)</f>
        <v>9.77</v>
      </c>
      <c r="Q19" s="398">
        <v>14</v>
      </c>
      <c r="R19" s="395">
        <f t="shared" si="1"/>
        <v>60</v>
      </c>
      <c r="S19" s="412">
        <f t="shared" si="17"/>
        <v>8</v>
      </c>
      <c r="T19" s="419">
        <f t="shared" si="13"/>
        <v>-92013758.159999996</v>
      </c>
      <c r="U19" s="400" t="s">
        <v>209</v>
      </c>
      <c r="V19" s="395">
        <f t="shared" si="2"/>
        <v>60</v>
      </c>
      <c r="W19" s="395">
        <f>'Wave and Current Conditions'!$D$99</f>
        <v>0.26</v>
      </c>
      <c r="X19" s="395">
        <v>400</v>
      </c>
      <c r="Y19" s="395">
        <v>10800</v>
      </c>
      <c r="Z19" s="399">
        <v>0.01</v>
      </c>
      <c r="AB19" s="401"/>
      <c r="AC19" s="401"/>
      <c r="AD19" s="239" t="str">
        <f t="shared" si="3"/>
        <v>'710006014'</v>
      </c>
      <c r="AE19" s="269" t="str">
        <f t="shared" si="31"/>
        <v>'PAR'</v>
      </c>
      <c r="AF19" s="268">
        <f t="shared" si="4"/>
        <v>60</v>
      </c>
      <c r="AG19" s="268">
        <f t="shared" si="5"/>
        <v>29.71</v>
      </c>
      <c r="AH19" s="268">
        <f t="shared" si="32"/>
        <v>1</v>
      </c>
      <c r="AI19" s="239" t="str">
        <f t="shared" si="6"/>
        <v>'B'</v>
      </c>
      <c r="AJ19" s="268">
        <f t="shared" si="33"/>
        <v>10</v>
      </c>
      <c r="AK19" s="268">
        <f t="shared" si="14"/>
        <v>60</v>
      </c>
      <c r="AL19" s="270">
        <f t="shared" si="34"/>
        <v>2.25</v>
      </c>
      <c r="AM19" s="270">
        <f t="shared" si="35"/>
        <v>9.77</v>
      </c>
      <c r="AN19" s="268">
        <f t="shared" si="8"/>
        <v>2.4</v>
      </c>
      <c r="AO19" s="268">
        <f t="shared" si="36"/>
        <v>14</v>
      </c>
      <c r="AP19" s="268">
        <v>0</v>
      </c>
      <c r="AQ19" s="268">
        <v>15</v>
      </c>
      <c r="AR19" s="268">
        <f t="shared" si="10"/>
        <v>2.4</v>
      </c>
      <c r="AS19" s="268">
        <v>0</v>
      </c>
      <c r="AT19" s="268">
        <v>0</v>
      </c>
      <c r="AU19" s="268">
        <f t="shared" si="15"/>
        <v>60</v>
      </c>
      <c r="AV19" s="268">
        <f t="shared" si="37"/>
        <v>0.26</v>
      </c>
      <c r="AW19" s="268" t="s">
        <v>14</v>
      </c>
      <c r="AX19" s="269" t="str">
        <f t="shared" si="16"/>
        <v>{0,0,0,0,-92013758.16,0}</v>
      </c>
      <c r="AY19" s="268" t="s">
        <v>14</v>
      </c>
      <c r="AZ19" s="268" t="s">
        <v>15</v>
      </c>
      <c r="BA19" s="268">
        <v>0</v>
      </c>
      <c r="BB19" s="268">
        <v>0</v>
      </c>
      <c r="BC19" s="268">
        <f t="shared" si="38"/>
        <v>0</v>
      </c>
      <c r="BD19" s="268">
        <f t="shared" si="11"/>
        <v>0</v>
      </c>
      <c r="BE19" s="268">
        <f t="shared" si="39"/>
        <v>11200</v>
      </c>
      <c r="BF19" s="268">
        <v>1</v>
      </c>
      <c r="BG19" s="268">
        <v>1</v>
      </c>
      <c r="BH19" s="268">
        <v>1</v>
      </c>
      <c r="BI19" s="268"/>
      <c r="BJ19" s="268">
        <v>1</v>
      </c>
      <c r="BK19" s="268">
        <v>1</v>
      </c>
      <c r="BL19" s="268">
        <f t="shared" si="40"/>
        <v>400</v>
      </c>
      <c r="BM19" s="268">
        <f t="shared" si="41"/>
        <v>11200</v>
      </c>
      <c r="BN19" s="268">
        <v>0</v>
      </c>
    </row>
    <row r="20" spans="1:66" s="395" customFormat="1" x14ac:dyDescent="0.2">
      <c r="A20" s="390" t="str">
        <f t="shared" si="0"/>
        <v>710006015</v>
      </c>
      <c r="B20" s="391">
        <v>7.1</v>
      </c>
      <c r="C20" s="392" t="s">
        <v>208</v>
      </c>
      <c r="D20" s="391" t="s">
        <v>181</v>
      </c>
      <c r="E20" s="393">
        <f t="shared" si="29"/>
        <v>0</v>
      </c>
      <c r="F20" s="394">
        <v>1.1000000000000001</v>
      </c>
      <c r="G20" s="395" t="s">
        <v>203</v>
      </c>
      <c r="H20" s="396">
        <f>'Wind Conditions'!$C$36</f>
        <v>29.71</v>
      </c>
      <c r="I20" s="397">
        <f>'Wind Conditions'!$C$39</f>
        <v>0.11</v>
      </c>
      <c r="K20" s="398" t="s">
        <v>186</v>
      </c>
      <c r="L20" s="395">
        <f t="shared" si="30"/>
        <v>60</v>
      </c>
      <c r="M20" s="395">
        <v>0</v>
      </c>
      <c r="N20" s="574" t="s">
        <v>207</v>
      </c>
      <c r="O20" s="395">
        <f>VLOOKUP(MOD(180-$L20,360),'Wave and Current Conditions'!$C$33:$E$44,2,TRUE)</f>
        <v>2.25</v>
      </c>
      <c r="P20" s="395">
        <f>VLOOKUP(MOD(180-$L20,360),'Wave and Current Conditions'!$C$33:$E$44,3,TRUE)</f>
        <v>9.77</v>
      </c>
      <c r="Q20" s="398">
        <v>15</v>
      </c>
      <c r="R20" s="395">
        <f t="shared" si="1"/>
        <v>60</v>
      </c>
      <c r="S20" s="412">
        <f t="shared" si="17"/>
        <v>8</v>
      </c>
      <c r="T20" s="419">
        <f t="shared" si="13"/>
        <v>-92013758.159999996</v>
      </c>
      <c r="U20" s="400" t="s">
        <v>209</v>
      </c>
      <c r="V20" s="395">
        <f t="shared" si="2"/>
        <v>60</v>
      </c>
      <c r="W20" s="395">
        <f>'Wave and Current Conditions'!$D$99</f>
        <v>0.26</v>
      </c>
      <c r="X20" s="395">
        <v>400</v>
      </c>
      <c r="Y20" s="395">
        <v>10800</v>
      </c>
      <c r="Z20" s="399">
        <v>0.01</v>
      </c>
      <c r="AB20" s="401"/>
      <c r="AC20" s="401"/>
      <c r="AD20" s="239" t="str">
        <f t="shared" si="3"/>
        <v>'710006015'</v>
      </c>
      <c r="AE20" s="269" t="str">
        <f t="shared" si="31"/>
        <v>'PAR'</v>
      </c>
      <c r="AF20" s="268">
        <f t="shared" si="4"/>
        <v>60</v>
      </c>
      <c r="AG20" s="268">
        <f t="shared" si="5"/>
        <v>29.71</v>
      </c>
      <c r="AH20" s="268">
        <f t="shared" si="32"/>
        <v>1</v>
      </c>
      <c r="AI20" s="239" t="str">
        <f t="shared" si="6"/>
        <v>'C'</v>
      </c>
      <c r="AJ20" s="268">
        <f t="shared" si="33"/>
        <v>10</v>
      </c>
      <c r="AK20" s="268">
        <f t="shared" si="14"/>
        <v>60</v>
      </c>
      <c r="AL20" s="270">
        <f t="shared" si="34"/>
        <v>2.25</v>
      </c>
      <c r="AM20" s="270">
        <f t="shared" si="35"/>
        <v>9.77</v>
      </c>
      <c r="AN20" s="268">
        <f t="shared" si="8"/>
        <v>2.4</v>
      </c>
      <c r="AO20" s="268">
        <f t="shared" si="36"/>
        <v>15</v>
      </c>
      <c r="AP20" s="268">
        <v>0</v>
      </c>
      <c r="AQ20" s="268">
        <v>15</v>
      </c>
      <c r="AR20" s="268">
        <f t="shared" si="10"/>
        <v>2.4</v>
      </c>
      <c r="AS20" s="268">
        <v>0</v>
      </c>
      <c r="AT20" s="268">
        <v>0</v>
      </c>
      <c r="AU20" s="268">
        <f t="shared" si="15"/>
        <v>60</v>
      </c>
      <c r="AV20" s="268">
        <f t="shared" si="37"/>
        <v>0.26</v>
      </c>
      <c r="AW20" s="268" t="s">
        <v>14</v>
      </c>
      <c r="AX20" s="269" t="str">
        <f t="shared" si="16"/>
        <v>{0,0,0,0,-92013758.16,0}</v>
      </c>
      <c r="AY20" s="268" t="s">
        <v>14</v>
      </c>
      <c r="AZ20" s="268" t="s">
        <v>15</v>
      </c>
      <c r="BA20" s="268">
        <v>0</v>
      </c>
      <c r="BB20" s="268">
        <v>0</v>
      </c>
      <c r="BC20" s="268">
        <f t="shared" si="38"/>
        <v>0</v>
      </c>
      <c r="BD20" s="268">
        <f t="shared" si="11"/>
        <v>0</v>
      </c>
      <c r="BE20" s="268">
        <f t="shared" si="39"/>
        <v>11200</v>
      </c>
      <c r="BF20" s="268">
        <v>1</v>
      </c>
      <c r="BG20" s="268">
        <v>1</v>
      </c>
      <c r="BH20" s="268">
        <v>1</v>
      </c>
      <c r="BI20" s="268"/>
      <c r="BJ20" s="268">
        <v>1</v>
      </c>
      <c r="BK20" s="268">
        <v>1</v>
      </c>
      <c r="BL20" s="268">
        <f t="shared" si="40"/>
        <v>400</v>
      </c>
      <c r="BM20" s="268">
        <f t="shared" si="41"/>
        <v>11200</v>
      </c>
      <c r="BN20" s="268">
        <v>0</v>
      </c>
    </row>
    <row r="21" spans="1:66" s="395" customFormat="1" x14ac:dyDescent="0.2">
      <c r="A21" s="390" t="str">
        <f t="shared" si="0"/>
        <v>710006016</v>
      </c>
      <c r="B21" s="391">
        <v>7.1</v>
      </c>
      <c r="C21" s="392" t="s">
        <v>208</v>
      </c>
      <c r="D21" s="391" t="s">
        <v>181</v>
      </c>
      <c r="E21" s="393">
        <f t="shared" si="29"/>
        <v>0</v>
      </c>
      <c r="F21" s="394">
        <v>1.1000000000000001</v>
      </c>
      <c r="G21" s="395" t="s">
        <v>203</v>
      </c>
      <c r="H21" s="396">
        <f>'Wind Conditions'!$C$36</f>
        <v>29.71</v>
      </c>
      <c r="I21" s="397">
        <f>'Wind Conditions'!$C$39</f>
        <v>0.11</v>
      </c>
      <c r="K21" s="398" t="s">
        <v>187</v>
      </c>
      <c r="L21" s="395">
        <f t="shared" si="30"/>
        <v>60</v>
      </c>
      <c r="M21" s="395">
        <v>0</v>
      </c>
      <c r="N21" s="574" t="s">
        <v>207</v>
      </c>
      <c r="O21" s="395">
        <f>VLOOKUP(MOD(180-$L21,360),'Wave and Current Conditions'!$C$33:$E$44,2,TRUE)</f>
        <v>2.25</v>
      </c>
      <c r="P21" s="395">
        <f>VLOOKUP(MOD(180-$L21,360),'Wave and Current Conditions'!$C$33:$E$44,3,TRUE)</f>
        <v>9.77</v>
      </c>
      <c r="Q21" s="398">
        <v>16</v>
      </c>
      <c r="R21" s="395">
        <f t="shared" si="1"/>
        <v>60</v>
      </c>
      <c r="S21" s="412">
        <f t="shared" si="17"/>
        <v>8</v>
      </c>
      <c r="T21" s="419">
        <f t="shared" si="13"/>
        <v>-92013758.159999996</v>
      </c>
      <c r="U21" s="400" t="s">
        <v>209</v>
      </c>
      <c r="V21" s="395">
        <f t="shared" si="2"/>
        <v>60</v>
      </c>
      <c r="W21" s="395">
        <f>'Wave and Current Conditions'!$D$99</f>
        <v>0.26</v>
      </c>
      <c r="X21" s="395">
        <v>400</v>
      </c>
      <c r="Y21" s="395">
        <v>10800</v>
      </c>
      <c r="Z21" s="399">
        <v>0.01</v>
      </c>
      <c r="AB21" s="401"/>
      <c r="AC21" s="401"/>
      <c r="AD21" s="239" t="str">
        <f t="shared" si="3"/>
        <v>'710006016'</v>
      </c>
      <c r="AE21" s="269" t="str">
        <f t="shared" si="31"/>
        <v>'PAR'</v>
      </c>
      <c r="AF21" s="268">
        <f t="shared" si="4"/>
        <v>60</v>
      </c>
      <c r="AG21" s="268">
        <f t="shared" si="5"/>
        <v>29.71</v>
      </c>
      <c r="AH21" s="268">
        <f t="shared" si="32"/>
        <v>1</v>
      </c>
      <c r="AI21" s="239" t="str">
        <f t="shared" si="6"/>
        <v>'D'</v>
      </c>
      <c r="AJ21" s="268">
        <f t="shared" si="33"/>
        <v>10</v>
      </c>
      <c r="AK21" s="268">
        <f t="shared" si="14"/>
        <v>60</v>
      </c>
      <c r="AL21" s="270">
        <f t="shared" si="34"/>
        <v>2.25</v>
      </c>
      <c r="AM21" s="270">
        <f t="shared" si="35"/>
        <v>9.77</v>
      </c>
      <c r="AN21" s="268">
        <f t="shared" si="8"/>
        <v>2.4</v>
      </c>
      <c r="AO21" s="268">
        <f t="shared" si="36"/>
        <v>16</v>
      </c>
      <c r="AP21" s="268">
        <v>0</v>
      </c>
      <c r="AQ21" s="268">
        <v>15</v>
      </c>
      <c r="AR21" s="268">
        <f t="shared" si="10"/>
        <v>2.4</v>
      </c>
      <c r="AS21" s="268">
        <v>0</v>
      </c>
      <c r="AT21" s="268">
        <v>0</v>
      </c>
      <c r="AU21" s="268">
        <f t="shared" si="15"/>
        <v>60</v>
      </c>
      <c r="AV21" s="268">
        <f t="shared" si="37"/>
        <v>0.26</v>
      </c>
      <c r="AW21" s="268" t="s">
        <v>14</v>
      </c>
      <c r="AX21" s="269" t="str">
        <f t="shared" si="16"/>
        <v>{0,0,0,0,-92013758.16,0}</v>
      </c>
      <c r="AY21" s="268" t="s">
        <v>14</v>
      </c>
      <c r="AZ21" s="268" t="s">
        <v>15</v>
      </c>
      <c r="BA21" s="268">
        <v>0</v>
      </c>
      <c r="BB21" s="268">
        <v>0</v>
      </c>
      <c r="BC21" s="268">
        <f t="shared" si="38"/>
        <v>0</v>
      </c>
      <c r="BD21" s="268">
        <f t="shared" si="11"/>
        <v>0</v>
      </c>
      <c r="BE21" s="268">
        <f t="shared" si="39"/>
        <v>11200</v>
      </c>
      <c r="BF21" s="268">
        <v>1</v>
      </c>
      <c r="BG21" s="268">
        <v>1</v>
      </c>
      <c r="BH21" s="268">
        <v>1</v>
      </c>
      <c r="BI21" s="268"/>
      <c r="BJ21" s="268">
        <v>1</v>
      </c>
      <c r="BK21" s="268">
        <v>1</v>
      </c>
      <c r="BL21" s="268">
        <f t="shared" si="40"/>
        <v>400</v>
      </c>
      <c r="BM21" s="268">
        <f t="shared" si="41"/>
        <v>11200</v>
      </c>
      <c r="BN21" s="268">
        <v>0</v>
      </c>
    </row>
    <row r="22" spans="1:66" s="395" customFormat="1" x14ac:dyDescent="0.2">
      <c r="A22" s="390" t="str">
        <f t="shared" si="0"/>
        <v>710006017</v>
      </c>
      <c r="B22" s="391">
        <v>7.1</v>
      </c>
      <c r="C22" s="392" t="s">
        <v>208</v>
      </c>
      <c r="D22" s="391" t="s">
        <v>181</v>
      </c>
      <c r="E22" s="393">
        <f t="shared" si="29"/>
        <v>0</v>
      </c>
      <c r="F22" s="394">
        <v>1.1000000000000001</v>
      </c>
      <c r="G22" s="395" t="s">
        <v>203</v>
      </c>
      <c r="H22" s="396">
        <f>'Wind Conditions'!$C$36</f>
        <v>29.71</v>
      </c>
      <c r="I22" s="397">
        <f>'Wind Conditions'!$C$39</f>
        <v>0.11</v>
      </c>
      <c r="K22" s="398" t="s">
        <v>188</v>
      </c>
      <c r="L22" s="395">
        <f t="shared" si="30"/>
        <v>60</v>
      </c>
      <c r="M22" s="395">
        <v>0</v>
      </c>
      <c r="N22" s="574" t="s">
        <v>207</v>
      </c>
      <c r="O22" s="395">
        <f>VLOOKUP(MOD(180-$L22,360),'Wave and Current Conditions'!$C$33:$E$44,2,TRUE)</f>
        <v>2.25</v>
      </c>
      <c r="P22" s="395">
        <f>VLOOKUP(MOD(180-$L22,360),'Wave and Current Conditions'!$C$33:$E$44,3,TRUE)</f>
        <v>9.77</v>
      </c>
      <c r="Q22" s="398">
        <v>17</v>
      </c>
      <c r="R22" s="395">
        <f t="shared" si="1"/>
        <v>60</v>
      </c>
      <c r="S22" s="412">
        <f t="shared" si="17"/>
        <v>8</v>
      </c>
      <c r="T22" s="419">
        <f t="shared" si="13"/>
        <v>-92013758.159999996</v>
      </c>
      <c r="U22" s="400" t="s">
        <v>209</v>
      </c>
      <c r="V22" s="395">
        <f t="shared" si="2"/>
        <v>60</v>
      </c>
      <c r="W22" s="395">
        <f>'Wave and Current Conditions'!$D$99</f>
        <v>0.26</v>
      </c>
      <c r="X22" s="395">
        <v>400</v>
      </c>
      <c r="Y22" s="395">
        <v>10800</v>
      </c>
      <c r="Z22" s="399">
        <v>0.01</v>
      </c>
      <c r="AB22" s="401"/>
      <c r="AC22" s="401"/>
      <c r="AD22" s="239" t="str">
        <f t="shared" si="3"/>
        <v>'710006017'</v>
      </c>
      <c r="AE22" s="269" t="str">
        <f t="shared" si="31"/>
        <v>'PAR'</v>
      </c>
      <c r="AF22" s="268">
        <f t="shared" si="4"/>
        <v>60</v>
      </c>
      <c r="AG22" s="268">
        <f t="shared" si="5"/>
        <v>29.71</v>
      </c>
      <c r="AH22" s="268">
        <f t="shared" si="32"/>
        <v>1</v>
      </c>
      <c r="AI22" s="239" t="str">
        <f t="shared" si="6"/>
        <v>'E'</v>
      </c>
      <c r="AJ22" s="268">
        <f t="shared" si="33"/>
        <v>10</v>
      </c>
      <c r="AK22" s="268">
        <f t="shared" si="14"/>
        <v>60</v>
      </c>
      <c r="AL22" s="270">
        <f t="shared" si="34"/>
        <v>2.25</v>
      </c>
      <c r="AM22" s="270">
        <f t="shared" si="35"/>
        <v>9.77</v>
      </c>
      <c r="AN22" s="268">
        <f t="shared" si="8"/>
        <v>2.4</v>
      </c>
      <c r="AO22" s="268">
        <f t="shared" si="36"/>
        <v>17</v>
      </c>
      <c r="AP22" s="268">
        <v>0</v>
      </c>
      <c r="AQ22" s="268">
        <v>15</v>
      </c>
      <c r="AR22" s="268">
        <f t="shared" si="10"/>
        <v>2.4</v>
      </c>
      <c r="AS22" s="268">
        <v>0</v>
      </c>
      <c r="AT22" s="268">
        <v>0</v>
      </c>
      <c r="AU22" s="268">
        <f t="shared" si="15"/>
        <v>60</v>
      </c>
      <c r="AV22" s="268">
        <f t="shared" si="37"/>
        <v>0.26</v>
      </c>
      <c r="AW22" s="268" t="s">
        <v>14</v>
      </c>
      <c r="AX22" s="269" t="str">
        <f t="shared" si="16"/>
        <v>{0,0,0,0,-92013758.16,0}</v>
      </c>
      <c r="AY22" s="268" t="s">
        <v>14</v>
      </c>
      <c r="AZ22" s="268" t="s">
        <v>15</v>
      </c>
      <c r="BA22" s="268">
        <v>0</v>
      </c>
      <c r="BB22" s="268">
        <v>0</v>
      </c>
      <c r="BC22" s="268">
        <f t="shared" si="38"/>
        <v>0</v>
      </c>
      <c r="BD22" s="268">
        <f t="shared" si="11"/>
        <v>0</v>
      </c>
      <c r="BE22" s="268">
        <f t="shared" si="39"/>
        <v>11200</v>
      </c>
      <c r="BF22" s="268">
        <v>1</v>
      </c>
      <c r="BG22" s="268">
        <v>1</v>
      </c>
      <c r="BH22" s="268">
        <v>1</v>
      </c>
      <c r="BI22" s="268"/>
      <c r="BJ22" s="268">
        <v>1</v>
      </c>
      <c r="BK22" s="268">
        <v>1</v>
      </c>
      <c r="BL22" s="268">
        <f t="shared" si="40"/>
        <v>400</v>
      </c>
      <c r="BM22" s="268">
        <f t="shared" si="41"/>
        <v>11200</v>
      </c>
      <c r="BN22" s="268">
        <v>0</v>
      </c>
    </row>
    <row r="23" spans="1:66" s="407" customFormat="1" x14ac:dyDescent="0.2">
      <c r="A23" s="402" t="str">
        <f t="shared" si="0"/>
        <v>710006018</v>
      </c>
      <c r="B23" s="403">
        <v>7.1</v>
      </c>
      <c r="C23" s="404" t="s">
        <v>208</v>
      </c>
      <c r="D23" s="403" t="s">
        <v>181</v>
      </c>
      <c r="E23" s="405">
        <f t="shared" si="29"/>
        <v>0</v>
      </c>
      <c r="F23" s="406">
        <v>1.1000000000000001</v>
      </c>
      <c r="G23" s="407" t="s">
        <v>203</v>
      </c>
      <c r="H23" s="408">
        <f>'Wind Conditions'!$C$36</f>
        <v>29.71</v>
      </c>
      <c r="I23" s="409">
        <f>'Wind Conditions'!$C$39</f>
        <v>0.11</v>
      </c>
      <c r="K23" s="410" t="s">
        <v>190</v>
      </c>
      <c r="L23" s="407">
        <f t="shared" si="30"/>
        <v>60</v>
      </c>
      <c r="M23" s="395">
        <v>0</v>
      </c>
      <c r="N23" s="575" t="s">
        <v>207</v>
      </c>
      <c r="O23" s="395">
        <f>VLOOKUP(MOD(180-$L23,360),'Wave and Current Conditions'!$C$33:$E$44,2,TRUE)</f>
        <v>2.25</v>
      </c>
      <c r="P23" s="395">
        <f>VLOOKUP(MOD(180-$L23,360),'Wave and Current Conditions'!$C$33:$E$44,3,TRUE)</f>
        <v>9.77</v>
      </c>
      <c r="Q23" s="410">
        <v>18</v>
      </c>
      <c r="R23" s="407">
        <f t="shared" si="1"/>
        <v>60</v>
      </c>
      <c r="S23" s="412">
        <f t="shared" si="17"/>
        <v>8</v>
      </c>
      <c r="T23" s="419">
        <f t="shared" si="13"/>
        <v>-92013758.159999996</v>
      </c>
      <c r="U23" s="407" t="s">
        <v>209</v>
      </c>
      <c r="V23" s="407">
        <f t="shared" si="2"/>
        <v>60</v>
      </c>
      <c r="W23" s="395">
        <f>'Wave and Current Conditions'!$D$99</f>
        <v>0.26</v>
      </c>
      <c r="X23" s="395">
        <v>400</v>
      </c>
      <c r="Y23" s="407">
        <v>10800</v>
      </c>
      <c r="Z23" s="411">
        <v>0.01</v>
      </c>
      <c r="AA23" s="395"/>
      <c r="AB23" s="401"/>
      <c r="AC23" s="401"/>
      <c r="AD23" s="239" t="str">
        <f t="shared" si="3"/>
        <v>'710006018'</v>
      </c>
      <c r="AE23" s="269" t="str">
        <f t="shared" si="31"/>
        <v>'PAR'</v>
      </c>
      <c r="AF23" s="268">
        <f t="shared" si="4"/>
        <v>60</v>
      </c>
      <c r="AG23" s="268">
        <f t="shared" si="5"/>
        <v>29.71</v>
      </c>
      <c r="AH23" s="268">
        <f t="shared" si="32"/>
        <v>1</v>
      </c>
      <c r="AI23" s="239" t="str">
        <f t="shared" si="6"/>
        <v>'F'</v>
      </c>
      <c r="AJ23" s="268">
        <f t="shared" si="33"/>
        <v>10</v>
      </c>
      <c r="AK23" s="268">
        <f t="shared" si="14"/>
        <v>60</v>
      </c>
      <c r="AL23" s="270">
        <f t="shared" si="34"/>
        <v>2.25</v>
      </c>
      <c r="AM23" s="270">
        <f t="shared" si="35"/>
        <v>9.77</v>
      </c>
      <c r="AN23" s="268">
        <f t="shared" si="8"/>
        <v>2.4</v>
      </c>
      <c r="AO23" s="268">
        <f t="shared" si="36"/>
        <v>18</v>
      </c>
      <c r="AP23" s="268">
        <v>0</v>
      </c>
      <c r="AQ23" s="268">
        <v>15</v>
      </c>
      <c r="AR23" s="268">
        <f t="shared" si="10"/>
        <v>2.4</v>
      </c>
      <c r="AS23" s="268">
        <v>0</v>
      </c>
      <c r="AT23" s="268">
        <v>0</v>
      </c>
      <c r="AU23" s="268">
        <f t="shared" si="15"/>
        <v>60</v>
      </c>
      <c r="AV23" s="268">
        <f t="shared" si="37"/>
        <v>0.26</v>
      </c>
      <c r="AW23" s="268" t="s">
        <v>14</v>
      </c>
      <c r="AX23" s="269" t="str">
        <f t="shared" si="16"/>
        <v>{0,0,0,0,-92013758.16,0}</v>
      </c>
      <c r="AY23" s="268" t="s">
        <v>14</v>
      </c>
      <c r="AZ23" s="268" t="s">
        <v>15</v>
      </c>
      <c r="BA23" s="268">
        <v>0</v>
      </c>
      <c r="BB23" s="268">
        <v>0</v>
      </c>
      <c r="BC23" s="268">
        <f t="shared" si="38"/>
        <v>0</v>
      </c>
      <c r="BD23" s="268">
        <f t="shared" si="11"/>
        <v>0</v>
      </c>
      <c r="BE23" s="268">
        <f t="shared" si="39"/>
        <v>11200</v>
      </c>
      <c r="BF23" s="268">
        <v>1</v>
      </c>
      <c r="BG23" s="268">
        <v>1</v>
      </c>
      <c r="BH23" s="268">
        <v>1</v>
      </c>
      <c r="BI23" s="268"/>
      <c r="BJ23" s="268">
        <v>1</v>
      </c>
      <c r="BK23" s="268">
        <v>1</v>
      </c>
      <c r="BL23" s="268">
        <f t="shared" si="40"/>
        <v>400</v>
      </c>
      <c r="BM23" s="268">
        <f t="shared" si="41"/>
        <v>11200</v>
      </c>
      <c r="BN23" s="268">
        <v>0</v>
      </c>
    </row>
    <row r="24" spans="1:66" s="395" customFormat="1" x14ac:dyDescent="0.2">
      <c r="A24" s="390" t="str">
        <f t="shared" si="0"/>
        <v>710009019</v>
      </c>
      <c r="B24" s="391">
        <v>7.1</v>
      </c>
      <c r="C24" s="392" t="s">
        <v>208</v>
      </c>
      <c r="D24" s="391" t="s">
        <v>181</v>
      </c>
      <c r="E24" s="393">
        <f t="shared" si="29"/>
        <v>0</v>
      </c>
      <c r="F24" s="394">
        <v>1.1000000000000001</v>
      </c>
      <c r="G24" s="395" t="s">
        <v>203</v>
      </c>
      <c r="H24" s="396">
        <f>'Wind Conditions'!$C$36</f>
        <v>29.71</v>
      </c>
      <c r="I24" s="397">
        <f>'Wind Conditions'!$C$39</f>
        <v>0.11</v>
      </c>
      <c r="K24" s="398" t="s">
        <v>182</v>
      </c>
      <c r="L24" s="395">
        <f t="shared" si="30"/>
        <v>90</v>
      </c>
      <c r="M24" s="395">
        <v>0</v>
      </c>
      <c r="N24" s="574" t="s">
        <v>207</v>
      </c>
      <c r="O24" s="395">
        <f>VLOOKUP(MOD(180-$L24,360),'Wave and Current Conditions'!$C$33:$E$44,2,TRUE)</f>
        <v>2.25</v>
      </c>
      <c r="P24" s="395">
        <f>VLOOKUP(MOD(180-$L24,360),'Wave and Current Conditions'!$C$33:$E$44,3,TRUE)</f>
        <v>9.77</v>
      </c>
      <c r="Q24" s="398">
        <v>19</v>
      </c>
      <c r="R24" s="395">
        <f t="shared" si="1"/>
        <v>90</v>
      </c>
      <c r="S24" s="412">
        <f t="shared" si="17"/>
        <v>8</v>
      </c>
      <c r="T24" s="419">
        <f t="shared" si="13"/>
        <v>-92013758.159999996</v>
      </c>
      <c r="U24" s="400" t="s">
        <v>209</v>
      </c>
      <c r="V24" s="395">
        <f t="shared" si="2"/>
        <v>90</v>
      </c>
      <c r="W24" s="395">
        <f>'Wave and Current Conditions'!$D$99</f>
        <v>0.26</v>
      </c>
      <c r="X24" s="395">
        <v>400</v>
      </c>
      <c r="Y24" s="395">
        <v>10800</v>
      </c>
      <c r="Z24" s="399">
        <v>0.01</v>
      </c>
      <c r="AB24" s="401"/>
      <c r="AC24" s="401"/>
      <c r="AD24" s="239" t="str">
        <f t="shared" si="3"/>
        <v>'710009019'</v>
      </c>
      <c r="AE24" s="269" t="str">
        <f t="shared" si="31"/>
        <v>'PAR'</v>
      </c>
      <c r="AF24" s="268">
        <f t="shared" si="4"/>
        <v>90</v>
      </c>
      <c r="AG24" s="268">
        <f t="shared" si="5"/>
        <v>29.71</v>
      </c>
      <c r="AH24" s="268">
        <f t="shared" si="32"/>
        <v>1</v>
      </c>
      <c r="AI24" s="239" t="str">
        <f t="shared" si="6"/>
        <v>'A'</v>
      </c>
      <c r="AJ24" s="268">
        <f t="shared" si="33"/>
        <v>10</v>
      </c>
      <c r="AK24" s="268">
        <f t="shared" si="14"/>
        <v>90</v>
      </c>
      <c r="AL24" s="270">
        <f t="shared" si="34"/>
        <v>2.25</v>
      </c>
      <c r="AM24" s="270">
        <f t="shared" si="35"/>
        <v>9.77</v>
      </c>
      <c r="AN24" s="268">
        <f t="shared" si="8"/>
        <v>2.4</v>
      </c>
      <c r="AO24" s="268">
        <f t="shared" si="36"/>
        <v>19</v>
      </c>
      <c r="AP24" s="268">
        <v>0</v>
      </c>
      <c r="AQ24" s="268">
        <v>15</v>
      </c>
      <c r="AR24" s="268">
        <f t="shared" si="10"/>
        <v>2.4</v>
      </c>
      <c r="AS24" s="268">
        <v>0</v>
      </c>
      <c r="AT24" s="268">
        <v>0</v>
      </c>
      <c r="AU24" s="268">
        <f t="shared" si="15"/>
        <v>90</v>
      </c>
      <c r="AV24" s="268">
        <f t="shared" si="37"/>
        <v>0.26</v>
      </c>
      <c r="AW24" s="268" t="s">
        <v>14</v>
      </c>
      <c r="AX24" s="269" t="str">
        <f t="shared" si="16"/>
        <v>{0,0,0,0,-92013758.16,0}</v>
      </c>
      <c r="AY24" s="268" t="s">
        <v>14</v>
      </c>
      <c r="AZ24" s="268" t="s">
        <v>15</v>
      </c>
      <c r="BA24" s="268">
        <v>0</v>
      </c>
      <c r="BB24" s="268">
        <v>0</v>
      </c>
      <c r="BC24" s="268">
        <f t="shared" si="38"/>
        <v>0</v>
      </c>
      <c r="BD24" s="268">
        <f t="shared" si="11"/>
        <v>0</v>
      </c>
      <c r="BE24" s="268">
        <f t="shared" si="39"/>
        <v>11200</v>
      </c>
      <c r="BF24" s="268">
        <v>1</v>
      </c>
      <c r="BG24" s="268">
        <v>1</v>
      </c>
      <c r="BH24" s="268">
        <v>1</v>
      </c>
      <c r="BI24" s="268"/>
      <c r="BJ24" s="268">
        <v>1</v>
      </c>
      <c r="BK24" s="268">
        <v>1</v>
      </c>
      <c r="BL24" s="268">
        <f t="shared" si="40"/>
        <v>400</v>
      </c>
      <c r="BM24" s="268">
        <f t="shared" si="41"/>
        <v>11200</v>
      </c>
      <c r="BN24" s="268">
        <v>0</v>
      </c>
    </row>
    <row r="25" spans="1:66" s="395" customFormat="1" x14ac:dyDescent="0.2">
      <c r="A25" s="390" t="str">
        <f t="shared" si="0"/>
        <v>710009020</v>
      </c>
      <c r="B25" s="391">
        <v>7.1</v>
      </c>
      <c r="C25" s="392" t="s">
        <v>208</v>
      </c>
      <c r="D25" s="391" t="s">
        <v>181</v>
      </c>
      <c r="E25" s="393">
        <f t="shared" si="29"/>
        <v>0</v>
      </c>
      <c r="F25" s="394">
        <v>1.1000000000000001</v>
      </c>
      <c r="G25" s="395" t="s">
        <v>203</v>
      </c>
      <c r="H25" s="396">
        <f>'Wind Conditions'!$C$36</f>
        <v>29.71</v>
      </c>
      <c r="I25" s="397">
        <f>'Wind Conditions'!$C$39</f>
        <v>0.11</v>
      </c>
      <c r="K25" s="398" t="s">
        <v>91</v>
      </c>
      <c r="L25" s="395">
        <f t="shared" si="30"/>
        <v>90</v>
      </c>
      <c r="M25" s="395">
        <v>0</v>
      </c>
      <c r="N25" s="574" t="s">
        <v>207</v>
      </c>
      <c r="O25" s="395">
        <f>VLOOKUP(MOD(180-$L25,360),'Wave and Current Conditions'!$C$33:$E$44,2,TRUE)</f>
        <v>2.25</v>
      </c>
      <c r="P25" s="395">
        <f>VLOOKUP(MOD(180-$L25,360),'Wave and Current Conditions'!$C$33:$E$44,3,TRUE)</f>
        <v>9.77</v>
      </c>
      <c r="Q25" s="398">
        <v>20</v>
      </c>
      <c r="R25" s="395">
        <f t="shared" si="1"/>
        <v>90</v>
      </c>
      <c r="S25" s="412">
        <f t="shared" si="17"/>
        <v>8</v>
      </c>
      <c r="T25" s="419">
        <f t="shared" si="13"/>
        <v>-92013758.159999996</v>
      </c>
      <c r="U25" s="400" t="s">
        <v>209</v>
      </c>
      <c r="V25" s="395">
        <f t="shared" si="2"/>
        <v>90</v>
      </c>
      <c r="W25" s="395">
        <f>'Wave and Current Conditions'!$D$99</f>
        <v>0.26</v>
      </c>
      <c r="X25" s="395">
        <v>400</v>
      </c>
      <c r="Y25" s="395">
        <v>10800</v>
      </c>
      <c r="Z25" s="399">
        <v>0.01</v>
      </c>
      <c r="AB25" s="401"/>
      <c r="AC25" s="401"/>
      <c r="AD25" s="239" t="str">
        <f t="shared" si="3"/>
        <v>'710009020'</v>
      </c>
      <c r="AE25" s="269" t="str">
        <f t="shared" si="31"/>
        <v>'PAR'</v>
      </c>
      <c r="AF25" s="268">
        <f t="shared" si="4"/>
        <v>90</v>
      </c>
      <c r="AG25" s="268">
        <f t="shared" si="5"/>
        <v>29.71</v>
      </c>
      <c r="AH25" s="268">
        <f t="shared" si="32"/>
        <v>1</v>
      </c>
      <c r="AI25" s="239" t="str">
        <f t="shared" si="6"/>
        <v>'B'</v>
      </c>
      <c r="AJ25" s="268">
        <f t="shared" si="33"/>
        <v>10</v>
      </c>
      <c r="AK25" s="268">
        <f t="shared" si="14"/>
        <v>90</v>
      </c>
      <c r="AL25" s="270">
        <f t="shared" si="34"/>
        <v>2.25</v>
      </c>
      <c r="AM25" s="270">
        <f t="shared" si="35"/>
        <v>9.77</v>
      </c>
      <c r="AN25" s="268">
        <f t="shared" si="8"/>
        <v>2.4</v>
      </c>
      <c r="AO25" s="268">
        <f t="shared" si="36"/>
        <v>20</v>
      </c>
      <c r="AP25" s="268">
        <v>0</v>
      </c>
      <c r="AQ25" s="268">
        <v>15</v>
      </c>
      <c r="AR25" s="268">
        <f t="shared" si="10"/>
        <v>2.4</v>
      </c>
      <c r="AS25" s="268">
        <v>0</v>
      </c>
      <c r="AT25" s="268">
        <v>0</v>
      </c>
      <c r="AU25" s="268">
        <f t="shared" si="15"/>
        <v>90</v>
      </c>
      <c r="AV25" s="268">
        <f t="shared" si="37"/>
        <v>0.26</v>
      </c>
      <c r="AW25" s="268" t="s">
        <v>14</v>
      </c>
      <c r="AX25" s="269" t="str">
        <f t="shared" si="16"/>
        <v>{0,0,0,0,-92013758.16,0}</v>
      </c>
      <c r="AY25" s="268" t="s">
        <v>14</v>
      </c>
      <c r="AZ25" s="268" t="s">
        <v>15</v>
      </c>
      <c r="BA25" s="268">
        <v>0</v>
      </c>
      <c r="BB25" s="268">
        <v>0</v>
      </c>
      <c r="BC25" s="268">
        <f t="shared" si="38"/>
        <v>0</v>
      </c>
      <c r="BD25" s="268">
        <f t="shared" si="11"/>
        <v>0</v>
      </c>
      <c r="BE25" s="268">
        <f t="shared" si="39"/>
        <v>11200</v>
      </c>
      <c r="BF25" s="268">
        <v>1</v>
      </c>
      <c r="BG25" s="268">
        <v>1</v>
      </c>
      <c r="BH25" s="268">
        <v>1</v>
      </c>
      <c r="BI25" s="268"/>
      <c r="BJ25" s="268">
        <v>1</v>
      </c>
      <c r="BK25" s="268">
        <v>1</v>
      </c>
      <c r="BL25" s="268">
        <f t="shared" si="40"/>
        <v>400</v>
      </c>
      <c r="BM25" s="268">
        <f t="shared" si="41"/>
        <v>11200</v>
      </c>
      <c r="BN25" s="268">
        <v>0</v>
      </c>
    </row>
    <row r="26" spans="1:66" s="395" customFormat="1" x14ac:dyDescent="0.2">
      <c r="A26" s="390" t="str">
        <f t="shared" si="0"/>
        <v>710009021</v>
      </c>
      <c r="B26" s="391">
        <v>7.1</v>
      </c>
      <c r="C26" s="392" t="s">
        <v>208</v>
      </c>
      <c r="D26" s="391" t="s">
        <v>181</v>
      </c>
      <c r="E26" s="393">
        <f t="shared" si="29"/>
        <v>0</v>
      </c>
      <c r="F26" s="394">
        <v>1.1000000000000001</v>
      </c>
      <c r="G26" s="395" t="s">
        <v>203</v>
      </c>
      <c r="H26" s="396">
        <f>'Wind Conditions'!$C$36</f>
        <v>29.71</v>
      </c>
      <c r="I26" s="397">
        <f>'Wind Conditions'!$C$39</f>
        <v>0.11</v>
      </c>
      <c r="K26" s="398" t="s">
        <v>186</v>
      </c>
      <c r="L26" s="395">
        <f t="shared" si="30"/>
        <v>90</v>
      </c>
      <c r="M26" s="395">
        <v>0</v>
      </c>
      <c r="N26" s="574" t="s">
        <v>207</v>
      </c>
      <c r="O26" s="395">
        <f>VLOOKUP(MOD(180-$L26,360),'Wave and Current Conditions'!$C$33:$E$44,2,TRUE)</f>
        <v>2.25</v>
      </c>
      <c r="P26" s="395">
        <f>VLOOKUP(MOD(180-$L26,360),'Wave and Current Conditions'!$C$33:$E$44,3,TRUE)</f>
        <v>9.77</v>
      </c>
      <c r="Q26" s="398">
        <v>21</v>
      </c>
      <c r="R26" s="395">
        <f t="shared" si="1"/>
        <v>90</v>
      </c>
      <c r="S26" s="412">
        <f t="shared" si="17"/>
        <v>8</v>
      </c>
      <c r="T26" s="419">
        <f t="shared" si="13"/>
        <v>-92013758.159999996</v>
      </c>
      <c r="U26" s="400" t="s">
        <v>209</v>
      </c>
      <c r="V26" s="395">
        <f t="shared" si="2"/>
        <v>90</v>
      </c>
      <c r="W26" s="395">
        <f>'Wave and Current Conditions'!$D$99</f>
        <v>0.26</v>
      </c>
      <c r="X26" s="395">
        <v>400</v>
      </c>
      <c r="Y26" s="395">
        <v>10800</v>
      </c>
      <c r="Z26" s="399">
        <v>0.01</v>
      </c>
      <c r="AB26" s="401"/>
      <c r="AC26" s="401"/>
      <c r="AD26" s="239" t="str">
        <f t="shared" si="3"/>
        <v>'710009021'</v>
      </c>
      <c r="AE26" s="269" t="str">
        <f t="shared" si="31"/>
        <v>'PAR'</v>
      </c>
      <c r="AF26" s="268">
        <f t="shared" si="4"/>
        <v>90</v>
      </c>
      <c r="AG26" s="268">
        <f t="shared" si="5"/>
        <v>29.71</v>
      </c>
      <c r="AH26" s="268">
        <f t="shared" si="32"/>
        <v>1</v>
      </c>
      <c r="AI26" s="239" t="str">
        <f t="shared" si="6"/>
        <v>'C'</v>
      </c>
      <c r="AJ26" s="268">
        <f t="shared" si="33"/>
        <v>10</v>
      </c>
      <c r="AK26" s="268">
        <f t="shared" si="14"/>
        <v>90</v>
      </c>
      <c r="AL26" s="270">
        <f t="shared" si="34"/>
        <v>2.25</v>
      </c>
      <c r="AM26" s="270">
        <f t="shared" si="35"/>
        <v>9.77</v>
      </c>
      <c r="AN26" s="268">
        <f t="shared" si="8"/>
        <v>2.4</v>
      </c>
      <c r="AO26" s="268">
        <f t="shared" si="36"/>
        <v>21</v>
      </c>
      <c r="AP26" s="268">
        <v>0</v>
      </c>
      <c r="AQ26" s="268">
        <v>15</v>
      </c>
      <c r="AR26" s="268">
        <f t="shared" si="10"/>
        <v>2.4</v>
      </c>
      <c r="AS26" s="268">
        <v>0</v>
      </c>
      <c r="AT26" s="268">
        <v>0</v>
      </c>
      <c r="AU26" s="268">
        <f t="shared" si="15"/>
        <v>90</v>
      </c>
      <c r="AV26" s="268">
        <f t="shared" si="37"/>
        <v>0.26</v>
      </c>
      <c r="AW26" s="268" t="s">
        <v>14</v>
      </c>
      <c r="AX26" s="269" t="str">
        <f t="shared" si="16"/>
        <v>{0,0,0,0,-92013758.16,0}</v>
      </c>
      <c r="AY26" s="268" t="s">
        <v>14</v>
      </c>
      <c r="AZ26" s="268" t="s">
        <v>15</v>
      </c>
      <c r="BA26" s="268">
        <v>0</v>
      </c>
      <c r="BB26" s="268">
        <v>0</v>
      </c>
      <c r="BC26" s="268">
        <f t="shared" si="38"/>
        <v>0</v>
      </c>
      <c r="BD26" s="268">
        <f t="shared" si="11"/>
        <v>0</v>
      </c>
      <c r="BE26" s="268">
        <f t="shared" si="39"/>
        <v>11200</v>
      </c>
      <c r="BF26" s="268">
        <v>1</v>
      </c>
      <c r="BG26" s="268">
        <v>1</v>
      </c>
      <c r="BH26" s="268">
        <v>1</v>
      </c>
      <c r="BI26" s="268"/>
      <c r="BJ26" s="268">
        <v>1</v>
      </c>
      <c r="BK26" s="268">
        <v>1</v>
      </c>
      <c r="BL26" s="268">
        <f t="shared" si="40"/>
        <v>400</v>
      </c>
      <c r="BM26" s="268">
        <f t="shared" si="41"/>
        <v>11200</v>
      </c>
      <c r="BN26" s="268">
        <v>0</v>
      </c>
    </row>
    <row r="27" spans="1:66" s="395" customFormat="1" x14ac:dyDescent="0.2">
      <c r="A27" s="390" t="str">
        <f t="shared" si="0"/>
        <v>710009022</v>
      </c>
      <c r="B27" s="391">
        <v>7.1</v>
      </c>
      <c r="C27" s="392" t="s">
        <v>208</v>
      </c>
      <c r="D27" s="391" t="s">
        <v>181</v>
      </c>
      <c r="E27" s="393">
        <f t="shared" si="29"/>
        <v>0</v>
      </c>
      <c r="F27" s="394">
        <v>1.1000000000000001</v>
      </c>
      <c r="G27" s="395" t="s">
        <v>203</v>
      </c>
      <c r="H27" s="396">
        <f>'Wind Conditions'!$C$36</f>
        <v>29.71</v>
      </c>
      <c r="I27" s="397">
        <f>'Wind Conditions'!$C$39</f>
        <v>0.11</v>
      </c>
      <c r="K27" s="398" t="s">
        <v>187</v>
      </c>
      <c r="L27" s="395">
        <f t="shared" si="30"/>
        <v>90</v>
      </c>
      <c r="M27" s="395">
        <v>0</v>
      </c>
      <c r="N27" s="574" t="s">
        <v>207</v>
      </c>
      <c r="O27" s="395">
        <f>VLOOKUP(MOD(180-$L27,360),'Wave and Current Conditions'!$C$33:$E$44,2,TRUE)</f>
        <v>2.25</v>
      </c>
      <c r="P27" s="395">
        <f>VLOOKUP(MOD(180-$L27,360),'Wave and Current Conditions'!$C$33:$E$44,3,TRUE)</f>
        <v>9.77</v>
      </c>
      <c r="Q27" s="398">
        <v>22</v>
      </c>
      <c r="R27" s="395">
        <f t="shared" si="1"/>
        <v>90</v>
      </c>
      <c r="S27" s="412">
        <f t="shared" si="17"/>
        <v>8</v>
      </c>
      <c r="T27" s="419">
        <f t="shared" si="13"/>
        <v>-92013758.159999996</v>
      </c>
      <c r="U27" s="400" t="s">
        <v>209</v>
      </c>
      <c r="V27" s="395">
        <f t="shared" si="2"/>
        <v>90</v>
      </c>
      <c r="W27" s="395">
        <f>'Wave and Current Conditions'!$D$99</f>
        <v>0.26</v>
      </c>
      <c r="X27" s="395">
        <v>400</v>
      </c>
      <c r="Y27" s="395">
        <v>10800</v>
      </c>
      <c r="Z27" s="399">
        <v>0.01</v>
      </c>
      <c r="AB27" s="401"/>
      <c r="AC27" s="401"/>
      <c r="AD27" s="239" t="str">
        <f t="shared" si="3"/>
        <v>'710009022'</v>
      </c>
      <c r="AE27" s="269" t="str">
        <f t="shared" si="31"/>
        <v>'PAR'</v>
      </c>
      <c r="AF27" s="268">
        <f t="shared" si="4"/>
        <v>90</v>
      </c>
      <c r="AG27" s="268">
        <f t="shared" si="5"/>
        <v>29.71</v>
      </c>
      <c r="AH27" s="268">
        <f t="shared" si="32"/>
        <v>1</v>
      </c>
      <c r="AI27" s="239" t="str">
        <f t="shared" si="6"/>
        <v>'D'</v>
      </c>
      <c r="AJ27" s="268">
        <f t="shared" si="33"/>
        <v>10</v>
      </c>
      <c r="AK27" s="268">
        <f t="shared" si="14"/>
        <v>90</v>
      </c>
      <c r="AL27" s="270">
        <f t="shared" si="34"/>
        <v>2.25</v>
      </c>
      <c r="AM27" s="270">
        <f t="shared" si="35"/>
        <v>9.77</v>
      </c>
      <c r="AN27" s="268">
        <f t="shared" si="8"/>
        <v>2.4</v>
      </c>
      <c r="AO27" s="268">
        <f t="shared" si="36"/>
        <v>22</v>
      </c>
      <c r="AP27" s="268">
        <v>0</v>
      </c>
      <c r="AQ27" s="268">
        <v>15</v>
      </c>
      <c r="AR27" s="268">
        <f t="shared" si="10"/>
        <v>2.4</v>
      </c>
      <c r="AS27" s="268">
        <v>0</v>
      </c>
      <c r="AT27" s="268">
        <v>0</v>
      </c>
      <c r="AU27" s="268">
        <f t="shared" si="15"/>
        <v>90</v>
      </c>
      <c r="AV27" s="268">
        <f t="shared" si="37"/>
        <v>0.26</v>
      </c>
      <c r="AW27" s="268" t="s">
        <v>14</v>
      </c>
      <c r="AX27" s="269" t="str">
        <f t="shared" si="16"/>
        <v>{0,0,0,0,-92013758.16,0}</v>
      </c>
      <c r="AY27" s="268" t="s">
        <v>14</v>
      </c>
      <c r="AZ27" s="268" t="s">
        <v>15</v>
      </c>
      <c r="BA27" s="268">
        <v>0</v>
      </c>
      <c r="BB27" s="268">
        <v>0</v>
      </c>
      <c r="BC27" s="268">
        <f t="shared" si="38"/>
        <v>0</v>
      </c>
      <c r="BD27" s="268">
        <f t="shared" si="11"/>
        <v>0</v>
      </c>
      <c r="BE27" s="268">
        <f t="shared" si="39"/>
        <v>11200</v>
      </c>
      <c r="BF27" s="268">
        <v>1</v>
      </c>
      <c r="BG27" s="268">
        <v>1</v>
      </c>
      <c r="BH27" s="268">
        <v>1</v>
      </c>
      <c r="BI27" s="268"/>
      <c r="BJ27" s="268">
        <v>1</v>
      </c>
      <c r="BK27" s="268">
        <v>1</v>
      </c>
      <c r="BL27" s="268">
        <f t="shared" si="40"/>
        <v>400</v>
      </c>
      <c r="BM27" s="268">
        <f t="shared" si="41"/>
        <v>11200</v>
      </c>
      <c r="BN27" s="268">
        <v>0</v>
      </c>
    </row>
    <row r="28" spans="1:66" s="395" customFormat="1" x14ac:dyDescent="0.2">
      <c r="A28" s="390" t="str">
        <f t="shared" si="0"/>
        <v>710009023</v>
      </c>
      <c r="B28" s="391">
        <v>7.1</v>
      </c>
      <c r="C28" s="392" t="s">
        <v>208</v>
      </c>
      <c r="D28" s="391" t="s">
        <v>181</v>
      </c>
      <c r="E28" s="393">
        <f t="shared" si="29"/>
        <v>0</v>
      </c>
      <c r="F28" s="394">
        <v>1.1000000000000001</v>
      </c>
      <c r="G28" s="395" t="s">
        <v>203</v>
      </c>
      <c r="H28" s="396">
        <f>'Wind Conditions'!$C$36</f>
        <v>29.71</v>
      </c>
      <c r="I28" s="397">
        <f>'Wind Conditions'!$C$39</f>
        <v>0.11</v>
      </c>
      <c r="K28" s="398" t="s">
        <v>188</v>
      </c>
      <c r="L28" s="395">
        <f t="shared" si="30"/>
        <v>90</v>
      </c>
      <c r="M28" s="395">
        <v>0</v>
      </c>
      <c r="N28" s="574" t="s">
        <v>207</v>
      </c>
      <c r="O28" s="395">
        <f>VLOOKUP(MOD(180-$L28,360),'Wave and Current Conditions'!$C$33:$E$44,2,TRUE)</f>
        <v>2.25</v>
      </c>
      <c r="P28" s="395">
        <f>VLOOKUP(MOD(180-$L28,360),'Wave and Current Conditions'!$C$33:$E$44,3,TRUE)</f>
        <v>9.77</v>
      </c>
      <c r="Q28" s="398">
        <v>23</v>
      </c>
      <c r="R28" s="395">
        <f t="shared" si="1"/>
        <v>90</v>
      </c>
      <c r="S28" s="412">
        <f t="shared" si="17"/>
        <v>8</v>
      </c>
      <c r="T28" s="419">
        <f t="shared" si="13"/>
        <v>-92013758.159999996</v>
      </c>
      <c r="U28" s="400" t="s">
        <v>209</v>
      </c>
      <c r="V28" s="395">
        <f t="shared" si="2"/>
        <v>90</v>
      </c>
      <c r="W28" s="395">
        <f>'Wave and Current Conditions'!$D$99</f>
        <v>0.26</v>
      </c>
      <c r="X28" s="395">
        <v>400</v>
      </c>
      <c r="Y28" s="395">
        <v>10800</v>
      </c>
      <c r="Z28" s="399">
        <v>0.01</v>
      </c>
      <c r="AB28" s="401"/>
      <c r="AC28" s="401"/>
      <c r="AD28" s="239" t="str">
        <f t="shared" si="3"/>
        <v>'710009023'</v>
      </c>
      <c r="AE28" s="269" t="str">
        <f t="shared" si="31"/>
        <v>'PAR'</v>
      </c>
      <c r="AF28" s="268">
        <f t="shared" si="4"/>
        <v>90</v>
      </c>
      <c r="AG28" s="268">
        <f t="shared" si="5"/>
        <v>29.71</v>
      </c>
      <c r="AH28" s="268">
        <f t="shared" si="32"/>
        <v>1</v>
      </c>
      <c r="AI28" s="239" t="str">
        <f t="shared" si="6"/>
        <v>'E'</v>
      </c>
      <c r="AJ28" s="268">
        <f t="shared" si="33"/>
        <v>10</v>
      </c>
      <c r="AK28" s="268">
        <f t="shared" si="14"/>
        <v>90</v>
      </c>
      <c r="AL28" s="270">
        <f t="shared" si="34"/>
        <v>2.25</v>
      </c>
      <c r="AM28" s="270">
        <f t="shared" si="35"/>
        <v>9.77</v>
      </c>
      <c r="AN28" s="268">
        <f t="shared" si="8"/>
        <v>2.4</v>
      </c>
      <c r="AO28" s="268">
        <f t="shared" si="36"/>
        <v>23</v>
      </c>
      <c r="AP28" s="268">
        <v>0</v>
      </c>
      <c r="AQ28" s="268">
        <v>15</v>
      </c>
      <c r="AR28" s="268">
        <f t="shared" si="10"/>
        <v>2.4</v>
      </c>
      <c r="AS28" s="268">
        <v>0</v>
      </c>
      <c r="AT28" s="268">
        <v>0</v>
      </c>
      <c r="AU28" s="268">
        <f t="shared" si="15"/>
        <v>90</v>
      </c>
      <c r="AV28" s="268">
        <f t="shared" si="37"/>
        <v>0.26</v>
      </c>
      <c r="AW28" s="268" t="s">
        <v>14</v>
      </c>
      <c r="AX28" s="269" t="str">
        <f t="shared" si="16"/>
        <v>{0,0,0,0,-92013758.16,0}</v>
      </c>
      <c r="AY28" s="268" t="s">
        <v>14</v>
      </c>
      <c r="AZ28" s="268" t="s">
        <v>15</v>
      </c>
      <c r="BA28" s="268">
        <v>0</v>
      </c>
      <c r="BB28" s="268">
        <v>0</v>
      </c>
      <c r="BC28" s="268">
        <f t="shared" si="38"/>
        <v>0</v>
      </c>
      <c r="BD28" s="268">
        <f t="shared" si="11"/>
        <v>0</v>
      </c>
      <c r="BE28" s="268">
        <f t="shared" si="39"/>
        <v>11200</v>
      </c>
      <c r="BF28" s="268">
        <v>1</v>
      </c>
      <c r="BG28" s="268">
        <v>1</v>
      </c>
      <c r="BH28" s="268">
        <v>1</v>
      </c>
      <c r="BI28" s="268"/>
      <c r="BJ28" s="268">
        <v>1</v>
      </c>
      <c r="BK28" s="268">
        <v>1</v>
      </c>
      <c r="BL28" s="268">
        <f t="shared" si="40"/>
        <v>400</v>
      </c>
      <c r="BM28" s="268">
        <f t="shared" si="41"/>
        <v>11200</v>
      </c>
      <c r="BN28" s="268">
        <v>0</v>
      </c>
    </row>
    <row r="29" spans="1:66" s="407" customFormat="1" x14ac:dyDescent="0.2">
      <c r="A29" s="402" t="str">
        <f t="shared" si="0"/>
        <v>710009024</v>
      </c>
      <c r="B29" s="403">
        <v>7.1</v>
      </c>
      <c r="C29" s="404" t="s">
        <v>208</v>
      </c>
      <c r="D29" s="403" t="s">
        <v>181</v>
      </c>
      <c r="E29" s="405">
        <f t="shared" si="29"/>
        <v>0</v>
      </c>
      <c r="F29" s="406">
        <v>1.1000000000000001</v>
      </c>
      <c r="G29" s="407" t="s">
        <v>203</v>
      </c>
      <c r="H29" s="408">
        <f>'Wind Conditions'!$C$36</f>
        <v>29.71</v>
      </c>
      <c r="I29" s="409">
        <f>'Wind Conditions'!$C$39</f>
        <v>0.11</v>
      </c>
      <c r="K29" s="410" t="s">
        <v>190</v>
      </c>
      <c r="L29" s="407">
        <f t="shared" si="30"/>
        <v>90</v>
      </c>
      <c r="M29" s="395">
        <v>0</v>
      </c>
      <c r="N29" s="575" t="s">
        <v>207</v>
      </c>
      <c r="O29" s="395">
        <f>VLOOKUP(MOD(180-$L29,360),'Wave and Current Conditions'!$C$33:$E$44,2,TRUE)</f>
        <v>2.25</v>
      </c>
      <c r="P29" s="395">
        <f>VLOOKUP(MOD(180-$L29,360),'Wave and Current Conditions'!$C$33:$E$44,3,TRUE)</f>
        <v>9.77</v>
      </c>
      <c r="Q29" s="410">
        <v>24</v>
      </c>
      <c r="R29" s="407">
        <f t="shared" si="1"/>
        <v>90</v>
      </c>
      <c r="S29" s="412">
        <f t="shared" si="17"/>
        <v>8</v>
      </c>
      <c r="T29" s="419">
        <f t="shared" si="13"/>
        <v>-92013758.159999996</v>
      </c>
      <c r="U29" s="407" t="s">
        <v>209</v>
      </c>
      <c r="V29" s="407">
        <f t="shared" si="2"/>
        <v>90</v>
      </c>
      <c r="W29" s="395">
        <f>'Wave and Current Conditions'!$D$99</f>
        <v>0.26</v>
      </c>
      <c r="X29" s="395">
        <v>400</v>
      </c>
      <c r="Y29" s="407">
        <v>10800</v>
      </c>
      <c r="Z29" s="411">
        <v>0.01</v>
      </c>
      <c r="AA29" s="395"/>
      <c r="AB29" s="401"/>
      <c r="AC29" s="401"/>
      <c r="AD29" s="239" t="str">
        <f t="shared" si="3"/>
        <v>'710009024'</v>
      </c>
      <c r="AE29" s="269" t="str">
        <f t="shared" si="31"/>
        <v>'PAR'</v>
      </c>
      <c r="AF29" s="268">
        <f t="shared" si="4"/>
        <v>90</v>
      </c>
      <c r="AG29" s="268">
        <f t="shared" si="5"/>
        <v>29.71</v>
      </c>
      <c r="AH29" s="268">
        <f t="shared" si="32"/>
        <v>1</v>
      </c>
      <c r="AI29" s="239" t="str">
        <f t="shared" si="6"/>
        <v>'F'</v>
      </c>
      <c r="AJ29" s="268">
        <f t="shared" si="33"/>
        <v>10</v>
      </c>
      <c r="AK29" s="268">
        <f t="shared" si="14"/>
        <v>90</v>
      </c>
      <c r="AL29" s="270">
        <f t="shared" si="34"/>
        <v>2.25</v>
      </c>
      <c r="AM29" s="270">
        <f t="shared" si="35"/>
        <v>9.77</v>
      </c>
      <c r="AN29" s="268">
        <f t="shared" si="8"/>
        <v>2.4</v>
      </c>
      <c r="AO29" s="268">
        <f t="shared" si="36"/>
        <v>24</v>
      </c>
      <c r="AP29" s="268">
        <v>0</v>
      </c>
      <c r="AQ29" s="268">
        <v>15</v>
      </c>
      <c r="AR29" s="268">
        <f t="shared" si="10"/>
        <v>2.4</v>
      </c>
      <c r="AS29" s="268">
        <v>0</v>
      </c>
      <c r="AT29" s="268">
        <v>0</v>
      </c>
      <c r="AU29" s="268">
        <f t="shared" si="15"/>
        <v>90</v>
      </c>
      <c r="AV29" s="268">
        <f t="shared" si="37"/>
        <v>0.26</v>
      </c>
      <c r="AW29" s="268" t="s">
        <v>14</v>
      </c>
      <c r="AX29" s="269" t="str">
        <f t="shared" si="16"/>
        <v>{0,0,0,0,-92013758.16,0}</v>
      </c>
      <c r="AY29" s="268" t="s">
        <v>14</v>
      </c>
      <c r="AZ29" s="268" t="s">
        <v>15</v>
      </c>
      <c r="BA29" s="268">
        <v>0</v>
      </c>
      <c r="BB29" s="268">
        <v>0</v>
      </c>
      <c r="BC29" s="268">
        <f t="shared" si="38"/>
        <v>0</v>
      </c>
      <c r="BD29" s="268">
        <f t="shared" si="11"/>
        <v>0</v>
      </c>
      <c r="BE29" s="268">
        <f t="shared" si="39"/>
        <v>11200</v>
      </c>
      <c r="BF29" s="268">
        <v>1</v>
      </c>
      <c r="BG29" s="268">
        <v>1</v>
      </c>
      <c r="BH29" s="268">
        <v>1</v>
      </c>
      <c r="BI29" s="268"/>
      <c r="BJ29" s="268">
        <v>1</v>
      </c>
      <c r="BK29" s="268">
        <v>1</v>
      </c>
      <c r="BL29" s="268">
        <f t="shared" si="40"/>
        <v>400</v>
      </c>
      <c r="BM29" s="268">
        <f t="shared" si="41"/>
        <v>11200</v>
      </c>
      <c r="BN29" s="268">
        <v>0</v>
      </c>
    </row>
    <row r="30" spans="1:66" s="395" customFormat="1" x14ac:dyDescent="0.2">
      <c r="A30" s="390" t="str">
        <f t="shared" si="0"/>
        <v>710012025</v>
      </c>
      <c r="B30" s="391">
        <v>7.1</v>
      </c>
      <c r="C30" s="392" t="s">
        <v>208</v>
      </c>
      <c r="D30" s="391" t="s">
        <v>181</v>
      </c>
      <c r="E30" s="393">
        <f t="shared" si="29"/>
        <v>0</v>
      </c>
      <c r="F30" s="394">
        <v>1.1000000000000001</v>
      </c>
      <c r="G30" s="395" t="s">
        <v>203</v>
      </c>
      <c r="H30" s="396">
        <f>'Wind Conditions'!$C$36</f>
        <v>29.71</v>
      </c>
      <c r="I30" s="397">
        <f>'Wind Conditions'!$C$39</f>
        <v>0.11</v>
      </c>
      <c r="K30" s="398" t="s">
        <v>182</v>
      </c>
      <c r="L30" s="395">
        <f t="shared" si="30"/>
        <v>120</v>
      </c>
      <c r="M30" s="395">
        <v>0</v>
      </c>
      <c r="N30" s="574" t="s">
        <v>207</v>
      </c>
      <c r="O30" s="395">
        <f>VLOOKUP(MOD(180-$L30,360),'Wave and Current Conditions'!$C$33:$E$44,2,TRUE)</f>
        <v>2.25</v>
      </c>
      <c r="P30" s="395">
        <f>VLOOKUP(MOD(180-$L30,360),'Wave and Current Conditions'!$C$33:$E$44,3,TRUE)</f>
        <v>9.77</v>
      </c>
      <c r="Q30" s="398">
        <v>25</v>
      </c>
      <c r="R30" s="395">
        <f t="shared" si="1"/>
        <v>120</v>
      </c>
      <c r="S30" s="412">
        <f t="shared" si="17"/>
        <v>8</v>
      </c>
      <c r="T30" s="419">
        <f t="shared" si="13"/>
        <v>-92013758.159999996</v>
      </c>
      <c r="U30" s="400" t="s">
        <v>209</v>
      </c>
      <c r="V30" s="395">
        <f t="shared" si="2"/>
        <v>120</v>
      </c>
      <c r="W30" s="395">
        <f>'Wave and Current Conditions'!$D$99</f>
        <v>0.26</v>
      </c>
      <c r="X30" s="395">
        <v>400</v>
      </c>
      <c r="Y30" s="395">
        <v>10800</v>
      </c>
      <c r="Z30" s="399">
        <v>0.01</v>
      </c>
      <c r="AB30" s="401"/>
      <c r="AC30" s="401"/>
      <c r="AD30" s="239" t="str">
        <f t="shared" si="3"/>
        <v>'710012025'</v>
      </c>
      <c r="AE30" s="269" t="str">
        <f t="shared" si="31"/>
        <v>'PAR'</v>
      </c>
      <c r="AF30" s="268">
        <f t="shared" si="4"/>
        <v>120</v>
      </c>
      <c r="AG30" s="268">
        <f t="shared" si="5"/>
        <v>29.71</v>
      </c>
      <c r="AH30" s="268">
        <f t="shared" si="32"/>
        <v>1</v>
      </c>
      <c r="AI30" s="239" t="str">
        <f t="shared" si="6"/>
        <v>'A'</v>
      </c>
      <c r="AJ30" s="268">
        <f t="shared" si="33"/>
        <v>10</v>
      </c>
      <c r="AK30" s="268">
        <f t="shared" si="14"/>
        <v>120</v>
      </c>
      <c r="AL30" s="270">
        <f t="shared" si="34"/>
        <v>2.25</v>
      </c>
      <c r="AM30" s="270">
        <f t="shared" si="35"/>
        <v>9.77</v>
      </c>
      <c r="AN30" s="268">
        <f t="shared" si="8"/>
        <v>2.4</v>
      </c>
      <c r="AO30" s="268">
        <f t="shared" si="36"/>
        <v>25</v>
      </c>
      <c r="AP30" s="268">
        <v>0</v>
      </c>
      <c r="AQ30" s="268">
        <v>15</v>
      </c>
      <c r="AR30" s="268">
        <f t="shared" si="10"/>
        <v>2.4</v>
      </c>
      <c r="AS30" s="268">
        <v>0</v>
      </c>
      <c r="AT30" s="268">
        <v>0</v>
      </c>
      <c r="AU30" s="268">
        <f t="shared" si="15"/>
        <v>120</v>
      </c>
      <c r="AV30" s="268">
        <f t="shared" si="37"/>
        <v>0.26</v>
      </c>
      <c r="AW30" s="268" t="s">
        <v>14</v>
      </c>
      <c r="AX30" s="269" t="str">
        <f t="shared" si="16"/>
        <v>{0,0,0,0,-92013758.16,0}</v>
      </c>
      <c r="AY30" s="268" t="s">
        <v>14</v>
      </c>
      <c r="AZ30" s="268" t="s">
        <v>15</v>
      </c>
      <c r="BA30" s="268">
        <v>0</v>
      </c>
      <c r="BB30" s="268">
        <v>0</v>
      </c>
      <c r="BC30" s="268">
        <f t="shared" si="38"/>
        <v>0</v>
      </c>
      <c r="BD30" s="268">
        <f t="shared" si="11"/>
        <v>0</v>
      </c>
      <c r="BE30" s="268">
        <f t="shared" si="39"/>
        <v>11200</v>
      </c>
      <c r="BF30" s="268">
        <v>1</v>
      </c>
      <c r="BG30" s="268">
        <v>1</v>
      </c>
      <c r="BH30" s="268">
        <v>1</v>
      </c>
      <c r="BI30" s="268"/>
      <c r="BJ30" s="268">
        <v>1</v>
      </c>
      <c r="BK30" s="268">
        <v>1</v>
      </c>
      <c r="BL30" s="268">
        <f t="shared" si="40"/>
        <v>400</v>
      </c>
      <c r="BM30" s="268">
        <f t="shared" si="41"/>
        <v>11200</v>
      </c>
      <c r="BN30" s="268">
        <v>0</v>
      </c>
    </row>
    <row r="31" spans="1:66" s="395" customFormat="1" x14ac:dyDescent="0.2">
      <c r="A31" s="390" t="str">
        <f t="shared" si="0"/>
        <v>710012026</v>
      </c>
      <c r="B31" s="391">
        <v>7.1</v>
      </c>
      <c r="C31" s="392" t="s">
        <v>208</v>
      </c>
      <c r="D31" s="391" t="s">
        <v>181</v>
      </c>
      <c r="E31" s="393">
        <f t="shared" si="29"/>
        <v>0</v>
      </c>
      <c r="F31" s="394">
        <v>1.1000000000000001</v>
      </c>
      <c r="G31" s="395" t="s">
        <v>203</v>
      </c>
      <c r="H31" s="396">
        <f>'Wind Conditions'!$C$36</f>
        <v>29.71</v>
      </c>
      <c r="I31" s="397">
        <f>'Wind Conditions'!$C$39</f>
        <v>0.11</v>
      </c>
      <c r="K31" s="398" t="s">
        <v>91</v>
      </c>
      <c r="L31" s="395">
        <f t="shared" si="30"/>
        <v>120</v>
      </c>
      <c r="M31" s="395">
        <v>0</v>
      </c>
      <c r="N31" s="574" t="s">
        <v>207</v>
      </c>
      <c r="O31" s="395">
        <f>VLOOKUP(MOD(180-$L31,360),'Wave and Current Conditions'!$C$33:$E$44,2,TRUE)</f>
        <v>2.25</v>
      </c>
      <c r="P31" s="395">
        <f>VLOOKUP(MOD(180-$L31,360),'Wave and Current Conditions'!$C$33:$E$44,3,TRUE)</f>
        <v>9.77</v>
      </c>
      <c r="Q31" s="398">
        <v>26</v>
      </c>
      <c r="R31" s="395">
        <f t="shared" si="1"/>
        <v>120</v>
      </c>
      <c r="S31" s="412">
        <f t="shared" si="17"/>
        <v>8</v>
      </c>
      <c r="T31" s="419">
        <f t="shared" si="13"/>
        <v>-92013758.159999996</v>
      </c>
      <c r="U31" s="400" t="s">
        <v>209</v>
      </c>
      <c r="V31" s="395">
        <f t="shared" si="2"/>
        <v>120</v>
      </c>
      <c r="W31" s="395">
        <f>'Wave and Current Conditions'!$D$99</f>
        <v>0.26</v>
      </c>
      <c r="X31" s="395">
        <v>400</v>
      </c>
      <c r="Y31" s="395">
        <v>10800</v>
      </c>
      <c r="Z31" s="399">
        <v>0.01</v>
      </c>
      <c r="AB31" s="401"/>
      <c r="AC31" s="401"/>
      <c r="AD31" s="239" t="str">
        <f t="shared" si="3"/>
        <v>'710012026'</v>
      </c>
      <c r="AE31" s="269" t="str">
        <f t="shared" si="31"/>
        <v>'PAR'</v>
      </c>
      <c r="AF31" s="268">
        <f t="shared" si="4"/>
        <v>120</v>
      </c>
      <c r="AG31" s="268">
        <f t="shared" si="5"/>
        <v>29.71</v>
      </c>
      <c r="AH31" s="268">
        <f t="shared" si="32"/>
        <v>1</v>
      </c>
      <c r="AI31" s="239" t="str">
        <f t="shared" si="6"/>
        <v>'B'</v>
      </c>
      <c r="AJ31" s="268">
        <f t="shared" si="33"/>
        <v>10</v>
      </c>
      <c r="AK31" s="268">
        <f t="shared" si="14"/>
        <v>120</v>
      </c>
      <c r="AL31" s="270">
        <f t="shared" si="34"/>
        <v>2.25</v>
      </c>
      <c r="AM31" s="270">
        <f t="shared" si="35"/>
        <v>9.77</v>
      </c>
      <c r="AN31" s="268">
        <f t="shared" si="8"/>
        <v>2.4</v>
      </c>
      <c r="AO31" s="268">
        <f t="shared" si="36"/>
        <v>26</v>
      </c>
      <c r="AP31" s="268">
        <v>0</v>
      </c>
      <c r="AQ31" s="268">
        <v>15</v>
      </c>
      <c r="AR31" s="268">
        <f t="shared" si="10"/>
        <v>2.4</v>
      </c>
      <c r="AS31" s="268">
        <v>0</v>
      </c>
      <c r="AT31" s="268">
        <v>0</v>
      </c>
      <c r="AU31" s="268">
        <f t="shared" si="15"/>
        <v>120</v>
      </c>
      <c r="AV31" s="268">
        <f t="shared" si="37"/>
        <v>0.26</v>
      </c>
      <c r="AW31" s="268" t="s">
        <v>14</v>
      </c>
      <c r="AX31" s="269" t="str">
        <f t="shared" si="16"/>
        <v>{0,0,0,0,-92013758.16,0}</v>
      </c>
      <c r="AY31" s="268" t="s">
        <v>14</v>
      </c>
      <c r="AZ31" s="268" t="s">
        <v>15</v>
      </c>
      <c r="BA31" s="268">
        <v>0</v>
      </c>
      <c r="BB31" s="268">
        <v>0</v>
      </c>
      <c r="BC31" s="268">
        <f t="shared" si="38"/>
        <v>0</v>
      </c>
      <c r="BD31" s="268">
        <f t="shared" si="11"/>
        <v>0</v>
      </c>
      <c r="BE31" s="268">
        <f t="shared" si="39"/>
        <v>11200</v>
      </c>
      <c r="BF31" s="268">
        <v>1</v>
      </c>
      <c r="BG31" s="268">
        <v>1</v>
      </c>
      <c r="BH31" s="268">
        <v>1</v>
      </c>
      <c r="BI31" s="268"/>
      <c r="BJ31" s="268">
        <v>1</v>
      </c>
      <c r="BK31" s="268">
        <v>1</v>
      </c>
      <c r="BL31" s="268">
        <f t="shared" si="40"/>
        <v>400</v>
      </c>
      <c r="BM31" s="268">
        <f t="shared" si="41"/>
        <v>11200</v>
      </c>
      <c r="BN31" s="268">
        <v>0</v>
      </c>
    </row>
    <row r="32" spans="1:66" s="395" customFormat="1" x14ac:dyDescent="0.2">
      <c r="A32" s="390" t="str">
        <f t="shared" si="0"/>
        <v>710012027</v>
      </c>
      <c r="B32" s="391">
        <v>7.1</v>
      </c>
      <c r="C32" s="392" t="s">
        <v>208</v>
      </c>
      <c r="D32" s="391" t="s">
        <v>181</v>
      </c>
      <c r="E32" s="393">
        <f t="shared" si="29"/>
        <v>0</v>
      </c>
      <c r="F32" s="394">
        <v>1.1000000000000001</v>
      </c>
      <c r="G32" s="395" t="s">
        <v>203</v>
      </c>
      <c r="H32" s="396">
        <f>'Wind Conditions'!$C$36</f>
        <v>29.71</v>
      </c>
      <c r="I32" s="397">
        <f>'Wind Conditions'!$C$39</f>
        <v>0.11</v>
      </c>
      <c r="K32" s="398" t="s">
        <v>186</v>
      </c>
      <c r="L32" s="395">
        <f t="shared" si="30"/>
        <v>120</v>
      </c>
      <c r="M32" s="395">
        <v>0</v>
      </c>
      <c r="N32" s="574" t="s">
        <v>207</v>
      </c>
      <c r="O32" s="395">
        <f>VLOOKUP(MOD(180-$L32,360),'Wave and Current Conditions'!$C$33:$E$44,2,TRUE)</f>
        <v>2.25</v>
      </c>
      <c r="P32" s="395">
        <f>VLOOKUP(MOD(180-$L32,360),'Wave and Current Conditions'!$C$33:$E$44,3,TRUE)</f>
        <v>9.77</v>
      </c>
      <c r="Q32" s="398">
        <v>27</v>
      </c>
      <c r="R32" s="395">
        <f t="shared" si="1"/>
        <v>120</v>
      </c>
      <c r="S32" s="412">
        <f t="shared" si="17"/>
        <v>8</v>
      </c>
      <c r="T32" s="419">
        <f t="shared" si="13"/>
        <v>-92013758.159999996</v>
      </c>
      <c r="U32" s="400" t="s">
        <v>209</v>
      </c>
      <c r="V32" s="395">
        <f t="shared" si="2"/>
        <v>120</v>
      </c>
      <c r="W32" s="395">
        <f>'Wave and Current Conditions'!$D$99</f>
        <v>0.26</v>
      </c>
      <c r="X32" s="395">
        <v>400</v>
      </c>
      <c r="Y32" s="395">
        <v>10800</v>
      </c>
      <c r="Z32" s="399">
        <v>0.01</v>
      </c>
      <c r="AB32" s="401"/>
      <c r="AC32" s="401"/>
      <c r="AD32" s="239" t="str">
        <f t="shared" si="3"/>
        <v>'710012027'</v>
      </c>
      <c r="AE32" s="269" t="str">
        <f t="shared" si="31"/>
        <v>'PAR'</v>
      </c>
      <c r="AF32" s="268">
        <f t="shared" si="4"/>
        <v>120</v>
      </c>
      <c r="AG32" s="268">
        <f t="shared" si="5"/>
        <v>29.71</v>
      </c>
      <c r="AH32" s="268">
        <f t="shared" si="32"/>
        <v>1</v>
      </c>
      <c r="AI32" s="239" t="str">
        <f t="shared" si="6"/>
        <v>'C'</v>
      </c>
      <c r="AJ32" s="268">
        <f t="shared" si="33"/>
        <v>10</v>
      </c>
      <c r="AK32" s="268">
        <f t="shared" si="14"/>
        <v>120</v>
      </c>
      <c r="AL32" s="270">
        <f t="shared" si="34"/>
        <v>2.25</v>
      </c>
      <c r="AM32" s="270">
        <f t="shared" si="35"/>
        <v>9.77</v>
      </c>
      <c r="AN32" s="268">
        <f t="shared" si="8"/>
        <v>2.4</v>
      </c>
      <c r="AO32" s="268">
        <f t="shared" si="36"/>
        <v>27</v>
      </c>
      <c r="AP32" s="268">
        <v>0</v>
      </c>
      <c r="AQ32" s="268">
        <v>15</v>
      </c>
      <c r="AR32" s="268">
        <f t="shared" si="10"/>
        <v>2.4</v>
      </c>
      <c r="AS32" s="268">
        <v>0</v>
      </c>
      <c r="AT32" s="268">
        <v>0</v>
      </c>
      <c r="AU32" s="268">
        <f t="shared" si="15"/>
        <v>120</v>
      </c>
      <c r="AV32" s="268">
        <f t="shared" si="37"/>
        <v>0.26</v>
      </c>
      <c r="AW32" s="268" t="s">
        <v>14</v>
      </c>
      <c r="AX32" s="269" t="str">
        <f t="shared" si="16"/>
        <v>{0,0,0,0,-92013758.16,0}</v>
      </c>
      <c r="AY32" s="268" t="s">
        <v>14</v>
      </c>
      <c r="AZ32" s="268" t="s">
        <v>15</v>
      </c>
      <c r="BA32" s="268">
        <v>0</v>
      </c>
      <c r="BB32" s="268">
        <v>0</v>
      </c>
      <c r="BC32" s="268">
        <f t="shared" si="38"/>
        <v>0</v>
      </c>
      <c r="BD32" s="268">
        <f t="shared" si="11"/>
        <v>0</v>
      </c>
      <c r="BE32" s="268">
        <f t="shared" si="39"/>
        <v>11200</v>
      </c>
      <c r="BF32" s="268">
        <v>1</v>
      </c>
      <c r="BG32" s="268">
        <v>1</v>
      </c>
      <c r="BH32" s="268">
        <v>1</v>
      </c>
      <c r="BI32" s="268"/>
      <c r="BJ32" s="268">
        <v>1</v>
      </c>
      <c r="BK32" s="268">
        <v>1</v>
      </c>
      <c r="BL32" s="268">
        <f t="shared" si="40"/>
        <v>400</v>
      </c>
      <c r="BM32" s="268">
        <f t="shared" si="41"/>
        <v>11200</v>
      </c>
      <c r="BN32" s="268">
        <v>0</v>
      </c>
    </row>
    <row r="33" spans="1:66" s="395" customFormat="1" x14ac:dyDescent="0.2">
      <c r="A33" s="390" t="str">
        <f t="shared" si="0"/>
        <v>710012028</v>
      </c>
      <c r="B33" s="391">
        <v>7.1</v>
      </c>
      <c r="C33" s="392" t="s">
        <v>208</v>
      </c>
      <c r="D33" s="391" t="s">
        <v>181</v>
      </c>
      <c r="E33" s="393">
        <f t="shared" si="29"/>
        <v>0</v>
      </c>
      <c r="F33" s="394">
        <v>1.1000000000000001</v>
      </c>
      <c r="G33" s="395" t="s">
        <v>203</v>
      </c>
      <c r="H33" s="396">
        <f>'Wind Conditions'!$C$36</f>
        <v>29.71</v>
      </c>
      <c r="I33" s="397">
        <f>'Wind Conditions'!$C$39</f>
        <v>0.11</v>
      </c>
      <c r="K33" s="398" t="s">
        <v>187</v>
      </c>
      <c r="L33" s="395">
        <f t="shared" si="30"/>
        <v>120</v>
      </c>
      <c r="M33" s="395">
        <v>0</v>
      </c>
      <c r="N33" s="574" t="s">
        <v>207</v>
      </c>
      <c r="O33" s="395">
        <f>VLOOKUP(MOD(180-$L33,360),'Wave and Current Conditions'!$C$33:$E$44,2,TRUE)</f>
        <v>2.25</v>
      </c>
      <c r="P33" s="395">
        <f>VLOOKUP(MOD(180-$L33,360),'Wave and Current Conditions'!$C$33:$E$44,3,TRUE)</f>
        <v>9.77</v>
      </c>
      <c r="Q33" s="398">
        <v>28</v>
      </c>
      <c r="R33" s="395">
        <f t="shared" si="1"/>
        <v>120</v>
      </c>
      <c r="S33" s="412">
        <f t="shared" si="17"/>
        <v>8</v>
      </c>
      <c r="T33" s="419">
        <f t="shared" si="13"/>
        <v>-92013758.159999996</v>
      </c>
      <c r="U33" s="400" t="s">
        <v>209</v>
      </c>
      <c r="V33" s="395">
        <f t="shared" si="2"/>
        <v>120</v>
      </c>
      <c r="W33" s="395">
        <f>'Wave and Current Conditions'!$D$99</f>
        <v>0.26</v>
      </c>
      <c r="X33" s="395">
        <v>400</v>
      </c>
      <c r="Y33" s="395">
        <v>10800</v>
      </c>
      <c r="Z33" s="399">
        <v>0.01</v>
      </c>
      <c r="AB33" s="401"/>
      <c r="AC33" s="401"/>
      <c r="AD33" s="239" t="str">
        <f t="shared" si="3"/>
        <v>'710012028'</v>
      </c>
      <c r="AE33" s="269" t="str">
        <f t="shared" si="31"/>
        <v>'PAR'</v>
      </c>
      <c r="AF33" s="268">
        <f t="shared" si="4"/>
        <v>120</v>
      </c>
      <c r="AG33" s="268">
        <f t="shared" si="5"/>
        <v>29.71</v>
      </c>
      <c r="AH33" s="268">
        <f t="shared" si="32"/>
        <v>1</v>
      </c>
      <c r="AI33" s="239" t="str">
        <f t="shared" si="6"/>
        <v>'D'</v>
      </c>
      <c r="AJ33" s="268">
        <f t="shared" si="33"/>
        <v>10</v>
      </c>
      <c r="AK33" s="268">
        <f t="shared" si="14"/>
        <v>120</v>
      </c>
      <c r="AL33" s="270">
        <f t="shared" si="34"/>
        <v>2.25</v>
      </c>
      <c r="AM33" s="270">
        <f t="shared" si="35"/>
        <v>9.77</v>
      </c>
      <c r="AN33" s="268">
        <f t="shared" si="8"/>
        <v>2.4</v>
      </c>
      <c r="AO33" s="268">
        <f t="shared" si="36"/>
        <v>28</v>
      </c>
      <c r="AP33" s="268">
        <v>0</v>
      </c>
      <c r="AQ33" s="268">
        <v>15</v>
      </c>
      <c r="AR33" s="268">
        <f t="shared" si="10"/>
        <v>2.4</v>
      </c>
      <c r="AS33" s="268">
        <v>0</v>
      </c>
      <c r="AT33" s="268">
        <v>0</v>
      </c>
      <c r="AU33" s="268">
        <f t="shared" si="15"/>
        <v>120</v>
      </c>
      <c r="AV33" s="268">
        <f t="shared" si="37"/>
        <v>0.26</v>
      </c>
      <c r="AW33" s="268" t="s">
        <v>14</v>
      </c>
      <c r="AX33" s="269" t="str">
        <f t="shared" si="16"/>
        <v>{0,0,0,0,-92013758.16,0}</v>
      </c>
      <c r="AY33" s="268" t="s">
        <v>14</v>
      </c>
      <c r="AZ33" s="268" t="s">
        <v>15</v>
      </c>
      <c r="BA33" s="268">
        <v>0</v>
      </c>
      <c r="BB33" s="268">
        <v>0</v>
      </c>
      <c r="BC33" s="268">
        <f t="shared" si="38"/>
        <v>0</v>
      </c>
      <c r="BD33" s="268">
        <f t="shared" si="11"/>
        <v>0</v>
      </c>
      <c r="BE33" s="268">
        <f t="shared" si="39"/>
        <v>11200</v>
      </c>
      <c r="BF33" s="268">
        <v>1</v>
      </c>
      <c r="BG33" s="268">
        <v>1</v>
      </c>
      <c r="BH33" s="268">
        <v>1</v>
      </c>
      <c r="BI33" s="268"/>
      <c r="BJ33" s="268">
        <v>1</v>
      </c>
      <c r="BK33" s="268">
        <v>1</v>
      </c>
      <c r="BL33" s="268">
        <f t="shared" si="40"/>
        <v>400</v>
      </c>
      <c r="BM33" s="268">
        <f t="shared" si="41"/>
        <v>11200</v>
      </c>
      <c r="BN33" s="268">
        <v>0</v>
      </c>
    </row>
    <row r="34" spans="1:66" s="395" customFormat="1" x14ac:dyDescent="0.2">
      <c r="A34" s="390" t="str">
        <f t="shared" si="0"/>
        <v>710012029</v>
      </c>
      <c r="B34" s="391">
        <v>7.1</v>
      </c>
      <c r="C34" s="392" t="s">
        <v>208</v>
      </c>
      <c r="D34" s="391" t="s">
        <v>181</v>
      </c>
      <c r="E34" s="393">
        <f t="shared" si="29"/>
        <v>0</v>
      </c>
      <c r="F34" s="394">
        <v>1.1000000000000001</v>
      </c>
      <c r="G34" s="395" t="s">
        <v>203</v>
      </c>
      <c r="H34" s="396">
        <f>'Wind Conditions'!$C$36</f>
        <v>29.71</v>
      </c>
      <c r="I34" s="397">
        <f>'Wind Conditions'!$C$39</f>
        <v>0.11</v>
      </c>
      <c r="K34" s="398" t="s">
        <v>188</v>
      </c>
      <c r="L34" s="395">
        <f t="shared" si="30"/>
        <v>120</v>
      </c>
      <c r="M34" s="395">
        <v>0</v>
      </c>
      <c r="N34" s="574" t="s">
        <v>207</v>
      </c>
      <c r="O34" s="395">
        <f>VLOOKUP(MOD(180-$L34,360),'Wave and Current Conditions'!$C$33:$E$44,2,TRUE)</f>
        <v>2.25</v>
      </c>
      <c r="P34" s="395">
        <f>VLOOKUP(MOD(180-$L34,360),'Wave and Current Conditions'!$C$33:$E$44,3,TRUE)</f>
        <v>9.77</v>
      </c>
      <c r="Q34" s="398">
        <v>29</v>
      </c>
      <c r="R34" s="395">
        <f t="shared" si="1"/>
        <v>120</v>
      </c>
      <c r="S34" s="412">
        <f t="shared" si="17"/>
        <v>8</v>
      </c>
      <c r="T34" s="419">
        <f t="shared" si="13"/>
        <v>-92013758.159999996</v>
      </c>
      <c r="U34" s="400" t="s">
        <v>209</v>
      </c>
      <c r="V34" s="395">
        <f t="shared" si="2"/>
        <v>120</v>
      </c>
      <c r="W34" s="395">
        <f>'Wave and Current Conditions'!$D$99</f>
        <v>0.26</v>
      </c>
      <c r="X34" s="395">
        <v>400</v>
      </c>
      <c r="Y34" s="395">
        <v>10800</v>
      </c>
      <c r="Z34" s="399">
        <v>0.01</v>
      </c>
      <c r="AB34" s="401"/>
      <c r="AC34" s="401"/>
      <c r="AD34" s="239" t="str">
        <f t="shared" si="3"/>
        <v>'710012029'</v>
      </c>
      <c r="AE34" s="269" t="str">
        <f t="shared" si="31"/>
        <v>'PAR'</v>
      </c>
      <c r="AF34" s="268">
        <f t="shared" si="4"/>
        <v>120</v>
      </c>
      <c r="AG34" s="268">
        <f t="shared" si="5"/>
        <v>29.71</v>
      </c>
      <c r="AH34" s="268">
        <f t="shared" si="32"/>
        <v>1</v>
      </c>
      <c r="AI34" s="239" t="str">
        <f t="shared" si="6"/>
        <v>'E'</v>
      </c>
      <c r="AJ34" s="268">
        <f t="shared" si="33"/>
        <v>10</v>
      </c>
      <c r="AK34" s="268">
        <f t="shared" si="14"/>
        <v>120</v>
      </c>
      <c r="AL34" s="270">
        <f t="shared" si="34"/>
        <v>2.25</v>
      </c>
      <c r="AM34" s="270">
        <f t="shared" si="35"/>
        <v>9.77</v>
      </c>
      <c r="AN34" s="268">
        <f t="shared" si="8"/>
        <v>2.4</v>
      </c>
      <c r="AO34" s="268">
        <f t="shared" si="36"/>
        <v>29</v>
      </c>
      <c r="AP34" s="268">
        <v>0</v>
      </c>
      <c r="AQ34" s="268">
        <v>15</v>
      </c>
      <c r="AR34" s="268">
        <f t="shared" si="10"/>
        <v>2.4</v>
      </c>
      <c r="AS34" s="268">
        <v>0</v>
      </c>
      <c r="AT34" s="268">
        <v>0</v>
      </c>
      <c r="AU34" s="268">
        <f t="shared" si="15"/>
        <v>120</v>
      </c>
      <c r="AV34" s="268">
        <f t="shared" si="37"/>
        <v>0.26</v>
      </c>
      <c r="AW34" s="268" t="s">
        <v>14</v>
      </c>
      <c r="AX34" s="269" t="str">
        <f t="shared" si="16"/>
        <v>{0,0,0,0,-92013758.16,0}</v>
      </c>
      <c r="AY34" s="268" t="s">
        <v>14</v>
      </c>
      <c r="AZ34" s="268" t="s">
        <v>15</v>
      </c>
      <c r="BA34" s="268">
        <v>0</v>
      </c>
      <c r="BB34" s="268">
        <v>0</v>
      </c>
      <c r="BC34" s="268">
        <f t="shared" si="38"/>
        <v>0</v>
      </c>
      <c r="BD34" s="268">
        <f t="shared" si="11"/>
        <v>0</v>
      </c>
      <c r="BE34" s="268">
        <f t="shared" si="39"/>
        <v>11200</v>
      </c>
      <c r="BF34" s="268">
        <v>1</v>
      </c>
      <c r="BG34" s="268">
        <v>1</v>
      </c>
      <c r="BH34" s="268">
        <v>1</v>
      </c>
      <c r="BI34" s="268"/>
      <c r="BJ34" s="268">
        <v>1</v>
      </c>
      <c r="BK34" s="268">
        <v>1</v>
      </c>
      <c r="BL34" s="268">
        <f t="shared" si="40"/>
        <v>400</v>
      </c>
      <c r="BM34" s="268">
        <f t="shared" si="41"/>
        <v>11200</v>
      </c>
      <c r="BN34" s="268">
        <v>0</v>
      </c>
    </row>
    <row r="35" spans="1:66" s="407" customFormat="1" x14ac:dyDescent="0.2">
      <c r="A35" s="402" t="str">
        <f t="shared" si="0"/>
        <v>710012030</v>
      </c>
      <c r="B35" s="403">
        <v>7.1</v>
      </c>
      <c r="C35" s="404" t="s">
        <v>208</v>
      </c>
      <c r="D35" s="403" t="s">
        <v>181</v>
      </c>
      <c r="E35" s="405">
        <f t="shared" si="29"/>
        <v>0</v>
      </c>
      <c r="F35" s="406">
        <v>1.1000000000000001</v>
      </c>
      <c r="G35" s="407" t="s">
        <v>203</v>
      </c>
      <c r="H35" s="408">
        <f>'Wind Conditions'!$C$36</f>
        <v>29.71</v>
      </c>
      <c r="I35" s="409">
        <f>'Wind Conditions'!$C$39</f>
        <v>0.11</v>
      </c>
      <c r="K35" s="410" t="s">
        <v>190</v>
      </c>
      <c r="L35" s="407">
        <f t="shared" si="30"/>
        <v>120</v>
      </c>
      <c r="M35" s="395">
        <v>0</v>
      </c>
      <c r="N35" s="575" t="s">
        <v>207</v>
      </c>
      <c r="O35" s="395">
        <f>VLOOKUP(MOD(180-$L35,360),'Wave and Current Conditions'!$C$33:$E$44,2,TRUE)</f>
        <v>2.25</v>
      </c>
      <c r="P35" s="395">
        <f>VLOOKUP(MOD(180-$L35,360),'Wave and Current Conditions'!$C$33:$E$44,3,TRUE)</f>
        <v>9.77</v>
      </c>
      <c r="Q35" s="410">
        <v>30</v>
      </c>
      <c r="R35" s="407">
        <f t="shared" si="1"/>
        <v>120</v>
      </c>
      <c r="S35" s="412">
        <f t="shared" si="17"/>
        <v>8</v>
      </c>
      <c r="T35" s="419">
        <f t="shared" si="13"/>
        <v>-92013758.159999996</v>
      </c>
      <c r="U35" s="407" t="s">
        <v>209</v>
      </c>
      <c r="V35" s="407">
        <f t="shared" si="2"/>
        <v>120</v>
      </c>
      <c r="W35" s="395">
        <f>'Wave and Current Conditions'!$D$99</f>
        <v>0.26</v>
      </c>
      <c r="X35" s="395">
        <v>400</v>
      </c>
      <c r="Y35" s="407">
        <v>10800</v>
      </c>
      <c r="Z35" s="411">
        <v>0.01</v>
      </c>
      <c r="AA35" s="395"/>
      <c r="AB35" s="401"/>
      <c r="AC35" s="401"/>
      <c r="AD35" s="239" t="str">
        <f t="shared" si="3"/>
        <v>'710012030'</v>
      </c>
      <c r="AE35" s="269" t="str">
        <f t="shared" si="31"/>
        <v>'PAR'</v>
      </c>
      <c r="AF35" s="268">
        <f t="shared" si="4"/>
        <v>120</v>
      </c>
      <c r="AG35" s="268">
        <f t="shared" si="5"/>
        <v>29.71</v>
      </c>
      <c r="AH35" s="268">
        <f t="shared" si="32"/>
        <v>1</v>
      </c>
      <c r="AI35" s="239" t="str">
        <f t="shared" si="6"/>
        <v>'F'</v>
      </c>
      <c r="AJ35" s="268">
        <f t="shared" si="33"/>
        <v>10</v>
      </c>
      <c r="AK35" s="268">
        <f t="shared" si="14"/>
        <v>120</v>
      </c>
      <c r="AL35" s="270">
        <f t="shared" si="34"/>
        <v>2.25</v>
      </c>
      <c r="AM35" s="270">
        <f t="shared" si="35"/>
        <v>9.77</v>
      </c>
      <c r="AN35" s="268">
        <f t="shared" si="8"/>
        <v>2.4</v>
      </c>
      <c r="AO35" s="268">
        <f t="shared" si="36"/>
        <v>30</v>
      </c>
      <c r="AP35" s="268">
        <v>0</v>
      </c>
      <c r="AQ35" s="268">
        <v>15</v>
      </c>
      <c r="AR35" s="268">
        <f t="shared" si="10"/>
        <v>2.4</v>
      </c>
      <c r="AS35" s="268">
        <v>0</v>
      </c>
      <c r="AT35" s="268">
        <v>0</v>
      </c>
      <c r="AU35" s="268">
        <f t="shared" si="15"/>
        <v>120</v>
      </c>
      <c r="AV35" s="268">
        <f t="shared" si="37"/>
        <v>0.26</v>
      </c>
      <c r="AW35" s="268" t="s">
        <v>14</v>
      </c>
      <c r="AX35" s="269" t="str">
        <f t="shared" si="16"/>
        <v>{0,0,0,0,-92013758.16,0}</v>
      </c>
      <c r="AY35" s="268" t="s">
        <v>14</v>
      </c>
      <c r="AZ35" s="268" t="s">
        <v>15</v>
      </c>
      <c r="BA35" s="268">
        <v>0</v>
      </c>
      <c r="BB35" s="268">
        <v>0</v>
      </c>
      <c r="BC35" s="268">
        <f t="shared" si="38"/>
        <v>0</v>
      </c>
      <c r="BD35" s="268">
        <f t="shared" si="11"/>
        <v>0</v>
      </c>
      <c r="BE35" s="268">
        <f t="shared" si="39"/>
        <v>11200</v>
      </c>
      <c r="BF35" s="268">
        <v>1</v>
      </c>
      <c r="BG35" s="268">
        <v>1</v>
      </c>
      <c r="BH35" s="268">
        <v>1</v>
      </c>
      <c r="BI35" s="268"/>
      <c r="BJ35" s="268">
        <v>1</v>
      </c>
      <c r="BK35" s="268">
        <v>1</v>
      </c>
      <c r="BL35" s="268">
        <f t="shared" si="40"/>
        <v>400</v>
      </c>
      <c r="BM35" s="268">
        <f t="shared" si="41"/>
        <v>11200</v>
      </c>
      <c r="BN35" s="268">
        <v>0</v>
      </c>
    </row>
    <row r="36" spans="1:66" s="395" customFormat="1" x14ac:dyDescent="0.2">
      <c r="A36" s="390" t="str">
        <f t="shared" si="0"/>
        <v>710015031</v>
      </c>
      <c r="B36" s="391">
        <v>7.1</v>
      </c>
      <c r="C36" s="392" t="s">
        <v>208</v>
      </c>
      <c r="D36" s="391" t="s">
        <v>181</v>
      </c>
      <c r="E36" s="393">
        <f t="shared" si="29"/>
        <v>0</v>
      </c>
      <c r="F36" s="394">
        <v>1.1000000000000001</v>
      </c>
      <c r="G36" s="395" t="s">
        <v>203</v>
      </c>
      <c r="H36" s="396">
        <f>'Wind Conditions'!$C$36</f>
        <v>29.71</v>
      </c>
      <c r="I36" s="397">
        <f>'Wind Conditions'!$C$39</f>
        <v>0.11</v>
      </c>
      <c r="K36" s="398" t="s">
        <v>182</v>
      </c>
      <c r="L36" s="395">
        <f t="shared" si="30"/>
        <v>150</v>
      </c>
      <c r="M36" s="395">
        <v>0</v>
      </c>
      <c r="N36" s="574" t="s">
        <v>207</v>
      </c>
      <c r="O36" s="395">
        <f>VLOOKUP(MOD(180-$L36,360),'Wave and Current Conditions'!$C$33:$E$44,2,TRUE)</f>
        <v>2.25</v>
      </c>
      <c r="P36" s="395">
        <f>VLOOKUP(MOD(180-$L36,360),'Wave and Current Conditions'!$C$33:$E$44,3,TRUE)</f>
        <v>9.77</v>
      </c>
      <c r="Q36" s="398">
        <v>31</v>
      </c>
      <c r="R36" s="395">
        <f t="shared" si="1"/>
        <v>150</v>
      </c>
      <c r="S36" s="412">
        <f t="shared" si="17"/>
        <v>8</v>
      </c>
      <c r="T36" s="419">
        <f t="shared" si="13"/>
        <v>-92013758.159999996</v>
      </c>
      <c r="U36" s="400" t="s">
        <v>209</v>
      </c>
      <c r="V36" s="395">
        <f t="shared" si="2"/>
        <v>150</v>
      </c>
      <c r="W36" s="395">
        <f>'Wave and Current Conditions'!$D$99</f>
        <v>0.26</v>
      </c>
      <c r="X36" s="395">
        <v>400</v>
      </c>
      <c r="Y36" s="395">
        <v>10800</v>
      </c>
      <c r="Z36" s="399">
        <v>0.01</v>
      </c>
      <c r="AB36" s="401"/>
      <c r="AC36" s="401"/>
      <c r="AD36" s="239" t="str">
        <f t="shared" si="3"/>
        <v>'710015031'</v>
      </c>
      <c r="AE36" s="269" t="str">
        <f t="shared" si="31"/>
        <v>'PAR'</v>
      </c>
      <c r="AF36" s="268">
        <f t="shared" si="4"/>
        <v>150</v>
      </c>
      <c r="AG36" s="268">
        <f t="shared" si="5"/>
        <v>29.71</v>
      </c>
      <c r="AH36" s="268">
        <f t="shared" si="32"/>
        <v>1</v>
      </c>
      <c r="AI36" s="239" t="str">
        <f t="shared" si="6"/>
        <v>'A'</v>
      </c>
      <c r="AJ36" s="268">
        <f t="shared" si="33"/>
        <v>10</v>
      </c>
      <c r="AK36" s="268">
        <f t="shared" si="14"/>
        <v>150</v>
      </c>
      <c r="AL36" s="270">
        <f t="shared" si="34"/>
        <v>2.25</v>
      </c>
      <c r="AM36" s="270">
        <f t="shared" si="35"/>
        <v>9.77</v>
      </c>
      <c r="AN36" s="268">
        <f t="shared" si="8"/>
        <v>2.4</v>
      </c>
      <c r="AO36" s="268">
        <f t="shared" si="36"/>
        <v>31</v>
      </c>
      <c r="AP36" s="268">
        <v>0</v>
      </c>
      <c r="AQ36" s="268">
        <v>15</v>
      </c>
      <c r="AR36" s="268">
        <f t="shared" si="10"/>
        <v>2.4</v>
      </c>
      <c r="AS36" s="268">
        <v>0</v>
      </c>
      <c r="AT36" s="268">
        <v>0</v>
      </c>
      <c r="AU36" s="268">
        <f t="shared" si="15"/>
        <v>150</v>
      </c>
      <c r="AV36" s="268">
        <f t="shared" si="37"/>
        <v>0.26</v>
      </c>
      <c r="AW36" s="268" t="s">
        <v>14</v>
      </c>
      <c r="AX36" s="269" t="str">
        <f t="shared" si="16"/>
        <v>{0,0,0,0,-92013758.16,0}</v>
      </c>
      <c r="AY36" s="268" t="s">
        <v>14</v>
      </c>
      <c r="AZ36" s="268" t="s">
        <v>15</v>
      </c>
      <c r="BA36" s="268">
        <v>0</v>
      </c>
      <c r="BB36" s="268">
        <v>0</v>
      </c>
      <c r="BC36" s="268">
        <f t="shared" si="38"/>
        <v>0</v>
      </c>
      <c r="BD36" s="268">
        <f t="shared" si="11"/>
        <v>0</v>
      </c>
      <c r="BE36" s="268">
        <f t="shared" si="39"/>
        <v>11200</v>
      </c>
      <c r="BF36" s="268">
        <v>1</v>
      </c>
      <c r="BG36" s="268">
        <v>1</v>
      </c>
      <c r="BH36" s="268">
        <v>1</v>
      </c>
      <c r="BI36" s="268"/>
      <c r="BJ36" s="268">
        <v>1</v>
      </c>
      <c r="BK36" s="268">
        <v>1</v>
      </c>
      <c r="BL36" s="268">
        <f t="shared" si="40"/>
        <v>400</v>
      </c>
      <c r="BM36" s="268">
        <f t="shared" si="41"/>
        <v>11200</v>
      </c>
      <c r="BN36" s="268">
        <v>0</v>
      </c>
    </row>
    <row r="37" spans="1:66" s="395" customFormat="1" x14ac:dyDescent="0.2">
      <c r="A37" s="390" t="str">
        <f t="shared" si="0"/>
        <v>710015032</v>
      </c>
      <c r="B37" s="391">
        <v>7.1</v>
      </c>
      <c r="C37" s="392" t="s">
        <v>208</v>
      </c>
      <c r="D37" s="391" t="s">
        <v>181</v>
      </c>
      <c r="E37" s="393">
        <f t="shared" si="29"/>
        <v>0</v>
      </c>
      <c r="F37" s="394">
        <v>1.1000000000000001</v>
      </c>
      <c r="G37" s="395" t="s">
        <v>203</v>
      </c>
      <c r="H37" s="396">
        <f>'Wind Conditions'!$C$36</f>
        <v>29.71</v>
      </c>
      <c r="I37" s="397">
        <f>'Wind Conditions'!$C$39</f>
        <v>0.11</v>
      </c>
      <c r="K37" s="398" t="s">
        <v>91</v>
      </c>
      <c r="L37" s="395">
        <f t="shared" si="30"/>
        <v>150</v>
      </c>
      <c r="M37" s="395">
        <v>0</v>
      </c>
      <c r="N37" s="574" t="s">
        <v>207</v>
      </c>
      <c r="O37" s="395">
        <f>VLOOKUP(MOD(180-$L37,360),'Wave and Current Conditions'!$C$33:$E$44,2,TRUE)</f>
        <v>2.25</v>
      </c>
      <c r="P37" s="395">
        <f>VLOOKUP(MOD(180-$L37,360),'Wave and Current Conditions'!$C$33:$E$44,3,TRUE)</f>
        <v>9.77</v>
      </c>
      <c r="Q37" s="398">
        <v>32</v>
      </c>
      <c r="R37" s="395">
        <f t="shared" si="1"/>
        <v>150</v>
      </c>
      <c r="S37" s="412">
        <f t="shared" si="17"/>
        <v>8</v>
      </c>
      <c r="T37" s="419">
        <f t="shared" si="13"/>
        <v>-92013758.159999996</v>
      </c>
      <c r="U37" s="400" t="s">
        <v>209</v>
      </c>
      <c r="V37" s="395">
        <f t="shared" si="2"/>
        <v>150</v>
      </c>
      <c r="W37" s="395">
        <f>'Wave and Current Conditions'!$D$99</f>
        <v>0.26</v>
      </c>
      <c r="X37" s="395">
        <v>400</v>
      </c>
      <c r="Y37" s="395">
        <v>10800</v>
      </c>
      <c r="Z37" s="399">
        <v>0.01</v>
      </c>
      <c r="AB37" s="401"/>
      <c r="AC37" s="401"/>
      <c r="AD37" s="239" t="str">
        <f t="shared" si="3"/>
        <v>'710015032'</v>
      </c>
      <c r="AE37" s="269" t="str">
        <f t="shared" si="31"/>
        <v>'PAR'</v>
      </c>
      <c r="AF37" s="268">
        <f t="shared" si="4"/>
        <v>150</v>
      </c>
      <c r="AG37" s="268">
        <f t="shared" si="5"/>
        <v>29.71</v>
      </c>
      <c r="AH37" s="268">
        <f t="shared" si="32"/>
        <v>1</v>
      </c>
      <c r="AI37" s="239" t="str">
        <f t="shared" si="6"/>
        <v>'B'</v>
      </c>
      <c r="AJ37" s="268">
        <f t="shared" si="33"/>
        <v>10</v>
      </c>
      <c r="AK37" s="268">
        <f t="shared" si="14"/>
        <v>150</v>
      </c>
      <c r="AL37" s="270">
        <f t="shared" si="34"/>
        <v>2.25</v>
      </c>
      <c r="AM37" s="270">
        <f t="shared" si="35"/>
        <v>9.77</v>
      </c>
      <c r="AN37" s="268">
        <f t="shared" si="8"/>
        <v>2.4</v>
      </c>
      <c r="AO37" s="268">
        <f t="shared" si="36"/>
        <v>32</v>
      </c>
      <c r="AP37" s="268">
        <v>0</v>
      </c>
      <c r="AQ37" s="268">
        <v>15</v>
      </c>
      <c r="AR37" s="268">
        <f t="shared" si="10"/>
        <v>2.4</v>
      </c>
      <c r="AS37" s="268">
        <v>0</v>
      </c>
      <c r="AT37" s="268">
        <v>0</v>
      </c>
      <c r="AU37" s="268">
        <f t="shared" si="15"/>
        <v>150</v>
      </c>
      <c r="AV37" s="268">
        <f t="shared" si="37"/>
        <v>0.26</v>
      </c>
      <c r="AW37" s="268" t="s">
        <v>14</v>
      </c>
      <c r="AX37" s="269" t="str">
        <f t="shared" si="16"/>
        <v>{0,0,0,0,-92013758.16,0}</v>
      </c>
      <c r="AY37" s="268" t="s">
        <v>14</v>
      </c>
      <c r="AZ37" s="268" t="s">
        <v>15</v>
      </c>
      <c r="BA37" s="268">
        <v>0</v>
      </c>
      <c r="BB37" s="268">
        <v>0</v>
      </c>
      <c r="BC37" s="268">
        <f t="shared" si="38"/>
        <v>0</v>
      </c>
      <c r="BD37" s="268">
        <f t="shared" si="11"/>
        <v>0</v>
      </c>
      <c r="BE37" s="268">
        <f t="shared" si="39"/>
        <v>11200</v>
      </c>
      <c r="BF37" s="268">
        <v>1</v>
      </c>
      <c r="BG37" s="268">
        <v>1</v>
      </c>
      <c r="BH37" s="268">
        <v>1</v>
      </c>
      <c r="BI37" s="268"/>
      <c r="BJ37" s="268">
        <v>1</v>
      </c>
      <c r="BK37" s="268">
        <v>1</v>
      </c>
      <c r="BL37" s="268">
        <f t="shared" si="40"/>
        <v>400</v>
      </c>
      <c r="BM37" s="268">
        <f t="shared" si="41"/>
        <v>11200</v>
      </c>
      <c r="BN37" s="268">
        <v>0</v>
      </c>
    </row>
    <row r="38" spans="1:66" s="395" customFormat="1" x14ac:dyDescent="0.2">
      <c r="A38" s="390" t="str">
        <f t="shared" ref="A38:A69" si="42">TEXT(B38*10,"00")&amp;TEXT(E38,"00")&amp;TEXT(R38,"000")&amp;TEXT(Q38,"00")</f>
        <v>710015033</v>
      </c>
      <c r="B38" s="391">
        <v>7.1</v>
      </c>
      <c r="C38" s="392" t="s">
        <v>208</v>
      </c>
      <c r="D38" s="391" t="s">
        <v>181</v>
      </c>
      <c r="E38" s="393">
        <f t="shared" si="29"/>
        <v>0</v>
      </c>
      <c r="F38" s="394">
        <v>1.1000000000000001</v>
      </c>
      <c r="G38" s="395" t="s">
        <v>203</v>
      </c>
      <c r="H38" s="396">
        <f>'Wind Conditions'!$C$36</f>
        <v>29.71</v>
      </c>
      <c r="I38" s="397">
        <f>'Wind Conditions'!$C$39</f>
        <v>0.11</v>
      </c>
      <c r="K38" s="398" t="s">
        <v>186</v>
      </c>
      <c r="L38" s="395">
        <f t="shared" si="30"/>
        <v>150</v>
      </c>
      <c r="M38" s="395">
        <v>0</v>
      </c>
      <c r="N38" s="574" t="s">
        <v>207</v>
      </c>
      <c r="O38" s="395">
        <f>VLOOKUP(MOD(180-$L38,360),'Wave and Current Conditions'!$C$33:$E$44,2,TRUE)</f>
        <v>2.25</v>
      </c>
      <c r="P38" s="395">
        <f>VLOOKUP(MOD(180-$L38,360),'Wave and Current Conditions'!$C$33:$E$44,3,TRUE)</f>
        <v>9.77</v>
      </c>
      <c r="Q38" s="398">
        <v>33</v>
      </c>
      <c r="R38" s="395">
        <f t="shared" ref="R38:R69" si="43">L38</f>
        <v>150</v>
      </c>
      <c r="S38" s="412">
        <f t="shared" si="17"/>
        <v>8</v>
      </c>
      <c r="T38" s="419">
        <f t="shared" si="13"/>
        <v>-92013758.159999996</v>
      </c>
      <c r="U38" s="400" t="s">
        <v>209</v>
      </c>
      <c r="V38" s="395">
        <f t="shared" ref="V38:V69" si="44">R38</f>
        <v>150</v>
      </c>
      <c r="W38" s="395">
        <f>'Wave and Current Conditions'!$D$99</f>
        <v>0.26</v>
      </c>
      <c r="X38" s="395">
        <v>400</v>
      </c>
      <c r="Y38" s="395">
        <v>10800</v>
      </c>
      <c r="Z38" s="399">
        <v>0.01</v>
      </c>
      <c r="AB38" s="401"/>
      <c r="AC38" s="401"/>
      <c r="AD38" s="239" t="str">
        <f t="shared" ref="AD38:AD69" si="45">"'"&amp;A38&amp;"'"</f>
        <v>'710015033'</v>
      </c>
      <c r="AE38" s="269" t="str">
        <f t="shared" si="31"/>
        <v>'PAR'</v>
      </c>
      <c r="AF38" s="268">
        <f t="shared" ref="AF38:AF69" si="46">L38</f>
        <v>150</v>
      </c>
      <c r="AG38" s="268">
        <f t="shared" ref="AG38:AG69" si="47">H38</f>
        <v>29.71</v>
      </c>
      <c r="AH38" s="268">
        <f t="shared" si="32"/>
        <v>1</v>
      </c>
      <c r="AI38" s="239" t="str">
        <f t="shared" ref="AI38:AI69" si="48">"'"&amp;K38&amp;"'"</f>
        <v>'C'</v>
      </c>
      <c r="AJ38" s="268">
        <f t="shared" si="33"/>
        <v>10</v>
      </c>
      <c r="AK38" s="268">
        <f t="shared" si="14"/>
        <v>150</v>
      </c>
      <c r="AL38" s="270">
        <f t="shared" si="34"/>
        <v>2.25</v>
      </c>
      <c r="AM38" s="270">
        <f t="shared" si="35"/>
        <v>9.77</v>
      </c>
      <c r="AN38" s="268">
        <f t="shared" si="8"/>
        <v>2.4</v>
      </c>
      <c r="AO38" s="268">
        <f t="shared" si="36"/>
        <v>33</v>
      </c>
      <c r="AP38" s="268">
        <v>0</v>
      </c>
      <c r="AQ38" s="268">
        <v>15</v>
      </c>
      <c r="AR38" s="268">
        <f t="shared" si="10"/>
        <v>2.4</v>
      </c>
      <c r="AS38" s="268">
        <v>0</v>
      </c>
      <c r="AT38" s="268">
        <v>0</v>
      </c>
      <c r="AU38" s="268">
        <f t="shared" si="15"/>
        <v>150</v>
      </c>
      <c r="AV38" s="268">
        <f t="shared" si="37"/>
        <v>0.26</v>
      </c>
      <c r="AW38" s="268" t="s">
        <v>14</v>
      </c>
      <c r="AX38" s="269" t="str">
        <f t="shared" si="16"/>
        <v>{0,0,0,0,-92013758.16,0}</v>
      </c>
      <c r="AY38" s="268" t="s">
        <v>14</v>
      </c>
      <c r="AZ38" s="268" t="s">
        <v>15</v>
      </c>
      <c r="BA38" s="268">
        <v>0</v>
      </c>
      <c r="BB38" s="268">
        <v>0</v>
      </c>
      <c r="BC38" s="268">
        <f t="shared" si="38"/>
        <v>0</v>
      </c>
      <c r="BD38" s="268">
        <f t="shared" ref="BD38:BD69" si="49">M38</f>
        <v>0</v>
      </c>
      <c r="BE38" s="268">
        <f t="shared" si="39"/>
        <v>11200</v>
      </c>
      <c r="BF38" s="268">
        <v>1</v>
      </c>
      <c r="BG38" s="268">
        <v>1</v>
      </c>
      <c r="BH38" s="268">
        <v>1</v>
      </c>
      <c r="BI38" s="268"/>
      <c r="BJ38" s="268">
        <v>1</v>
      </c>
      <c r="BK38" s="268">
        <v>1</v>
      </c>
      <c r="BL38" s="268">
        <f t="shared" si="40"/>
        <v>400</v>
      </c>
      <c r="BM38" s="268">
        <f t="shared" si="41"/>
        <v>11200</v>
      </c>
      <c r="BN38" s="268">
        <v>0</v>
      </c>
    </row>
    <row r="39" spans="1:66" s="395" customFormat="1" x14ac:dyDescent="0.2">
      <c r="A39" s="390" t="str">
        <f t="shared" si="42"/>
        <v>710015034</v>
      </c>
      <c r="B39" s="391">
        <v>7.1</v>
      </c>
      <c r="C39" s="392" t="s">
        <v>208</v>
      </c>
      <c r="D39" s="391" t="s">
        <v>181</v>
      </c>
      <c r="E39" s="393">
        <f t="shared" si="29"/>
        <v>0</v>
      </c>
      <c r="F39" s="394">
        <v>1.1000000000000001</v>
      </c>
      <c r="G39" s="395" t="s">
        <v>203</v>
      </c>
      <c r="H39" s="396">
        <f>'Wind Conditions'!$C$36</f>
        <v>29.71</v>
      </c>
      <c r="I39" s="397">
        <f>'Wind Conditions'!$C$39</f>
        <v>0.11</v>
      </c>
      <c r="K39" s="398" t="s">
        <v>187</v>
      </c>
      <c r="L39" s="395">
        <f t="shared" si="30"/>
        <v>150</v>
      </c>
      <c r="M39" s="395">
        <v>0</v>
      </c>
      <c r="N39" s="574" t="s">
        <v>207</v>
      </c>
      <c r="O39" s="395">
        <f>VLOOKUP(MOD(180-$L39,360),'Wave and Current Conditions'!$C$33:$E$44,2,TRUE)</f>
        <v>2.25</v>
      </c>
      <c r="P39" s="395">
        <f>VLOOKUP(MOD(180-$L39,360),'Wave and Current Conditions'!$C$33:$E$44,3,TRUE)</f>
        <v>9.77</v>
      </c>
      <c r="Q39" s="398">
        <v>34</v>
      </c>
      <c r="R39" s="395">
        <f t="shared" si="43"/>
        <v>150</v>
      </c>
      <c r="S39" s="412">
        <f t="shared" si="17"/>
        <v>8</v>
      </c>
      <c r="T39" s="419">
        <f t="shared" si="13"/>
        <v>-92013758.159999996</v>
      </c>
      <c r="U39" s="400" t="s">
        <v>209</v>
      </c>
      <c r="V39" s="395">
        <f t="shared" si="44"/>
        <v>150</v>
      </c>
      <c r="W39" s="395">
        <f>'Wave and Current Conditions'!$D$99</f>
        <v>0.26</v>
      </c>
      <c r="X39" s="395">
        <v>400</v>
      </c>
      <c r="Y39" s="395">
        <v>10800</v>
      </c>
      <c r="Z39" s="399">
        <v>0.01</v>
      </c>
      <c r="AB39" s="401"/>
      <c r="AC39" s="401"/>
      <c r="AD39" s="239" t="str">
        <f t="shared" si="45"/>
        <v>'710015034'</v>
      </c>
      <c r="AE39" s="269" t="str">
        <f t="shared" si="31"/>
        <v>'PAR'</v>
      </c>
      <c r="AF39" s="268">
        <f t="shared" si="46"/>
        <v>150</v>
      </c>
      <c r="AG39" s="268">
        <f t="shared" si="47"/>
        <v>29.71</v>
      </c>
      <c r="AH39" s="268">
        <f t="shared" si="32"/>
        <v>1</v>
      </c>
      <c r="AI39" s="239" t="str">
        <f t="shared" si="48"/>
        <v>'D'</v>
      </c>
      <c r="AJ39" s="268">
        <f t="shared" si="33"/>
        <v>10</v>
      </c>
      <c r="AK39" s="268">
        <f t="shared" si="14"/>
        <v>150</v>
      </c>
      <c r="AL39" s="270">
        <f t="shared" si="34"/>
        <v>2.25</v>
      </c>
      <c r="AM39" s="270">
        <f t="shared" si="35"/>
        <v>9.77</v>
      </c>
      <c r="AN39" s="268">
        <f t="shared" si="8"/>
        <v>2.4</v>
      </c>
      <c r="AO39" s="268">
        <f t="shared" si="36"/>
        <v>34</v>
      </c>
      <c r="AP39" s="268">
        <v>0</v>
      </c>
      <c r="AQ39" s="268">
        <v>15</v>
      </c>
      <c r="AR39" s="268">
        <f t="shared" si="10"/>
        <v>2.4</v>
      </c>
      <c r="AS39" s="268">
        <v>0</v>
      </c>
      <c r="AT39" s="268">
        <v>0</v>
      </c>
      <c r="AU39" s="268">
        <f t="shared" si="15"/>
        <v>150</v>
      </c>
      <c r="AV39" s="268">
        <f t="shared" si="37"/>
        <v>0.26</v>
      </c>
      <c r="AW39" s="268" t="s">
        <v>14</v>
      </c>
      <c r="AX39" s="269" t="str">
        <f t="shared" si="16"/>
        <v>{0,0,0,0,-92013758.16,0}</v>
      </c>
      <c r="AY39" s="268" t="s">
        <v>14</v>
      </c>
      <c r="AZ39" s="268" t="s">
        <v>15</v>
      </c>
      <c r="BA39" s="268">
        <v>0</v>
      </c>
      <c r="BB39" s="268">
        <v>0</v>
      </c>
      <c r="BC39" s="268">
        <f t="shared" si="38"/>
        <v>0</v>
      </c>
      <c r="BD39" s="268">
        <f t="shared" si="49"/>
        <v>0</v>
      </c>
      <c r="BE39" s="268">
        <f t="shared" si="39"/>
        <v>11200</v>
      </c>
      <c r="BF39" s="268">
        <v>1</v>
      </c>
      <c r="BG39" s="268">
        <v>1</v>
      </c>
      <c r="BH39" s="268">
        <v>1</v>
      </c>
      <c r="BI39" s="268"/>
      <c r="BJ39" s="268">
        <v>1</v>
      </c>
      <c r="BK39" s="268">
        <v>1</v>
      </c>
      <c r="BL39" s="268">
        <f t="shared" si="40"/>
        <v>400</v>
      </c>
      <c r="BM39" s="268">
        <f t="shared" si="41"/>
        <v>11200</v>
      </c>
      <c r="BN39" s="268">
        <v>0</v>
      </c>
    </row>
    <row r="40" spans="1:66" s="395" customFormat="1" x14ac:dyDescent="0.2">
      <c r="A40" s="390" t="str">
        <f t="shared" si="42"/>
        <v>710015035</v>
      </c>
      <c r="B40" s="391">
        <v>7.1</v>
      </c>
      <c r="C40" s="392" t="s">
        <v>208</v>
      </c>
      <c r="D40" s="391" t="s">
        <v>181</v>
      </c>
      <c r="E40" s="393">
        <f t="shared" si="29"/>
        <v>0</v>
      </c>
      <c r="F40" s="394">
        <v>1.1000000000000001</v>
      </c>
      <c r="G40" s="395" t="s">
        <v>203</v>
      </c>
      <c r="H40" s="396">
        <f>'Wind Conditions'!$C$36</f>
        <v>29.71</v>
      </c>
      <c r="I40" s="397">
        <f>'Wind Conditions'!$C$39</f>
        <v>0.11</v>
      </c>
      <c r="K40" s="398" t="s">
        <v>188</v>
      </c>
      <c r="L40" s="395">
        <f t="shared" si="30"/>
        <v>150</v>
      </c>
      <c r="M40" s="395">
        <v>0</v>
      </c>
      <c r="N40" s="574" t="s">
        <v>207</v>
      </c>
      <c r="O40" s="395">
        <f>VLOOKUP(MOD(180-$L40,360),'Wave and Current Conditions'!$C$33:$E$44,2,TRUE)</f>
        <v>2.25</v>
      </c>
      <c r="P40" s="395">
        <f>VLOOKUP(MOD(180-$L40,360),'Wave and Current Conditions'!$C$33:$E$44,3,TRUE)</f>
        <v>9.77</v>
      </c>
      <c r="Q40" s="398">
        <v>35</v>
      </c>
      <c r="R40" s="395">
        <f t="shared" si="43"/>
        <v>150</v>
      </c>
      <c r="S40" s="412">
        <f t="shared" si="17"/>
        <v>8</v>
      </c>
      <c r="T40" s="419">
        <f t="shared" si="13"/>
        <v>-92013758.159999996</v>
      </c>
      <c r="U40" s="400" t="s">
        <v>209</v>
      </c>
      <c r="V40" s="395">
        <f t="shared" si="44"/>
        <v>150</v>
      </c>
      <c r="W40" s="395">
        <f>'Wave and Current Conditions'!$D$99</f>
        <v>0.26</v>
      </c>
      <c r="X40" s="395">
        <v>400</v>
      </c>
      <c r="Y40" s="395">
        <v>10800</v>
      </c>
      <c r="Z40" s="399">
        <v>0.01</v>
      </c>
      <c r="AB40" s="401"/>
      <c r="AC40" s="401"/>
      <c r="AD40" s="239" t="str">
        <f t="shared" si="45"/>
        <v>'710015035'</v>
      </c>
      <c r="AE40" s="269" t="str">
        <f t="shared" si="31"/>
        <v>'PAR'</v>
      </c>
      <c r="AF40" s="268">
        <f t="shared" si="46"/>
        <v>150</v>
      </c>
      <c r="AG40" s="268">
        <f t="shared" si="47"/>
        <v>29.71</v>
      </c>
      <c r="AH40" s="268">
        <f t="shared" si="32"/>
        <v>1</v>
      </c>
      <c r="AI40" s="239" t="str">
        <f t="shared" si="48"/>
        <v>'E'</v>
      </c>
      <c r="AJ40" s="268">
        <f t="shared" si="33"/>
        <v>10</v>
      </c>
      <c r="AK40" s="268">
        <f t="shared" si="14"/>
        <v>150</v>
      </c>
      <c r="AL40" s="270">
        <f t="shared" si="34"/>
        <v>2.25</v>
      </c>
      <c r="AM40" s="270">
        <f t="shared" si="35"/>
        <v>9.77</v>
      </c>
      <c r="AN40" s="268">
        <f t="shared" si="8"/>
        <v>2.4</v>
      </c>
      <c r="AO40" s="268">
        <f t="shared" si="36"/>
        <v>35</v>
      </c>
      <c r="AP40" s="268">
        <v>0</v>
      </c>
      <c r="AQ40" s="268">
        <v>15</v>
      </c>
      <c r="AR40" s="268">
        <f t="shared" si="10"/>
        <v>2.4</v>
      </c>
      <c r="AS40" s="268">
        <v>0</v>
      </c>
      <c r="AT40" s="268">
        <v>0</v>
      </c>
      <c r="AU40" s="268">
        <f t="shared" si="15"/>
        <v>150</v>
      </c>
      <c r="AV40" s="268">
        <f t="shared" si="37"/>
        <v>0.26</v>
      </c>
      <c r="AW40" s="268" t="s">
        <v>14</v>
      </c>
      <c r="AX40" s="269" t="str">
        <f t="shared" si="16"/>
        <v>{0,0,0,0,-92013758.16,0}</v>
      </c>
      <c r="AY40" s="268" t="s">
        <v>14</v>
      </c>
      <c r="AZ40" s="268" t="s">
        <v>15</v>
      </c>
      <c r="BA40" s="268">
        <v>0</v>
      </c>
      <c r="BB40" s="268">
        <v>0</v>
      </c>
      <c r="BC40" s="268">
        <f t="shared" si="38"/>
        <v>0</v>
      </c>
      <c r="BD40" s="268">
        <f t="shared" si="49"/>
        <v>0</v>
      </c>
      <c r="BE40" s="268">
        <f t="shared" si="39"/>
        <v>11200</v>
      </c>
      <c r="BF40" s="268">
        <v>1</v>
      </c>
      <c r="BG40" s="268">
        <v>1</v>
      </c>
      <c r="BH40" s="268">
        <v>1</v>
      </c>
      <c r="BI40" s="268"/>
      <c r="BJ40" s="268">
        <v>1</v>
      </c>
      <c r="BK40" s="268">
        <v>1</v>
      </c>
      <c r="BL40" s="268">
        <f t="shared" si="40"/>
        <v>400</v>
      </c>
      <c r="BM40" s="268">
        <f t="shared" si="41"/>
        <v>11200</v>
      </c>
      <c r="BN40" s="268">
        <v>0</v>
      </c>
    </row>
    <row r="41" spans="1:66" s="407" customFormat="1" x14ac:dyDescent="0.2">
      <c r="A41" s="402" t="str">
        <f t="shared" si="42"/>
        <v>710015036</v>
      </c>
      <c r="B41" s="403">
        <v>7.1</v>
      </c>
      <c r="C41" s="404" t="s">
        <v>208</v>
      </c>
      <c r="D41" s="403" t="s">
        <v>181</v>
      </c>
      <c r="E41" s="405">
        <f t="shared" si="29"/>
        <v>0</v>
      </c>
      <c r="F41" s="406">
        <v>1.1000000000000001</v>
      </c>
      <c r="G41" s="407" t="s">
        <v>203</v>
      </c>
      <c r="H41" s="408">
        <f>'Wind Conditions'!$C$36</f>
        <v>29.71</v>
      </c>
      <c r="I41" s="409">
        <f>'Wind Conditions'!$C$39</f>
        <v>0.11</v>
      </c>
      <c r="K41" s="410" t="s">
        <v>190</v>
      </c>
      <c r="L41" s="407">
        <f t="shared" si="30"/>
        <v>150</v>
      </c>
      <c r="M41" s="395">
        <v>0</v>
      </c>
      <c r="N41" s="575" t="s">
        <v>207</v>
      </c>
      <c r="O41" s="395">
        <f>VLOOKUP(MOD(180-$L41,360),'Wave and Current Conditions'!$C$33:$E$44,2,TRUE)</f>
        <v>2.25</v>
      </c>
      <c r="P41" s="395">
        <f>VLOOKUP(MOD(180-$L41,360),'Wave and Current Conditions'!$C$33:$E$44,3,TRUE)</f>
        <v>9.77</v>
      </c>
      <c r="Q41" s="410">
        <v>36</v>
      </c>
      <c r="R41" s="407">
        <f t="shared" si="43"/>
        <v>150</v>
      </c>
      <c r="S41" s="412">
        <f t="shared" si="17"/>
        <v>8</v>
      </c>
      <c r="T41" s="419">
        <f t="shared" si="13"/>
        <v>-92013758.159999996</v>
      </c>
      <c r="U41" s="407" t="s">
        <v>209</v>
      </c>
      <c r="V41" s="407">
        <f t="shared" si="44"/>
        <v>150</v>
      </c>
      <c r="W41" s="395">
        <f>'Wave and Current Conditions'!$D$99</f>
        <v>0.26</v>
      </c>
      <c r="X41" s="395">
        <v>400</v>
      </c>
      <c r="Y41" s="407">
        <v>10800</v>
      </c>
      <c r="Z41" s="411">
        <v>0.01</v>
      </c>
      <c r="AA41" s="395"/>
      <c r="AB41" s="401"/>
      <c r="AC41" s="401"/>
      <c r="AD41" s="239" t="str">
        <f t="shared" si="45"/>
        <v>'710015036'</v>
      </c>
      <c r="AE41" s="269" t="str">
        <f t="shared" si="31"/>
        <v>'PAR'</v>
      </c>
      <c r="AF41" s="268">
        <f t="shared" si="46"/>
        <v>150</v>
      </c>
      <c r="AG41" s="268">
        <f t="shared" si="47"/>
        <v>29.71</v>
      </c>
      <c r="AH41" s="268">
        <f t="shared" si="32"/>
        <v>1</v>
      </c>
      <c r="AI41" s="239" t="str">
        <f t="shared" si="48"/>
        <v>'F'</v>
      </c>
      <c r="AJ41" s="268">
        <f t="shared" si="33"/>
        <v>10</v>
      </c>
      <c r="AK41" s="268">
        <f t="shared" si="14"/>
        <v>150</v>
      </c>
      <c r="AL41" s="270">
        <f t="shared" si="34"/>
        <v>2.25</v>
      </c>
      <c r="AM41" s="270">
        <f t="shared" si="35"/>
        <v>9.77</v>
      </c>
      <c r="AN41" s="268">
        <f t="shared" si="8"/>
        <v>2.4</v>
      </c>
      <c r="AO41" s="268">
        <f t="shared" si="36"/>
        <v>36</v>
      </c>
      <c r="AP41" s="268">
        <v>0</v>
      </c>
      <c r="AQ41" s="268">
        <v>15</v>
      </c>
      <c r="AR41" s="268">
        <f t="shared" si="10"/>
        <v>2.4</v>
      </c>
      <c r="AS41" s="268">
        <v>0</v>
      </c>
      <c r="AT41" s="268">
        <v>0</v>
      </c>
      <c r="AU41" s="268">
        <f t="shared" si="15"/>
        <v>150</v>
      </c>
      <c r="AV41" s="268">
        <f t="shared" si="37"/>
        <v>0.26</v>
      </c>
      <c r="AW41" s="268" t="s">
        <v>14</v>
      </c>
      <c r="AX41" s="269" t="str">
        <f t="shared" si="16"/>
        <v>{0,0,0,0,-92013758.16,0}</v>
      </c>
      <c r="AY41" s="268" t="s">
        <v>14</v>
      </c>
      <c r="AZ41" s="268" t="s">
        <v>15</v>
      </c>
      <c r="BA41" s="268">
        <v>0</v>
      </c>
      <c r="BB41" s="268">
        <v>0</v>
      </c>
      <c r="BC41" s="268">
        <f t="shared" si="38"/>
        <v>0</v>
      </c>
      <c r="BD41" s="268">
        <f t="shared" si="49"/>
        <v>0</v>
      </c>
      <c r="BE41" s="268">
        <f t="shared" si="39"/>
        <v>11200</v>
      </c>
      <c r="BF41" s="268">
        <v>1</v>
      </c>
      <c r="BG41" s="268">
        <v>1</v>
      </c>
      <c r="BH41" s="268">
        <v>1</v>
      </c>
      <c r="BI41" s="268"/>
      <c r="BJ41" s="268">
        <v>1</v>
      </c>
      <c r="BK41" s="268">
        <v>1</v>
      </c>
      <c r="BL41" s="268">
        <f t="shared" si="40"/>
        <v>400</v>
      </c>
      <c r="BM41" s="268">
        <f t="shared" si="41"/>
        <v>11200</v>
      </c>
      <c r="BN41" s="268">
        <v>0</v>
      </c>
    </row>
    <row r="42" spans="1:66" s="395" customFormat="1" x14ac:dyDescent="0.2">
      <c r="A42" s="390" t="str">
        <f t="shared" si="42"/>
        <v>710018037</v>
      </c>
      <c r="B42" s="391">
        <v>7.1</v>
      </c>
      <c r="C42" s="392" t="s">
        <v>208</v>
      </c>
      <c r="D42" s="391" t="s">
        <v>181</v>
      </c>
      <c r="E42" s="393">
        <f t="shared" si="29"/>
        <v>0</v>
      </c>
      <c r="F42" s="394">
        <v>1.1000000000000001</v>
      </c>
      <c r="G42" s="395" t="s">
        <v>203</v>
      </c>
      <c r="H42" s="396">
        <f>'Wind Conditions'!$C$36</f>
        <v>29.71</v>
      </c>
      <c r="I42" s="397">
        <f>'Wind Conditions'!$C$39</f>
        <v>0.11</v>
      </c>
      <c r="K42" s="398" t="s">
        <v>182</v>
      </c>
      <c r="L42" s="395">
        <f t="shared" si="30"/>
        <v>180</v>
      </c>
      <c r="M42" s="395">
        <v>0</v>
      </c>
      <c r="N42" s="574" t="s">
        <v>207</v>
      </c>
      <c r="O42" s="395">
        <f>VLOOKUP(MOD(180-$L42,360),'Wave and Current Conditions'!$C$33:$E$44,2,TRUE)</f>
        <v>2.25</v>
      </c>
      <c r="P42" s="395">
        <f>VLOOKUP(MOD(180-$L42,360),'Wave and Current Conditions'!$C$33:$E$44,3,TRUE)</f>
        <v>9.77</v>
      </c>
      <c r="Q42" s="398">
        <v>37</v>
      </c>
      <c r="R42" s="395">
        <f t="shared" si="43"/>
        <v>180</v>
      </c>
      <c r="S42" s="412">
        <f t="shared" si="17"/>
        <v>8</v>
      </c>
      <c r="T42" s="419">
        <f t="shared" si="13"/>
        <v>-92013758.159999996</v>
      </c>
      <c r="U42" s="400" t="s">
        <v>209</v>
      </c>
      <c r="V42" s="395">
        <f t="shared" si="44"/>
        <v>180</v>
      </c>
      <c r="W42" s="395">
        <f>'Wave and Current Conditions'!$D$99</f>
        <v>0.26</v>
      </c>
      <c r="X42" s="395">
        <v>400</v>
      </c>
      <c r="Y42" s="395">
        <v>10800</v>
      </c>
      <c r="Z42" s="399">
        <v>0.01</v>
      </c>
      <c r="AB42" s="401"/>
      <c r="AC42" s="401"/>
      <c r="AD42" s="239" t="str">
        <f t="shared" si="45"/>
        <v>'710018037'</v>
      </c>
      <c r="AE42" s="269" t="str">
        <f t="shared" si="31"/>
        <v>'PAR'</v>
      </c>
      <c r="AF42" s="268">
        <f t="shared" si="46"/>
        <v>180</v>
      </c>
      <c r="AG42" s="268">
        <f t="shared" si="47"/>
        <v>29.71</v>
      </c>
      <c r="AH42" s="268">
        <f t="shared" si="32"/>
        <v>1</v>
      </c>
      <c r="AI42" s="239" t="str">
        <f t="shared" si="48"/>
        <v>'A'</v>
      </c>
      <c r="AJ42" s="268">
        <f t="shared" si="33"/>
        <v>10</v>
      </c>
      <c r="AK42" s="268">
        <f t="shared" si="14"/>
        <v>180</v>
      </c>
      <c r="AL42" s="270">
        <f t="shared" si="34"/>
        <v>2.25</v>
      </c>
      <c r="AM42" s="270">
        <f t="shared" si="35"/>
        <v>9.77</v>
      </c>
      <c r="AN42" s="268">
        <f t="shared" si="8"/>
        <v>2.4</v>
      </c>
      <c r="AO42" s="268">
        <f t="shared" si="36"/>
        <v>37</v>
      </c>
      <c r="AP42" s="268">
        <v>0</v>
      </c>
      <c r="AQ42" s="268">
        <v>15</v>
      </c>
      <c r="AR42" s="268">
        <f t="shared" si="10"/>
        <v>2.4</v>
      </c>
      <c r="AS42" s="268">
        <v>0</v>
      </c>
      <c r="AT42" s="268">
        <v>0</v>
      </c>
      <c r="AU42" s="268">
        <f t="shared" si="15"/>
        <v>180</v>
      </c>
      <c r="AV42" s="268">
        <f t="shared" si="37"/>
        <v>0.26</v>
      </c>
      <c r="AW42" s="268" t="s">
        <v>14</v>
      </c>
      <c r="AX42" s="269" t="str">
        <f t="shared" si="16"/>
        <v>{0,0,0,0,-92013758.16,0}</v>
      </c>
      <c r="AY42" s="268" t="s">
        <v>14</v>
      </c>
      <c r="AZ42" s="268" t="s">
        <v>15</v>
      </c>
      <c r="BA42" s="268">
        <v>0</v>
      </c>
      <c r="BB42" s="268">
        <v>0</v>
      </c>
      <c r="BC42" s="268">
        <f t="shared" si="38"/>
        <v>0</v>
      </c>
      <c r="BD42" s="268">
        <f t="shared" si="49"/>
        <v>0</v>
      </c>
      <c r="BE42" s="268">
        <f t="shared" si="39"/>
        <v>11200</v>
      </c>
      <c r="BF42" s="268">
        <v>1</v>
      </c>
      <c r="BG42" s="268">
        <v>1</v>
      </c>
      <c r="BH42" s="268">
        <v>1</v>
      </c>
      <c r="BI42" s="268"/>
      <c r="BJ42" s="268">
        <v>1</v>
      </c>
      <c r="BK42" s="268">
        <v>1</v>
      </c>
      <c r="BL42" s="268">
        <f t="shared" si="40"/>
        <v>400</v>
      </c>
      <c r="BM42" s="268">
        <f t="shared" si="41"/>
        <v>11200</v>
      </c>
      <c r="BN42" s="268">
        <v>0</v>
      </c>
    </row>
    <row r="43" spans="1:66" s="395" customFormat="1" x14ac:dyDescent="0.2">
      <c r="A43" s="390" t="str">
        <f t="shared" si="42"/>
        <v>710018038</v>
      </c>
      <c r="B43" s="391">
        <v>7.1</v>
      </c>
      <c r="C43" s="392" t="s">
        <v>208</v>
      </c>
      <c r="D43" s="391" t="s">
        <v>181</v>
      </c>
      <c r="E43" s="393">
        <f t="shared" si="29"/>
        <v>0</v>
      </c>
      <c r="F43" s="394">
        <v>1.1000000000000001</v>
      </c>
      <c r="G43" s="395" t="s">
        <v>203</v>
      </c>
      <c r="H43" s="396">
        <f>'Wind Conditions'!$C$36</f>
        <v>29.71</v>
      </c>
      <c r="I43" s="397">
        <f>'Wind Conditions'!$C$39</f>
        <v>0.11</v>
      </c>
      <c r="K43" s="398" t="s">
        <v>91</v>
      </c>
      <c r="L43" s="395">
        <f t="shared" si="30"/>
        <v>180</v>
      </c>
      <c r="M43" s="395">
        <v>0</v>
      </c>
      <c r="N43" s="574" t="s">
        <v>207</v>
      </c>
      <c r="O43" s="395">
        <f>VLOOKUP(MOD(180-$L43,360),'Wave and Current Conditions'!$C$33:$E$44,2,TRUE)</f>
        <v>2.25</v>
      </c>
      <c r="P43" s="395">
        <f>VLOOKUP(MOD(180-$L43,360),'Wave and Current Conditions'!$C$33:$E$44,3,TRUE)</f>
        <v>9.77</v>
      </c>
      <c r="Q43" s="398">
        <v>38</v>
      </c>
      <c r="R43" s="395">
        <f t="shared" si="43"/>
        <v>180</v>
      </c>
      <c r="S43" s="412">
        <f t="shared" si="17"/>
        <v>8</v>
      </c>
      <c r="T43" s="419">
        <f t="shared" si="13"/>
        <v>-92013758.159999996</v>
      </c>
      <c r="U43" s="400" t="s">
        <v>209</v>
      </c>
      <c r="V43" s="395">
        <f t="shared" si="44"/>
        <v>180</v>
      </c>
      <c r="W43" s="395">
        <f>'Wave and Current Conditions'!$D$99</f>
        <v>0.26</v>
      </c>
      <c r="X43" s="395">
        <v>400</v>
      </c>
      <c r="Y43" s="395">
        <v>10800</v>
      </c>
      <c r="Z43" s="399">
        <v>0.01</v>
      </c>
      <c r="AB43" s="401"/>
      <c r="AC43" s="401"/>
      <c r="AD43" s="239" t="str">
        <f t="shared" si="45"/>
        <v>'710018038'</v>
      </c>
      <c r="AE43" s="269" t="str">
        <f t="shared" si="31"/>
        <v>'PAR'</v>
      </c>
      <c r="AF43" s="268">
        <f t="shared" si="46"/>
        <v>180</v>
      </c>
      <c r="AG43" s="268">
        <f t="shared" si="47"/>
        <v>29.71</v>
      </c>
      <c r="AH43" s="268">
        <f t="shared" si="32"/>
        <v>1</v>
      </c>
      <c r="AI43" s="239" t="str">
        <f t="shared" si="48"/>
        <v>'B'</v>
      </c>
      <c r="AJ43" s="268">
        <f t="shared" si="33"/>
        <v>10</v>
      </c>
      <c r="AK43" s="268">
        <f t="shared" si="14"/>
        <v>180</v>
      </c>
      <c r="AL43" s="270">
        <f t="shared" si="34"/>
        <v>2.25</v>
      </c>
      <c r="AM43" s="270">
        <f t="shared" si="35"/>
        <v>9.77</v>
      </c>
      <c r="AN43" s="268">
        <f t="shared" si="8"/>
        <v>2.4</v>
      </c>
      <c r="AO43" s="268">
        <f t="shared" si="36"/>
        <v>38</v>
      </c>
      <c r="AP43" s="268">
        <v>0</v>
      </c>
      <c r="AQ43" s="268">
        <v>15</v>
      </c>
      <c r="AR43" s="268">
        <f t="shared" si="10"/>
        <v>2.4</v>
      </c>
      <c r="AS43" s="268">
        <v>0</v>
      </c>
      <c r="AT43" s="268">
        <v>0</v>
      </c>
      <c r="AU43" s="268">
        <f t="shared" si="15"/>
        <v>180</v>
      </c>
      <c r="AV43" s="268">
        <f t="shared" si="37"/>
        <v>0.26</v>
      </c>
      <c r="AW43" s="268" t="s">
        <v>14</v>
      </c>
      <c r="AX43" s="269" t="str">
        <f t="shared" si="16"/>
        <v>{0,0,0,0,-92013758.16,0}</v>
      </c>
      <c r="AY43" s="268" t="s">
        <v>14</v>
      </c>
      <c r="AZ43" s="268" t="s">
        <v>15</v>
      </c>
      <c r="BA43" s="268">
        <v>0</v>
      </c>
      <c r="BB43" s="268">
        <v>0</v>
      </c>
      <c r="BC43" s="268">
        <f t="shared" si="38"/>
        <v>0</v>
      </c>
      <c r="BD43" s="268">
        <f t="shared" si="49"/>
        <v>0</v>
      </c>
      <c r="BE43" s="268">
        <f t="shared" si="39"/>
        <v>11200</v>
      </c>
      <c r="BF43" s="268">
        <v>1</v>
      </c>
      <c r="BG43" s="268">
        <v>1</v>
      </c>
      <c r="BH43" s="268">
        <v>1</v>
      </c>
      <c r="BI43" s="268"/>
      <c r="BJ43" s="268">
        <v>1</v>
      </c>
      <c r="BK43" s="268">
        <v>1</v>
      </c>
      <c r="BL43" s="268">
        <f t="shared" si="40"/>
        <v>400</v>
      </c>
      <c r="BM43" s="268">
        <f t="shared" si="41"/>
        <v>11200</v>
      </c>
      <c r="BN43" s="268">
        <v>0</v>
      </c>
    </row>
    <row r="44" spans="1:66" s="395" customFormat="1" x14ac:dyDescent="0.2">
      <c r="A44" s="390" t="str">
        <f t="shared" si="42"/>
        <v>710018039</v>
      </c>
      <c r="B44" s="391">
        <v>7.1</v>
      </c>
      <c r="C44" s="392" t="s">
        <v>208</v>
      </c>
      <c r="D44" s="391" t="s">
        <v>181</v>
      </c>
      <c r="E44" s="393">
        <f t="shared" si="29"/>
        <v>0</v>
      </c>
      <c r="F44" s="394">
        <v>1.1000000000000001</v>
      </c>
      <c r="G44" s="395" t="s">
        <v>203</v>
      </c>
      <c r="H44" s="396">
        <f>'Wind Conditions'!$C$36</f>
        <v>29.71</v>
      </c>
      <c r="I44" s="397">
        <f>'Wind Conditions'!$C$39</f>
        <v>0.11</v>
      </c>
      <c r="K44" s="398" t="s">
        <v>186</v>
      </c>
      <c r="L44" s="395">
        <f t="shared" si="30"/>
        <v>180</v>
      </c>
      <c r="M44" s="395">
        <v>0</v>
      </c>
      <c r="N44" s="574" t="s">
        <v>207</v>
      </c>
      <c r="O44" s="395">
        <f>VLOOKUP(MOD(180-$L44,360),'Wave and Current Conditions'!$C$33:$E$44,2,TRUE)</f>
        <v>2.25</v>
      </c>
      <c r="P44" s="395">
        <f>VLOOKUP(MOD(180-$L44,360),'Wave and Current Conditions'!$C$33:$E$44,3,TRUE)</f>
        <v>9.77</v>
      </c>
      <c r="Q44" s="398">
        <v>39</v>
      </c>
      <c r="R44" s="395">
        <f t="shared" si="43"/>
        <v>180</v>
      </c>
      <c r="S44" s="412">
        <f t="shared" si="17"/>
        <v>8</v>
      </c>
      <c r="T44" s="419">
        <f t="shared" si="13"/>
        <v>-92013758.159999996</v>
      </c>
      <c r="U44" s="400" t="s">
        <v>209</v>
      </c>
      <c r="V44" s="395">
        <f t="shared" si="44"/>
        <v>180</v>
      </c>
      <c r="W44" s="395">
        <f>'Wave and Current Conditions'!$D$99</f>
        <v>0.26</v>
      </c>
      <c r="X44" s="395">
        <v>400</v>
      </c>
      <c r="Y44" s="395">
        <v>10800</v>
      </c>
      <c r="Z44" s="399">
        <v>0.01</v>
      </c>
      <c r="AB44" s="401"/>
      <c r="AC44" s="401"/>
      <c r="AD44" s="239" t="str">
        <f t="shared" si="45"/>
        <v>'710018039'</v>
      </c>
      <c r="AE44" s="269" t="str">
        <f t="shared" si="31"/>
        <v>'PAR'</v>
      </c>
      <c r="AF44" s="268">
        <f t="shared" si="46"/>
        <v>180</v>
      </c>
      <c r="AG44" s="268">
        <f t="shared" si="47"/>
        <v>29.71</v>
      </c>
      <c r="AH44" s="268">
        <f t="shared" si="32"/>
        <v>1</v>
      </c>
      <c r="AI44" s="239" t="str">
        <f t="shared" si="48"/>
        <v>'C'</v>
      </c>
      <c r="AJ44" s="268">
        <f t="shared" si="33"/>
        <v>10</v>
      </c>
      <c r="AK44" s="268">
        <f t="shared" si="14"/>
        <v>180</v>
      </c>
      <c r="AL44" s="270">
        <f t="shared" si="34"/>
        <v>2.25</v>
      </c>
      <c r="AM44" s="270">
        <f t="shared" si="35"/>
        <v>9.77</v>
      </c>
      <c r="AN44" s="268">
        <f t="shared" si="8"/>
        <v>2.4</v>
      </c>
      <c r="AO44" s="268">
        <f t="shared" si="36"/>
        <v>39</v>
      </c>
      <c r="AP44" s="268">
        <v>0</v>
      </c>
      <c r="AQ44" s="268">
        <v>15</v>
      </c>
      <c r="AR44" s="268">
        <f t="shared" si="10"/>
        <v>2.4</v>
      </c>
      <c r="AS44" s="268">
        <v>0</v>
      </c>
      <c r="AT44" s="268">
        <v>0</v>
      </c>
      <c r="AU44" s="268">
        <f t="shared" si="15"/>
        <v>180</v>
      </c>
      <c r="AV44" s="268">
        <f t="shared" si="37"/>
        <v>0.26</v>
      </c>
      <c r="AW44" s="268" t="s">
        <v>14</v>
      </c>
      <c r="AX44" s="269" t="str">
        <f t="shared" si="16"/>
        <v>{0,0,0,0,-92013758.16,0}</v>
      </c>
      <c r="AY44" s="268" t="s">
        <v>14</v>
      </c>
      <c r="AZ44" s="268" t="s">
        <v>15</v>
      </c>
      <c r="BA44" s="268">
        <v>0</v>
      </c>
      <c r="BB44" s="268">
        <v>0</v>
      </c>
      <c r="BC44" s="268">
        <f t="shared" si="38"/>
        <v>0</v>
      </c>
      <c r="BD44" s="268">
        <f t="shared" si="49"/>
        <v>0</v>
      </c>
      <c r="BE44" s="268">
        <f t="shared" si="39"/>
        <v>11200</v>
      </c>
      <c r="BF44" s="268">
        <v>1</v>
      </c>
      <c r="BG44" s="268">
        <v>1</v>
      </c>
      <c r="BH44" s="268">
        <v>1</v>
      </c>
      <c r="BI44" s="268"/>
      <c r="BJ44" s="268">
        <v>1</v>
      </c>
      <c r="BK44" s="268">
        <v>1</v>
      </c>
      <c r="BL44" s="268">
        <f t="shared" si="40"/>
        <v>400</v>
      </c>
      <c r="BM44" s="268">
        <f t="shared" si="41"/>
        <v>11200</v>
      </c>
      <c r="BN44" s="268">
        <v>0</v>
      </c>
    </row>
    <row r="45" spans="1:66" s="395" customFormat="1" x14ac:dyDescent="0.2">
      <c r="A45" s="390" t="str">
        <f t="shared" si="42"/>
        <v>710018040</v>
      </c>
      <c r="B45" s="391">
        <v>7.1</v>
      </c>
      <c r="C45" s="392" t="s">
        <v>208</v>
      </c>
      <c r="D45" s="391" t="s">
        <v>181</v>
      </c>
      <c r="E45" s="393">
        <f t="shared" si="29"/>
        <v>0</v>
      </c>
      <c r="F45" s="394">
        <v>1.1000000000000001</v>
      </c>
      <c r="G45" s="395" t="s">
        <v>203</v>
      </c>
      <c r="H45" s="396">
        <f>'Wind Conditions'!$C$36</f>
        <v>29.71</v>
      </c>
      <c r="I45" s="397">
        <f>'Wind Conditions'!$C$39</f>
        <v>0.11</v>
      </c>
      <c r="K45" s="398" t="s">
        <v>187</v>
      </c>
      <c r="L45" s="395">
        <f t="shared" si="30"/>
        <v>180</v>
      </c>
      <c r="M45" s="395">
        <v>0</v>
      </c>
      <c r="N45" s="574" t="s">
        <v>207</v>
      </c>
      <c r="O45" s="395">
        <f>VLOOKUP(MOD(180-$L45,360),'Wave and Current Conditions'!$C$33:$E$44,2,TRUE)</f>
        <v>2.25</v>
      </c>
      <c r="P45" s="395">
        <f>VLOOKUP(MOD(180-$L45,360),'Wave and Current Conditions'!$C$33:$E$44,3,TRUE)</f>
        <v>9.77</v>
      </c>
      <c r="Q45" s="398">
        <v>40</v>
      </c>
      <c r="R45" s="395">
        <f t="shared" si="43"/>
        <v>180</v>
      </c>
      <c r="S45" s="412">
        <f t="shared" si="17"/>
        <v>8</v>
      </c>
      <c r="T45" s="419">
        <f t="shared" si="13"/>
        <v>-92013758.159999996</v>
      </c>
      <c r="U45" s="400" t="s">
        <v>209</v>
      </c>
      <c r="V45" s="395">
        <f t="shared" si="44"/>
        <v>180</v>
      </c>
      <c r="W45" s="395">
        <f>'Wave and Current Conditions'!$D$99</f>
        <v>0.26</v>
      </c>
      <c r="X45" s="395">
        <v>400</v>
      </c>
      <c r="Y45" s="395">
        <v>10800</v>
      </c>
      <c r="Z45" s="399">
        <v>0.01</v>
      </c>
      <c r="AB45" s="401"/>
      <c r="AC45" s="401"/>
      <c r="AD45" s="239" t="str">
        <f t="shared" si="45"/>
        <v>'710018040'</v>
      </c>
      <c r="AE45" s="269" t="str">
        <f t="shared" si="31"/>
        <v>'PAR'</v>
      </c>
      <c r="AF45" s="268">
        <f t="shared" si="46"/>
        <v>180</v>
      </c>
      <c r="AG45" s="268">
        <f t="shared" si="47"/>
        <v>29.71</v>
      </c>
      <c r="AH45" s="268">
        <f t="shared" si="32"/>
        <v>1</v>
      </c>
      <c r="AI45" s="239" t="str">
        <f t="shared" si="48"/>
        <v>'D'</v>
      </c>
      <c r="AJ45" s="268">
        <f t="shared" si="33"/>
        <v>10</v>
      </c>
      <c r="AK45" s="268">
        <f t="shared" si="14"/>
        <v>180</v>
      </c>
      <c r="AL45" s="270">
        <f t="shared" si="34"/>
        <v>2.25</v>
      </c>
      <c r="AM45" s="270">
        <f t="shared" si="35"/>
        <v>9.77</v>
      </c>
      <c r="AN45" s="268">
        <f t="shared" si="8"/>
        <v>2.4</v>
      </c>
      <c r="AO45" s="268">
        <f t="shared" si="36"/>
        <v>40</v>
      </c>
      <c r="AP45" s="268">
        <v>0</v>
      </c>
      <c r="AQ45" s="268">
        <v>15</v>
      </c>
      <c r="AR45" s="268">
        <f t="shared" si="10"/>
        <v>2.4</v>
      </c>
      <c r="AS45" s="268">
        <v>0</v>
      </c>
      <c r="AT45" s="268">
        <v>0</v>
      </c>
      <c r="AU45" s="268">
        <f t="shared" si="15"/>
        <v>180</v>
      </c>
      <c r="AV45" s="268">
        <f t="shared" si="37"/>
        <v>0.26</v>
      </c>
      <c r="AW45" s="268" t="s">
        <v>14</v>
      </c>
      <c r="AX45" s="269" t="str">
        <f t="shared" si="16"/>
        <v>{0,0,0,0,-92013758.16,0}</v>
      </c>
      <c r="AY45" s="268" t="s">
        <v>14</v>
      </c>
      <c r="AZ45" s="268" t="s">
        <v>15</v>
      </c>
      <c r="BA45" s="268">
        <v>0</v>
      </c>
      <c r="BB45" s="268">
        <v>0</v>
      </c>
      <c r="BC45" s="268">
        <f t="shared" si="38"/>
        <v>0</v>
      </c>
      <c r="BD45" s="268">
        <f t="shared" si="49"/>
        <v>0</v>
      </c>
      <c r="BE45" s="268">
        <f t="shared" si="39"/>
        <v>11200</v>
      </c>
      <c r="BF45" s="268">
        <v>1</v>
      </c>
      <c r="BG45" s="268">
        <v>1</v>
      </c>
      <c r="BH45" s="268">
        <v>1</v>
      </c>
      <c r="BI45" s="268"/>
      <c r="BJ45" s="268">
        <v>1</v>
      </c>
      <c r="BK45" s="268">
        <v>1</v>
      </c>
      <c r="BL45" s="268">
        <f t="shared" si="40"/>
        <v>400</v>
      </c>
      <c r="BM45" s="268">
        <f t="shared" si="41"/>
        <v>11200</v>
      </c>
      <c r="BN45" s="268">
        <v>0</v>
      </c>
    </row>
    <row r="46" spans="1:66" s="395" customFormat="1" x14ac:dyDescent="0.2">
      <c r="A46" s="390" t="str">
        <f t="shared" si="42"/>
        <v>710018041</v>
      </c>
      <c r="B46" s="391">
        <v>7.1</v>
      </c>
      <c r="C46" s="392" t="s">
        <v>208</v>
      </c>
      <c r="D46" s="391" t="s">
        <v>181</v>
      </c>
      <c r="E46" s="393">
        <f t="shared" si="29"/>
        <v>0</v>
      </c>
      <c r="F46" s="394">
        <v>1.1000000000000001</v>
      </c>
      <c r="G46" s="395" t="s">
        <v>203</v>
      </c>
      <c r="H46" s="396">
        <f>'Wind Conditions'!$C$36</f>
        <v>29.71</v>
      </c>
      <c r="I46" s="397">
        <f>'Wind Conditions'!$C$39</f>
        <v>0.11</v>
      </c>
      <c r="K46" s="398" t="s">
        <v>188</v>
      </c>
      <c r="L46" s="395">
        <f t="shared" si="30"/>
        <v>180</v>
      </c>
      <c r="M46" s="395">
        <v>0</v>
      </c>
      <c r="N46" s="574" t="s">
        <v>207</v>
      </c>
      <c r="O46" s="395">
        <f>VLOOKUP(MOD(180-$L46,360),'Wave and Current Conditions'!$C$33:$E$44,2,TRUE)</f>
        <v>2.25</v>
      </c>
      <c r="P46" s="395">
        <f>VLOOKUP(MOD(180-$L46,360),'Wave and Current Conditions'!$C$33:$E$44,3,TRUE)</f>
        <v>9.77</v>
      </c>
      <c r="Q46" s="398">
        <v>41</v>
      </c>
      <c r="R46" s="395">
        <f t="shared" si="43"/>
        <v>180</v>
      </c>
      <c r="S46" s="412">
        <f t="shared" si="17"/>
        <v>8</v>
      </c>
      <c r="T46" s="419">
        <f t="shared" si="13"/>
        <v>-92013758.159999996</v>
      </c>
      <c r="U46" s="400" t="s">
        <v>209</v>
      </c>
      <c r="V46" s="395">
        <f t="shared" si="44"/>
        <v>180</v>
      </c>
      <c r="W46" s="395">
        <f>'Wave and Current Conditions'!$D$99</f>
        <v>0.26</v>
      </c>
      <c r="X46" s="395">
        <v>400</v>
      </c>
      <c r="Y46" s="395">
        <v>10800</v>
      </c>
      <c r="Z46" s="399">
        <v>0.01</v>
      </c>
      <c r="AB46" s="401"/>
      <c r="AC46" s="401"/>
      <c r="AD46" s="239" t="str">
        <f t="shared" si="45"/>
        <v>'710018041'</v>
      </c>
      <c r="AE46" s="269" t="str">
        <f t="shared" si="31"/>
        <v>'PAR'</v>
      </c>
      <c r="AF46" s="268">
        <f t="shared" si="46"/>
        <v>180</v>
      </c>
      <c r="AG46" s="268">
        <f t="shared" si="47"/>
        <v>29.71</v>
      </c>
      <c r="AH46" s="268">
        <f t="shared" si="32"/>
        <v>1</v>
      </c>
      <c r="AI46" s="239" t="str">
        <f t="shared" si="48"/>
        <v>'E'</v>
      </c>
      <c r="AJ46" s="268">
        <f t="shared" si="33"/>
        <v>10</v>
      </c>
      <c r="AK46" s="268">
        <f t="shared" si="14"/>
        <v>180</v>
      </c>
      <c r="AL46" s="270">
        <f t="shared" si="34"/>
        <v>2.25</v>
      </c>
      <c r="AM46" s="270">
        <f t="shared" si="35"/>
        <v>9.77</v>
      </c>
      <c r="AN46" s="268">
        <f t="shared" si="8"/>
        <v>2.4</v>
      </c>
      <c r="AO46" s="268">
        <f t="shared" si="36"/>
        <v>41</v>
      </c>
      <c r="AP46" s="268">
        <v>0</v>
      </c>
      <c r="AQ46" s="268">
        <v>15</v>
      </c>
      <c r="AR46" s="268">
        <f t="shared" si="10"/>
        <v>2.4</v>
      </c>
      <c r="AS46" s="268">
        <v>0</v>
      </c>
      <c r="AT46" s="268">
        <v>0</v>
      </c>
      <c r="AU46" s="268">
        <f t="shared" si="15"/>
        <v>180</v>
      </c>
      <c r="AV46" s="268">
        <f t="shared" si="37"/>
        <v>0.26</v>
      </c>
      <c r="AW46" s="268" t="s">
        <v>14</v>
      </c>
      <c r="AX46" s="269" t="str">
        <f t="shared" si="16"/>
        <v>{0,0,0,0,-92013758.16,0}</v>
      </c>
      <c r="AY46" s="268" t="s">
        <v>14</v>
      </c>
      <c r="AZ46" s="268" t="s">
        <v>15</v>
      </c>
      <c r="BA46" s="268">
        <v>0</v>
      </c>
      <c r="BB46" s="268">
        <v>0</v>
      </c>
      <c r="BC46" s="268">
        <f t="shared" si="38"/>
        <v>0</v>
      </c>
      <c r="BD46" s="268">
        <f t="shared" si="49"/>
        <v>0</v>
      </c>
      <c r="BE46" s="268">
        <f t="shared" si="39"/>
        <v>11200</v>
      </c>
      <c r="BF46" s="268">
        <v>1</v>
      </c>
      <c r="BG46" s="268">
        <v>1</v>
      </c>
      <c r="BH46" s="268">
        <v>1</v>
      </c>
      <c r="BI46" s="268"/>
      <c r="BJ46" s="268">
        <v>1</v>
      </c>
      <c r="BK46" s="268">
        <v>1</v>
      </c>
      <c r="BL46" s="268">
        <f t="shared" si="40"/>
        <v>400</v>
      </c>
      <c r="BM46" s="268">
        <f t="shared" si="41"/>
        <v>11200</v>
      </c>
      <c r="BN46" s="268">
        <v>0</v>
      </c>
    </row>
    <row r="47" spans="1:66" s="407" customFormat="1" x14ac:dyDescent="0.2">
      <c r="A47" s="402" t="str">
        <f t="shared" si="42"/>
        <v>710018042</v>
      </c>
      <c r="B47" s="403">
        <v>7.1</v>
      </c>
      <c r="C47" s="404" t="s">
        <v>208</v>
      </c>
      <c r="D47" s="403" t="s">
        <v>181</v>
      </c>
      <c r="E47" s="405">
        <f t="shared" si="29"/>
        <v>0</v>
      </c>
      <c r="F47" s="406">
        <v>1.1000000000000001</v>
      </c>
      <c r="G47" s="407" t="s">
        <v>203</v>
      </c>
      <c r="H47" s="408">
        <f>'Wind Conditions'!$C$36</f>
        <v>29.71</v>
      </c>
      <c r="I47" s="409">
        <f>'Wind Conditions'!$C$39</f>
        <v>0.11</v>
      </c>
      <c r="K47" s="410" t="s">
        <v>190</v>
      </c>
      <c r="L47" s="407">
        <f t="shared" si="30"/>
        <v>180</v>
      </c>
      <c r="M47" s="395">
        <v>0</v>
      </c>
      <c r="N47" s="575" t="s">
        <v>207</v>
      </c>
      <c r="O47" s="395">
        <f>VLOOKUP(MOD(180-$L47,360),'Wave and Current Conditions'!$C$33:$E$44,2,TRUE)</f>
        <v>2.25</v>
      </c>
      <c r="P47" s="395">
        <f>VLOOKUP(MOD(180-$L47,360),'Wave and Current Conditions'!$C$33:$E$44,3,TRUE)</f>
        <v>9.77</v>
      </c>
      <c r="Q47" s="410">
        <v>42</v>
      </c>
      <c r="R47" s="407">
        <f t="shared" si="43"/>
        <v>180</v>
      </c>
      <c r="S47" s="412">
        <f t="shared" si="17"/>
        <v>8</v>
      </c>
      <c r="T47" s="419">
        <f t="shared" si="13"/>
        <v>-92013758.159999996</v>
      </c>
      <c r="U47" s="407" t="s">
        <v>209</v>
      </c>
      <c r="V47" s="407">
        <f t="shared" si="44"/>
        <v>180</v>
      </c>
      <c r="W47" s="395">
        <f>'Wave and Current Conditions'!$D$99</f>
        <v>0.26</v>
      </c>
      <c r="X47" s="395">
        <v>400</v>
      </c>
      <c r="Y47" s="407">
        <v>10800</v>
      </c>
      <c r="Z47" s="411">
        <v>0.01</v>
      </c>
      <c r="AA47" s="395"/>
      <c r="AB47" s="401"/>
      <c r="AC47" s="401"/>
      <c r="AD47" s="239" t="str">
        <f t="shared" si="45"/>
        <v>'710018042'</v>
      </c>
      <c r="AE47" s="269" t="str">
        <f t="shared" si="31"/>
        <v>'PAR'</v>
      </c>
      <c r="AF47" s="268">
        <f t="shared" si="46"/>
        <v>180</v>
      </c>
      <c r="AG47" s="268">
        <f t="shared" si="47"/>
        <v>29.71</v>
      </c>
      <c r="AH47" s="268">
        <f t="shared" si="32"/>
        <v>1</v>
      </c>
      <c r="AI47" s="239" t="str">
        <f t="shared" si="48"/>
        <v>'F'</v>
      </c>
      <c r="AJ47" s="268">
        <f t="shared" si="33"/>
        <v>10</v>
      </c>
      <c r="AK47" s="268">
        <f t="shared" si="14"/>
        <v>180</v>
      </c>
      <c r="AL47" s="270">
        <f t="shared" si="34"/>
        <v>2.25</v>
      </c>
      <c r="AM47" s="270">
        <f t="shared" si="35"/>
        <v>9.77</v>
      </c>
      <c r="AN47" s="268">
        <f t="shared" si="8"/>
        <v>2.4</v>
      </c>
      <c r="AO47" s="268">
        <f t="shared" si="36"/>
        <v>42</v>
      </c>
      <c r="AP47" s="268">
        <v>0</v>
      </c>
      <c r="AQ47" s="268">
        <v>15</v>
      </c>
      <c r="AR47" s="268">
        <f t="shared" si="10"/>
        <v>2.4</v>
      </c>
      <c r="AS47" s="268">
        <v>0</v>
      </c>
      <c r="AT47" s="268">
        <v>0</v>
      </c>
      <c r="AU47" s="268">
        <f t="shared" si="15"/>
        <v>180</v>
      </c>
      <c r="AV47" s="268">
        <f t="shared" si="37"/>
        <v>0.26</v>
      </c>
      <c r="AW47" s="268" t="s">
        <v>14</v>
      </c>
      <c r="AX47" s="269" t="str">
        <f t="shared" si="16"/>
        <v>{0,0,0,0,-92013758.16,0}</v>
      </c>
      <c r="AY47" s="268" t="s">
        <v>14</v>
      </c>
      <c r="AZ47" s="268" t="s">
        <v>15</v>
      </c>
      <c r="BA47" s="268">
        <v>0</v>
      </c>
      <c r="BB47" s="268">
        <v>0</v>
      </c>
      <c r="BC47" s="268">
        <f t="shared" si="38"/>
        <v>0</v>
      </c>
      <c r="BD47" s="268">
        <f t="shared" si="49"/>
        <v>0</v>
      </c>
      <c r="BE47" s="268">
        <f t="shared" si="39"/>
        <v>11200</v>
      </c>
      <c r="BF47" s="268">
        <v>1</v>
      </c>
      <c r="BG47" s="268">
        <v>1</v>
      </c>
      <c r="BH47" s="268">
        <v>1</v>
      </c>
      <c r="BI47" s="268"/>
      <c r="BJ47" s="268">
        <v>1</v>
      </c>
      <c r="BK47" s="268">
        <v>1</v>
      </c>
      <c r="BL47" s="268">
        <f t="shared" si="40"/>
        <v>400</v>
      </c>
      <c r="BM47" s="268">
        <f t="shared" si="41"/>
        <v>11200</v>
      </c>
      <c r="BN47" s="268">
        <v>0</v>
      </c>
    </row>
    <row r="48" spans="1:66" s="436" customFormat="1" x14ac:dyDescent="0.2">
      <c r="A48" s="421" t="str">
        <f t="shared" si="42"/>
        <v>710100001</v>
      </c>
      <c r="B48" s="422">
        <v>7.1</v>
      </c>
      <c r="C48" s="423" t="s">
        <v>208</v>
      </c>
      <c r="D48" s="422" t="s">
        <v>181</v>
      </c>
      <c r="E48" s="424">
        <v>1</v>
      </c>
      <c r="F48" s="425">
        <v>1.1000000000000001</v>
      </c>
      <c r="G48" s="426" t="s">
        <v>203</v>
      </c>
      <c r="H48" s="427">
        <f>'Wind Conditions'!$C$36</f>
        <v>29.71</v>
      </c>
      <c r="I48" s="428">
        <f>'Wind Conditions'!$C$39</f>
        <v>0.11</v>
      </c>
      <c r="J48" s="426"/>
      <c r="K48" s="429" t="s">
        <v>182</v>
      </c>
      <c r="L48" s="426">
        <v>0</v>
      </c>
      <c r="M48" s="426">
        <v>0</v>
      </c>
      <c r="N48" s="576" t="s">
        <v>207</v>
      </c>
      <c r="O48" s="395">
        <f>VLOOKUP(MOD(180-$L48,360),'Wave and Current Conditions'!$C$33:$E$44,2,TRUE)</f>
        <v>3.16</v>
      </c>
      <c r="P48" s="395">
        <f>VLOOKUP(MOD(180-$L48,360),'Wave and Current Conditions'!$C$33:$E$44,3,TRUE)</f>
        <v>9.77</v>
      </c>
      <c r="Q48" s="429">
        <v>1</v>
      </c>
      <c r="R48" s="426">
        <f t="shared" si="43"/>
        <v>0</v>
      </c>
      <c r="S48" s="430">
        <v>-8</v>
      </c>
      <c r="T48" s="419">
        <f t="shared" si="13"/>
        <v>92013758.159999996</v>
      </c>
      <c r="U48" s="431" t="s">
        <v>209</v>
      </c>
      <c r="V48" s="426">
        <f t="shared" si="44"/>
        <v>0</v>
      </c>
      <c r="W48" s="426">
        <f>'Wave and Current Conditions'!$D$99</f>
        <v>0.26</v>
      </c>
      <c r="X48" s="426">
        <v>400</v>
      </c>
      <c r="Y48" s="426">
        <v>10800</v>
      </c>
      <c r="Z48" s="432">
        <v>0.01</v>
      </c>
      <c r="AA48" s="426"/>
      <c r="AB48" s="433"/>
      <c r="AC48" s="433"/>
      <c r="AD48" s="433" t="str">
        <f t="shared" si="45"/>
        <v>'710100001'</v>
      </c>
      <c r="AE48" s="434" t="str">
        <f t="shared" ref="AE48:AE89" si="50">AE47</f>
        <v>'PAR'</v>
      </c>
      <c r="AF48" s="433">
        <f t="shared" si="46"/>
        <v>0</v>
      </c>
      <c r="AG48" s="433">
        <f t="shared" si="47"/>
        <v>29.71</v>
      </c>
      <c r="AH48" s="433">
        <f t="shared" ref="AH48:AH89" si="51">AH47</f>
        <v>1</v>
      </c>
      <c r="AI48" s="239" t="str">
        <f t="shared" si="48"/>
        <v>'A'</v>
      </c>
      <c r="AJ48" s="433">
        <f t="shared" ref="AJ48:AJ89" si="52">AJ47</f>
        <v>10</v>
      </c>
      <c r="AK48" s="268">
        <f t="shared" si="14"/>
        <v>0</v>
      </c>
      <c r="AL48" s="435">
        <f t="shared" ref="AL48:AL89" si="53">O48</f>
        <v>3.16</v>
      </c>
      <c r="AM48" s="435">
        <f t="shared" ref="AM48:AM89" si="54">P48</f>
        <v>9.77</v>
      </c>
      <c r="AN48" s="433">
        <f t="shared" si="8"/>
        <v>2.4</v>
      </c>
      <c r="AO48" s="433">
        <f t="shared" ref="AO48:AO89" si="55">Q48</f>
        <v>1</v>
      </c>
      <c r="AP48" s="433">
        <v>0</v>
      </c>
      <c r="AQ48" s="433">
        <v>15</v>
      </c>
      <c r="AR48" s="433">
        <f t="shared" si="10"/>
        <v>2.4</v>
      </c>
      <c r="AS48" s="433">
        <v>0</v>
      </c>
      <c r="AT48" s="433">
        <v>0</v>
      </c>
      <c r="AU48" s="268">
        <f t="shared" si="15"/>
        <v>0</v>
      </c>
      <c r="AV48" s="433">
        <f t="shared" ref="AV48:AV89" si="56">W48</f>
        <v>0.26</v>
      </c>
      <c r="AW48" s="433" t="s">
        <v>14</v>
      </c>
      <c r="AX48" s="434" t="str">
        <f t="shared" ref="AX48:AX89" si="57">"{0,0,0,0,"&amp;T48&amp;",0}"</f>
        <v>{0,0,0,0,92013758.16,0}</v>
      </c>
      <c r="AY48" s="433" t="s">
        <v>14</v>
      </c>
      <c r="AZ48" s="433" t="s">
        <v>15</v>
      </c>
      <c r="BA48" s="433">
        <v>0</v>
      </c>
      <c r="BB48" s="433">
        <v>0</v>
      </c>
      <c r="BC48" s="433">
        <f t="shared" ref="BC48:BC89" si="58">BC47</f>
        <v>0</v>
      </c>
      <c r="BD48" s="433">
        <f t="shared" si="49"/>
        <v>0</v>
      </c>
      <c r="BE48" s="433">
        <f t="shared" ref="BE48:BE89" si="59">X48+Y48</f>
        <v>11200</v>
      </c>
      <c r="BF48" s="433">
        <v>1</v>
      </c>
      <c r="BG48" s="433">
        <v>1</v>
      </c>
      <c r="BH48" s="433">
        <v>1</v>
      </c>
      <c r="BI48" s="433"/>
      <c r="BJ48" s="433">
        <v>1</v>
      </c>
      <c r="BK48" s="433">
        <v>1</v>
      </c>
      <c r="BL48" s="433">
        <f t="shared" ref="BL48:BL89" si="60">X48</f>
        <v>400</v>
      </c>
      <c r="BM48" s="433">
        <f t="shared" ref="BM48:BM89" si="61">BE48</f>
        <v>11200</v>
      </c>
      <c r="BN48" s="433">
        <v>0</v>
      </c>
    </row>
    <row r="49" spans="1:66" s="431" customFormat="1" ht="15.75" customHeight="1" x14ac:dyDescent="0.2">
      <c r="A49" s="421" t="str">
        <f t="shared" si="42"/>
        <v>710100002</v>
      </c>
      <c r="B49" s="422">
        <v>7.1</v>
      </c>
      <c r="C49" s="423" t="s">
        <v>208</v>
      </c>
      <c r="D49" s="422" t="s">
        <v>181</v>
      </c>
      <c r="E49" s="424">
        <v>1</v>
      </c>
      <c r="F49" s="425">
        <v>1.1000000000000001</v>
      </c>
      <c r="G49" s="426" t="s">
        <v>203</v>
      </c>
      <c r="H49" s="427">
        <f>'Wind Conditions'!$C$36</f>
        <v>29.71</v>
      </c>
      <c r="I49" s="428">
        <f>'Wind Conditions'!$C$39</f>
        <v>0.11</v>
      </c>
      <c r="J49" s="426"/>
      <c r="K49" s="429" t="s">
        <v>91</v>
      </c>
      <c r="L49" s="426">
        <v>0</v>
      </c>
      <c r="M49" s="426">
        <v>0</v>
      </c>
      <c r="N49" s="576" t="s">
        <v>207</v>
      </c>
      <c r="O49" s="395">
        <f>VLOOKUP(MOD(180-$L49,360),'Wave and Current Conditions'!$C$33:$E$44,2,TRUE)</f>
        <v>3.16</v>
      </c>
      <c r="P49" s="395">
        <f>VLOOKUP(MOD(180-$L49,360),'Wave and Current Conditions'!$C$33:$E$44,3,TRUE)</f>
        <v>9.77</v>
      </c>
      <c r="Q49" s="429">
        <v>2</v>
      </c>
      <c r="R49" s="426">
        <f t="shared" si="43"/>
        <v>0</v>
      </c>
      <c r="S49" s="430">
        <f>S48</f>
        <v>-8</v>
      </c>
      <c r="T49" s="419">
        <f t="shared" si="13"/>
        <v>92013758.159999996</v>
      </c>
      <c r="U49" s="431" t="s">
        <v>209</v>
      </c>
      <c r="V49" s="426">
        <f t="shared" si="44"/>
        <v>0</v>
      </c>
      <c r="W49" s="426">
        <f>'Wave and Current Conditions'!$D$99</f>
        <v>0.26</v>
      </c>
      <c r="X49" s="426">
        <v>400</v>
      </c>
      <c r="Y49" s="426">
        <v>10800</v>
      </c>
      <c r="Z49" s="432">
        <v>0.01</v>
      </c>
      <c r="AB49" s="437"/>
      <c r="AC49" s="437"/>
      <c r="AD49" s="433" t="str">
        <f t="shared" si="45"/>
        <v>'710100002'</v>
      </c>
      <c r="AE49" s="434" t="str">
        <f t="shared" si="50"/>
        <v>'PAR'</v>
      </c>
      <c r="AF49" s="433">
        <f t="shared" si="46"/>
        <v>0</v>
      </c>
      <c r="AG49" s="433">
        <f t="shared" si="47"/>
        <v>29.71</v>
      </c>
      <c r="AH49" s="433">
        <f t="shared" si="51"/>
        <v>1</v>
      </c>
      <c r="AI49" s="239" t="str">
        <f t="shared" si="48"/>
        <v>'B'</v>
      </c>
      <c r="AJ49" s="433">
        <f t="shared" si="52"/>
        <v>10</v>
      </c>
      <c r="AK49" s="268">
        <f t="shared" si="14"/>
        <v>0</v>
      </c>
      <c r="AL49" s="435">
        <f t="shared" si="53"/>
        <v>3.16</v>
      </c>
      <c r="AM49" s="435">
        <f t="shared" si="54"/>
        <v>9.77</v>
      </c>
      <c r="AN49" s="433">
        <f t="shared" si="8"/>
        <v>2.4</v>
      </c>
      <c r="AO49" s="433">
        <f t="shared" si="55"/>
        <v>2</v>
      </c>
      <c r="AP49" s="433">
        <v>0</v>
      </c>
      <c r="AQ49" s="433">
        <v>15</v>
      </c>
      <c r="AR49" s="433">
        <f t="shared" si="10"/>
        <v>2.4</v>
      </c>
      <c r="AS49" s="433">
        <v>0</v>
      </c>
      <c r="AT49" s="433">
        <v>0</v>
      </c>
      <c r="AU49" s="268">
        <f t="shared" si="15"/>
        <v>0</v>
      </c>
      <c r="AV49" s="433">
        <f t="shared" si="56"/>
        <v>0.26</v>
      </c>
      <c r="AW49" s="433" t="s">
        <v>14</v>
      </c>
      <c r="AX49" s="434" t="str">
        <f t="shared" si="57"/>
        <v>{0,0,0,0,92013758.16,0}</v>
      </c>
      <c r="AY49" s="433" t="s">
        <v>14</v>
      </c>
      <c r="AZ49" s="433" t="s">
        <v>15</v>
      </c>
      <c r="BA49" s="433">
        <v>0</v>
      </c>
      <c r="BB49" s="433">
        <v>0</v>
      </c>
      <c r="BC49" s="433">
        <f t="shared" si="58"/>
        <v>0</v>
      </c>
      <c r="BD49" s="433">
        <f t="shared" si="49"/>
        <v>0</v>
      </c>
      <c r="BE49" s="433">
        <f t="shared" si="59"/>
        <v>11200</v>
      </c>
      <c r="BF49" s="433">
        <v>1</v>
      </c>
      <c r="BG49" s="433">
        <v>1</v>
      </c>
      <c r="BH49" s="433">
        <v>1</v>
      </c>
      <c r="BI49" s="433"/>
      <c r="BJ49" s="433">
        <v>1</v>
      </c>
      <c r="BK49" s="433">
        <v>1</v>
      </c>
      <c r="BL49" s="433">
        <f t="shared" si="60"/>
        <v>400</v>
      </c>
      <c r="BM49" s="433">
        <f t="shared" si="61"/>
        <v>11200</v>
      </c>
      <c r="BN49" s="433">
        <v>0</v>
      </c>
    </row>
    <row r="50" spans="1:66" s="431" customFormat="1" ht="15.75" customHeight="1" x14ac:dyDescent="0.2">
      <c r="A50" s="421" t="str">
        <f t="shared" si="42"/>
        <v>710100003</v>
      </c>
      <c r="B50" s="422">
        <v>7.1</v>
      </c>
      <c r="C50" s="423" t="s">
        <v>208</v>
      </c>
      <c r="D50" s="422" t="s">
        <v>181</v>
      </c>
      <c r="E50" s="424">
        <v>1</v>
      </c>
      <c r="F50" s="425">
        <v>1.1000000000000001</v>
      </c>
      <c r="G50" s="426" t="s">
        <v>203</v>
      </c>
      <c r="H50" s="427">
        <f>'Wind Conditions'!$C$36</f>
        <v>29.71</v>
      </c>
      <c r="I50" s="428">
        <f>'Wind Conditions'!$C$39</f>
        <v>0.11</v>
      </c>
      <c r="J50" s="426"/>
      <c r="K50" s="429" t="s">
        <v>186</v>
      </c>
      <c r="L50" s="426">
        <v>0</v>
      </c>
      <c r="M50" s="426">
        <v>0</v>
      </c>
      <c r="N50" s="576" t="s">
        <v>207</v>
      </c>
      <c r="O50" s="395">
        <f>VLOOKUP(MOD(180-$L50,360),'Wave and Current Conditions'!$C$33:$E$44,2,TRUE)</f>
        <v>3.16</v>
      </c>
      <c r="P50" s="395">
        <f>VLOOKUP(MOD(180-$L50,360),'Wave and Current Conditions'!$C$33:$E$44,3,TRUE)</f>
        <v>9.77</v>
      </c>
      <c r="Q50" s="429">
        <v>3</v>
      </c>
      <c r="R50" s="426">
        <f t="shared" si="43"/>
        <v>0</v>
      </c>
      <c r="S50" s="430">
        <f t="shared" ref="S50:S89" si="62">S49</f>
        <v>-8</v>
      </c>
      <c r="T50" s="419">
        <f t="shared" si="13"/>
        <v>92013758.159999996</v>
      </c>
      <c r="U50" s="431" t="s">
        <v>209</v>
      </c>
      <c r="V50" s="426">
        <f t="shared" si="44"/>
        <v>0</v>
      </c>
      <c r="W50" s="426">
        <f>'Wave and Current Conditions'!$D$99</f>
        <v>0.26</v>
      </c>
      <c r="X50" s="426">
        <v>400</v>
      </c>
      <c r="Y50" s="426">
        <v>10800</v>
      </c>
      <c r="Z50" s="432">
        <v>0.01</v>
      </c>
      <c r="AB50" s="437"/>
      <c r="AC50" s="437"/>
      <c r="AD50" s="433" t="str">
        <f t="shared" si="45"/>
        <v>'710100003'</v>
      </c>
      <c r="AE50" s="434" t="str">
        <f t="shared" si="50"/>
        <v>'PAR'</v>
      </c>
      <c r="AF50" s="433">
        <f t="shared" si="46"/>
        <v>0</v>
      </c>
      <c r="AG50" s="433">
        <f t="shared" si="47"/>
        <v>29.71</v>
      </c>
      <c r="AH50" s="433">
        <f t="shared" si="51"/>
        <v>1</v>
      </c>
      <c r="AI50" s="239" t="str">
        <f t="shared" si="48"/>
        <v>'C'</v>
      </c>
      <c r="AJ50" s="433">
        <f t="shared" si="52"/>
        <v>10</v>
      </c>
      <c r="AK50" s="268">
        <f t="shared" si="14"/>
        <v>0</v>
      </c>
      <c r="AL50" s="435">
        <f t="shared" si="53"/>
        <v>3.16</v>
      </c>
      <c r="AM50" s="435">
        <f t="shared" si="54"/>
        <v>9.77</v>
      </c>
      <c r="AN50" s="433">
        <f t="shared" si="8"/>
        <v>2.4</v>
      </c>
      <c r="AO50" s="433">
        <f t="shared" si="55"/>
        <v>3</v>
      </c>
      <c r="AP50" s="433">
        <v>0</v>
      </c>
      <c r="AQ50" s="433">
        <v>15</v>
      </c>
      <c r="AR50" s="433">
        <f t="shared" si="10"/>
        <v>2.4</v>
      </c>
      <c r="AS50" s="433">
        <v>0</v>
      </c>
      <c r="AT50" s="433">
        <v>0</v>
      </c>
      <c r="AU50" s="268">
        <f t="shared" si="15"/>
        <v>0</v>
      </c>
      <c r="AV50" s="433">
        <f t="shared" si="56"/>
        <v>0.26</v>
      </c>
      <c r="AW50" s="433" t="s">
        <v>14</v>
      </c>
      <c r="AX50" s="434" t="str">
        <f t="shared" si="57"/>
        <v>{0,0,0,0,92013758.16,0}</v>
      </c>
      <c r="AY50" s="433" t="s">
        <v>14</v>
      </c>
      <c r="AZ50" s="433" t="s">
        <v>15</v>
      </c>
      <c r="BA50" s="433">
        <v>0</v>
      </c>
      <c r="BB50" s="433">
        <v>0</v>
      </c>
      <c r="BC50" s="433">
        <f t="shared" si="58"/>
        <v>0</v>
      </c>
      <c r="BD50" s="433">
        <f t="shared" si="49"/>
        <v>0</v>
      </c>
      <c r="BE50" s="433">
        <f t="shared" si="59"/>
        <v>11200</v>
      </c>
      <c r="BF50" s="433">
        <v>1</v>
      </c>
      <c r="BG50" s="433">
        <v>1</v>
      </c>
      <c r="BH50" s="433">
        <v>1</v>
      </c>
      <c r="BI50" s="433"/>
      <c r="BJ50" s="433">
        <v>1</v>
      </c>
      <c r="BK50" s="433">
        <v>1</v>
      </c>
      <c r="BL50" s="433">
        <f t="shared" si="60"/>
        <v>400</v>
      </c>
      <c r="BM50" s="433">
        <f t="shared" si="61"/>
        <v>11200</v>
      </c>
      <c r="BN50" s="433">
        <v>0</v>
      </c>
    </row>
    <row r="51" spans="1:66" s="431" customFormat="1" ht="15.75" customHeight="1" x14ac:dyDescent="0.2">
      <c r="A51" s="421" t="str">
        <f t="shared" si="42"/>
        <v>710100004</v>
      </c>
      <c r="B51" s="422">
        <v>7.1</v>
      </c>
      <c r="C51" s="423" t="s">
        <v>208</v>
      </c>
      <c r="D51" s="422" t="s">
        <v>181</v>
      </c>
      <c r="E51" s="424">
        <v>1</v>
      </c>
      <c r="F51" s="425">
        <v>1.1000000000000001</v>
      </c>
      <c r="G51" s="426" t="s">
        <v>203</v>
      </c>
      <c r="H51" s="427">
        <f>'Wind Conditions'!$C$36</f>
        <v>29.71</v>
      </c>
      <c r="I51" s="428">
        <f>'Wind Conditions'!$C$39</f>
        <v>0.11</v>
      </c>
      <c r="J51" s="426"/>
      <c r="K51" s="429" t="s">
        <v>187</v>
      </c>
      <c r="L51" s="426">
        <v>0</v>
      </c>
      <c r="M51" s="426">
        <v>0</v>
      </c>
      <c r="N51" s="576" t="s">
        <v>207</v>
      </c>
      <c r="O51" s="395">
        <f>VLOOKUP(MOD(180-$L51,360),'Wave and Current Conditions'!$C$33:$E$44,2,TRUE)</f>
        <v>3.16</v>
      </c>
      <c r="P51" s="395">
        <f>VLOOKUP(MOD(180-$L51,360),'Wave and Current Conditions'!$C$33:$E$44,3,TRUE)</f>
        <v>9.77</v>
      </c>
      <c r="Q51" s="429">
        <v>4</v>
      </c>
      <c r="R51" s="426">
        <f t="shared" si="43"/>
        <v>0</v>
      </c>
      <c r="S51" s="430">
        <f t="shared" si="62"/>
        <v>-8</v>
      </c>
      <c r="T51" s="419">
        <f t="shared" si="13"/>
        <v>92013758.159999996</v>
      </c>
      <c r="U51" s="431" t="s">
        <v>209</v>
      </c>
      <c r="V51" s="426">
        <f t="shared" si="44"/>
        <v>0</v>
      </c>
      <c r="W51" s="426">
        <f>'Wave and Current Conditions'!$D$99</f>
        <v>0.26</v>
      </c>
      <c r="X51" s="426">
        <v>400</v>
      </c>
      <c r="Y51" s="426">
        <v>10800</v>
      </c>
      <c r="Z51" s="432">
        <v>0.01</v>
      </c>
      <c r="AB51" s="437"/>
      <c r="AC51" s="437"/>
      <c r="AD51" s="433" t="str">
        <f t="shared" si="45"/>
        <v>'710100004'</v>
      </c>
      <c r="AE51" s="434" t="str">
        <f t="shared" si="50"/>
        <v>'PAR'</v>
      </c>
      <c r="AF51" s="433">
        <f t="shared" si="46"/>
        <v>0</v>
      </c>
      <c r="AG51" s="433">
        <f t="shared" si="47"/>
        <v>29.71</v>
      </c>
      <c r="AH51" s="433">
        <f t="shared" si="51"/>
        <v>1</v>
      </c>
      <c r="AI51" s="239" t="str">
        <f t="shared" si="48"/>
        <v>'D'</v>
      </c>
      <c r="AJ51" s="433">
        <f t="shared" si="52"/>
        <v>10</v>
      </c>
      <c r="AK51" s="268">
        <f t="shared" si="14"/>
        <v>0</v>
      </c>
      <c r="AL51" s="435">
        <f t="shared" si="53"/>
        <v>3.16</v>
      </c>
      <c r="AM51" s="435">
        <f t="shared" si="54"/>
        <v>9.77</v>
      </c>
      <c r="AN51" s="433">
        <f t="shared" si="8"/>
        <v>2.4</v>
      </c>
      <c r="AO51" s="433">
        <f t="shared" si="55"/>
        <v>4</v>
      </c>
      <c r="AP51" s="433">
        <v>0</v>
      </c>
      <c r="AQ51" s="433">
        <v>15</v>
      </c>
      <c r="AR51" s="433">
        <f t="shared" si="10"/>
        <v>2.4</v>
      </c>
      <c r="AS51" s="433">
        <v>0</v>
      </c>
      <c r="AT51" s="433">
        <v>0</v>
      </c>
      <c r="AU51" s="268">
        <f t="shared" si="15"/>
        <v>0</v>
      </c>
      <c r="AV51" s="433">
        <f t="shared" si="56"/>
        <v>0.26</v>
      </c>
      <c r="AW51" s="433" t="s">
        <v>14</v>
      </c>
      <c r="AX51" s="434" t="str">
        <f t="shared" si="57"/>
        <v>{0,0,0,0,92013758.16,0}</v>
      </c>
      <c r="AY51" s="433" t="s">
        <v>14</v>
      </c>
      <c r="AZ51" s="433" t="s">
        <v>15</v>
      </c>
      <c r="BA51" s="433">
        <v>0</v>
      </c>
      <c r="BB51" s="433">
        <v>0</v>
      </c>
      <c r="BC51" s="433">
        <f t="shared" si="58"/>
        <v>0</v>
      </c>
      <c r="BD51" s="433">
        <f t="shared" si="49"/>
        <v>0</v>
      </c>
      <c r="BE51" s="433">
        <f t="shared" si="59"/>
        <v>11200</v>
      </c>
      <c r="BF51" s="433">
        <v>1</v>
      </c>
      <c r="BG51" s="433">
        <v>1</v>
      </c>
      <c r="BH51" s="433">
        <v>1</v>
      </c>
      <c r="BI51" s="433"/>
      <c r="BJ51" s="433">
        <v>1</v>
      </c>
      <c r="BK51" s="433">
        <v>1</v>
      </c>
      <c r="BL51" s="433">
        <f t="shared" si="60"/>
        <v>400</v>
      </c>
      <c r="BM51" s="433">
        <f t="shared" si="61"/>
        <v>11200</v>
      </c>
      <c r="BN51" s="433">
        <v>0</v>
      </c>
    </row>
    <row r="52" spans="1:66" s="431" customFormat="1" ht="15.75" customHeight="1" x14ac:dyDescent="0.2">
      <c r="A52" s="421" t="str">
        <f t="shared" si="42"/>
        <v>710100005</v>
      </c>
      <c r="B52" s="422">
        <v>7.1</v>
      </c>
      <c r="C52" s="423" t="s">
        <v>208</v>
      </c>
      <c r="D52" s="422" t="s">
        <v>181</v>
      </c>
      <c r="E52" s="424">
        <v>1</v>
      </c>
      <c r="F52" s="425">
        <v>1.1000000000000001</v>
      </c>
      <c r="G52" s="426" t="s">
        <v>203</v>
      </c>
      <c r="H52" s="427">
        <f>'Wind Conditions'!$C$36</f>
        <v>29.71</v>
      </c>
      <c r="I52" s="428">
        <f>'Wind Conditions'!$C$39</f>
        <v>0.11</v>
      </c>
      <c r="J52" s="426"/>
      <c r="K52" s="429" t="s">
        <v>188</v>
      </c>
      <c r="L52" s="426">
        <v>0</v>
      </c>
      <c r="M52" s="426">
        <v>0</v>
      </c>
      <c r="N52" s="576" t="s">
        <v>207</v>
      </c>
      <c r="O52" s="395">
        <f>VLOOKUP(MOD(180-$L52,360),'Wave and Current Conditions'!$C$33:$E$44,2,TRUE)</f>
        <v>3.16</v>
      </c>
      <c r="P52" s="395">
        <f>VLOOKUP(MOD(180-$L52,360),'Wave and Current Conditions'!$C$33:$E$44,3,TRUE)</f>
        <v>9.77</v>
      </c>
      <c r="Q52" s="429">
        <v>5</v>
      </c>
      <c r="R52" s="426">
        <f t="shared" si="43"/>
        <v>0</v>
      </c>
      <c r="S52" s="430">
        <f t="shared" si="62"/>
        <v>-8</v>
      </c>
      <c r="T52" s="419">
        <f t="shared" si="13"/>
        <v>92013758.159999996</v>
      </c>
      <c r="U52" s="431" t="s">
        <v>209</v>
      </c>
      <c r="V52" s="426">
        <f t="shared" si="44"/>
        <v>0</v>
      </c>
      <c r="W52" s="426">
        <f>'Wave and Current Conditions'!$D$99</f>
        <v>0.26</v>
      </c>
      <c r="X52" s="426">
        <v>400</v>
      </c>
      <c r="Y52" s="426">
        <v>10800</v>
      </c>
      <c r="Z52" s="432">
        <v>0.01</v>
      </c>
      <c r="AB52" s="437"/>
      <c r="AC52" s="437"/>
      <c r="AD52" s="433" t="str">
        <f t="shared" si="45"/>
        <v>'710100005'</v>
      </c>
      <c r="AE52" s="434" t="str">
        <f t="shared" si="50"/>
        <v>'PAR'</v>
      </c>
      <c r="AF52" s="433">
        <f t="shared" si="46"/>
        <v>0</v>
      </c>
      <c r="AG52" s="433">
        <f t="shared" si="47"/>
        <v>29.71</v>
      </c>
      <c r="AH52" s="433">
        <f t="shared" si="51"/>
        <v>1</v>
      </c>
      <c r="AI52" s="239" t="str">
        <f t="shared" si="48"/>
        <v>'E'</v>
      </c>
      <c r="AJ52" s="433">
        <f t="shared" si="52"/>
        <v>10</v>
      </c>
      <c r="AK52" s="268">
        <f t="shared" si="14"/>
        <v>0</v>
      </c>
      <c r="AL52" s="435">
        <f t="shared" si="53"/>
        <v>3.16</v>
      </c>
      <c r="AM52" s="435">
        <f t="shared" si="54"/>
        <v>9.77</v>
      </c>
      <c r="AN52" s="433">
        <f t="shared" si="8"/>
        <v>2.4</v>
      </c>
      <c r="AO52" s="433">
        <f t="shared" si="55"/>
        <v>5</v>
      </c>
      <c r="AP52" s="433">
        <v>0</v>
      </c>
      <c r="AQ52" s="433">
        <v>15</v>
      </c>
      <c r="AR52" s="433">
        <f t="shared" si="10"/>
        <v>2.4</v>
      </c>
      <c r="AS52" s="433">
        <v>0</v>
      </c>
      <c r="AT52" s="433">
        <v>0</v>
      </c>
      <c r="AU52" s="268">
        <f t="shared" si="15"/>
        <v>0</v>
      </c>
      <c r="AV52" s="433">
        <f t="shared" si="56"/>
        <v>0.26</v>
      </c>
      <c r="AW52" s="433" t="s">
        <v>14</v>
      </c>
      <c r="AX52" s="434" t="str">
        <f t="shared" si="57"/>
        <v>{0,0,0,0,92013758.16,0}</v>
      </c>
      <c r="AY52" s="433" t="s">
        <v>14</v>
      </c>
      <c r="AZ52" s="433" t="s">
        <v>15</v>
      </c>
      <c r="BA52" s="433">
        <v>0</v>
      </c>
      <c r="BB52" s="433">
        <v>0</v>
      </c>
      <c r="BC52" s="433">
        <f t="shared" si="58"/>
        <v>0</v>
      </c>
      <c r="BD52" s="433">
        <f t="shared" si="49"/>
        <v>0</v>
      </c>
      <c r="BE52" s="433">
        <f t="shared" si="59"/>
        <v>11200</v>
      </c>
      <c r="BF52" s="433">
        <v>1</v>
      </c>
      <c r="BG52" s="433">
        <v>1</v>
      </c>
      <c r="BH52" s="433">
        <v>1</v>
      </c>
      <c r="BI52" s="433"/>
      <c r="BJ52" s="433">
        <v>1</v>
      </c>
      <c r="BK52" s="433">
        <v>1</v>
      </c>
      <c r="BL52" s="433">
        <f t="shared" si="60"/>
        <v>400</v>
      </c>
      <c r="BM52" s="433">
        <f t="shared" si="61"/>
        <v>11200</v>
      </c>
      <c r="BN52" s="433">
        <v>0</v>
      </c>
    </row>
    <row r="53" spans="1:66" s="431" customFormat="1" ht="15.75" customHeight="1" x14ac:dyDescent="0.2">
      <c r="A53" s="438" t="str">
        <f t="shared" si="42"/>
        <v>710100006</v>
      </c>
      <c r="B53" s="439">
        <v>7.1</v>
      </c>
      <c r="C53" s="440" t="s">
        <v>208</v>
      </c>
      <c r="D53" s="439" t="s">
        <v>181</v>
      </c>
      <c r="E53" s="424">
        <v>1</v>
      </c>
      <c r="F53" s="441">
        <v>1.1000000000000001</v>
      </c>
      <c r="G53" s="442" t="s">
        <v>203</v>
      </c>
      <c r="H53" s="443">
        <f>'Wind Conditions'!$C$36</f>
        <v>29.71</v>
      </c>
      <c r="I53" s="444">
        <f>'Wind Conditions'!$C$39</f>
        <v>0.11</v>
      </c>
      <c r="J53" s="442"/>
      <c r="K53" s="445" t="s">
        <v>190</v>
      </c>
      <c r="L53" s="442">
        <v>0</v>
      </c>
      <c r="M53" s="426">
        <v>0</v>
      </c>
      <c r="N53" s="577" t="s">
        <v>207</v>
      </c>
      <c r="O53" s="395">
        <f>VLOOKUP(MOD(180-$L53,360),'Wave and Current Conditions'!$C$33:$E$44,2,TRUE)</f>
        <v>3.16</v>
      </c>
      <c r="P53" s="395">
        <f>VLOOKUP(MOD(180-$L53,360),'Wave and Current Conditions'!$C$33:$E$44,3,TRUE)</f>
        <v>9.77</v>
      </c>
      <c r="Q53" s="445">
        <v>6</v>
      </c>
      <c r="R53" s="442">
        <f t="shared" si="43"/>
        <v>0</v>
      </c>
      <c r="S53" s="430">
        <f t="shared" si="62"/>
        <v>-8</v>
      </c>
      <c r="T53" s="419">
        <f t="shared" si="13"/>
        <v>92013758.159999996</v>
      </c>
      <c r="U53" s="442" t="s">
        <v>209</v>
      </c>
      <c r="V53" s="442">
        <f t="shared" si="44"/>
        <v>0</v>
      </c>
      <c r="W53" s="426">
        <f>'Wave and Current Conditions'!$D$99</f>
        <v>0.26</v>
      </c>
      <c r="X53" s="426">
        <v>400</v>
      </c>
      <c r="Y53" s="442">
        <v>10800</v>
      </c>
      <c r="Z53" s="446">
        <v>0.01</v>
      </c>
      <c r="AB53" s="437"/>
      <c r="AC53" s="437"/>
      <c r="AD53" s="433" t="str">
        <f t="shared" si="45"/>
        <v>'710100006'</v>
      </c>
      <c r="AE53" s="434" t="str">
        <f t="shared" si="50"/>
        <v>'PAR'</v>
      </c>
      <c r="AF53" s="433">
        <f t="shared" si="46"/>
        <v>0</v>
      </c>
      <c r="AG53" s="433">
        <f t="shared" si="47"/>
        <v>29.71</v>
      </c>
      <c r="AH53" s="433">
        <f t="shared" si="51"/>
        <v>1</v>
      </c>
      <c r="AI53" s="239" t="str">
        <f t="shared" si="48"/>
        <v>'F'</v>
      </c>
      <c r="AJ53" s="433">
        <f t="shared" si="52"/>
        <v>10</v>
      </c>
      <c r="AK53" s="268">
        <f t="shared" si="14"/>
        <v>0</v>
      </c>
      <c r="AL53" s="435">
        <f t="shared" si="53"/>
        <v>3.16</v>
      </c>
      <c r="AM53" s="435">
        <f t="shared" si="54"/>
        <v>9.77</v>
      </c>
      <c r="AN53" s="433">
        <f t="shared" si="8"/>
        <v>2.4</v>
      </c>
      <c r="AO53" s="433">
        <f t="shared" si="55"/>
        <v>6</v>
      </c>
      <c r="AP53" s="433">
        <v>0</v>
      </c>
      <c r="AQ53" s="433">
        <v>15</v>
      </c>
      <c r="AR53" s="433">
        <f t="shared" si="10"/>
        <v>2.4</v>
      </c>
      <c r="AS53" s="433">
        <v>0</v>
      </c>
      <c r="AT53" s="433">
        <v>0</v>
      </c>
      <c r="AU53" s="268">
        <f t="shared" si="15"/>
        <v>0</v>
      </c>
      <c r="AV53" s="433">
        <f t="shared" si="56"/>
        <v>0.26</v>
      </c>
      <c r="AW53" s="433" t="s">
        <v>14</v>
      </c>
      <c r="AX53" s="434" t="str">
        <f t="shared" si="57"/>
        <v>{0,0,0,0,92013758.16,0}</v>
      </c>
      <c r="AY53" s="433" t="s">
        <v>14</v>
      </c>
      <c r="AZ53" s="433" t="s">
        <v>15</v>
      </c>
      <c r="BA53" s="433">
        <v>0</v>
      </c>
      <c r="BB53" s="433">
        <v>0</v>
      </c>
      <c r="BC53" s="433">
        <f t="shared" si="58"/>
        <v>0</v>
      </c>
      <c r="BD53" s="433">
        <f t="shared" si="49"/>
        <v>0</v>
      </c>
      <c r="BE53" s="433">
        <f t="shared" si="59"/>
        <v>11200</v>
      </c>
      <c r="BF53" s="433">
        <v>1</v>
      </c>
      <c r="BG53" s="433">
        <v>1</v>
      </c>
      <c r="BH53" s="433">
        <v>1</v>
      </c>
      <c r="BI53" s="433"/>
      <c r="BJ53" s="433">
        <v>1</v>
      </c>
      <c r="BK53" s="433">
        <v>1</v>
      </c>
      <c r="BL53" s="433">
        <f t="shared" si="60"/>
        <v>400</v>
      </c>
      <c r="BM53" s="433">
        <f t="shared" si="61"/>
        <v>11200</v>
      </c>
      <c r="BN53" s="433">
        <v>0</v>
      </c>
    </row>
    <row r="54" spans="1:66" s="431" customFormat="1" ht="15.75" customHeight="1" x14ac:dyDescent="0.2">
      <c r="A54" s="421" t="str">
        <f t="shared" si="42"/>
        <v>710103007</v>
      </c>
      <c r="B54" s="422">
        <v>7.1</v>
      </c>
      <c r="C54" s="423" t="s">
        <v>208</v>
      </c>
      <c r="D54" s="422" t="s">
        <v>181</v>
      </c>
      <c r="E54" s="424">
        <v>1</v>
      </c>
      <c r="F54" s="425">
        <v>1.1000000000000001</v>
      </c>
      <c r="G54" s="426" t="s">
        <v>203</v>
      </c>
      <c r="H54" s="427">
        <f>'Wind Conditions'!$C$36</f>
        <v>29.71</v>
      </c>
      <c r="I54" s="428">
        <f>'Wind Conditions'!$C$39</f>
        <v>0.11</v>
      </c>
      <c r="J54" s="426"/>
      <c r="K54" s="429" t="s">
        <v>182</v>
      </c>
      <c r="L54" s="426">
        <f t="shared" ref="L54:L89" si="63">L48+30</f>
        <v>30</v>
      </c>
      <c r="M54" s="426">
        <v>0</v>
      </c>
      <c r="N54" s="576" t="s">
        <v>207</v>
      </c>
      <c r="O54" s="395">
        <f>VLOOKUP(MOD(180-$L54,360),'Wave and Current Conditions'!$C$33:$E$44,2,TRUE)</f>
        <v>2.25</v>
      </c>
      <c r="P54" s="395">
        <f>VLOOKUP(MOD(180-$L54,360),'Wave and Current Conditions'!$C$33:$E$44,3,TRUE)</f>
        <v>9.77</v>
      </c>
      <c r="Q54" s="429">
        <v>7</v>
      </c>
      <c r="R54" s="426">
        <f t="shared" si="43"/>
        <v>30</v>
      </c>
      <c r="S54" s="430">
        <f t="shared" si="62"/>
        <v>-8</v>
      </c>
      <c r="T54" s="419">
        <f t="shared" si="13"/>
        <v>92013758.159999996</v>
      </c>
      <c r="U54" s="431" t="s">
        <v>209</v>
      </c>
      <c r="V54" s="426">
        <f t="shared" si="44"/>
        <v>30</v>
      </c>
      <c r="W54" s="426">
        <f>'Wave and Current Conditions'!$D$99</f>
        <v>0.26</v>
      </c>
      <c r="X54" s="426">
        <v>400</v>
      </c>
      <c r="Y54" s="426">
        <v>10800</v>
      </c>
      <c r="Z54" s="432">
        <v>0.01</v>
      </c>
      <c r="AB54" s="437"/>
      <c r="AC54" s="437"/>
      <c r="AD54" s="433" t="str">
        <f t="shared" si="45"/>
        <v>'710103007'</v>
      </c>
      <c r="AE54" s="434" t="str">
        <f t="shared" si="50"/>
        <v>'PAR'</v>
      </c>
      <c r="AF54" s="433">
        <f t="shared" si="46"/>
        <v>30</v>
      </c>
      <c r="AG54" s="433">
        <f t="shared" si="47"/>
        <v>29.71</v>
      </c>
      <c r="AH54" s="433">
        <f t="shared" si="51"/>
        <v>1</v>
      </c>
      <c r="AI54" s="239" t="str">
        <f t="shared" si="48"/>
        <v>'A'</v>
      </c>
      <c r="AJ54" s="433">
        <f t="shared" si="52"/>
        <v>10</v>
      </c>
      <c r="AK54" s="268">
        <f t="shared" si="14"/>
        <v>30</v>
      </c>
      <c r="AL54" s="435">
        <f t="shared" si="53"/>
        <v>2.25</v>
      </c>
      <c r="AM54" s="435">
        <f t="shared" si="54"/>
        <v>9.77</v>
      </c>
      <c r="AN54" s="433">
        <f t="shared" si="8"/>
        <v>2.4</v>
      </c>
      <c r="AO54" s="433">
        <f t="shared" si="55"/>
        <v>7</v>
      </c>
      <c r="AP54" s="433">
        <v>0</v>
      </c>
      <c r="AQ54" s="433">
        <v>15</v>
      </c>
      <c r="AR54" s="433">
        <f t="shared" si="10"/>
        <v>2.4</v>
      </c>
      <c r="AS54" s="433">
        <v>0</v>
      </c>
      <c r="AT54" s="433">
        <v>0</v>
      </c>
      <c r="AU54" s="268">
        <f t="shared" si="15"/>
        <v>30</v>
      </c>
      <c r="AV54" s="433">
        <f t="shared" si="56"/>
        <v>0.26</v>
      </c>
      <c r="AW54" s="433" t="s">
        <v>14</v>
      </c>
      <c r="AX54" s="434" t="str">
        <f t="shared" si="57"/>
        <v>{0,0,0,0,92013758.16,0}</v>
      </c>
      <c r="AY54" s="433" t="s">
        <v>14</v>
      </c>
      <c r="AZ54" s="433" t="s">
        <v>15</v>
      </c>
      <c r="BA54" s="433">
        <v>0</v>
      </c>
      <c r="BB54" s="433">
        <v>0</v>
      </c>
      <c r="BC54" s="433">
        <f t="shared" si="58"/>
        <v>0</v>
      </c>
      <c r="BD54" s="433">
        <f t="shared" si="49"/>
        <v>0</v>
      </c>
      <c r="BE54" s="433">
        <f t="shared" si="59"/>
        <v>11200</v>
      </c>
      <c r="BF54" s="433">
        <v>1</v>
      </c>
      <c r="BG54" s="433">
        <v>1</v>
      </c>
      <c r="BH54" s="433">
        <v>1</v>
      </c>
      <c r="BI54" s="433"/>
      <c r="BJ54" s="433">
        <v>1</v>
      </c>
      <c r="BK54" s="433">
        <v>1</v>
      </c>
      <c r="BL54" s="433">
        <f t="shared" si="60"/>
        <v>400</v>
      </c>
      <c r="BM54" s="433">
        <f t="shared" si="61"/>
        <v>11200</v>
      </c>
      <c r="BN54" s="433">
        <v>0</v>
      </c>
    </row>
    <row r="55" spans="1:66" s="431" customFormat="1" ht="15.75" customHeight="1" x14ac:dyDescent="0.2">
      <c r="A55" s="421" t="str">
        <f t="shared" si="42"/>
        <v>710103008</v>
      </c>
      <c r="B55" s="422">
        <v>7.1</v>
      </c>
      <c r="C55" s="423" t="s">
        <v>208</v>
      </c>
      <c r="D55" s="422" t="s">
        <v>181</v>
      </c>
      <c r="E55" s="424">
        <v>1</v>
      </c>
      <c r="F55" s="425">
        <v>1.1000000000000001</v>
      </c>
      <c r="G55" s="426" t="s">
        <v>203</v>
      </c>
      <c r="H55" s="427">
        <f>'Wind Conditions'!$C$36</f>
        <v>29.71</v>
      </c>
      <c r="I55" s="428">
        <f>'Wind Conditions'!$C$39</f>
        <v>0.11</v>
      </c>
      <c r="J55" s="426"/>
      <c r="K55" s="429" t="s">
        <v>91</v>
      </c>
      <c r="L55" s="426">
        <f t="shared" si="63"/>
        <v>30</v>
      </c>
      <c r="M55" s="426">
        <v>0</v>
      </c>
      <c r="N55" s="576" t="s">
        <v>207</v>
      </c>
      <c r="O55" s="395">
        <f>VLOOKUP(MOD(180-$L55,360),'Wave and Current Conditions'!$C$33:$E$44,2,TRUE)</f>
        <v>2.25</v>
      </c>
      <c r="P55" s="395">
        <f>VLOOKUP(MOD(180-$L55,360),'Wave and Current Conditions'!$C$33:$E$44,3,TRUE)</f>
        <v>9.77</v>
      </c>
      <c r="Q55" s="429">
        <v>8</v>
      </c>
      <c r="R55" s="426">
        <f t="shared" si="43"/>
        <v>30</v>
      </c>
      <c r="S55" s="430">
        <f t="shared" si="62"/>
        <v>-8</v>
      </c>
      <c r="T55" s="419">
        <f t="shared" si="13"/>
        <v>92013758.159999996</v>
      </c>
      <c r="U55" s="431" t="s">
        <v>209</v>
      </c>
      <c r="V55" s="426">
        <f t="shared" si="44"/>
        <v>30</v>
      </c>
      <c r="W55" s="426">
        <f>'Wave and Current Conditions'!$D$99</f>
        <v>0.26</v>
      </c>
      <c r="X55" s="426">
        <v>400</v>
      </c>
      <c r="Y55" s="426">
        <v>10800</v>
      </c>
      <c r="Z55" s="432">
        <v>0.01</v>
      </c>
      <c r="AB55" s="437"/>
      <c r="AC55" s="437"/>
      <c r="AD55" s="433" t="str">
        <f t="shared" si="45"/>
        <v>'710103008'</v>
      </c>
      <c r="AE55" s="434" t="str">
        <f t="shared" si="50"/>
        <v>'PAR'</v>
      </c>
      <c r="AF55" s="433">
        <f t="shared" si="46"/>
        <v>30</v>
      </c>
      <c r="AG55" s="433">
        <f t="shared" si="47"/>
        <v>29.71</v>
      </c>
      <c r="AH55" s="433">
        <f t="shared" si="51"/>
        <v>1</v>
      </c>
      <c r="AI55" s="239" t="str">
        <f t="shared" si="48"/>
        <v>'B'</v>
      </c>
      <c r="AJ55" s="433">
        <f t="shared" si="52"/>
        <v>10</v>
      </c>
      <c r="AK55" s="268">
        <f t="shared" si="14"/>
        <v>30</v>
      </c>
      <c r="AL55" s="435">
        <f t="shared" si="53"/>
        <v>2.25</v>
      </c>
      <c r="AM55" s="435">
        <f t="shared" si="54"/>
        <v>9.77</v>
      </c>
      <c r="AN55" s="433">
        <f t="shared" si="8"/>
        <v>2.4</v>
      </c>
      <c r="AO55" s="433">
        <f t="shared" si="55"/>
        <v>8</v>
      </c>
      <c r="AP55" s="433">
        <v>0</v>
      </c>
      <c r="AQ55" s="433">
        <v>15</v>
      </c>
      <c r="AR55" s="433">
        <f t="shared" si="10"/>
        <v>2.4</v>
      </c>
      <c r="AS55" s="433">
        <v>0</v>
      </c>
      <c r="AT55" s="433">
        <v>0</v>
      </c>
      <c r="AU55" s="268">
        <f t="shared" si="15"/>
        <v>30</v>
      </c>
      <c r="AV55" s="433">
        <f t="shared" si="56"/>
        <v>0.26</v>
      </c>
      <c r="AW55" s="433" t="s">
        <v>14</v>
      </c>
      <c r="AX55" s="434" t="str">
        <f t="shared" si="57"/>
        <v>{0,0,0,0,92013758.16,0}</v>
      </c>
      <c r="AY55" s="433" t="s">
        <v>14</v>
      </c>
      <c r="AZ55" s="433" t="s">
        <v>15</v>
      </c>
      <c r="BA55" s="433">
        <v>0</v>
      </c>
      <c r="BB55" s="433">
        <v>0</v>
      </c>
      <c r="BC55" s="433">
        <f t="shared" si="58"/>
        <v>0</v>
      </c>
      <c r="BD55" s="433">
        <f t="shared" si="49"/>
        <v>0</v>
      </c>
      <c r="BE55" s="433">
        <f t="shared" si="59"/>
        <v>11200</v>
      </c>
      <c r="BF55" s="433">
        <v>1</v>
      </c>
      <c r="BG55" s="433">
        <v>1</v>
      </c>
      <c r="BH55" s="433">
        <v>1</v>
      </c>
      <c r="BI55" s="433"/>
      <c r="BJ55" s="433">
        <v>1</v>
      </c>
      <c r="BK55" s="433">
        <v>1</v>
      </c>
      <c r="BL55" s="433">
        <f t="shared" si="60"/>
        <v>400</v>
      </c>
      <c r="BM55" s="433">
        <f t="shared" si="61"/>
        <v>11200</v>
      </c>
      <c r="BN55" s="433">
        <v>0</v>
      </c>
    </row>
    <row r="56" spans="1:66" s="431" customFormat="1" ht="15.75" customHeight="1" x14ac:dyDescent="0.2">
      <c r="A56" s="421" t="str">
        <f t="shared" si="42"/>
        <v>710103009</v>
      </c>
      <c r="B56" s="422">
        <v>7.1</v>
      </c>
      <c r="C56" s="423" t="s">
        <v>208</v>
      </c>
      <c r="D56" s="422" t="s">
        <v>181</v>
      </c>
      <c r="E56" s="424">
        <v>1</v>
      </c>
      <c r="F56" s="425">
        <v>1.1000000000000001</v>
      </c>
      <c r="G56" s="426" t="s">
        <v>203</v>
      </c>
      <c r="H56" s="427">
        <f>'Wind Conditions'!$C$36</f>
        <v>29.71</v>
      </c>
      <c r="I56" s="428">
        <f>'Wind Conditions'!$C$39</f>
        <v>0.11</v>
      </c>
      <c r="J56" s="426"/>
      <c r="K56" s="429" t="s">
        <v>186</v>
      </c>
      <c r="L56" s="426">
        <f t="shared" si="63"/>
        <v>30</v>
      </c>
      <c r="M56" s="426">
        <v>0</v>
      </c>
      <c r="N56" s="576" t="s">
        <v>207</v>
      </c>
      <c r="O56" s="395">
        <f>VLOOKUP(MOD(180-$L56,360),'Wave and Current Conditions'!$C$33:$E$44,2,TRUE)</f>
        <v>2.25</v>
      </c>
      <c r="P56" s="395">
        <f>VLOOKUP(MOD(180-$L56,360),'Wave and Current Conditions'!$C$33:$E$44,3,TRUE)</f>
        <v>9.77</v>
      </c>
      <c r="Q56" s="429">
        <v>9</v>
      </c>
      <c r="R56" s="426">
        <f t="shared" si="43"/>
        <v>30</v>
      </c>
      <c r="S56" s="430">
        <f t="shared" si="62"/>
        <v>-8</v>
      </c>
      <c r="T56" s="419">
        <f t="shared" si="13"/>
        <v>92013758.159999996</v>
      </c>
      <c r="U56" s="431" t="s">
        <v>209</v>
      </c>
      <c r="V56" s="426">
        <f t="shared" si="44"/>
        <v>30</v>
      </c>
      <c r="W56" s="426">
        <f>'Wave and Current Conditions'!$D$99</f>
        <v>0.26</v>
      </c>
      <c r="X56" s="426">
        <v>400</v>
      </c>
      <c r="Y56" s="426">
        <v>10800</v>
      </c>
      <c r="Z56" s="432">
        <v>0.01</v>
      </c>
      <c r="AB56" s="437"/>
      <c r="AC56" s="437"/>
      <c r="AD56" s="433" t="str">
        <f t="shared" si="45"/>
        <v>'710103009'</v>
      </c>
      <c r="AE56" s="434" t="str">
        <f t="shared" si="50"/>
        <v>'PAR'</v>
      </c>
      <c r="AF56" s="433">
        <f t="shared" si="46"/>
        <v>30</v>
      </c>
      <c r="AG56" s="433">
        <f t="shared" si="47"/>
        <v>29.71</v>
      </c>
      <c r="AH56" s="433">
        <f t="shared" si="51"/>
        <v>1</v>
      </c>
      <c r="AI56" s="239" t="str">
        <f t="shared" si="48"/>
        <v>'C'</v>
      </c>
      <c r="AJ56" s="433">
        <f t="shared" si="52"/>
        <v>10</v>
      </c>
      <c r="AK56" s="268">
        <f t="shared" si="14"/>
        <v>30</v>
      </c>
      <c r="AL56" s="435">
        <f t="shared" si="53"/>
        <v>2.25</v>
      </c>
      <c r="AM56" s="435">
        <f t="shared" si="54"/>
        <v>9.77</v>
      </c>
      <c r="AN56" s="433">
        <f t="shared" si="8"/>
        <v>2.4</v>
      </c>
      <c r="AO56" s="433">
        <f t="shared" si="55"/>
        <v>9</v>
      </c>
      <c r="AP56" s="433">
        <v>0</v>
      </c>
      <c r="AQ56" s="433">
        <v>15</v>
      </c>
      <c r="AR56" s="433">
        <f t="shared" si="10"/>
        <v>2.4</v>
      </c>
      <c r="AS56" s="433">
        <v>0</v>
      </c>
      <c r="AT56" s="433">
        <v>0</v>
      </c>
      <c r="AU56" s="268">
        <f t="shared" si="15"/>
        <v>30</v>
      </c>
      <c r="AV56" s="433">
        <f t="shared" si="56"/>
        <v>0.26</v>
      </c>
      <c r="AW56" s="433" t="s">
        <v>14</v>
      </c>
      <c r="AX56" s="434" t="str">
        <f t="shared" si="57"/>
        <v>{0,0,0,0,92013758.16,0}</v>
      </c>
      <c r="AY56" s="433" t="s">
        <v>14</v>
      </c>
      <c r="AZ56" s="433" t="s">
        <v>15</v>
      </c>
      <c r="BA56" s="433">
        <v>0</v>
      </c>
      <c r="BB56" s="433">
        <v>0</v>
      </c>
      <c r="BC56" s="433">
        <f t="shared" si="58"/>
        <v>0</v>
      </c>
      <c r="BD56" s="433">
        <f t="shared" si="49"/>
        <v>0</v>
      </c>
      <c r="BE56" s="433">
        <f t="shared" si="59"/>
        <v>11200</v>
      </c>
      <c r="BF56" s="433">
        <v>1</v>
      </c>
      <c r="BG56" s="433">
        <v>1</v>
      </c>
      <c r="BH56" s="433">
        <v>1</v>
      </c>
      <c r="BI56" s="433"/>
      <c r="BJ56" s="433">
        <v>1</v>
      </c>
      <c r="BK56" s="433">
        <v>1</v>
      </c>
      <c r="BL56" s="433">
        <f t="shared" si="60"/>
        <v>400</v>
      </c>
      <c r="BM56" s="433">
        <f t="shared" si="61"/>
        <v>11200</v>
      </c>
      <c r="BN56" s="433">
        <v>0</v>
      </c>
    </row>
    <row r="57" spans="1:66" s="431" customFormat="1" ht="15.75" customHeight="1" x14ac:dyDescent="0.2">
      <c r="A57" s="421" t="str">
        <f t="shared" si="42"/>
        <v>710103010</v>
      </c>
      <c r="B57" s="422">
        <v>7.1</v>
      </c>
      <c r="C57" s="423" t="s">
        <v>208</v>
      </c>
      <c r="D57" s="422" t="s">
        <v>181</v>
      </c>
      <c r="E57" s="424">
        <v>1</v>
      </c>
      <c r="F57" s="425">
        <v>1.1000000000000001</v>
      </c>
      <c r="G57" s="426" t="s">
        <v>203</v>
      </c>
      <c r="H57" s="427">
        <f>'Wind Conditions'!$C$36</f>
        <v>29.71</v>
      </c>
      <c r="I57" s="428">
        <f>'Wind Conditions'!$C$39</f>
        <v>0.11</v>
      </c>
      <c r="J57" s="426"/>
      <c r="K57" s="429" t="s">
        <v>187</v>
      </c>
      <c r="L57" s="426">
        <f t="shared" si="63"/>
        <v>30</v>
      </c>
      <c r="M57" s="426">
        <v>0</v>
      </c>
      <c r="N57" s="576" t="s">
        <v>207</v>
      </c>
      <c r="O57" s="395">
        <f>VLOOKUP(MOD(180-$L57,360),'Wave and Current Conditions'!$C$33:$E$44,2,TRUE)</f>
        <v>2.25</v>
      </c>
      <c r="P57" s="395">
        <f>VLOOKUP(MOD(180-$L57,360),'Wave and Current Conditions'!$C$33:$E$44,3,TRUE)</f>
        <v>9.77</v>
      </c>
      <c r="Q57" s="429">
        <v>10</v>
      </c>
      <c r="R57" s="426">
        <f t="shared" si="43"/>
        <v>30</v>
      </c>
      <c r="S57" s="430">
        <f t="shared" si="62"/>
        <v>-8</v>
      </c>
      <c r="T57" s="419">
        <f t="shared" si="13"/>
        <v>92013758.159999996</v>
      </c>
      <c r="U57" s="431" t="s">
        <v>209</v>
      </c>
      <c r="V57" s="426">
        <f t="shared" si="44"/>
        <v>30</v>
      </c>
      <c r="W57" s="426">
        <f>'Wave and Current Conditions'!$D$99</f>
        <v>0.26</v>
      </c>
      <c r="X57" s="426">
        <v>400</v>
      </c>
      <c r="Y57" s="426">
        <v>10800</v>
      </c>
      <c r="Z57" s="432">
        <v>0.01</v>
      </c>
      <c r="AD57" s="433" t="str">
        <f t="shared" si="45"/>
        <v>'710103010'</v>
      </c>
      <c r="AE57" s="434" t="str">
        <f t="shared" si="50"/>
        <v>'PAR'</v>
      </c>
      <c r="AF57" s="433">
        <f t="shared" si="46"/>
        <v>30</v>
      </c>
      <c r="AG57" s="433">
        <f t="shared" si="47"/>
        <v>29.71</v>
      </c>
      <c r="AH57" s="433">
        <f t="shared" si="51"/>
        <v>1</v>
      </c>
      <c r="AI57" s="239" t="str">
        <f t="shared" si="48"/>
        <v>'D'</v>
      </c>
      <c r="AJ57" s="433">
        <f t="shared" si="52"/>
        <v>10</v>
      </c>
      <c r="AK57" s="268">
        <f t="shared" si="14"/>
        <v>30</v>
      </c>
      <c r="AL57" s="435">
        <f t="shared" si="53"/>
        <v>2.25</v>
      </c>
      <c r="AM57" s="435">
        <f t="shared" si="54"/>
        <v>9.77</v>
      </c>
      <c r="AN57" s="433">
        <f t="shared" si="8"/>
        <v>2.4</v>
      </c>
      <c r="AO57" s="433">
        <f t="shared" si="55"/>
        <v>10</v>
      </c>
      <c r="AP57" s="433">
        <v>0</v>
      </c>
      <c r="AQ57" s="433">
        <v>15</v>
      </c>
      <c r="AR57" s="433">
        <f t="shared" si="10"/>
        <v>2.4</v>
      </c>
      <c r="AS57" s="433">
        <v>0</v>
      </c>
      <c r="AT57" s="433">
        <v>0</v>
      </c>
      <c r="AU57" s="268">
        <f t="shared" si="15"/>
        <v>30</v>
      </c>
      <c r="AV57" s="433">
        <f t="shared" si="56"/>
        <v>0.26</v>
      </c>
      <c r="AW57" s="433" t="s">
        <v>14</v>
      </c>
      <c r="AX57" s="434" t="str">
        <f t="shared" si="57"/>
        <v>{0,0,0,0,92013758.16,0}</v>
      </c>
      <c r="AY57" s="433" t="s">
        <v>14</v>
      </c>
      <c r="AZ57" s="433" t="s">
        <v>15</v>
      </c>
      <c r="BA57" s="433">
        <v>0</v>
      </c>
      <c r="BB57" s="433">
        <v>0</v>
      </c>
      <c r="BC57" s="433">
        <f t="shared" si="58"/>
        <v>0</v>
      </c>
      <c r="BD57" s="433">
        <f t="shared" si="49"/>
        <v>0</v>
      </c>
      <c r="BE57" s="433">
        <f t="shared" si="59"/>
        <v>11200</v>
      </c>
      <c r="BF57" s="433">
        <v>1</v>
      </c>
      <c r="BG57" s="433">
        <v>1</v>
      </c>
      <c r="BH57" s="433">
        <v>1</v>
      </c>
      <c r="BI57" s="433"/>
      <c r="BJ57" s="433">
        <v>1</v>
      </c>
      <c r="BK57" s="433">
        <v>1</v>
      </c>
      <c r="BL57" s="433">
        <f t="shared" si="60"/>
        <v>400</v>
      </c>
      <c r="BM57" s="433">
        <f t="shared" si="61"/>
        <v>11200</v>
      </c>
      <c r="BN57" s="433">
        <v>0</v>
      </c>
    </row>
    <row r="58" spans="1:66" s="431" customFormat="1" ht="15.75" customHeight="1" x14ac:dyDescent="0.2">
      <c r="A58" s="421" t="str">
        <f t="shared" si="42"/>
        <v>710103011</v>
      </c>
      <c r="B58" s="422">
        <v>7.1</v>
      </c>
      <c r="C58" s="423" t="s">
        <v>208</v>
      </c>
      <c r="D58" s="422" t="s">
        <v>181</v>
      </c>
      <c r="E58" s="424">
        <v>1</v>
      </c>
      <c r="F58" s="425">
        <v>1.1000000000000001</v>
      </c>
      <c r="G58" s="426" t="s">
        <v>203</v>
      </c>
      <c r="H58" s="427">
        <f>'Wind Conditions'!$C$36</f>
        <v>29.71</v>
      </c>
      <c r="I58" s="428">
        <f>'Wind Conditions'!$C$39</f>
        <v>0.11</v>
      </c>
      <c r="J58" s="426"/>
      <c r="K58" s="429" t="s">
        <v>188</v>
      </c>
      <c r="L58" s="426">
        <f t="shared" si="63"/>
        <v>30</v>
      </c>
      <c r="M58" s="426">
        <v>0</v>
      </c>
      <c r="N58" s="576" t="s">
        <v>207</v>
      </c>
      <c r="O58" s="395">
        <f>VLOOKUP(MOD(180-$L58,360),'Wave and Current Conditions'!$C$33:$E$44,2,TRUE)</f>
        <v>2.25</v>
      </c>
      <c r="P58" s="395">
        <f>VLOOKUP(MOD(180-$L58,360),'Wave and Current Conditions'!$C$33:$E$44,3,TRUE)</f>
        <v>9.77</v>
      </c>
      <c r="Q58" s="429">
        <v>11</v>
      </c>
      <c r="R58" s="426">
        <f t="shared" si="43"/>
        <v>30</v>
      </c>
      <c r="S58" s="430">
        <f t="shared" si="62"/>
        <v>-8</v>
      </c>
      <c r="T58" s="419">
        <f t="shared" si="13"/>
        <v>92013758.159999996</v>
      </c>
      <c r="U58" s="431" t="s">
        <v>209</v>
      </c>
      <c r="V58" s="426">
        <f t="shared" si="44"/>
        <v>30</v>
      </c>
      <c r="W58" s="426">
        <f>'Wave and Current Conditions'!$D$99</f>
        <v>0.26</v>
      </c>
      <c r="X58" s="426">
        <v>400</v>
      </c>
      <c r="Y58" s="426">
        <v>10800</v>
      </c>
      <c r="Z58" s="432">
        <v>0.01</v>
      </c>
      <c r="AD58" s="433" t="str">
        <f t="shared" si="45"/>
        <v>'710103011'</v>
      </c>
      <c r="AE58" s="434" t="str">
        <f t="shared" si="50"/>
        <v>'PAR'</v>
      </c>
      <c r="AF58" s="433">
        <f t="shared" si="46"/>
        <v>30</v>
      </c>
      <c r="AG58" s="433">
        <f t="shared" si="47"/>
        <v>29.71</v>
      </c>
      <c r="AH58" s="433">
        <f t="shared" si="51"/>
        <v>1</v>
      </c>
      <c r="AI58" s="239" t="str">
        <f t="shared" si="48"/>
        <v>'E'</v>
      </c>
      <c r="AJ58" s="433">
        <f t="shared" si="52"/>
        <v>10</v>
      </c>
      <c r="AK58" s="268">
        <f t="shared" si="14"/>
        <v>30</v>
      </c>
      <c r="AL58" s="435">
        <f t="shared" si="53"/>
        <v>2.25</v>
      </c>
      <c r="AM58" s="435">
        <f t="shared" si="54"/>
        <v>9.77</v>
      </c>
      <c r="AN58" s="433">
        <f t="shared" si="8"/>
        <v>2.4</v>
      </c>
      <c r="AO58" s="433">
        <f t="shared" si="55"/>
        <v>11</v>
      </c>
      <c r="AP58" s="433">
        <v>0</v>
      </c>
      <c r="AQ58" s="433">
        <v>15</v>
      </c>
      <c r="AR58" s="433">
        <f t="shared" si="10"/>
        <v>2.4</v>
      </c>
      <c r="AS58" s="433">
        <v>0</v>
      </c>
      <c r="AT58" s="433">
        <v>0</v>
      </c>
      <c r="AU58" s="268">
        <f t="shared" si="15"/>
        <v>30</v>
      </c>
      <c r="AV58" s="433">
        <f t="shared" si="56"/>
        <v>0.26</v>
      </c>
      <c r="AW58" s="433" t="s">
        <v>14</v>
      </c>
      <c r="AX58" s="434" t="str">
        <f t="shared" si="57"/>
        <v>{0,0,0,0,92013758.16,0}</v>
      </c>
      <c r="AY58" s="433" t="s">
        <v>14</v>
      </c>
      <c r="AZ58" s="433" t="s">
        <v>15</v>
      </c>
      <c r="BA58" s="433">
        <v>0</v>
      </c>
      <c r="BB58" s="433">
        <v>0</v>
      </c>
      <c r="BC58" s="433">
        <f t="shared" si="58"/>
        <v>0</v>
      </c>
      <c r="BD58" s="433">
        <f t="shared" si="49"/>
        <v>0</v>
      </c>
      <c r="BE58" s="433">
        <f t="shared" si="59"/>
        <v>11200</v>
      </c>
      <c r="BF58" s="433">
        <v>1</v>
      </c>
      <c r="BG58" s="433">
        <v>1</v>
      </c>
      <c r="BH58" s="433">
        <v>1</v>
      </c>
      <c r="BI58" s="433"/>
      <c r="BJ58" s="433">
        <v>1</v>
      </c>
      <c r="BK58" s="433">
        <v>1</v>
      </c>
      <c r="BL58" s="433">
        <f t="shared" si="60"/>
        <v>400</v>
      </c>
      <c r="BM58" s="433">
        <f t="shared" si="61"/>
        <v>11200</v>
      </c>
      <c r="BN58" s="433">
        <v>0</v>
      </c>
    </row>
    <row r="59" spans="1:66" s="431" customFormat="1" ht="15.75" customHeight="1" x14ac:dyDescent="0.2">
      <c r="A59" s="438" t="str">
        <f t="shared" si="42"/>
        <v>710103012</v>
      </c>
      <c r="B59" s="439">
        <v>7.1</v>
      </c>
      <c r="C59" s="440" t="s">
        <v>208</v>
      </c>
      <c r="D59" s="439" t="s">
        <v>181</v>
      </c>
      <c r="E59" s="424">
        <v>1</v>
      </c>
      <c r="F59" s="441">
        <v>1.1000000000000001</v>
      </c>
      <c r="G59" s="442" t="s">
        <v>203</v>
      </c>
      <c r="H59" s="443">
        <f>'Wind Conditions'!$C$36</f>
        <v>29.71</v>
      </c>
      <c r="I59" s="444">
        <f>'Wind Conditions'!$C$39</f>
        <v>0.11</v>
      </c>
      <c r="J59" s="442"/>
      <c r="K59" s="445" t="s">
        <v>190</v>
      </c>
      <c r="L59" s="442">
        <f t="shared" si="63"/>
        <v>30</v>
      </c>
      <c r="M59" s="426">
        <v>0</v>
      </c>
      <c r="N59" s="577" t="s">
        <v>207</v>
      </c>
      <c r="O59" s="395">
        <f>VLOOKUP(MOD(180-$L59,360),'Wave and Current Conditions'!$C$33:$E$44,2,TRUE)</f>
        <v>2.25</v>
      </c>
      <c r="P59" s="395">
        <f>VLOOKUP(MOD(180-$L59,360),'Wave and Current Conditions'!$C$33:$E$44,3,TRUE)</f>
        <v>9.77</v>
      </c>
      <c r="Q59" s="445">
        <v>12</v>
      </c>
      <c r="R59" s="442">
        <f t="shared" si="43"/>
        <v>30</v>
      </c>
      <c r="S59" s="430">
        <f t="shared" si="62"/>
        <v>-8</v>
      </c>
      <c r="T59" s="419">
        <f t="shared" si="13"/>
        <v>92013758.159999996</v>
      </c>
      <c r="U59" s="442" t="s">
        <v>209</v>
      </c>
      <c r="V59" s="442">
        <f t="shared" si="44"/>
        <v>30</v>
      </c>
      <c r="W59" s="426">
        <f>'Wave and Current Conditions'!$D$99</f>
        <v>0.26</v>
      </c>
      <c r="X59" s="426">
        <v>400</v>
      </c>
      <c r="Y59" s="442">
        <v>10800</v>
      </c>
      <c r="Z59" s="446">
        <v>0.01</v>
      </c>
      <c r="AD59" s="433" t="str">
        <f t="shared" si="45"/>
        <v>'710103012'</v>
      </c>
      <c r="AE59" s="434" t="str">
        <f t="shared" si="50"/>
        <v>'PAR'</v>
      </c>
      <c r="AF59" s="433">
        <f t="shared" si="46"/>
        <v>30</v>
      </c>
      <c r="AG59" s="433">
        <f t="shared" si="47"/>
        <v>29.71</v>
      </c>
      <c r="AH59" s="433">
        <f t="shared" si="51"/>
        <v>1</v>
      </c>
      <c r="AI59" s="239" t="str">
        <f t="shared" si="48"/>
        <v>'F'</v>
      </c>
      <c r="AJ59" s="433">
        <f t="shared" si="52"/>
        <v>10</v>
      </c>
      <c r="AK59" s="268">
        <f t="shared" si="14"/>
        <v>30</v>
      </c>
      <c r="AL59" s="435">
        <f t="shared" si="53"/>
        <v>2.25</v>
      </c>
      <c r="AM59" s="435">
        <f t="shared" si="54"/>
        <v>9.77</v>
      </c>
      <c r="AN59" s="433">
        <f t="shared" si="8"/>
        <v>2.4</v>
      </c>
      <c r="AO59" s="433">
        <f t="shared" si="55"/>
        <v>12</v>
      </c>
      <c r="AP59" s="433">
        <v>0</v>
      </c>
      <c r="AQ59" s="433">
        <v>15</v>
      </c>
      <c r="AR59" s="433">
        <f t="shared" si="10"/>
        <v>2.4</v>
      </c>
      <c r="AS59" s="433">
        <v>0</v>
      </c>
      <c r="AT59" s="433">
        <v>0</v>
      </c>
      <c r="AU59" s="268">
        <f t="shared" si="15"/>
        <v>30</v>
      </c>
      <c r="AV59" s="433">
        <f t="shared" si="56"/>
        <v>0.26</v>
      </c>
      <c r="AW59" s="433" t="s">
        <v>14</v>
      </c>
      <c r="AX59" s="434" t="str">
        <f t="shared" si="57"/>
        <v>{0,0,0,0,92013758.16,0}</v>
      </c>
      <c r="AY59" s="433" t="s">
        <v>14</v>
      </c>
      <c r="AZ59" s="433" t="s">
        <v>15</v>
      </c>
      <c r="BA59" s="433">
        <v>0</v>
      </c>
      <c r="BB59" s="433">
        <v>0</v>
      </c>
      <c r="BC59" s="433">
        <f t="shared" si="58"/>
        <v>0</v>
      </c>
      <c r="BD59" s="433">
        <f t="shared" si="49"/>
        <v>0</v>
      </c>
      <c r="BE59" s="433">
        <f t="shared" si="59"/>
        <v>11200</v>
      </c>
      <c r="BF59" s="433">
        <v>1</v>
      </c>
      <c r="BG59" s="433">
        <v>1</v>
      </c>
      <c r="BH59" s="433">
        <v>1</v>
      </c>
      <c r="BI59" s="433"/>
      <c r="BJ59" s="433">
        <v>1</v>
      </c>
      <c r="BK59" s="433">
        <v>1</v>
      </c>
      <c r="BL59" s="433">
        <f t="shared" si="60"/>
        <v>400</v>
      </c>
      <c r="BM59" s="433">
        <f t="shared" si="61"/>
        <v>11200</v>
      </c>
      <c r="BN59" s="433">
        <v>0</v>
      </c>
    </row>
    <row r="60" spans="1:66" s="431" customFormat="1" ht="15.75" customHeight="1" x14ac:dyDescent="0.2">
      <c r="A60" s="421" t="str">
        <f t="shared" si="42"/>
        <v>710106013</v>
      </c>
      <c r="B60" s="422">
        <v>7.1</v>
      </c>
      <c r="C60" s="423" t="s">
        <v>208</v>
      </c>
      <c r="D60" s="422" t="s">
        <v>181</v>
      </c>
      <c r="E60" s="424">
        <v>1</v>
      </c>
      <c r="F60" s="425">
        <v>1.1000000000000001</v>
      </c>
      <c r="G60" s="426" t="s">
        <v>203</v>
      </c>
      <c r="H60" s="427">
        <f>'Wind Conditions'!$C$36</f>
        <v>29.71</v>
      </c>
      <c r="I60" s="428">
        <f>'Wind Conditions'!$C$39</f>
        <v>0.11</v>
      </c>
      <c r="J60" s="426"/>
      <c r="K60" s="429" t="s">
        <v>182</v>
      </c>
      <c r="L60" s="426">
        <f t="shared" si="63"/>
        <v>60</v>
      </c>
      <c r="M60" s="426">
        <v>0</v>
      </c>
      <c r="N60" s="576" t="s">
        <v>207</v>
      </c>
      <c r="O60" s="395">
        <f>VLOOKUP(MOD(180-$L60,360),'Wave and Current Conditions'!$C$33:$E$44,2,TRUE)</f>
        <v>2.25</v>
      </c>
      <c r="P60" s="395">
        <f>VLOOKUP(MOD(180-$L60,360),'Wave and Current Conditions'!$C$33:$E$44,3,TRUE)</f>
        <v>9.77</v>
      </c>
      <c r="Q60" s="429">
        <v>13</v>
      </c>
      <c r="R60" s="426">
        <f t="shared" si="43"/>
        <v>60</v>
      </c>
      <c r="S60" s="430">
        <f t="shared" si="62"/>
        <v>-8</v>
      </c>
      <c r="T60" s="419">
        <f t="shared" si="13"/>
        <v>92013758.159999996</v>
      </c>
      <c r="U60" s="431" t="s">
        <v>209</v>
      </c>
      <c r="V60" s="426">
        <f t="shared" si="44"/>
        <v>60</v>
      </c>
      <c r="W60" s="426">
        <f>'Wave and Current Conditions'!$D$99</f>
        <v>0.26</v>
      </c>
      <c r="X60" s="426">
        <v>400</v>
      </c>
      <c r="Y60" s="426">
        <v>10800</v>
      </c>
      <c r="Z60" s="432">
        <v>0.01</v>
      </c>
      <c r="AD60" s="433" t="str">
        <f t="shared" si="45"/>
        <v>'710106013'</v>
      </c>
      <c r="AE60" s="434" t="str">
        <f t="shared" si="50"/>
        <v>'PAR'</v>
      </c>
      <c r="AF60" s="433">
        <f t="shared" si="46"/>
        <v>60</v>
      </c>
      <c r="AG60" s="433">
        <f t="shared" si="47"/>
        <v>29.71</v>
      </c>
      <c r="AH60" s="433">
        <f t="shared" si="51"/>
        <v>1</v>
      </c>
      <c r="AI60" s="239" t="str">
        <f t="shared" si="48"/>
        <v>'A'</v>
      </c>
      <c r="AJ60" s="433">
        <f t="shared" si="52"/>
        <v>10</v>
      </c>
      <c r="AK60" s="268">
        <f t="shared" si="14"/>
        <v>60</v>
      </c>
      <c r="AL60" s="435">
        <f t="shared" si="53"/>
        <v>2.25</v>
      </c>
      <c r="AM60" s="435">
        <f t="shared" si="54"/>
        <v>9.77</v>
      </c>
      <c r="AN60" s="433">
        <f t="shared" si="8"/>
        <v>2.4</v>
      </c>
      <c r="AO60" s="433">
        <f t="shared" si="55"/>
        <v>13</v>
      </c>
      <c r="AP60" s="433">
        <v>0</v>
      </c>
      <c r="AQ60" s="433">
        <v>15</v>
      </c>
      <c r="AR60" s="433">
        <f t="shared" si="10"/>
        <v>2.4</v>
      </c>
      <c r="AS60" s="433">
        <v>0</v>
      </c>
      <c r="AT60" s="433">
        <v>0</v>
      </c>
      <c r="AU60" s="268">
        <f t="shared" si="15"/>
        <v>60</v>
      </c>
      <c r="AV60" s="433">
        <f t="shared" si="56"/>
        <v>0.26</v>
      </c>
      <c r="AW60" s="433" t="s">
        <v>14</v>
      </c>
      <c r="AX60" s="434" t="str">
        <f t="shared" si="57"/>
        <v>{0,0,0,0,92013758.16,0}</v>
      </c>
      <c r="AY60" s="433" t="s">
        <v>14</v>
      </c>
      <c r="AZ60" s="433" t="s">
        <v>15</v>
      </c>
      <c r="BA60" s="433">
        <v>0</v>
      </c>
      <c r="BB60" s="433">
        <v>0</v>
      </c>
      <c r="BC60" s="433">
        <f t="shared" si="58"/>
        <v>0</v>
      </c>
      <c r="BD60" s="433">
        <f t="shared" si="49"/>
        <v>0</v>
      </c>
      <c r="BE60" s="433">
        <f t="shared" si="59"/>
        <v>11200</v>
      </c>
      <c r="BF60" s="433">
        <v>1</v>
      </c>
      <c r="BG60" s="433">
        <v>1</v>
      </c>
      <c r="BH60" s="433">
        <v>1</v>
      </c>
      <c r="BI60" s="433"/>
      <c r="BJ60" s="433">
        <v>1</v>
      </c>
      <c r="BK60" s="433">
        <v>1</v>
      </c>
      <c r="BL60" s="433">
        <f t="shared" si="60"/>
        <v>400</v>
      </c>
      <c r="BM60" s="433">
        <f t="shared" si="61"/>
        <v>11200</v>
      </c>
      <c r="BN60" s="433">
        <v>0</v>
      </c>
    </row>
    <row r="61" spans="1:66" s="431" customFormat="1" ht="15.75" customHeight="1" x14ac:dyDescent="0.2">
      <c r="A61" s="421" t="str">
        <f t="shared" si="42"/>
        <v>710106014</v>
      </c>
      <c r="B61" s="422">
        <v>7.1</v>
      </c>
      <c r="C61" s="423" t="s">
        <v>208</v>
      </c>
      <c r="D61" s="422" t="s">
        <v>181</v>
      </c>
      <c r="E61" s="424">
        <v>1</v>
      </c>
      <c r="F61" s="425">
        <v>1.1000000000000001</v>
      </c>
      <c r="G61" s="426" t="s">
        <v>203</v>
      </c>
      <c r="H61" s="427">
        <f>'Wind Conditions'!$C$36</f>
        <v>29.71</v>
      </c>
      <c r="I61" s="428">
        <f>'Wind Conditions'!$C$39</f>
        <v>0.11</v>
      </c>
      <c r="J61" s="426"/>
      <c r="K61" s="429" t="s">
        <v>91</v>
      </c>
      <c r="L61" s="426">
        <f t="shared" si="63"/>
        <v>60</v>
      </c>
      <c r="M61" s="426">
        <v>0</v>
      </c>
      <c r="N61" s="576" t="s">
        <v>207</v>
      </c>
      <c r="O61" s="395">
        <f>VLOOKUP(MOD(180-$L61,360),'Wave and Current Conditions'!$C$33:$E$44,2,TRUE)</f>
        <v>2.25</v>
      </c>
      <c r="P61" s="395">
        <f>VLOOKUP(MOD(180-$L61,360),'Wave and Current Conditions'!$C$33:$E$44,3,TRUE)</f>
        <v>9.77</v>
      </c>
      <c r="Q61" s="429">
        <v>14</v>
      </c>
      <c r="R61" s="426">
        <f t="shared" si="43"/>
        <v>60</v>
      </c>
      <c r="S61" s="430">
        <f t="shared" si="62"/>
        <v>-8</v>
      </c>
      <c r="T61" s="419">
        <f t="shared" si="13"/>
        <v>92013758.159999996</v>
      </c>
      <c r="U61" s="431" t="s">
        <v>209</v>
      </c>
      <c r="V61" s="426">
        <f t="shared" si="44"/>
        <v>60</v>
      </c>
      <c r="W61" s="426">
        <f>'Wave and Current Conditions'!$D$99</f>
        <v>0.26</v>
      </c>
      <c r="X61" s="426">
        <v>400</v>
      </c>
      <c r="Y61" s="426">
        <v>10800</v>
      </c>
      <c r="Z61" s="432">
        <v>0.01</v>
      </c>
      <c r="AD61" s="433" t="str">
        <f t="shared" si="45"/>
        <v>'710106014'</v>
      </c>
      <c r="AE61" s="434" t="str">
        <f t="shared" si="50"/>
        <v>'PAR'</v>
      </c>
      <c r="AF61" s="433">
        <f t="shared" si="46"/>
        <v>60</v>
      </c>
      <c r="AG61" s="433">
        <f t="shared" si="47"/>
        <v>29.71</v>
      </c>
      <c r="AH61" s="433">
        <f t="shared" si="51"/>
        <v>1</v>
      </c>
      <c r="AI61" s="239" t="str">
        <f t="shared" si="48"/>
        <v>'B'</v>
      </c>
      <c r="AJ61" s="433">
        <f t="shared" si="52"/>
        <v>10</v>
      </c>
      <c r="AK61" s="268">
        <f t="shared" si="14"/>
        <v>60</v>
      </c>
      <c r="AL61" s="435">
        <f t="shared" si="53"/>
        <v>2.25</v>
      </c>
      <c r="AM61" s="435">
        <f t="shared" si="54"/>
        <v>9.77</v>
      </c>
      <c r="AN61" s="433">
        <f t="shared" si="8"/>
        <v>2.4</v>
      </c>
      <c r="AO61" s="433">
        <f t="shared" si="55"/>
        <v>14</v>
      </c>
      <c r="AP61" s="433">
        <v>0</v>
      </c>
      <c r="AQ61" s="433">
        <v>15</v>
      </c>
      <c r="AR61" s="433">
        <f t="shared" si="10"/>
        <v>2.4</v>
      </c>
      <c r="AS61" s="433">
        <v>0</v>
      </c>
      <c r="AT61" s="433">
        <v>0</v>
      </c>
      <c r="AU61" s="268">
        <f t="shared" si="15"/>
        <v>60</v>
      </c>
      <c r="AV61" s="433">
        <f t="shared" si="56"/>
        <v>0.26</v>
      </c>
      <c r="AW61" s="433" t="s">
        <v>14</v>
      </c>
      <c r="AX61" s="434" t="str">
        <f t="shared" si="57"/>
        <v>{0,0,0,0,92013758.16,0}</v>
      </c>
      <c r="AY61" s="433" t="s">
        <v>14</v>
      </c>
      <c r="AZ61" s="433" t="s">
        <v>15</v>
      </c>
      <c r="BA61" s="433">
        <v>0</v>
      </c>
      <c r="BB61" s="433">
        <v>0</v>
      </c>
      <c r="BC61" s="433">
        <f t="shared" si="58"/>
        <v>0</v>
      </c>
      <c r="BD61" s="433">
        <f t="shared" si="49"/>
        <v>0</v>
      </c>
      <c r="BE61" s="433">
        <f t="shared" si="59"/>
        <v>11200</v>
      </c>
      <c r="BF61" s="433">
        <v>1</v>
      </c>
      <c r="BG61" s="433">
        <v>1</v>
      </c>
      <c r="BH61" s="433">
        <v>1</v>
      </c>
      <c r="BI61" s="433"/>
      <c r="BJ61" s="433">
        <v>1</v>
      </c>
      <c r="BK61" s="433">
        <v>1</v>
      </c>
      <c r="BL61" s="433">
        <f t="shared" si="60"/>
        <v>400</v>
      </c>
      <c r="BM61" s="433">
        <f t="shared" si="61"/>
        <v>11200</v>
      </c>
      <c r="BN61" s="433">
        <v>0</v>
      </c>
    </row>
    <row r="62" spans="1:66" s="431" customFormat="1" ht="15.75" customHeight="1" x14ac:dyDescent="0.2">
      <c r="A62" s="421" t="str">
        <f t="shared" si="42"/>
        <v>710106015</v>
      </c>
      <c r="B62" s="422">
        <v>7.1</v>
      </c>
      <c r="C62" s="423" t="s">
        <v>208</v>
      </c>
      <c r="D62" s="422" t="s">
        <v>181</v>
      </c>
      <c r="E62" s="424">
        <v>1</v>
      </c>
      <c r="F62" s="425">
        <v>1.1000000000000001</v>
      </c>
      <c r="G62" s="426" t="s">
        <v>203</v>
      </c>
      <c r="H62" s="427">
        <f>'Wind Conditions'!$C$36</f>
        <v>29.71</v>
      </c>
      <c r="I62" s="428">
        <f>'Wind Conditions'!$C$39</f>
        <v>0.11</v>
      </c>
      <c r="J62" s="426"/>
      <c r="K62" s="429" t="s">
        <v>186</v>
      </c>
      <c r="L62" s="426">
        <f t="shared" si="63"/>
        <v>60</v>
      </c>
      <c r="M62" s="426">
        <v>0</v>
      </c>
      <c r="N62" s="576" t="s">
        <v>207</v>
      </c>
      <c r="O62" s="395">
        <f>VLOOKUP(MOD(180-$L62,360),'Wave and Current Conditions'!$C$33:$E$44,2,TRUE)</f>
        <v>2.25</v>
      </c>
      <c r="P62" s="395">
        <f>VLOOKUP(MOD(180-$L62,360),'Wave and Current Conditions'!$C$33:$E$44,3,TRUE)</f>
        <v>9.77</v>
      </c>
      <c r="Q62" s="429">
        <v>15</v>
      </c>
      <c r="R62" s="426">
        <f t="shared" si="43"/>
        <v>60</v>
      </c>
      <c r="S62" s="430">
        <f t="shared" si="62"/>
        <v>-8</v>
      </c>
      <c r="T62" s="419">
        <f t="shared" si="13"/>
        <v>92013758.159999996</v>
      </c>
      <c r="U62" s="431" t="s">
        <v>209</v>
      </c>
      <c r="V62" s="426">
        <f t="shared" si="44"/>
        <v>60</v>
      </c>
      <c r="W62" s="426">
        <f>'Wave and Current Conditions'!$D$99</f>
        <v>0.26</v>
      </c>
      <c r="X62" s="426">
        <v>400</v>
      </c>
      <c r="Y62" s="426">
        <v>10800</v>
      </c>
      <c r="Z62" s="432">
        <v>0.01</v>
      </c>
      <c r="AD62" s="433" t="str">
        <f t="shared" si="45"/>
        <v>'710106015'</v>
      </c>
      <c r="AE62" s="434" t="str">
        <f t="shared" si="50"/>
        <v>'PAR'</v>
      </c>
      <c r="AF62" s="433">
        <f t="shared" si="46"/>
        <v>60</v>
      </c>
      <c r="AG62" s="433">
        <f t="shared" si="47"/>
        <v>29.71</v>
      </c>
      <c r="AH62" s="433">
        <f t="shared" si="51"/>
        <v>1</v>
      </c>
      <c r="AI62" s="239" t="str">
        <f t="shared" si="48"/>
        <v>'C'</v>
      </c>
      <c r="AJ62" s="433">
        <f t="shared" si="52"/>
        <v>10</v>
      </c>
      <c r="AK62" s="268">
        <f t="shared" si="14"/>
        <v>60</v>
      </c>
      <c r="AL62" s="435">
        <f t="shared" si="53"/>
        <v>2.25</v>
      </c>
      <c r="AM62" s="435">
        <f t="shared" si="54"/>
        <v>9.77</v>
      </c>
      <c r="AN62" s="433">
        <f t="shared" si="8"/>
        <v>2.4</v>
      </c>
      <c r="AO62" s="433">
        <f t="shared" si="55"/>
        <v>15</v>
      </c>
      <c r="AP62" s="433">
        <v>0</v>
      </c>
      <c r="AQ62" s="433">
        <v>15</v>
      </c>
      <c r="AR62" s="433">
        <f t="shared" si="10"/>
        <v>2.4</v>
      </c>
      <c r="AS62" s="433">
        <v>0</v>
      </c>
      <c r="AT62" s="433">
        <v>0</v>
      </c>
      <c r="AU62" s="268">
        <f t="shared" si="15"/>
        <v>60</v>
      </c>
      <c r="AV62" s="433">
        <f t="shared" si="56"/>
        <v>0.26</v>
      </c>
      <c r="AW62" s="433" t="s">
        <v>14</v>
      </c>
      <c r="AX62" s="434" t="str">
        <f t="shared" si="57"/>
        <v>{0,0,0,0,92013758.16,0}</v>
      </c>
      <c r="AY62" s="433" t="s">
        <v>14</v>
      </c>
      <c r="AZ62" s="433" t="s">
        <v>15</v>
      </c>
      <c r="BA62" s="433">
        <v>0</v>
      </c>
      <c r="BB62" s="433">
        <v>0</v>
      </c>
      <c r="BC62" s="433">
        <f t="shared" si="58"/>
        <v>0</v>
      </c>
      <c r="BD62" s="433">
        <f t="shared" si="49"/>
        <v>0</v>
      </c>
      <c r="BE62" s="433">
        <f t="shared" si="59"/>
        <v>11200</v>
      </c>
      <c r="BF62" s="433">
        <v>1</v>
      </c>
      <c r="BG62" s="433">
        <v>1</v>
      </c>
      <c r="BH62" s="433">
        <v>1</v>
      </c>
      <c r="BI62" s="433"/>
      <c r="BJ62" s="433">
        <v>1</v>
      </c>
      <c r="BK62" s="433">
        <v>1</v>
      </c>
      <c r="BL62" s="433">
        <f t="shared" si="60"/>
        <v>400</v>
      </c>
      <c r="BM62" s="433">
        <f t="shared" si="61"/>
        <v>11200</v>
      </c>
      <c r="BN62" s="433">
        <v>0</v>
      </c>
    </row>
    <row r="63" spans="1:66" s="426" customFormat="1" x14ac:dyDescent="0.2">
      <c r="A63" s="421" t="str">
        <f t="shared" si="42"/>
        <v>710106016</v>
      </c>
      <c r="B63" s="422">
        <v>7.1</v>
      </c>
      <c r="C63" s="423" t="s">
        <v>208</v>
      </c>
      <c r="D63" s="422" t="s">
        <v>181</v>
      </c>
      <c r="E63" s="424">
        <v>1</v>
      </c>
      <c r="F63" s="425">
        <v>1.1000000000000001</v>
      </c>
      <c r="G63" s="426" t="s">
        <v>203</v>
      </c>
      <c r="H63" s="427">
        <f>'Wind Conditions'!$C$36</f>
        <v>29.71</v>
      </c>
      <c r="I63" s="428">
        <f>'Wind Conditions'!$C$39</f>
        <v>0.11</v>
      </c>
      <c r="K63" s="429" t="s">
        <v>187</v>
      </c>
      <c r="L63" s="426">
        <f t="shared" si="63"/>
        <v>60</v>
      </c>
      <c r="M63" s="426">
        <v>0</v>
      </c>
      <c r="N63" s="576" t="s">
        <v>207</v>
      </c>
      <c r="O63" s="395">
        <f>VLOOKUP(MOD(180-$L63,360),'Wave and Current Conditions'!$C$33:$E$44,2,TRUE)</f>
        <v>2.25</v>
      </c>
      <c r="P63" s="395">
        <f>VLOOKUP(MOD(180-$L63,360),'Wave and Current Conditions'!$C$33:$E$44,3,TRUE)</f>
        <v>9.77</v>
      </c>
      <c r="Q63" s="429">
        <v>16</v>
      </c>
      <c r="R63" s="426">
        <f t="shared" si="43"/>
        <v>60</v>
      </c>
      <c r="S63" s="430">
        <f t="shared" si="62"/>
        <v>-8</v>
      </c>
      <c r="T63" s="419">
        <f t="shared" si="13"/>
        <v>92013758.159999996</v>
      </c>
      <c r="U63" s="431" t="s">
        <v>209</v>
      </c>
      <c r="V63" s="426">
        <f t="shared" si="44"/>
        <v>60</v>
      </c>
      <c r="W63" s="426">
        <f>'Wave and Current Conditions'!$D$99</f>
        <v>0.26</v>
      </c>
      <c r="X63" s="426">
        <v>400</v>
      </c>
      <c r="Y63" s="426">
        <v>10800</v>
      </c>
      <c r="Z63" s="432">
        <v>0.01</v>
      </c>
      <c r="AD63" s="433" t="str">
        <f t="shared" si="45"/>
        <v>'710106016'</v>
      </c>
      <c r="AE63" s="434" t="str">
        <f t="shared" si="50"/>
        <v>'PAR'</v>
      </c>
      <c r="AF63" s="433">
        <f t="shared" si="46"/>
        <v>60</v>
      </c>
      <c r="AG63" s="433">
        <f t="shared" si="47"/>
        <v>29.71</v>
      </c>
      <c r="AH63" s="433">
        <f t="shared" si="51"/>
        <v>1</v>
      </c>
      <c r="AI63" s="239" t="str">
        <f t="shared" si="48"/>
        <v>'D'</v>
      </c>
      <c r="AJ63" s="433">
        <f t="shared" si="52"/>
        <v>10</v>
      </c>
      <c r="AK63" s="268">
        <f t="shared" si="14"/>
        <v>60</v>
      </c>
      <c r="AL63" s="435">
        <f t="shared" si="53"/>
        <v>2.25</v>
      </c>
      <c r="AM63" s="435">
        <f t="shared" si="54"/>
        <v>9.77</v>
      </c>
      <c r="AN63" s="433">
        <f t="shared" si="8"/>
        <v>2.4</v>
      </c>
      <c r="AO63" s="433">
        <f t="shared" si="55"/>
        <v>16</v>
      </c>
      <c r="AP63" s="433">
        <v>0</v>
      </c>
      <c r="AQ63" s="433">
        <v>15</v>
      </c>
      <c r="AR63" s="433">
        <f t="shared" si="10"/>
        <v>2.4</v>
      </c>
      <c r="AS63" s="433">
        <v>0</v>
      </c>
      <c r="AT63" s="433">
        <v>0</v>
      </c>
      <c r="AU63" s="268">
        <f t="shared" si="15"/>
        <v>60</v>
      </c>
      <c r="AV63" s="433">
        <f t="shared" si="56"/>
        <v>0.26</v>
      </c>
      <c r="AW63" s="433" t="s">
        <v>14</v>
      </c>
      <c r="AX63" s="434" t="str">
        <f t="shared" si="57"/>
        <v>{0,0,0,0,92013758.16,0}</v>
      </c>
      <c r="AY63" s="433" t="s">
        <v>14</v>
      </c>
      <c r="AZ63" s="433" t="s">
        <v>15</v>
      </c>
      <c r="BA63" s="433">
        <v>0</v>
      </c>
      <c r="BB63" s="433">
        <v>0</v>
      </c>
      <c r="BC63" s="433">
        <f t="shared" si="58"/>
        <v>0</v>
      </c>
      <c r="BD63" s="433">
        <f t="shared" si="49"/>
        <v>0</v>
      </c>
      <c r="BE63" s="433">
        <f t="shared" si="59"/>
        <v>11200</v>
      </c>
      <c r="BF63" s="433">
        <v>1</v>
      </c>
      <c r="BG63" s="433">
        <v>1</v>
      </c>
      <c r="BH63" s="433">
        <v>1</v>
      </c>
      <c r="BI63" s="433"/>
      <c r="BJ63" s="433">
        <v>1</v>
      </c>
      <c r="BK63" s="433">
        <v>1</v>
      </c>
      <c r="BL63" s="433">
        <f t="shared" si="60"/>
        <v>400</v>
      </c>
      <c r="BM63" s="433">
        <f t="shared" si="61"/>
        <v>11200</v>
      </c>
      <c r="BN63" s="433">
        <v>0</v>
      </c>
    </row>
    <row r="64" spans="1:66" s="426" customFormat="1" x14ac:dyDescent="0.2">
      <c r="A64" s="421" t="str">
        <f t="shared" si="42"/>
        <v>710106017</v>
      </c>
      <c r="B64" s="422">
        <v>7.1</v>
      </c>
      <c r="C64" s="423" t="s">
        <v>208</v>
      </c>
      <c r="D64" s="422" t="s">
        <v>181</v>
      </c>
      <c r="E64" s="424">
        <v>1</v>
      </c>
      <c r="F64" s="425">
        <v>1.1000000000000001</v>
      </c>
      <c r="G64" s="426" t="s">
        <v>203</v>
      </c>
      <c r="H64" s="427">
        <f>'Wind Conditions'!$C$36</f>
        <v>29.71</v>
      </c>
      <c r="I64" s="428">
        <f>'Wind Conditions'!$C$39</f>
        <v>0.11</v>
      </c>
      <c r="K64" s="429" t="s">
        <v>188</v>
      </c>
      <c r="L64" s="426">
        <f t="shared" si="63"/>
        <v>60</v>
      </c>
      <c r="M64" s="426">
        <v>0</v>
      </c>
      <c r="N64" s="576" t="s">
        <v>207</v>
      </c>
      <c r="O64" s="395">
        <f>VLOOKUP(MOD(180-$L64,360),'Wave and Current Conditions'!$C$33:$E$44,2,TRUE)</f>
        <v>2.25</v>
      </c>
      <c r="P64" s="395">
        <f>VLOOKUP(MOD(180-$L64,360),'Wave and Current Conditions'!$C$33:$E$44,3,TRUE)</f>
        <v>9.77</v>
      </c>
      <c r="Q64" s="429">
        <v>17</v>
      </c>
      <c r="R64" s="426">
        <f t="shared" si="43"/>
        <v>60</v>
      </c>
      <c r="S64" s="430">
        <f t="shared" si="62"/>
        <v>-8</v>
      </c>
      <c r="T64" s="419">
        <f t="shared" si="13"/>
        <v>92013758.159999996</v>
      </c>
      <c r="U64" s="431" t="s">
        <v>209</v>
      </c>
      <c r="V64" s="426">
        <f t="shared" si="44"/>
        <v>60</v>
      </c>
      <c r="W64" s="426">
        <f>'Wave and Current Conditions'!$D$99</f>
        <v>0.26</v>
      </c>
      <c r="X64" s="426">
        <v>400</v>
      </c>
      <c r="Y64" s="426">
        <v>10800</v>
      </c>
      <c r="Z64" s="432">
        <v>0.01</v>
      </c>
      <c r="AD64" s="433" t="str">
        <f t="shared" si="45"/>
        <v>'710106017'</v>
      </c>
      <c r="AE64" s="434" t="str">
        <f t="shared" si="50"/>
        <v>'PAR'</v>
      </c>
      <c r="AF64" s="433">
        <f t="shared" si="46"/>
        <v>60</v>
      </c>
      <c r="AG64" s="433">
        <f t="shared" si="47"/>
        <v>29.71</v>
      </c>
      <c r="AH64" s="433">
        <f t="shared" si="51"/>
        <v>1</v>
      </c>
      <c r="AI64" s="239" t="str">
        <f t="shared" si="48"/>
        <v>'E'</v>
      </c>
      <c r="AJ64" s="433">
        <f t="shared" si="52"/>
        <v>10</v>
      </c>
      <c r="AK64" s="268">
        <f t="shared" si="14"/>
        <v>60</v>
      </c>
      <c r="AL64" s="435">
        <f t="shared" si="53"/>
        <v>2.25</v>
      </c>
      <c r="AM64" s="435">
        <f t="shared" si="54"/>
        <v>9.77</v>
      </c>
      <c r="AN64" s="433">
        <f t="shared" si="8"/>
        <v>2.4</v>
      </c>
      <c r="AO64" s="433">
        <f t="shared" si="55"/>
        <v>17</v>
      </c>
      <c r="AP64" s="433">
        <v>0</v>
      </c>
      <c r="AQ64" s="433">
        <v>15</v>
      </c>
      <c r="AR64" s="433">
        <f t="shared" si="10"/>
        <v>2.4</v>
      </c>
      <c r="AS64" s="433">
        <v>0</v>
      </c>
      <c r="AT64" s="433">
        <v>0</v>
      </c>
      <c r="AU64" s="268">
        <f t="shared" si="15"/>
        <v>60</v>
      </c>
      <c r="AV64" s="433">
        <f t="shared" si="56"/>
        <v>0.26</v>
      </c>
      <c r="AW64" s="433" t="s">
        <v>14</v>
      </c>
      <c r="AX64" s="434" t="str">
        <f t="shared" si="57"/>
        <v>{0,0,0,0,92013758.16,0}</v>
      </c>
      <c r="AY64" s="433" t="s">
        <v>14</v>
      </c>
      <c r="AZ64" s="433" t="s">
        <v>15</v>
      </c>
      <c r="BA64" s="433">
        <v>0</v>
      </c>
      <c r="BB64" s="433">
        <v>0</v>
      </c>
      <c r="BC64" s="433">
        <f t="shared" si="58"/>
        <v>0</v>
      </c>
      <c r="BD64" s="433">
        <f t="shared" si="49"/>
        <v>0</v>
      </c>
      <c r="BE64" s="433">
        <f t="shared" si="59"/>
        <v>11200</v>
      </c>
      <c r="BF64" s="433">
        <v>1</v>
      </c>
      <c r="BG64" s="433">
        <v>1</v>
      </c>
      <c r="BH64" s="433">
        <v>1</v>
      </c>
      <c r="BI64" s="433"/>
      <c r="BJ64" s="433">
        <v>1</v>
      </c>
      <c r="BK64" s="433">
        <v>1</v>
      </c>
      <c r="BL64" s="433">
        <f t="shared" si="60"/>
        <v>400</v>
      </c>
      <c r="BM64" s="433">
        <f t="shared" si="61"/>
        <v>11200</v>
      </c>
      <c r="BN64" s="433">
        <v>0</v>
      </c>
    </row>
    <row r="65" spans="1:66" s="426" customFormat="1" x14ac:dyDescent="0.2">
      <c r="A65" s="438" t="str">
        <f t="shared" si="42"/>
        <v>710106018</v>
      </c>
      <c r="B65" s="439">
        <v>7.1</v>
      </c>
      <c r="C65" s="440" t="s">
        <v>208</v>
      </c>
      <c r="D65" s="439" t="s">
        <v>181</v>
      </c>
      <c r="E65" s="424">
        <v>1</v>
      </c>
      <c r="F65" s="441">
        <v>1.1000000000000001</v>
      </c>
      <c r="G65" s="442" t="s">
        <v>203</v>
      </c>
      <c r="H65" s="443">
        <f>'Wind Conditions'!$C$36</f>
        <v>29.71</v>
      </c>
      <c r="I65" s="444">
        <f>'Wind Conditions'!$C$39</f>
        <v>0.11</v>
      </c>
      <c r="J65" s="442"/>
      <c r="K65" s="445" t="s">
        <v>190</v>
      </c>
      <c r="L65" s="442">
        <f t="shared" si="63"/>
        <v>60</v>
      </c>
      <c r="M65" s="426">
        <v>0</v>
      </c>
      <c r="N65" s="577" t="s">
        <v>207</v>
      </c>
      <c r="O65" s="395">
        <f>VLOOKUP(MOD(180-$L65,360),'Wave and Current Conditions'!$C$33:$E$44,2,TRUE)</f>
        <v>2.25</v>
      </c>
      <c r="P65" s="395">
        <f>VLOOKUP(MOD(180-$L65,360),'Wave and Current Conditions'!$C$33:$E$44,3,TRUE)</f>
        <v>9.77</v>
      </c>
      <c r="Q65" s="445">
        <v>18</v>
      </c>
      <c r="R65" s="442">
        <f t="shared" si="43"/>
        <v>60</v>
      </c>
      <c r="S65" s="430">
        <f t="shared" si="62"/>
        <v>-8</v>
      </c>
      <c r="T65" s="419">
        <f t="shared" si="13"/>
        <v>92013758.159999996</v>
      </c>
      <c r="U65" s="442" t="s">
        <v>209</v>
      </c>
      <c r="V65" s="442">
        <f t="shared" si="44"/>
        <v>60</v>
      </c>
      <c r="W65" s="426">
        <f>'Wave and Current Conditions'!$D$99</f>
        <v>0.26</v>
      </c>
      <c r="X65" s="426">
        <v>400</v>
      </c>
      <c r="Y65" s="442">
        <v>10800</v>
      </c>
      <c r="Z65" s="446">
        <v>0.01</v>
      </c>
      <c r="AD65" s="433" t="str">
        <f t="shared" si="45"/>
        <v>'710106018'</v>
      </c>
      <c r="AE65" s="434" t="str">
        <f t="shared" si="50"/>
        <v>'PAR'</v>
      </c>
      <c r="AF65" s="433">
        <f t="shared" si="46"/>
        <v>60</v>
      </c>
      <c r="AG65" s="433">
        <f t="shared" si="47"/>
        <v>29.71</v>
      </c>
      <c r="AH65" s="433">
        <f t="shared" si="51"/>
        <v>1</v>
      </c>
      <c r="AI65" s="239" t="str">
        <f t="shared" si="48"/>
        <v>'F'</v>
      </c>
      <c r="AJ65" s="433">
        <f t="shared" si="52"/>
        <v>10</v>
      </c>
      <c r="AK65" s="268">
        <f t="shared" si="14"/>
        <v>60</v>
      </c>
      <c r="AL65" s="435">
        <f t="shared" si="53"/>
        <v>2.25</v>
      </c>
      <c r="AM65" s="435">
        <f t="shared" si="54"/>
        <v>9.77</v>
      </c>
      <c r="AN65" s="433">
        <f t="shared" si="8"/>
        <v>2.4</v>
      </c>
      <c r="AO65" s="433">
        <f t="shared" si="55"/>
        <v>18</v>
      </c>
      <c r="AP65" s="433">
        <v>0</v>
      </c>
      <c r="AQ65" s="433">
        <v>15</v>
      </c>
      <c r="AR65" s="433">
        <f t="shared" si="10"/>
        <v>2.4</v>
      </c>
      <c r="AS65" s="433">
        <v>0</v>
      </c>
      <c r="AT65" s="433">
        <v>0</v>
      </c>
      <c r="AU65" s="268">
        <f t="shared" si="15"/>
        <v>60</v>
      </c>
      <c r="AV65" s="433">
        <f t="shared" si="56"/>
        <v>0.26</v>
      </c>
      <c r="AW65" s="433" t="s">
        <v>14</v>
      </c>
      <c r="AX65" s="434" t="str">
        <f t="shared" si="57"/>
        <v>{0,0,0,0,92013758.16,0}</v>
      </c>
      <c r="AY65" s="433" t="s">
        <v>14</v>
      </c>
      <c r="AZ65" s="433" t="s">
        <v>15</v>
      </c>
      <c r="BA65" s="433">
        <v>0</v>
      </c>
      <c r="BB65" s="433">
        <v>0</v>
      </c>
      <c r="BC65" s="433">
        <f t="shared" si="58"/>
        <v>0</v>
      </c>
      <c r="BD65" s="433">
        <f t="shared" si="49"/>
        <v>0</v>
      </c>
      <c r="BE65" s="433">
        <f t="shared" si="59"/>
        <v>11200</v>
      </c>
      <c r="BF65" s="433">
        <v>1</v>
      </c>
      <c r="BG65" s="433">
        <v>1</v>
      </c>
      <c r="BH65" s="433">
        <v>1</v>
      </c>
      <c r="BI65" s="433"/>
      <c r="BJ65" s="433">
        <v>1</v>
      </c>
      <c r="BK65" s="433">
        <v>1</v>
      </c>
      <c r="BL65" s="433">
        <f t="shared" si="60"/>
        <v>400</v>
      </c>
      <c r="BM65" s="433">
        <f t="shared" si="61"/>
        <v>11200</v>
      </c>
      <c r="BN65" s="433">
        <v>0</v>
      </c>
    </row>
    <row r="66" spans="1:66" s="426" customFormat="1" x14ac:dyDescent="0.2">
      <c r="A66" s="421" t="str">
        <f t="shared" si="42"/>
        <v>710109019</v>
      </c>
      <c r="B66" s="422">
        <v>7.1</v>
      </c>
      <c r="C66" s="423" t="s">
        <v>208</v>
      </c>
      <c r="D66" s="422" t="s">
        <v>181</v>
      </c>
      <c r="E66" s="424">
        <v>1</v>
      </c>
      <c r="F66" s="425">
        <v>1.1000000000000001</v>
      </c>
      <c r="G66" s="426" t="s">
        <v>203</v>
      </c>
      <c r="H66" s="427">
        <f>'Wind Conditions'!$C$36</f>
        <v>29.71</v>
      </c>
      <c r="I66" s="428">
        <f>'Wind Conditions'!$C$39</f>
        <v>0.11</v>
      </c>
      <c r="K66" s="429" t="s">
        <v>182</v>
      </c>
      <c r="L66" s="426">
        <f t="shared" si="63"/>
        <v>90</v>
      </c>
      <c r="M66" s="426">
        <v>0</v>
      </c>
      <c r="N66" s="576" t="s">
        <v>207</v>
      </c>
      <c r="O66" s="395">
        <f>VLOOKUP(MOD(180-$L66,360),'Wave and Current Conditions'!$C$33:$E$44,2,TRUE)</f>
        <v>2.25</v>
      </c>
      <c r="P66" s="395">
        <f>VLOOKUP(MOD(180-$L66,360),'Wave and Current Conditions'!$C$33:$E$44,3,TRUE)</f>
        <v>9.77</v>
      </c>
      <c r="Q66" s="429">
        <v>19</v>
      </c>
      <c r="R66" s="426">
        <f t="shared" si="43"/>
        <v>90</v>
      </c>
      <c r="S66" s="430">
        <f t="shared" si="62"/>
        <v>-8</v>
      </c>
      <c r="T66" s="419">
        <f t="shared" si="13"/>
        <v>92013758.159999996</v>
      </c>
      <c r="U66" s="431" t="s">
        <v>209</v>
      </c>
      <c r="V66" s="426">
        <f t="shared" si="44"/>
        <v>90</v>
      </c>
      <c r="W66" s="426">
        <f>'Wave and Current Conditions'!$D$99</f>
        <v>0.26</v>
      </c>
      <c r="X66" s="426">
        <v>400</v>
      </c>
      <c r="Y66" s="426">
        <v>10800</v>
      </c>
      <c r="Z66" s="432">
        <v>0.01</v>
      </c>
      <c r="AD66" s="433" t="str">
        <f t="shared" si="45"/>
        <v>'710109019'</v>
      </c>
      <c r="AE66" s="434" t="str">
        <f t="shared" si="50"/>
        <v>'PAR'</v>
      </c>
      <c r="AF66" s="433">
        <f t="shared" si="46"/>
        <v>90</v>
      </c>
      <c r="AG66" s="433">
        <f t="shared" si="47"/>
        <v>29.71</v>
      </c>
      <c r="AH66" s="433">
        <f t="shared" si="51"/>
        <v>1</v>
      </c>
      <c r="AI66" s="239" t="str">
        <f t="shared" si="48"/>
        <v>'A'</v>
      </c>
      <c r="AJ66" s="433">
        <f t="shared" si="52"/>
        <v>10</v>
      </c>
      <c r="AK66" s="268">
        <f t="shared" si="14"/>
        <v>90</v>
      </c>
      <c r="AL66" s="435">
        <f t="shared" si="53"/>
        <v>2.25</v>
      </c>
      <c r="AM66" s="435">
        <f t="shared" si="54"/>
        <v>9.77</v>
      </c>
      <c r="AN66" s="433">
        <f t="shared" si="8"/>
        <v>2.4</v>
      </c>
      <c r="AO66" s="433">
        <f t="shared" si="55"/>
        <v>19</v>
      </c>
      <c r="AP66" s="433">
        <v>0</v>
      </c>
      <c r="AQ66" s="433">
        <v>15</v>
      </c>
      <c r="AR66" s="433">
        <f t="shared" si="10"/>
        <v>2.4</v>
      </c>
      <c r="AS66" s="433">
        <v>0</v>
      </c>
      <c r="AT66" s="433">
        <v>0</v>
      </c>
      <c r="AU66" s="268">
        <f t="shared" si="15"/>
        <v>90</v>
      </c>
      <c r="AV66" s="433">
        <f t="shared" si="56"/>
        <v>0.26</v>
      </c>
      <c r="AW66" s="433" t="s">
        <v>14</v>
      </c>
      <c r="AX66" s="434" t="str">
        <f t="shared" si="57"/>
        <v>{0,0,0,0,92013758.16,0}</v>
      </c>
      <c r="AY66" s="433" t="s">
        <v>14</v>
      </c>
      <c r="AZ66" s="433" t="s">
        <v>15</v>
      </c>
      <c r="BA66" s="433">
        <v>0</v>
      </c>
      <c r="BB66" s="433">
        <v>0</v>
      </c>
      <c r="BC66" s="433">
        <f t="shared" si="58"/>
        <v>0</v>
      </c>
      <c r="BD66" s="433">
        <f t="shared" si="49"/>
        <v>0</v>
      </c>
      <c r="BE66" s="433">
        <f t="shared" si="59"/>
        <v>11200</v>
      </c>
      <c r="BF66" s="433">
        <v>1</v>
      </c>
      <c r="BG66" s="433">
        <v>1</v>
      </c>
      <c r="BH66" s="433">
        <v>1</v>
      </c>
      <c r="BI66" s="433"/>
      <c r="BJ66" s="433">
        <v>1</v>
      </c>
      <c r="BK66" s="433">
        <v>1</v>
      </c>
      <c r="BL66" s="433">
        <f t="shared" si="60"/>
        <v>400</v>
      </c>
      <c r="BM66" s="433">
        <f t="shared" si="61"/>
        <v>11200</v>
      </c>
      <c r="BN66" s="433">
        <v>0</v>
      </c>
    </row>
    <row r="67" spans="1:66" s="426" customFormat="1" x14ac:dyDescent="0.2">
      <c r="A67" s="421" t="str">
        <f t="shared" si="42"/>
        <v>710109020</v>
      </c>
      <c r="B67" s="422">
        <v>7.1</v>
      </c>
      <c r="C67" s="423" t="s">
        <v>208</v>
      </c>
      <c r="D67" s="422" t="s">
        <v>181</v>
      </c>
      <c r="E67" s="424">
        <v>1</v>
      </c>
      <c r="F67" s="425">
        <v>1.1000000000000001</v>
      </c>
      <c r="G67" s="426" t="s">
        <v>203</v>
      </c>
      <c r="H67" s="427">
        <f>'Wind Conditions'!$C$36</f>
        <v>29.71</v>
      </c>
      <c r="I67" s="428">
        <f>'Wind Conditions'!$C$39</f>
        <v>0.11</v>
      </c>
      <c r="K67" s="429" t="s">
        <v>91</v>
      </c>
      <c r="L67" s="426">
        <f t="shared" si="63"/>
        <v>90</v>
      </c>
      <c r="M67" s="426">
        <v>0</v>
      </c>
      <c r="N67" s="576" t="s">
        <v>207</v>
      </c>
      <c r="O67" s="395">
        <f>VLOOKUP(MOD(180-$L67,360),'Wave and Current Conditions'!$C$33:$E$44,2,TRUE)</f>
        <v>2.25</v>
      </c>
      <c r="P67" s="395">
        <f>VLOOKUP(MOD(180-$L67,360),'Wave and Current Conditions'!$C$33:$E$44,3,TRUE)</f>
        <v>9.77</v>
      </c>
      <c r="Q67" s="429">
        <v>20</v>
      </c>
      <c r="R67" s="426">
        <f t="shared" si="43"/>
        <v>90</v>
      </c>
      <c r="S67" s="430">
        <f t="shared" si="62"/>
        <v>-8</v>
      </c>
      <c r="T67" s="419">
        <f t="shared" si="13"/>
        <v>92013758.159999996</v>
      </c>
      <c r="U67" s="431" t="s">
        <v>209</v>
      </c>
      <c r="V67" s="426">
        <f t="shared" si="44"/>
        <v>90</v>
      </c>
      <c r="W67" s="426">
        <f>'Wave and Current Conditions'!$D$99</f>
        <v>0.26</v>
      </c>
      <c r="X67" s="426">
        <v>400</v>
      </c>
      <c r="Y67" s="426">
        <v>10800</v>
      </c>
      <c r="Z67" s="432">
        <v>0.01</v>
      </c>
      <c r="AD67" s="433" t="str">
        <f t="shared" si="45"/>
        <v>'710109020'</v>
      </c>
      <c r="AE67" s="434" t="str">
        <f t="shared" si="50"/>
        <v>'PAR'</v>
      </c>
      <c r="AF67" s="433">
        <f t="shared" si="46"/>
        <v>90</v>
      </c>
      <c r="AG67" s="433">
        <f t="shared" si="47"/>
        <v>29.71</v>
      </c>
      <c r="AH67" s="433">
        <f t="shared" si="51"/>
        <v>1</v>
      </c>
      <c r="AI67" s="239" t="str">
        <f t="shared" si="48"/>
        <v>'B'</v>
      </c>
      <c r="AJ67" s="433">
        <f t="shared" si="52"/>
        <v>10</v>
      </c>
      <c r="AK67" s="268">
        <f t="shared" si="14"/>
        <v>90</v>
      </c>
      <c r="AL67" s="435">
        <f t="shared" si="53"/>
        <v>2.25</v>
      </c>
      <c r="AM67" s="435">
        <f t="shared" si="54"/>
        <v>9.77</v>
      </c>
      <c r="AN67" s="433">
        <f t="shared" si="8"/>
        <v>2.4</v>
      </c>
      <c r="AO67" s="433">
        <f t="shared" si="55"/>
        <v>20</v>
      </c>
      <c r="AP67" s="433">
        <v>0</v>
      </c>
      <c r="AQ67" s="433">
        <v>15</v>
      </c>
      <c r="AR67" s="433">
        <f t="shared" si="10"/>
        <v>2.4</v>
      </c>
      <c r="AS67" s="433">
        <v>0</v>
      </c>
      <c r="AT67" s="433">
        <v>0</v>
      </c>
      <c r="AU67" s="268">
        <f t="shared" si="15"/>
        <v>90</v>
      </c>
      <c r="AV67" s="433">
        <f t="shared" si="56"/>
        <v>0.26</v>
      </c>
      <c r="AW67" s="433" t="s">
        <v>14</v>
      </c>
      <c r="AX67" s="434" t="str">
        <f t="shared" si="57"/>
        <v>{0,0,0,0,92013758.16,0}</v>
      </c>
      <c r="AY67" s="433" t="s">
        <v>14</v>
      </c>
      <c r="AZ67" s="433" t="s">
        <v>15</v>
      </c>
      <c r="BA67" s="433">
        <v>0</v>
      </c>
      <c r="BB67" s="433">
        <v>0</v>
      </c>
      <c r="BC67" s="433">
        <f t="shared" si="58"/>
        <v>0</v>
      </c>
      <c r="BD67" s="433">
        <f t="shared" si="49"/>
        <v>0</v>
      </c>
      <c r="BE67" s="433">
        <f t="shared" si="59"/>
        <v>11200</v>
      </c>
      <c r="BF67" s="433">
        <v>1</v>
      </c>
      <c r="BG67" s="433">
        <v>1</v>
      </c>
      <c r="BH67" s="433">
        <v>1</v>
      </c>
      <c r="BI67" s="433"/>
      <c r="BJ67" s="433">
        <v>1</v>
      </c>
      <c r="BK67" s="433">
        <v>1</v>
      </c>
      <c r="BL67" s="433">
        <f t="shared" si="60"/>
        <v>400</v>
      </c>
      <c r="BM67" s="433">
        <f t="shared" si="61"/>
        <v>11200</v>
      </c>
      <c r="BN67" s="433">
        <v>0</v>
      </c>
    </row>
    <row r="68" spans="1:66" s="426" customFormat="1" x14ac:dyDescent="0.2">
      <c r="A68" s="421" t="str">
        <f t="shared" si="42"/>
        <v>710109021</v>
      </c>
      <c r="B68" s="422">
        <v>7.1</v>
      </c>
      <c r="C68" s="423" t="s">
        <v>208</v>
      </c>
      <c r="D68" s="422" t="s">
        <v>181</v>
      </c>
      <c r="E68" s="424">
        <v>1</v>
      </c>
      <c r="F68" s="425">
        <v>1.1000000000000001</v>
      </c>
      <c r="G68" s="426" t="s">
        <v>203</v>
      </c>
      <c r="H68" s="427">
        <f>'Wind Conditions'!$C$36</f>
        <v>29.71</v>
      </c>
      <c r="I68" s="428">
        <f>'Wind Conditions'!$C$39</f>
        <v>0.11</v>
      </c>
      <c r="K68" s="429" t="s">
        <v>186</v>
      </c>
      <c r="L68" s="426">
        <f t="shared" si="63"/>
        <v>90</v>
      </c>
      <c r="M68" s="426">
        <v>0</v>
      </c>
      <c r="N68" s="576" t="s">
        <v>207</v>
      </c>
      <c r="O68" s="395">
        <f>VLOOKUP(MOD(180-$L68,360),'Wave and Current Conditions'!$C$33:$E$44,2,TRUE)</f>
        <v>2.25</v>
      </c>
      <c r="P68" s="395">
        <f>VLOOKUP(MOD(180-$L68,360),'Wave and Current Conditions'!$C$33:$E$44,3,TRUE)</f>
        <v>9.77</v>
      </c>
      <c r="Q68" s="429">
        <v>21</v>
      </c>
      <c r="R68" s="426">
        <f t="shared" si="43"/>
        <v>90</v>
      </c>
      <c r="S68" s="430">
        <f t="shared" si="62"/>
        <v>-8</v>
      </c>
      <c r="T68" s="419">
        <f t="shared" si="13"/>
        <v>92013758.159999996</v>
      </c>
      <c r="U68" s="431" t="s">
        <v>209</v>
      </c>
      <c r="V68" s="426">
        <f t="shared" si="44"/>
        <v>90</v>
      </c>
      <c r="W68" s="426">
        <f>'Wave and Current Conditions'!$D$99</f>
        <v>0.26</v>
      </c>
      <c r="X68" s="426">
        <v>400</v>
      </c>
      <c r="Y68" s="426">
        <v>10800</v>
      </c>
      <c r="Z68" s="432">
        <v>0.01</v>
      </c>
      <c r="AD68" s="433" t="str">
        <f t="shared" si="45"/>
        <v>'710109021'</v>
      </c>
      <c r="AE68" s="434" t="str">
        <f t="shared" si="50"/>
        <v>'PAR'</v>
      </c>
      <c r="AF68" s="433">
        <f t="shared" si="46"/>
        <v>90</v>
      </c>
      <c r="AG68" s="433">
        <f t="shared" si="47"/>
        <v>29.71</v>
      </c>
      <c r="AH68" s="433">
        <f t="shared" si="51"/>
        <v>1</v>
      </c>
      <c r="AI68" s="239" t="str">
        <f t="shared" si="48"/>
        <v>'C'</v>
      </c>
      <c r="AJ68" s="433">
        <f t="shared" si="52"/>
        <v>10</v>
      </c>
      <c r="AK68" s="268">
        <f t="shared" si="14"/>
        <v>90</v>
      </c>
      <c r="AL68" s="435">
        <f t="shared" si="53"/>
        <v>2.25</v>
      </c>
      <c r="AM68" s="435">
        <f t="shared" si="54"/>
        <v>9.77</v>
      </c>
      <c r="AN68" s="433">
        <f t="shared" si="8"/>
        <v>2.4</v>
      </c>
      <c r="AO68" s="433">
        <f t="shared" si="55"/>
        <v>21</v>
      </c>
      <c r="AP68" s="433">
        <v>0</v>
      </c>
      <c r="AQ68" s="433">
        <v>15</v>
      </c>
      <c r="AR68" s="433">
        <f t="shared" si="10"/>
        <v>2.4</v>
      </c>
      <c r="AS68" s="433">
        <v>0</v>
      </c>
      <c r="AT68" s="433">
        <v>0</v>
      </c>
      <c r="AU68" s="268">
        <f t="shared" si="15"/>
        <v>90</v>
      </c>
      <c r="AV68" s="433">
        <f t="shared" si="56"/>
        <v>0.26</v>
      </c>
      <c r="AW68" s="433" t="s">
        <v>14</v>
      </c>
      <c r="AX68" s="434" t="str">
        <f t="shared" si="57"/>
        <v>{0,0,0,0,92013758.16,0}</v>
      </c>
      <c r="AY68" s="433" t="s">
        <v>14</v>
      </c>
      <c r="AZ68" s="433" t="s">
        <v>15</v>
      </c>
      <c r="BA68" s="433">
        <v>0</v>
      </c>
      <c r="BB68" s="433">
        <v>0</v>
      </c>
      <c r="BC68" s="433">
        <f t="shared" si="58"/>
        <v>0</v>
      </c>
      <c r="BD68" s="433">
        <f t="shared" si="49"/>
        <v>0</v>
      </c>
      <c r="BE68" s="433">
        <f t="shared" si="59"/>
        <v>11200</v>
      </c>
      <c r="BF68" s="433">
        <v>1</v>
      </c>
      <c r="BG68" s="433">
        <v>1</v>
      </c>
      <c r="BH68" s="433">
        <v>1</v>
      </c>
      <c r="BI68" s="433"/>
      <c r="BJ68" s="433">
        <v>1</v>
      </c>
      <c r="BK68" s="433">
        <v>1</v>
      </c>
      <c r="BL68" s="433">
        <f t="shared" si="60"/>
        <v>400</v>
      </c>
      <c r="BM68" s="433">
        <f t="shared" si="61"/>
        <v>11200</v>
      </c>
      <c r="BN68" s="433">
        <v>0</v>
      </c>
    </row>
    <row r="69" spans="1:66" s="426" customFormat="1" x14ac:dyDescent="0.2">
      <c r="A69" s="421" t="str">
        <f t="shared" si="42"/>
        <v>710109022</v>
      </c>
      <c r="B69" s="422">
        <v>7.1</v>
      </c>
      <c r="C69" s="423" t="s">
        <v>208</v>
      </c>
      <c r="D69" s="422" t="s">
        <v>181</v>
      </c>
      <c r="E69" s="424">
        <v>1</v>
      </c>
      <c r="F69" s="425">
        <v>1.1000000000000001</v>
      </c>
      <c r="G69" s="426" t="s">
        <v>203</v>
      </c>
      <c r="H69" s="427">
        <f>'Wind Conditions'!$C$36</f>
        <v>29.71</v>
      </c>
      <c r="I69" s="428">
        <f>'Wind Conditions'!$C$39</f>
        <v>0.11</v>
      </c>
      <c r="K69" s="429" t="s">
        <v>187</v>
      </c>
      <c r="L69" s="426">
        <f t="shared" si="63"/>
        <v>90</v>
      </c>
      <c r="M69" s="426">
        <v>0</v>
      </c>
      <c r="N69" s="576" t="s">
        <v>207</v>
      </c>
      <c r="O69" s="395">
        <f>VLOOKUP(MOD(180-$L69,360),'Wave and Current Conditions'!$C$33:$E$44,2,TRUE)</f>
        <v>2.25</v>
      </c>
      <c r="P69" s="395">
        <f>VLOOKUP(MOD(180-$L69,360),'Wave and Current Conditions'!$C$33:$E$44,3,TRUE)</f>
        <v>9.77</v>
      </c>
      <c r="Q69" s="429">
        <v>22</v>
      </c>
      <c r="R69" s="426">
        <f t="shared" si="43"/>
        <v>90</v>
      </c>
      <c r="S69" s="430">
        <f t="shared" si="62"/>
        <v>-8</v>
      </c>
      <c r="T69" s="419">
        <f t="shared" si="13"/>
        <v>92013758.159999996</v>
      </c>
      <c r="U69" s="431" t="s">
        <v>209</v>
      </c>
      <c r="V69" s="426">
        <f t="shared" si="44"/>
        <v>90</v>
      </c>
      <c r="W69" s="426">
        <f>'Wave and Current Conditions'!$D$99</f>
        <v>0.26</v>
      </c>
      <c r="X69" s="426">
        <v>400</v>
      </c>
      <c r="Y69" s="426">
        <v>10800</v>
      </c>
      <c r="Z69" s="432">
        <v>0.01</v>
      </c>
      <c r="AD69" s="433" t="str">
        <f t="shared" si="45"/>
        <v>'710109022'</v>
      </c>
      <c r="AE69" s="434" t="str">
        <f t="shared" si="50"/>
        <v>'PAR'</v>
      </c>
      <c r="AF69" s="433">
        <f t="shared" si="46"/>
        <v>90</v>
      </c>
      <c r="AG69" s="433">
        <f t="shared" si="47"/>
        <v>29.71</v>
      </c>
      <c r="AH69" s="433">
        <f t="shared" si="51"/>
        <v>1</v>
      </c>
      <c r="AI69" s="239" t="str">
        <f t="shared" si="48"/>
        <v>'D'</v>
      </c>
      <c r="AJ69" s="433">
        <f t="shared" si="52"/>
        <v>10</v>
      </c>
      <c r="AK69" s="268">
        <f t="shared" si="14"/>
        <v>90</v>
      </c>
      <c r="AL69" s="435">
        <f t="shared" si="53"/>
        <v>2.25</v>
      </c>
      <c r="AM69" s="435">
        <f t="shared" si="54"/>
        <v>9.77</v>
      </c>
      <c r="AN69" s="433">
        <f t="shared" si="8"/>
        <v>2.4</v>
      </c>
      <c r="AO69" s="433">
        <f t="shared" si="55"/>
        <v>22</v>
      </c>
      <c r="AP69" s="433">
        <v>0</v>
      </c>
      <c r="AQ69" s="433">
        <v>15</v>
      </c>
      <c r="AR69" s="433">
        <f t="shared" si="10"/>
        <v>2.4</v>
      </c>
      <c r="AS69" s="433">
        <v>0</v>
      </c>
      <c r="AT69" s="433">
        <v>0</v>
      </c>
      <c r="AU69" s="268">
        <f t="shared" si="15"/>
        <v>90</v>
      </c>
      <c r="AV69" s="433">
        <f t="shared" si="56"/>
        <v>0.26</v>
      </c>
      <c r="AW69" s="433" t="s">
        <v>14</v>
      </c>
      <c r="AX69" s="434" t="str">
        <f t="shared" si="57"/>
        <v>{0,0,0,0,92013758.16,0}</v>
      </c>
      <c r="AY69" s="433" t="s">
        <v>14</v>
      </c>
      <c r="AZ69" s="433" t="s">
        <v>15</v>
      </c>
      <c r="BA69" s="433">
        <v>0</v>
      </c>
      <c r="BB69" s="433">
        <v>0</v>
      </c>
      <c r="BC69" s="433">
        <f t="shared" si="58"/>
        <v>0</v>
      </c>
      <c r="BD69" s="433">
        <f t="shared" si="49"/>
        <v>0</v>
      </c>
      <c r="BE69" s="433">
        <f t="shared" si="59"/>
        <v>11200</v>
      </c>
      <c r="BF69" s="433">
        <v>1</v>
      </c>
      <c r="BG69" s="433">
        <v>1</v>
      </c>
      <c r="BH69" s="433">
        <v>1</v>
      </c>
      <c r="BI69" s="433"/>
      <c r="BJ69" s="433">
        <v>1</v>
      </c>
      <c r="BK69" s="433">
        <v>1</v>
      </c>
      <c r="BL69" s="433">
        <f t="shared" si="60"/>
        <v>400</v>
      </c>
      <c r="BM69" s="433">
        <f t="shared" si="61"/>
        <v>11200</v>
      </c>
      <c r="BN69" s="433">
        <v>0</v>
      </c>
    </row>
    <row r="70" spans="1:66" s="426" customFormat="1" x14ac:dyDescent="0.2">
      <c r="A70" s="421" t="str">
        <f t="shared" ref="A70:A89" si="64">TEXT(B70*10,"00")&amp;TEXT(E70,"00")&amp;TEXT(R70,"000")&amp;TEXT(Q70,"00")</f>
        <v>710109023</v>
      </c>
      <c r="B70" s="422">
        <v>7.1</v>
      </c>
      <c r="C70" s="423" t="s">
        <v>208</v>
      </c>
      <c r="D70" s="422" t="s">
        <v>181</v>
      </c>
      <c r="E70" s="424">
        <v>1</v>
      </c>
      <c r="F70" s="425">
        <v>1.1000000000000001</v>
      </c>
      <c r="G70" s="426" t="s">
        <v>203</v>
      </c>
      <c r="H70" s="427">
        <f>'Wind Conditions'!$C$36</f>
        <v>29.71</v>
      </c>
      <c r="I70" s="428">
        <f>'Wind Conditions'!$C$39</f>
        <v>0.11</v>
      </c>
      <c r="K70" s="429" t="s">
        <v>188</v>
      </c>
      <c r="L70" s="426">
        <f t="shared" si="63"/>
        <v>90</v>
      </c>
      <c r="M70" s="426">
        <v>0</v>
      </c>
      <c r="N70" s="576" t="s">
        <v>207</v>
      </c>
      <c r="O70" s="395">
        <f>VLOOKUP(MOD(180-$L70,360),'Wave and Current Conditions'!$C$33:$E$44,2,TRUE)</f>
        <v>2.25</v>
      </c>
      <c r="P70" s="395">
        <f>VLOOKUP(MOD(180-$L70,360),'Wave and Current Conditions'!$C$33:$E$44,3,TRUE)</f>
        <v>9.77</v>
      </c>
      <c r="Q70" s="429">
        <v>23</v>
      </c>
      <c r="R70" s="426">
        <f t="shared" ref="R70:R89" si="65">L70</f>
        <v>90</v>
      </c>
      <c r="S70" s="430">
        <f t="shared" si="62"/>
        <v>-8</v>
      </c>
      <c r="T70" s="419">
        <f t="shared" si="13"/>
        <v>92013758.159999996</v>
      </c>
      <c r="U70" s="431" t="s">
        <v>209</v>
      </c>
      <c r="V70" s="426">
        <f t="shared" ref="V70:V89" si="66">R70</f>
        <v>90</v>
      </c>
      <c r="W70" s="426">
        <f>'Wave and Current Conditions'!$D$99</f>
        <v>0.26</v>
      </c>
      <c r="X70" s="426">
        <v>400</v>
      </c>
      <c r="Y70" s="426">
        <v>10800</v>
      </c>
      <c r="Z70" s="432">
        <v>0.01</v>
      </c>
      <c r="AD70" s="433" t="str">
        <f t="shared" ref="AD70:AD89" si="67">"'"&amp;A70&amp;"'"</f>
        <v>'710109023'</v>
      </c>
      <c r="AE70" s="434" t="str">
        <f t="shared" si="50"/>
        <v>'PAR'</v>
      </c>
      <c r="AF70" s="433">
        <f t="shared" ref="AF70:AF89" si="68">L70</f>
        <v>90</v>
      </c>
      <c r="AG70" s="433">
        <f t="shared" ref="AG70:AG89" si="69">H70</f>
        <v>29.71</v>
      </c>
      <c r="AH70" s="433">
        <f t="shared" si="51"/>
        <v>1</v>
      </c>
      <c r="AI70" s="239" t="str">
        <f t="shared" ref="AI70:AI89" si="70">"'"&amp;K70&amp;"'"</f>
        <v>'E'</v>
      </c>
      <c r="AJ70" s="433">
        <f t="shared" si="52"/>
        <v>10</v>
      </c>
      <c r="AK70" s="268">
        <f t="shared" si="14"/>
        <v>90</v>
      </c>
      <c r="AL70" s="435">
        <f t="shared" si="53"/>
        <v>2.25</v>
      </c>
      <c r="AM70" s="435">
        <f t="shared" si="54"/>
        <v>9.77</v>
      </c>
      <c r="AN70" s="433">
        <f t="shared" ref="AN70:AN89" si="71">gamma</f>
        <v>2.4</v>
      </c>
      <c r="AO70" s="433">
        <f t="shared" si="55"/>
        <v>23</v>
      </c>
      <c r="AP70" s="433">
        <v>0</v>
      </c>
      <c r="AQ70" s="433">
        <v>15</v>
      </c>
      <c r="AR70" s="433">
        <f t="shared" ref="AR70:AR89" si="72">gamma</f>
        <v>2.4</v>
      </c>
      <c r="AS70" s="433">
        <v>0</v>
      </c>
      <c r="AT70" s="433">
        <v>0</v>
      </c>
      <c r="AU70" s="268">
        <f t="shared" si="15"/>
        <v>90</v>
      </c>
      <c r="AV70" s="433">
        <f t="shared" si="56"/>
        <v>0.26</v>
      </c>
      <c r="AW70" s="433" t="s">
        <v>14</v>
      </c>
      <c r="AX70" s="434" t="str">
        <f t="shared" si="57"/>
        <v>{0,0,0,0,92013758.16,0}</v>
      </c>
      <c r="AY70" s="433" t="s">
        <v>14</v>
      </c>
      <c r="AZ70" s="433" t="s">
        <v>15</v>
      </c>
      <c r="BA70" s="433">
        <v>0</v>
      </c>
      <c r="BB70" s="433">
        <v>0</v>
      </c>
      <c r="BC70" s="433">
        <f t="shared" si="58"/>
        <v>0</v>
      </c>
      <c r="BD70" s="433">
        <f t="shared" ref="BD70:BD89" si="73">M70</f>
        <v>0</v>
      </c>
      <c r="BE70" s="433">
        <f t="shared" si="59"/>
        <v>11200</v>
      </c>
      <c r="BF70" s="433">
        <v>1</v>
      </c>
      <c r="BG70" s="433">
        <v>1</v>
      </c>
      <c r="BH70" s="433">
        <v>1</v>
      </c>
      <c r="BI70" s="433"/>
      <c r="BJ70" s="433">
        <v>1</v>
      </c>
      <c r="BK70" s="433">
        <v>1</v>
      </c>
      <c r="BL70" s="433">
        <f t="shared" si="60"/>
        <v>400</v>
      </c>
      <c r="BM70" s="433">
        <f t="shared" si="61"/>
        <v>11200</v>
      </c>
      <c r="BN70" s="433">
        <v>0</v>
      </c>
    </row>
    <row r="71" spans="1:66" s="426" customFormat="1" x14ac:dyDescent="0.2">
      <c r="A71" s="438" t="str">
        <f t="shared" si="64"/>
        <v>710109024</v>
      </c>
      <c r="B71" s="439">
        <v>7.1</v>
      </c>
      <c r="C71" s="440" t="s">
        <v>208</v>
      </c>
      <c r="D71" s="439" t="s">
        <v>181</v>
      </c>
      <c r="E71" s="424">
        <v>1</v>
      </c>
      <c r="F71" s="441">
        <v>1.1000000000000001</v>
      </c>
      <c r="G71" s="442" t="s">
        <v>203</v>
      </c>
      <c r="H71" s="443">
        <f>'Wind Conditions'!$C$36</f>
        <v>29.71</v>
      </c>
      <c r="I71" s="444">
        <f>'Wind Conditions'!$C$39</f>
        <v>0.11</v>
      </c>
      <c r="J71" s="442"/>
      <c r="K71" s="445" t="s">
        <v>190</v>
      </c>
      <c r="L71" s="442">
        <f t="shared" si="63"/>
        <v>90</v>
      </c>
      <c r="M71" s="426">
        <v>0</v>
      </c>
      <c r="N71" s="577" t="s">
        <v>207</v>
      </c>
      <c r="O71" s="395">
        <f>VLOOKUP(MOD(180-$L71,360),'Wave and Current Conditions'!$C$33:$E$44,2,TRUE)</f>
        <v>2.25</v>
      </c>
      <c r="P71" s="395">
        <f>VLOOKUP(MOD(180-$L71,360),'Wave and Current Conditions'!$C$33:$E$44,3,TRUE)</f>
        <v>9.77</v>
      </c>
      <c r="Q71" s="445">
        <v>24</v>
      </c>
      <c r="R71" s="442">
        <f t="shared" si="65"/>
        <v>90</v>
      </c>
      <c r="S71" s="430">
        <f t="shared" si="62"/>
        <v>-8</v>
      </c>
      <c r="T71" s="419">
        <f t="shared" ref="T71:T89" si="74">ABS(S71)*SIGN(S71*-1)*T$5</f>
        <v>92013758.159999996</v>
      </c>
      <c r="U71" s="442" t="s">
        <v>209</v>
      </c>
      <c r="V71" s="442">
        <f t="shared" si="66"/>
        <v>90</v>
      </c>
      <c r="W71" s="426">
        <f>'Wave and Current Conditions'!$D$99</f>
        <v>0.26</v>
      </c>
      <c r="X71" s="426">
        <v>400</v>
      </c>
      <c r="Y71" s="442">
        <v>10800</v>
      </c>
      <c r="Z71" s="446">
        <v>0.01</v>
      </c>
      <c r="AD71" s="433" t="str">
        <f t="shared" si="67"/>
        <v>'710109024'</v>
      </c>
      <c r="AE71" s="434" t="str">
        <f t="shared" si="50"/>
        <v>'PAR'</v>
      </c>
      <c r="AF71" s="433">
        <f t="shared" si="68"/>
        <v>90</v>
      </c>
      <c r="AG71" s="433">
        <f t="shared" si="69"/>
        <v>29.71</v>
      </c>
      <c r="AH71" s="433">
        <f t="shared" si="51"/>
        <v>1</v>
      </c>
      <c r="AI71" s="239" t="str">
        <f t="shared" si="70"/>
        <v>'F'</v>
      </c>
      <c r="AJ71" s="433">
        <f t="shared" si="52"/>
        <v>10</v>
      </c>
      <c r="AK71" s="268">
        <f t="shared" ref="AK71:AK89" si="75">R71</f>
        <v>90</v>
      </c>
      <c r="AL71" s="435">
        <f t="shared" si="53"/>
        <v>2.25</v>
      </c>
      <c r="AM71" s="435">
        <f t="shared" si="54"/>
        <v>9.77</v>
      </c>
      <c r="AN71" s="433">
        <f t="shared" si="71"/>
        <v>2.4</v>
      </c>
      <c r="AO71" s="433">
        <f t="shared" si="55"/>
        <v>24</v>
      </c>
      <c r="AP71" s="433">
        <v>0</v>
      </c>
      <c r="AQ71" s="433">
        <v>15</v>
      </c>
      <c r="AR71" s="433">
        <f t="shared" si="72"/>
        <v>2.4</v>
      </c>
      <c r="AS71" s="433">
        <v>0</v>
      </c>
      <c r="AT71" s="433">
        <v>0</v>
      </c>
      <c r="AU71" s="268">
        <f t="shared" ref="AU71:AU89" si="76">V71</f>
        <v>90</v>
      </c>
      <c r="AV71" s="433">
        <f t="shared" si="56"/>
        <v>0.26</v>
      </c>
      <c r="AW71" s="433" t="s">
        <v>14</v>
      </c>
      <c r="AX71" s="434" t="str">
        <f t="shared" si="57"/>
        <v>{0,0,0,0,92013758.16,0}</v>
      </c>
      <c r="AY71" s="433" t="s">
        <v>14</v>
      </c>
      <c r="AZ71" s="433" t="s">
        <v>15</v>
      </c>
      <c r="BA71" s="433">
        <v>0</v>
      </c>
      <c r="BB71" s="433">
        <v>0</v>
      </c>
      <c r="BC71" s="433">
        <f t="shared" si="58"/>
        <v>0</v>
      </c>
      <c r="BD71" s="433">
        <f t="shared" si="73"/>
        <v>0</v>
      </c>
      <c r="BE71" s="433">
        <f t="shared" si="59"/>
        <v>11200</v>
      </c>
      <c r="BF71" s="433">
        <v>1</v>
      </c>
      <c r="BG71" s="433">
        <v>1</v>
      </c>
      <c r="BH71" s="433">
        <v>1</v>
      </c>
      <c r="BI71" s="433"/>
      <c r="BJ71" s="433">
        <v>1</v>
      </c>
      <c r="BK71" s="433">
        <v>1</v>
      </c>
      <c r="BL71" s="433">
        <f t="shared" si="60"/>
        <v>400</v>
      </c>
      <c r="BM71" s="433">
        <f t="shared" si="61"/>
        <v>11200</v>
      </c>
      <c r="BN71" s="433">
        <v>0</v>
      </c>
    </row>
    <row r="72" spans="1:66" s="426" customFormat="1" x14ac:dyDescent="0.2">
      <c r="A72" s="421" t="str">
        <f t="shared" si="64"/>
        <v>710112025</v>
      </c>
      <c r="B72" s="422">
        <v>7.1</v>
      </c>
      <c r="C72" s="423" t="s">
        <v>208</v>
      </c>
      <c r="D72" s="422" t="s">
        <v>181</v>
      </c>
      <c r="E72" s="424">
        <v>1</v>
      </c>
      <c r="F72" s="425">
        <v>1.1000000000000001</v>
      </c>
      <c r="G72" s="426" t="s">
        <v>203</v>
      </c>
      <c r="H72" s="427">
        <f>'Wind Conditions'!$C$36</f>
        <v>29.71</v>
      </c>
      <c r="I72" s="428">
        <f>'Wind Conditions'!$C$39</f>
        <v>0.11</v>
      </c>
      <c r="K72" s="429" t="s">
        <v>182</v>
      </c>
      <c r="L72" s="426">
        <f t="shared" si="63"/>
        <v>120</v>
      </c>
      <c r="M72" s="426">
        <v>0</v>
      </c>
      <c r="N72" s="576" t="s">
        <v>207</v>
      </c>
      <c r="O72" s="395">
        <f>VLOOKUP(MOD(180-$L72,360),'Wave and Current Conditions'!$C$33:$E$44,2,TRUE)</f>
        <v>2.25</v>
      </c>
      <c r="P72" s="395">
        <f>VLOOKUP(MOD(180-$L72,360),'Wave and Current Conditions'!$C$33:$E$44,3,TRUE)</f>
        <v>9.77</v>
      </c>
      <c r="Q72" s="429">
        <v>25</v>
      </c>
      <c r="R72" s="426">
        <f t="shared" si="65"/>
        <v>120</v>
      </c>
      <c r="S72" s="430">
        <f t="shared" si="62"/>
        <v>-8</v>
      </c>
      <c r="T72" s="419">
        <f t="shared" si="74"/>
        <v>92013758.159999996</v>
      </c>
      <c r="U72" s="431" t="s">
        <v>209</v>
      </c>
      <c r="V72" s="426">
        <f t="shared" si="66"/>
        <v>120</v>
      </c>
      <c r="W72" s="426">
        <f>'Wave and Current Conditions'!$D$99</f>
        <v>0.26</v>
      </c>
      <c r="X72" s="426">
        <v>400</v>
      </c>
      <c r="Y72" s="426">
        <v>10800</v>
      </c>
      <c r="Z72" s="432">
        <v>0.01</v>
      </c>
      <c r="AD72" s="433" t="str">
        <f t="shared" si="67"/>
        <v>'710112025'</v>
      </c>
      <c r="AE72" s="434" t="str">
        <f t="shared" si="50"/>
        <v>'PAR'</v>
      </c>
      <c r="AF72" s="433">
        <f t="shared" si="68"/>
        <v>120</v>
      </c>
      <c r="AG72" s="433">
        <f t="shared" si="69"/>
        <v>29.71</v>
      </c>
      <c r="AH72" s="433">
        <f t="shared" si="51"/>
        <v>1</v>
      </c>
      <c r="AI72" s="239" t="str">
        <f t="shared" si="70"/>
        <v>'A'</v>
      </c>
      <c r="AJ72" s="433">
        <f t="shared" si="52"/>
        <v>10</v>
      </c>
      <c r="AK72" s="268">
        <f t="shared" si="75"/>
        <v>120</v>
      </c>
      <c r="AL72" s="435">
        <f t="shared" si="53"/>
        <v>2.25</v>
      </c>
      <c r="AM72" s="435">
        <f t="shared" si="54"/>
        <v>9.77</v>
      </c>
      <c r="AN72" s="433">
        <f t="shared" si="71"/>
        <v>2.4</v>
      </c>
      <c r="AO72" s="433">
        <f t="shared" si="55"/>
        <v>25</v>
      </c>
      <c r="AP72" s="433">
        <v>0</v>
      </c>
      <c r="AQ72" s="433">
        <v>15</v>
      </c>
      <c r="AR72" s="433">
        <f t="shared" si="72"/>
        <v>2.4</v>
      </c>
      <c r="AS72" s="433">
        <v>0</v>
      </c>
      <c r="AT72" s="433">
        <v>0</v>
      </c>
      <c r="AU72" s="268">
        <f t="shared" si="76"/>
        <v>120</v>
      </c>
      <c r="AV72" s="433">
        <f t="shared" si="56"/>
        <v>0.26</v>
      </c>
      <c r="AW72" s="433" t="s">
        <v>14</v>
      </c>
      <c r="AX72" s="434" t="str">
        <f t="shared" si="57"/>
        <v>{0,0,0,0,92013758.16,0}</v>
      </c>
      <c r="AY72" s="433" t="s">
        <v>14</v>
      </c>
      <c r="AZ72" s="433" t="s">
        <v>15</v>
      </c>
      <c r="BA72" s="433">
        <v>0</v>
      </c>
      <c r="BB72" s="433">
        <v>0</v>
      </c>
      <c r="BC72" s="433">
        <f t="shared" si="58"/>
        <v>0</v>
      </c>
      <c r="BD72" s="433">
        <f t="shared" si="73"/>
        <v>0</v>
      </c>
      <c r="BE72" s="433">
        <f t="shared" si="59"/>
        <v>11200</v>
      </c>
      <c r="BF72" s="433">
        <v>1</v>
      </c>
      <c r="BG72" s="433">
        <v>1</v>
      </c>
      <c r="BH72" s="433">
        <v>1</v>
      </c>
      <c r="BI72" s="433"/>
      <c r="BJ72" s="433">
        <v>1</v>
      </c>
      <c r="BK72" s="433">
        <v>1</v>
      </c>
      <c r="BL72" s="433">
        <f t="shared" si="60"/>
        <v>400</v>
      </c>
      <c r="BM72" s="433">
        <f t="shared" si="61"/>
        <v>11200</v>
      </c>
      <c r="BN72" s="433">
        <v>0</v>
      </c>
    </row>
    <row r="73" spans="1:66" s="426" customFormat="1" x14ac:dyDescent="0.2">
      <c r="A73" s="421" t="str">
        <f t="shared" si="64"/>
        <v>710112026</v>
      </c>
      <c r="B73" s="422">
        <v>7.1</v>
      </c>
      <c r="C73" s="423" t="s">
        <v>208</v>
      </c>
      <c r="D73" s="422" t="s">
        <v>181</v>
      </c>
      <c r="E73" s="424">
        <v>1</v>
      </c>
      <c r="F73" s="425">
        <v>1.1000000000000001</v>
      </c>
      <c r="G73" s="426" t="s">
        <v>203</v>
      </c>
      <c r="H73" s="427">
        <f>'Wind Conditions'!$C$36</f>
        <v>29.71</v>
      </c>
      <c r="I73" s="428">
        <f>'Wind Conditions'!$C$39</f>
        <v>0.11</v>
      </c>
      <c r="K73" s="429" t="s">
        <v>91</v>
      </c>
      <c r="L73" s="426">
        <f t="shared" si="63"/>
        <v>120</v>
      </c>
      <c r="M73" s="426">
        <v>0</v>
      </c>
      <c r="N73" s="576" t="s">
        <v>207</v>
      </c>
      <c r="O73" s="395">
        <f>VLOOKUP(MOD(180-$L73,360),'Wave and Current Conditions'!$C$33:$E$44,2,TRUE)</f>
        <v>2.25</v>
      </c>
      <c r="P73" s="395">
        <f>VLOOKUP(MOD(180-$L73,360),'Wave and Current Conditions'!$C$33:$E$44,3,TRUE)</f>
        <v>9.77</v>
      </c>
      <c r="Q73" s="429">
        <v>26</v>
      </c>
      <c r="R73" s="426">
        <f t="shared" si="65"/>
        <v>120</v>
      </c>
      <c r="S73" s="430">
        <f t="shared" si="62"/>
        <v>-8</v>
      </c>
      <c r="T73" s="419">
        <f t="shared" si="74"/>
        <v>92013758.159999996</v>
      </c>
      <c r="U73" s="431" t="s">
        <v>209</v>
      </c>
      <c r="V73" s="426">
        <f t="shared" si="66"/>
        <v>120</v>
      </c>
      <c r="W73" s="426">
        <f>'Wave and Current Conditions'!$D$99</f>
        <v>0.26</v>
      </c>
      <c r="X73" s="426">
        <v>400</v>
      </c>
      <c r="Y73" s="426">
        <v>10800</v>
      </c>
      <c r="Z73" s="432">
        <v>0.01</v>
      </c>
      <c r="AD73" s="433" t="str">
        <f t="shared" si="67"/>
        <v>'710112026'</v>
      </c>
      <c r="AE73" s="434" t="str">
        <f t="shared" si="50"/>
        <v>'PAR'</v>
      </c>
      <c r="AF73" s="433">
        <f t="shared" si="68"/>
        <v>120</v>
      </c>
      <c r="AG73" s="433">
        <f t="shared" si="69"/>
        <v>29.71</v>
      </c>
      <c r="AH73" s="433">
        <f t="shared" si="51"/>
        <v>1</v>
      </c>
      <c r="AI73" s="239" t="str">
        <f t="shared" si="70"/>
        <v>'B'</v>
      </c>
      <c r="AJ73" s="433">
        <f t="shared" si="52"/>
        <v>10</v>
      </c>
      <c r="AK73" s="268">
        <f t="shared" si="75"/>
        <v>120</v>
      </c>
      <c r="AL73" s="435">
        <f t="shared" si="53"/>
        <v>2.25</v>
      </c>
      <c r="AM73" s="435">
        <f t="shared" si="54"/>
        <v>9.77</v>
      </c>
      <c r="AN73" s="433">
        <f t="shared" si="71"/>
        <v>2.4</v>
      </c>
      <c r="AO73" s="433">
        <f t="shared" si="55"/>
        <v>26</v>
      </c>
      <c r="AP73" s="433">
        <v>0</v>
      </c>
      <c r="AQ73" s="433">
        <v>15</v>
      </c>
      <c r="AR73" s="433">
        <f t="shared" si="72"/>
        <v>2.4</v>
      </c>
      <c r="AS73" s="433">
        <v>0</v>
      </c>
      <c r="AT73" s="433">
        <v>0</v>
      </c>
      <c r="AU73" s="268">
        <f t="shared" si="76"/>
        <v>120</v>
      </c>
      <c r="AV73" s="433">
        <f t="shared" si="56"/>
        <v>0.26</v>
      </c>
      <c r="AW73" s="433" t="s">
        <v>14</v>
      </c>
      <c r="AX73" s="434" t="str">
        <f t="shared" si="57"/>
        <v>{0,0,0,0,92013758.16,0}</v>
      </c>
      <c r="AY73" s="433" t="s">
        <v>14</v>
      </c>
      <c r="AZ73" s="433" t="s">
        <v>15</v>
      </c>
      <c r="BA73" s="433">
        <v>0</v>
      </c>
      <c r="BB73" s="433">
        <v>0</v>
      </c>
      <c r="BC73" s="433">
        <f t="shared" si="58"/>
        <v>0</v>
      </c>
      <c r="BD73" s="433">
        <f t="shared" si="73"/>
        <v>0</v>
      </c>
      <c r="BE73" s="433">
        <f t="shared" si="59"/>
        <v>11200</v>
      </c>
      <c r="BF73" s="433">
        <v>1</v>
      </c>
      <c r="BG73" s="433">
        <v>1</v>
      </c>
      <c r="BH73" s="433">
        <v>1</v>
      </c>
      <c r="BI73" s="433"/>
      <c r="BJ73" s="433">
        <v>1</v>
      </c>
      <c r="BK73" s="433">
        <v>1</v>
      </c>
      <c r="BL73" s="433">
        <f t="shared" si="60"/>
        <v>400</v>
      </c>
      <c r="BM73" s="433">
        <f t="shared" si="61"/>
        <v>11200</v>
      </c>
      <c r="BN73" s="433">
        <v>0</v>
      </c>
    </row>
    <row r="74" spans="1:66" s="426" customFormat="1" x14ac:dyDescent="0.2">
      <c r="A74" s="421" t="str">
        <f t="shared" si="64"/>
        <v>710112027</v>
      </c>
      <c r="B74" s="422">
        <v>7.1</v>
      </c>
      <c r="C74" s="423" t="s">
        <v>208</v>
      </c>
      <c r="D74" s="422" t="s">
        <v>181</v>
      </c>
      <c r="E74" s="424">
        <v>1</v>
      </c>
      <c r="F74" s="425">
        <v>1.1000000000000001</v>
      </c>
      <c r="G74" s="426" t="s">
        <v>203</v>
      </c>
      <c r="H74" s="427">
        <f>'Wind Conditions'!$C$36</f>
        <v>29.71</v>
      </c>
      <c r="I74" s="428">
        <f>'Wind Conditions'!$C$39</f>
        <v>0.11</v>
      </c>
      <c r="K74" s="429" t="s">
        <v>186</v>
      </c>
      <c r="L74" s="426">
        <f t="shared" si="63"/>
        <v>120</v>
      </c>
      <c r="M74" s="426">
        <v>0</v>
      </c>
      <c r="N74" s="576" t="s">
        <v>207</v>
      </c>
      <c r="O74" s="395">
        <f>VLOOKUP(MOD(180-$L74,360),'Wave and Current Conditions'!$C$33:$E$44,2,TRUE)</f>
        <v>2.25</v>
      </c>
      <c r="P74" s="395">
        <f>VLOOKUP(MOD(180-$L74,360),'Wave and Current Conditions'!$C$33:$E$44,3,TRUE)</f>
        <v>9.77</v>
      </c>
      <c r="Q74" s="429">
        <v>27</v>
      </c>
      <c r="R74" s="426">
        <f t="shared" si="65"/>
        <v>120</v>
      </c>
      <c r="S74" s="430">
        <f t="shared" si="62"/>
        <v>-8</v>
      </c>
      <c r="T74" s="419">
        <f t="shared" si="74"/>
        <v>92013758.159999996</v>
      </c>
      <c r="U74" s="431" t="s">
        <v>209</v>
      </c>
      <c r="V74" s="426">
        <f t="shared" si="66"/>
        <v>120</v>
      </c>
      <c r="W74" s="426">
        <f>'Wave and Current Conditions'!$D$99</f>
        <v>0.26</v>
      </c>
      <c r="X74" s="426">
        <v>400</v>
      </c>
      <c r="Y74" s="426">
        <v>10800</v>
      </c>
      <c r="Z74" s="432">
        <v>0.01</v>
      </c>
      <c r="AD74" s="433" t="str">
        <f t="shared" si="67"/>
        <v>'710112027'</v>
      </c>
      <c r="AE74" s="434" t="str">
        <f t="shared" si="50"/>
        <v>'PAR'</v>
      </c>
      <c r="AF74" s="433">
        <f t="shared" si="68"/>
        <v>120</v>
      </c>
      <c r="AG74" s="433">
        <f t="shared" si="69"/>
        <v>29.71</v>
      </c>
      <c r="AH74" s="433">
        <f t="shared" si="51"/>
        <v>1</v>
      </c>
      <c r="AI74" s="239" t="str">
        <f t="shared" si="70"/>
        <v>'C'</v>
      </c>
      <c r="AJ74" s="433">
        <f t="shared" si="52"/>
        <v>10</v>
      </c>
      <c r="AK74" s="268">
        <f t="shared" si="75"/>
        <v>120</v>
      </c>
      <c r="AL74" s="435">
        <f t="shared" si="53"/>
        <v>2.25</v>
      </c>
      <c r="AM74" s="435">
        <f t="shared" si="54"/>
        <v>9.77</v>
      </c>
      <c r="AN74" s="433">
        <f t="shared" si="71"/>
        <v>2.4</v>
      </c>
      <c r="AO74" s="433">
        <f t="shared" si="55"/>
        <v>27</v>
      </c>
      <c r="AP74" s="433">
        <v>0</v>
      </c>
      <c r="AQ74" s="433">
        <v>15</v>
      </c>
      <c r="AR74" s="433">
        <f t="shared" si="72"/>
        <v>2.4</v>
      </c>
      <c r="AS74" s="433">
        <v>0</v>
      </c>
      <c r="AT74" s="433">
        <v>0</v>
      </c>
      <c r="AU74" s="268">
        <f t="shared" si="76"/>
        <v>120</v>
      </c>
      <c r="AV74" s="433">
        <f t="shared" si="56"/>
        <v>0.26</v>
      </c>
      <c r="AW74" s="433" t="s">
        <v>14</v>
      </c>
      <c r="AX74" s="434" t="str">
        <f t="shared" si="57"/>
        <v>{0,0,0,0,92013758.16,0}</v>
      </c>
      <c r="AY74" s="433" t="s">
        <v>14</v>
      </c>
      <c r="AZ74" s="433" t="s">
        <v>15</v>
      </c>
      <c r="BA74" s="433">
        <v>0</v>
      </c>
      <c r="BB74" s="433">
        <v>0</v>
      </c>
      <c r="BC74" s="433">
        <f t="shared" si="58"/>
        <v>0</v>
      </c>
      <c r="BD74" s="433">
        <f t="shared" si="73"/>
        <v>0</v>
      </c>
      <c r="BE74" s="433">
        <f t="shared" si="59"/>
        <v>11200</v>
      </c>
      <c r="BF74" s="433">
        <v>1</v>
      </c>
      <c r="BG74" s="433">
        <v>1</v>
      </c>
      <c r="BH74" s="433">
        <v>1</v>
      </c>
      <c r="BI74" s="433"/>
      <c r="BJ74" s="433">
        <v>1</v>
      </c>
      <c r="BK74" s="433">
        <v>1</v>
      </c>
      <c r="BL74" s="433">
        <f t="shared" si="60"/>
        <v>400</v>
      </c>
      <c r="BM74" s="433">
        <f t="shared" si="61"/>
        <v>11200</v>
      </c>
      <c r="BN74" s="433">
        <v>0</v>
      </c>
    </row>
    <row r="75" spans="1:66" s="426" customFormat="1" x14ac:dyDescent="0.2">
      <c r="A75" s="421" t="str">
        <f t="shared" si="64"/>
        <v>710112028</v>
      </c>
      <c r="B75" s="422">
        <v>7.1</v>
      </c>
      <c r="C75" s="423" t="s">
        <v>208</v>
      </c>
      <c r="D75" s="422" t="s">
        <v>181</v>
      </c>
      <c r="E75" s="424">
        <v>1</v>
      </c>
      <c r="F75" s="425">
        <v>1.1000000000000001</v>
      </c>
      <c r="G75" s="426" t="s">
        <v>203</v>
      </c>
      <c r="H75" s="427">
        <f>'Wind Conditions'!$C$36</f>
        <v>29.71</v>
      </c>
      <c r="I75" s="428">
        <f>'Wind Conditions'!$C$39</f>
        <v>0.11</v>
      </c>
      <c r="K75" s="429" t="s">
        <v>187</v>
      </c>
      <c r="L75" s="426">
        <f t="shared" si="63"/>
        <v>120</v>
      </c>
      <c r="M75" s="426">
        <v>0</v>
      </c>
      <c r="N75" s="576" t="s">
        <v>207</v>
      </c>
      <c r="O75" s="395">
        <f>VLOOKUP(MOD(180-$L75,360),'Wave and Current Conditions'!$C$33:$E$44,2,TRUE)</f>
        <v>2.25</v>
      </c>
      <c r="P75" s="395">
        <f>VLOOKUP(MOD(180-$L75,360),'Wave and Current Conditions'!$C$33:$E$44,3,TRUE)</f>
        <v>9.77</v>
      </c>
      <c r="Q75" s="429">
        <v>28</v>
      </c>
      <c r="R75" s="426">
        <f t="shared" si="65"/>
        <v>120</v>
      </c>
      <c r="S75" s="430">
        <f t="shared" si="62"/>
        <v>-8</v>
      </c>
      <c r="T75" s="419">
        <f t="shared" si="74"/>
        <v>92013758.159999996</v>
      </c>
      <c r="U75" s="431" t="s">
        <v>209</v>
      </c>
      <c r="V75" s="426">
        <f t="shared" si="66"/>
        <v>120</v>
      </c>
      <c r="W75" s="426">
        <f>'Wave and Current Conditions'!$D$99</f>
        <v>0.26</v>
      </c>
      <c r="X75" s="426">
        <v>400</v>
      </c>
      <c r="Y75" s="426">
        <v>10800</v>
      </c>
      <c r="Z75" s="432">
        <v>0.01</v>
      </c>
      <c r="AD75" s="433" t="str">
        <f t="shared" si="67"/>
        <v>'710112028'</v>
      </c>
      <c r="AE75" s="434" t="str">
        <f t="shared" si="50"/>
        <v>'PAR'</v>
      </c>
      <c r="AF75" s="433">
        <f t="shared" si="68"/>
        <v>120</v>
      </c>
      <c r="AG75" s="433">
        <f t="shared" si="69"/>
        <v>29.71</v>
      </c>
      <c r="AH75" s="433">
        <f t="shared" si="51"/>
        <v>1</v>
      </c>
      <c r="AI75" s="239" t="str">
        <f t="shared" si="70"/>
        <v>'D'</v>
      </c>
      <c r="AJ75" s="433">
        <f t="shared" si="52"/>
        <v>10</v>
      </c>
      <c r="AK75" s="268">
        <f t="shared" si="75"/>
        <v>120</v>
      </c>
      <c r="AL75" s="435">
        <f t="shared" si="53"/>
        <v>2.25</v>
      </c>
      <c r="AM75" s="435">
        <f t="shared" si="54"/>
        <v>9.77</v>
      </c>
      <c r="AN75" s="433">
        <f t="shared" si="71"/>
        <v>2.4</v>
      </c>
      <c r="AO75" s="433">
        <f t="shared" si="55"/>
        <v>28</v>
      </c>
      <c r="AP75" s="433">
        <v>0</v>
      </c>
      <c r="AQ75" s="433">
        <v>15</v>
      </c>
      <c r="AR75" s="433">
        <f t="shared" si="72"/>
        <v>2.4</v>
      </c>
      <c r="AS75" s="433">
        <v>0</v>
      </c>
      <c r="AT75" s="433">
        <v>0</v>
      </c>
      <c r="AU75" s="268">
        <f t="shared" si="76"/>
        <v>120</v>
      </c>
      <c r="AV75" s="433">
        <f t="shared" si="56"/>
        <v>0.26</v>
      </c>
      <c r="AW75" s="433" t="s">
        <v>14</v>
      </c>
      <c r="AX75" s="434" t="str">
        <f t="shared" si="57"/>
        <v>{0,0,0,0,92013758.16,0}</v>
      </c>
      <c r="AY75" s="433" t="s">
        <v>14</v>
      </c>
      <c r="AZ75" s="433" t="s">
        <v>15</v>
      </c>
      <c r="BA75" s="433">
        <v>0</v>
      </c>
      <c r="BB75" s="433">
        <v>0</v>
      </c>
      <c r="BC75" s="433">
        <f t="shared" si="58"/>
        <v>0</v>
      </c>
      <c r="BD75" s="433">
        <f t="shared" si="73"/>
        <v>0</v>
      </c>
      <c r="BE75" s="433">
        <f t="shared" si="59"/>
        <v>11200</v>
      </c>
      <c r="BF75" s="433">
        <v>1</v>
      </c>
      <c r="BG75" s="433">
        <v>1</v>
      </c>
      <c r="BH75" s="433">
        <v>1</v>
      </c>
      <c r="BI75" s="433"/>
      <c r="BJ75" s="433">
        <v>1</v>
      </c>
      <c r="BK75" s="433">
        <v>1</v>
      </c>
      <c r="BL75" s="433">
        <f t="shared" si="60"/>
        <v>400</v>
      </c>
      <c r="BM75" s="433">
        <f t="shared" si="61"/>
        <v>11200</v>
      </c>
      <c r="BN75" s="433">
        <v>0</v>
      </c>
    </row>
    <row r="76" spans="1:66" s="426" customFormat="1" x14ac:dyDescent="0.2">
      <c r="A76" s="421" t="str">
        <f t="shared" si="64"/>
        <v>710112029</v>
      </c>
      <c r="B76" s="422">
        <v>7.1</v>
      </c>
      <c r="C76" s="423" t="s">
        <v>208</v>
      </c>
      <c r="D76" s="422" t="s">
        <v>181</v>
      </c>
      <c r="E76" s="424">
        <v>1</v>
      </c>
      <c r="F76" s="425">
        <v>1.1000000000000001</v>
      </c>
      <c r="G76" s="426" t="s">
        <v>203</v>
      </c>
      <c r="H76" s="427">
        <f>'Wind Conditions'!$C$36</f>
        <v>29.71</v>
      </c>
      <c r="I76" s="428">
        <f>'Wind Conditions'!$C$39</f>
        <v>0.11</v>
      </c>
      <c r="K76" s="429" t="s">
        <v>188</v>
      </c>
      <c r="L76" s="426">
        <f t="shared" si="63"/>
        <v>120</v>
      </c>
      <c r="M76" s="426">
        <v>0</v>
      </c>
      <c r="N76" s="576" t="s">
        <v>207</v>
      </c>
      <c r="O76" s="395">
        <f>VLOOKUP(MOD(180-$L76,360),'Wave and Current Conditions'!$C$33:$E$44,2,TRUE)</f>
        <v>2.25</v>
      </c>
      <c r="P76" s="395">
        <f>VLOOKUP(MOD(180-$L76,360),'Wave and Current Conditions'!$C$33:$E$44,3,TRUE)</f>
        <v>9.77</v>
      </c>
      <c r="Q76" s="429">
        <v>29</v>
      </c>
      <c r="R76" s="426">
        <f t="shared" si="65"/>
        <v>120</v>
      </c>
      <c r="S76" s="430">
        <f t="shared" si="62"/>
        <v>-8</v>
      </c>
      <c r="T76" s="419">
        <f t="shared" si="74"/>
        <v>92013758.159999996</v>
      </c>
      <c r="U76" s="431" t="s">
        <v>209</v>
      </c>
      <c r="V76" s="426">
        <f t="shared" si="66"/>
        <v>120</v>
      </c>
      <c r="W76" s="426">
        <f>'Wave and Current Conditions'!$D$99</f>
        <v>0.26</v>
      </c>
      <c r="X76" s="426">
        <v>400</v>
      </c>
      <c r="Y76" s="426">
        <v>10800</v>
      </c>
      <c r="Z76" s="432">
        <v>0.01</v>
      </c>
      <c r="AD76" s="433" t="str">
        <f t="shared" si="67"/>
        <v>'710112029'</v>
      </c>
      <c r="AE76" s="434" t="str">
        <f t="shared" si="50"/>
        <v>'PAR'</v>
      </c>
      <c r="AF76" s="433">
        <f t="shared" si="68"/>
        <v>120</v>
      </c>
      <c r="AG76" s="433">
        <f t="shared" si="69"/>
        <v>29.71</v>
      </c>
      <c r="AH76" s="433">
        <f t="shared" si="51"/>
        <v>1</v>
      </c>
      <c r="AI76" s="239" t="str">
        <f t="shared" si="70"/>
        <v>'E'</v>
      </c>
      <c r="AJ76" s="433">
        <f t="shared" si="52"/>
        <v>10</v>
      </c>
      <c r="AK76" s="268">
        <f t="shared" si="75"/>
        <v>120</v>
      </c>
      <c r="AL76" s="435">
        <f t="shared" si="53"/>
        <v>2.25</v>
      </c>
      <c r="AM76" s="435">
        <f t="shared" si="54"/>
        <v>9.77</v>
      </c>
      <c r="AN76" s="433">
        <f t="shared" si="71"/>
        <v>2.4</v>
      </c>
      <c r="AO76" s="433">
        <f t="shared" si="55"/>
        <v>29</v>
      </c>
      <c r="AP76" s="433">
        <v>0</v>
      </c>
      <c r="AQ76" s="433">
        <v>15</v>
      </c>
      <c r="AR76" s="433">
        <f t="shared" si="72"/>
        <v>2.4</v>
      </c>
      <c r="AS76" s="433">
        <v>0</v>
      </c>
      <c r="AT76" s="433">
        <v>0</v>
      </c>
      <c r="AU76" s="268">
        <f t="shared" si="76"/>
        <v>120</v>
      </c>
      <c r="AV76" s="433">
        <f t="shared" si="56"/>
        <v>0.26</v>
      </c>
      <c r="AW76" s="433" t="s">
        <v>14</v>
      </c>
      <c r="AX76" s="434" t="str">
        <f t="shared" si="57"/>
        <v>{0,0,0,0,92013758.16,0}</v>
      </c>
      <c r="AY76" s="433" t="s">
        <v>14</v>
      </c>
      <c r="AZ76" s="433" t="s">
        <v>15</v>
      </c>
      <c r="BA76" s="433">
        <v>0</v>
      </c>
      <c r="BB76" s="433">
        <v>0</v>
      </c>
      <c r="BC76" s="433">
        <f t="shared" si="58"/>
        <v>0</v>
      </c>
      <c r="BD76" s="433">
        <f t="shared" si="73"/>
        <v>0</v>
      </c>
      <c r="BE76" s="433">
        <f t="shared" si="59"/>
        <v>11200</v>
      </c>
      <c r="BF76" s="433">
        <v>1</v>
      </c>
      <c r="BG76" s="433">
        <v>1</v>
      </c>
      <c r="BH76" s="433">
        <v>1</v>
      </c>
      <c r="BI76" s="433"/>
      <c r="BJ76" s="433">
        <v>1</v>
      </c>
      <c r="BK76" s="433">
        <v>1</v>
      </c>
      <c r="BL76" s="433">
        <f t="shared" si="60"/>
        <v>400</v>
      </c>
      <c r="BM76" s="433">
        <f t="shared" si="61"/>
        <v>11200</v>
      </c>
      <c r="BN76" s="433">
        <v>0</v>
      </c>
    </row>
    <row r="77" spans="1:66" s="426" customFormat="1" x14ac:dyDescent="0.2">
      <c r="A77" s="438" t="str">
        <f t="shared" si="64"/>
        <v>710112030</v>
      </c>
      <c r="B77" s="439">
        <v>7.1</v>
      </c>
      <c r="C77" s="440" t="s">
        <v>208</v>
      </c>
      <c r="D77" s="439" t="s">
        <v>181</v>
      </c>
      <c r="E77" s="424">
        <v>1</v>
      </c>
      <c r="F77" s="441">
        <v>1.1000000000000001</v>
      </c>
      <c r="G77" s="442" t="s">
        <v>203</v>
      </c>
      <c r="H77" s="443">
        <f>'Wind Conditions'!$C$36</f>
        <v>29.71</v>
      </c>
      <c r="I77" s="444">
        <f>'Wind Conditions'!$C$39</f>
        <v>0.11</v>
      </c>
      <c r="J77" s="442"/>
      <c r="K77" s="445" t="s">
        <v>190</v>
      </c>
      <c r="L77" s="442">
        <f t="shared" si="63"/>
        <v>120</v>
      </c>
      <c r="M77" s="426">
        <v>0</v>
      </c>
      <c r="N77" s="577" t="s">
        <v>207</v>
      </c>
      <c r="O77" s="395">
        <f>VLOOKUP(MOD(180-$L77,360),'Wave and Current Conditions'!$C$33:$E$44,2,TRUE)</f>
        <v>2.25</v>
      </c>
      <c r="P77" s="395">
        <f>VLOOKUP(MOD(180-$L77,360),'Wave and Current Conditions'!$C$33:$E$44,3,TRUE)</f>
        <v>9.77</v>
      </c>
      <c r="Q77" s="445">
        <v>30</v>
      </c>
      <c r="R77" s="442">
        <f t="shared" si="65"/>
        <v>120</v>
      </c>
      <c r="S77" s="430">
        <f t="shared" si="62"/>
        <v>-8</v>
      </c>
      <c r="T77" s="419">
        <f t="shared" si="74"/>
        <v>92013758.159999996</v>
      </c>
      <c r="U77" s="442" t="s">
        <v>209</v>
      </c>
      <c r="V77" s="442">
        <f t="shared" si="66"/>
        <v>120</v>
      </c>
      <c r="W77" s="426">
        <f>'Wave and Current Conditions'!$D$99</f>
        <v>0.26</v>
      </c>
      <c r="X77" s="426">
        <v>400</v>
      </c>
      <c r="Y77" s="442">
        <v>10800</v>
      </c>
      <c r="Z77" s="446">
        <v>0.01</v>
      </c>
      <c r="AD77" s="433" t="str">
        <f t="shared" si="67"/>
        <v>'710112030'</v>
      </c>
      <c r="AE77" s="434" t="str">
        <f t="shared" si="50"/>
        <v>'PAR'</v>
      </c>
      <c r="AF77" s="433">
        <f t="shared" si="68"/>
        <v>120</v>
      </c>
      <c r="AG77" s="433">
        <f t="shared" si="69"/>
        <v>29.71</v>
      </c>
      <c r="AH77" s="433">
        <f t="shared" si="51"/>
        <v>1</v>
      </c>
      <c r="AI77" s="239" t="str">
        <f t="shared" si="70"/>
        <v>'F'</v>
      </c>
      <c r="AJ77" s="433">
        <f t="shared" si="52"/>
        <v>10</v>
      </c>
      <c r="AK77" s="268">
        <f t="shared" si="75"/>
        <v>120</v>
      </c>
      <c r="AL77" s="435">
        <f t="shared" si="53"/>
        <v>2.25</v>
      </c>
      <c r="AM77" s="435">
        <f t="shared" si="54"/>
        <v>9.77</v>
      </c>
      <c r="AN77" s="433">
        <f t="shared" si="71"/>
        <v>2.4</v>
      </c>
      <c r="AO77" s="433">
        <f t="shared" si="55"/>
        <v>30</v>
      </c>
      <c r="AP77" s="433">
        <v>0</v>
      </c>
      <c r="AQ77" s="433">
        <v>15</v>
      </c>
      <c r="AR77" s="433">
        <f t="shared" si="72"/>
        <v>2.4</v>
      </c>
      <c r="AS77" s="433">
        <v>0</v>
      </c>
      <c r="AT77" s="433">
        <v>0</v>
      </c>
      <c r="AU77" s="268">
        <f t="shared" si="76"/>
        <v>120</v>
      </c>
      <c r="AV77" s="433">
        <f t="shared" si="56"/>
        <v>0.26</v>
      </c>
      <c r="AW77" s="433" t="s">
        <v>14</v>
      </c>
      <c r="AX77" s="434" t="str">
        <f t="shared" si="57"/>
        <v>{0,0,0,0,92013758.16,0}</v>
      </c>
      <c r="AY77" s="433" t="s">
        <v>14</v>
      </c>
      <c r="AZ77" s="433" t="s">
        <v>15</v>
      </c>
      <c r="BA77" s="433">
        <v>0</v>
      </c>
      <c r="BB77" s="433">
        <v>0</v>
      </c>
      <c r="BC77" s="433">
        <f t="shared" si="58"/>
        <v>0</v>
      </c>
      <c r="BD77" s="433">
        <f t="shared" si="73"/>
        <v>0</v>
      </c>
      <c r="BE77" s="433">
        <f t="shared" si="59"/>
        <v>11200</v>
      </c>
      <c r="BF77" s="433">
        <v>1</v>
      </c>
      <c r="BG77" s="433">
        <v>1</v>
      </c>
      <c r="BH77" s="433">
        <v>1</v>
      </c>
      <c r="BI77" s="433"/>
      <c r="BJ77" s="433">
        <v>1</v>
      </c>
      <c r="BK77" s="433">
        <v>1</v>
      </c>
      <c r="BL77" s="433">
        <f t="shared" si="60"/>
        <v>400</v>
      </c>
      <c r="BM77" s="433">
        <f t="shared" si="61"/>
        <v>11200</v>
      </c>
      <c r="BN77" s="433">
        <v>0</v>
      </c>
    </row>
    <row r="78" spans="1:66" s="426" customFormat="1" x14ac:dyDescent="0.2">
      <c r="A78" s="421" t="str">
        <f t="shared" si="64"/>
        <v>710115031</v>
      </c>
      <c r="B78" s="422">
        <v>7.1</v>
      </c>
      <c r="C78" s="423" t="s">
        <v>208</v>
      </c>
      <c r="D78" s="422" t="s">
        <v>181</v>
      </c>
      <c r="E78" s="424">
        <v>1</v>
      </c>
      <c r="F78" s="425">
        <v>1.1000000000000001</v>
      </c>
      <c r="G78" s="426" t="s">
        <v>203</v>
      </c>
      <c r="H78" s="427">
        <f>'Wind Conditions'!$C$36</f>
        <v>29.71</v>
      </c>
      <c r="I78" s="428">
        <f>'Wind Conditions'!$C$39</f>
        <v>0.11</v>
      </c>
      <c r="K78" s="429" t="s">
        <v>182</v>
      </c>
      <c r="L78" s="426">
        <f t="shared" si="63"/>
        <v>150</v>
      </c>
      <c r="M78" s="426">
        <v>0</v>
      </c>
      <c r="N78" s="576" t="s">
        <v>207</v>
      </c>
      <c r="O78" s="395">
        <f>VLOOKUP(MOD(180-$L78,360),'Wave and Current Conditions'!$C$33:$E$44,2,TRUE)</f>
        <v>2.25</v>
      </c>
      <c r="P78" s="395">
        <f>VLOOKUP(MOD(180-$L78,360),'Wave and Current Conditions'!$C$33:$E$44,3,TRUE)</f>
        <v>9.77</v>
      </c>
      <c r="Q78" s="429">
        <v>31</v>
      </c>
      <c r="R78" s="426">
        <f t="shared" si="65"/>
        <v>150</v>
      </c>
      <c r="S78" s="430">
        <f t="shared" si="62"/>
        <v>-8</v>
      </c>
      <c r="T78" s="419">
        <f t="shared" si="74"/>
        <v>92013758.159999996</v>
      </c>
      <c r="U78" s="431" t="s">
        <v>209</v>
      </c>
      <c r="V78" s="426">
        <f t="shared" si="66"/>
        <v>150</v>
      </c>
      <c r="W78" s="426">
        <f>'Wave and Current Conditions'!$D$99</f>
        <v>0.26</v>
      </c>
      <c r="X78" s="426">
        <v>400</v>
      </c>
      <c r="Y78" s="426">
        <v>10800</v>
      </c>
      <c r="Z78" s="432">
        <v>0.01</v>
      </c>
      <c r="AD78" s="433" t="str">
        <f t="shared" si="67"/>
        <v>'710115031'</v>
      </c>
      <c r="AE78" s="434" t="str">
        <f t="shared" si="50"/>
        <v>'PAR'</v>
      </c>
      <c r="AF78" s="433">
        <f t="shared" si="68"/>
        <v>150</v>
      </c>
      <c r="AG78" s="433">
        <f t="shared" si="69"/>
        <v>29.71</v>
      </c>
      <c r="AH78" s="433">
        <f t="shared" si="51"/>
        <v>1</v>
      </c>
      <c r="AI78" s="239" t="str">
        <f t="shared" si="70"/>
        <v>'A'</v>
      </c>
      <c r="AJ78" s="433">
        <f t="shared" si="52"/>
        <v>10</v>
      </c>
      <c r="AK78" s="268">
        <f t="shared" si="75"/>
        <v>150</v>
      </c>
      <c r="AL78" s="435">
        <f t="shared" si="53"/>
        <v>2.25</v>
      </c>
      <c r="AM78" s="435">
        <f t="shared" si="54"/>
        <v>9.77</v>
      </c>
      <c r="AN78" s="433">
        <f t="shared" si="71"/>
        <v>2.4</v>
      </c>
      <c r="AO78" s="433">
        <f t="shared" si="55"/>
        <v>31</v>
      </c>
      <c r="AP78" s="433">
        <v>0</v>
      </c>
      <c r="AQ78" s="433">
        <v>15</v>
      </c>
      <c r="AR78" s="433">
        <f t="shared" si="72"/>
        <v>2.4</v>
      </c>
      <c r="AS78" s="433">
        <v>0</v>
      </c>
      <c r="AT78" s="433">
        <v>0</v>
      </c>
      <c r="AU78" s="268">
        <f t="shared" si="76"/>
        <v>150</v>
      </c>
      <c r="AV78" s="433">
        <f t="shared" si="56"/>
        <v>0.26</v>
      </c>
      <c r="AW78" s="433" t="s">
        <v>14</v>
      </c>
      <c r="AX78" s="434" t="str">
        <f t="shared" si="57"/>
        <v>{0,0,0,0,92013758.16,0}</v>
      </c>
      <c r="AY78" s="433" t="s">
        <v>14</v>
      </c>
      <c r="AZ78" s="433" t="s">
        <v>15</v>
      </c>
      <c r="BA78" s="433">
        <v>0</v>
      </c>
      <c r="BB78" s="433">
        <v>0</v>
      </c>
      <c r="BC78" s="433">
        <f t="shared" si="58"/>
        <v>0</v>
      </c>
      <c r="BD78" s="433">
        <f t="shared" si="73"/>
        <v>0</v>
      </c>
      <c r="BE78" s="433">
        <f t="shared" si="59"/>
        <v>11200</v>
      </c>
      <c r="BF78" s="433">
        <v>1</v>
      </c>
      <c r="BG78" s="433">
        <v>1</v>
      </c>
      <c r="BH78" s="433">
        <v>1</v>
      </c>
      <c r="BI78" s="433"/>
      <c r="BJ78" s="433">
        <v>1</v>
      </c>
      <c r="BK78" s="433">
        <v>1</v>
      </c>
      <c r="BL78" s="433">
        <f t="shared" si="60"/>
        <v>400</v>
      </c>
      <c r="BM78" s="433">
        <f t="shared" si="61"/>
        <v>11200</v>
      </c>
      <c r="BN78" s="433">
        <v>0</v>
      </c>
    </row>
    <row r="79" spans="1:66" s="426" customFormat="1" x14ac:dyDescent="0.2">
      <c r="A79" s="421" t="str">
        <f t="shared" si="64"/>
        <v>710115032</v>
      </c>
      <c r="B79" s="422">
        <v>7.1</v>
      </c>
      <c r="C79" s="423" t="s">
        <v>208</v>
      </c>
      <c r="D79" s="422" t="s">
        <v>181</v>
      </c>
      <c r="E79" s="424">
        <v>1</v>
      </c>
      <c r="F79" s="425">
        <v>1.1000000000000001</v>
      </c>
      <c r="G79" s="426" t="s">
        <v>203</v>
      </c>
      <c r="H79" s="427">
        <f>'Wind Conditions'!$C$36</f>
        <v>29.71</v>
      </c>
      <c r="I79" s="428">
        <f>'Wind Conditions'!$C$39</f>
        <v>0.11</v>
      </c>
      <c r="K79" s="429" t="s">
        <v>91</v>
      </c>
      <c r="L79" s="426">
        <f t="shared" si="63"/>
        <v>150</v>
      </c>
      <c r="M79" s="426">
        <v>0</v>
      </c>
      <c r="N79" s="576" t="s">
        <v>207</v>
      </c>
      <c r="O79" s="395">
        <f>VLOOKUP(MOD(180-$L79,360),'Wave and Current Conditions'!$C$33:$E$44,2,TRUE)</f>
        <v>2.25</v>
      </c>
      <c r="P79" s="395">
        <f>VLOOKUP(MOD(180-$L79,360),'Wave and Current Conditions'!$C$33:$E$44,3,TRUE)</f>
        <v>9.77</v>
      </c>
      <c r="Q79" s="429">
        <v>32</v>
      </c>
      <c r="R79" s="426">
        <f t="shared" si="65"/>
        <v>150</v>
      </c>
      <c r="S79" s="430">
        <f t="shared" si="62"/>
        <v>-8</v>
      </c>
      <c r="T79" s="419">
        <f t="shared" si="74"/>
        <v>92013758.159999996</v>
      </c>
      <c r="U79" s="431" t="s">
        <v>209</v>
      </c>
      <c r="V79" s="426">
        <f t="shared" si="66"/>
        <v>150</v>
      </c>
      <c r="W79" s="426">
        <f>'Wave and Current Conditions'!$D$99</f>
        <v>0.26</v>
      </c>
      <c r="X79" s="426">
        <v>400</v>
      </c>
      <c r="Y79" s="426">
        <v>10800</v>
      </c>
      <c r="Z79" s="432">
        <v>0.01</v>
      </c>
      <c r="AD79" s="433" t="str">
        <f t="shared" si="67"/>
        <v>'710115032'</v>
      </c>
      <c r="AE79" s="434" t="str">
        <f t="shared" si="50"/>
        <v>'PAR'</v>
      </c>
      <c r="AF79" s="433">
        <f t="shared" si="68"/>
        <v>150</v>
      </c>
      <c r="AG79" s="433">
        <f t="shared" si="69"/>
        <v>29.71</v>
      </c>
      <c r="AH79" s="433">
        <f t="shared" si="51"/>
        <v>1</v>
      </c>
      <c r="AI79" s="239" t="str">
        <f t="shared" si="70"/>
        <v>'B'</v>
      </c>
      <c r="AJ79" s="433">
        <f t="shared" si="52"/>
        <v>10</v>
      </c>
      <c r="AK79" s="268">
        <f t="shared" si="75"/>
        <v>150</v>
      </c>
      <c r="AL79" s="435">
        <f t="shared" si="53"/>
        <v>2.25</v>
      </c>
      <c r="AM79" s="435">
        <f t="shared" si="54"/>
        <v>9.77</v>
      </c>
      <c r="AN79" s="433">
        <f t="shared" si="71"/>
        <v>2.4</v>
      </c>
      <c r="AO79" s="433">
        <f t="shared" si="55"/>
        <v>32</v>
      </c>
      <c r="AP79" s="433">
        <v>0</v>
      </c>
      <c r="AQ79" s="433">
        <v>15</v>
      </c>
      <c r="AR79" s="433">
        <f t="shared" si="72"/>
        <v>2.4</v>
      </c>
      <c r="AS79" s="433">
        <v>0</v>
      </c>
      <c r="AT79" s="433">
        <v>0</v>
      </c>
      <c r="AU79" s="268">
        <f t="shared" si="76"/>
        <v>150</v>
      </c>
      <c r="AV79" s="433">
        <f t="shared" si="56"/>
        <v>0.26</v>
      </c>
      <c r="AW79" s="433" t="s">
        <v>14</v>
      </c>
      <c r="AX79" s="434" t="str">
        <f t="shared" si="57"/>
        <v>{0,0,0,0,92013758.16,0}</v>
      </c>
      <c r="AY79" s="433" t="s">
        <v>14</v>
      </c>
      <c r="AZ79" s="433" t="s">
        <v>15</v>
      </c>
      <c r="BA79" s="433">
        <v>0</v>
      </c>
      <c r="BB79" s="433">
        <v>0</v>
      </c>
      <c r="BC79" s="433">
        <f t="shared" si="58"/>
        <v>0</v>
      </c>
      <c r="BD79" s="433">
        <f t="shared" si="73"/>
        <v>0</v>
      </c>
      <c r="BE79" s="433">
        <f t="shared" si="59"/>
        <v>11200</v>
      </c>
      <c r="BF79" s="433">
        <v>1</v>
      </c>
      <c r="BG79" s="433">
        <v>1</v>
      </c>
      <c r="BH79" s="433">
        <v>1</v>
      </c>
      <c r="BI79" s="433"/>
      <c r="BJ79" s="433">
        <v>1</v>
      </c>
      <c r="BK79" s="433">
        <v>1</v>
      </c>
      <c r="BL79" s="433">
        <f t="shared" si="60"/>
        <v>400</v>
      </c>
      <c r="BM79" s="433">
        <f t="shared" si="61"/>
        <v>11200</v>
      </c>
      <c r="BN79" s="433">
        <v>0</v>
      </c>
    </row>
    <row r="80" spans="1:66" s="426" customFormat="1" x14ac:dyDescent="0.2">
      <c r="A80" s="421" t="str">
        <f t="shared" si="64"/>
        <v>710115033</v>
      </c>
      <c r="B80" s="422">
        <v>7.1</v>
      </c>
      <c r="C80" s="423" t="s">
        <v>208</v>
      </c>
      <c r="D80" s="422" t="s">
        <v>181</v>
      </c>
      <c r="E80" s="424">
        <v>1</v>
      </c>
      <c r="F80" s="425">
        <v>1.1000000000000001</v>
      </c>
      <c r="G80" s="426" t="s">
        <v>203</v>
      </c>
      <c r="H80" s="427">
        <f>'Wind Conditions'!$C$36</f>
        <v>29.71</v>
      </c>
      <c r="I80" s="428">
        <f>'Wind Conditions'!$C$39</f>
        <v>0.11</v>
      </c>
      <c r="K80" s="429" t="s">
        <v>186</v>
      </c>
      <c r="L80" s="426">
        <f t="shared" si="63"/>
        <v>150</v>
      </c>
      <c r="M80" s="426">
        <v>0</v>
      </c>
      <c r="N80" s="576" t="s">
        <v>207</v>
      </c>
      <c r="O80" s="395">
        <f>VLOOKUP(MOD(180-$L80,360),'Wave and Current Conditions'!$C$33:$E$44,2,TRUE)</f>
        <v>2.25</v>
      </c>
      <c r="P80" s="395">
        <f>VLOOKUP(MOD(180-$L80,360),'Wave and Current Conditions'!$C$33:$E$44,3,TRUE)</f>
        <v>9.77</v>
      </c>
      <c r="Q80" s="429">
        <v>33</v>
      </c>
      <c r="R80" s="426">
        <f t="shared" si="65"/>
        <v>150</v>
      </c>
      <c r="S80" s="430">
        <f t="shared" si="62"/>
        <v>-8</v>
      </c>
      <c r="T80" s="419">
        <f t="shared" si="74"/>
        <v>92013758.159999996</v>
      </c>
      <c r="U80" s="431" t="s">
        <v>209</v>
      </c>
      <c r="V80" s="426">
        <f t="shared" si="66"/>
        <v>150</v>
      </c>
      <c r="W80" s="426">
        <f>'Wave and Current Conditions'!$D$99</f>
        <v>0.26</v>
      </c>
      <c r="X80" s="426">
        <v>400</v>
      </c>
      <c r="Y80" s="426">
        <v>10800</v>
      </c>
      <c r="Z80" s="432">
        <v>0.01</v>
      </c>
      <c r="AD80" s="433" t="str">
        <f t="shared" si="67"/>
        <v>'710115033'</v>
      </c>
      <c r="AE80" s="434" t="str">
        <f t="shared" si="50"/>
        <v>'PAR'</v>
      </c>
      <c r="AF80" s="433">
        <f t="shared" si="68"/>
        <v>150</v>
      </c>
      <c r="AG80" s="433">
        <f t="shared" si="69"/>
        <v>29.71</v>
      </c>
      <c r="AH80" s="433">
        <f t="shared" si="51"/>
        <v>1</v>
      </c>
      <c r="AI80" s="239" t="str">
        <f t="shared" si="70"/>
        <v>'C'</v>
      </c>
      <c r="AJ80" s="433">
        <f t="shared" si="52"/>
        <v>10</v>
      </c>
      <c r="AK80" s="268">
        <f t="shared" si="75"/>
        <v>150</v>
      </c>
      <c r="AL80" s="435">
        <f t="shared" si="53"/>
        <v>2.25</v>
      </c>
      <c r="AM80" s="435">
        <f t="shared" si="54"/>
        <v>9.77</v>
      </c>
      <c r="AN80" s="433">
        <f t="shared" si="71"/>
        <v>2.4</v>
      </c>
      <c r="AO80" s="433">
        <f t="shared" si="55"/>
        <v>33</v>
      </c>
      <c r="AP80" s="433">
        <v>0</v>
      </c>
      <c r="AQ80" s="433">
        <v>15</v>
      </c>
      <c r="AR80" s="433">
        <f t="shared" si="72"/>
        <v>2.4</v>
      </c>
      <c r="AS80" s="433">
        <v>0</v>
      </c>
      <c r="AT80" s="433">
        <v>0</v>
      </c>
      <c r="AU80" s="268">
        <f t="shared" si="76"/>
        <v>150</v>
      </c>
      <c r="AV80" s="433">
        <f t="shared" si="56"/>
        <v>0.26</v>
      </c>
      <c r="AW80" s="433" t="s">
        <v>14</v>
      </c>
      <c r="AX80" s="434" t="str">
        <f t="shared" si="57"/>
        <v>{0,0,0,0,92013758.16,0}</v>
      </c>
      <c r="AY80" s="433" t="s">
        <v>14</v>
      </c>
      <c r="AZ80" s="433" t="s">
        <v>15</v>
      </c>
      <c r="BA80" s="433">
        <v>0</v>
      </c>
      <c r="BB80" s="433">
        <v>0</v>
      </c>
      <c r="BC80" s="433">
        <f t="shared" si="58"/>
        <v>0</v>
      </c>
      <c r="BD80" s="433">
        <f t="shared" si="73"/>
        <v>0</v>
      </c>
      <c r="BE80" s="433">
        <f t="shared" si="59"/>
        <v>11200</v>
      </c>
      <c r="BF80" s="433">
        <v>1</v>
      </c>
      <c r="BG80" s="433">
        <v>1</v>
      </c>
      <c r="BH80" s="433">
        <v>1</v>
      </c>
      <c r="BI80" s="433"/>
      <c r="BJ80" s="433">
        <v>1</v>
      </c>
      <c r="BK80" s="433">
        <v>1</v>
      </c>
      <c r="BL80" s="433">
        <f t="shared" si="60"/>
        <v>400</v>
      </c>
      <c r="BM80" s="433">
        <f t="shared" si="61"/>
        <v>11200</v>
      </c>
      <c r="BN80" s="433">
        <v>0</v>
      </c>
    </row>
    <row r="81" spans="1:66" s="426" customFormat="1" x14ac:dyDescent="0.2">
      <c r="A81" s="421" t="str">
        <f t="shared" si="64"/>
        <v>710115034</v>
      </c>
      <c r="B81" s="422">
        <v>7.1</v>
      </c>
      <c r="C81" s="423" t="s">
        <v>208</v>
      </c>
      <c r="D81" s="422" t="s">
        <v>181</v>
      </c>
      <c r="E81" s="424">
        <v>1</v>
      </c>
      <c r="F81" s="425">
        <v>1.1000000000000001</v>
      </c>
      <c r="G81" s="426" t="s">
        <v>203</v>
      </c>
      <c r="H81" s="427">
        <f>'Wind Conditions'!$C$36</f>
        <v>29.71</v>
      </c>
      <c r="I81" s="428">
        <f>'Wind Conditions'!$C$39</f>
        <v>0.11</v>
      </c>
      <c r="K81" s="429" t="s">
        <v>187</v>
      </c>
      <c r="L81" s="426">
        <f t="shared" si="63"/>
        <v>150</v>
      </c>
      <c r="M81" s="426">
        <v>0</v>
      </c>
      <c r="N81" s="576" t="s">
        <v>207</v>
      </c>
      <c r="O81" s="395">
        <f>VLOOKUP(MOD(180-$L81,360),'Wave and Current Conditions'!$C$33:$E$44,2,TRUE)</f>
        <v>2.25</v>
      </c>
      <c r="P81" s="395">
        <f>VLOOKUP(MOD(180-$L81,360),'Wave and Current Conditions'!$C$33:$E$44,3,TRUE)</f>
        <v>9.77</v>
      </c>
      <c r="Q81" s="429">
        <v>34</v>
      </c>
      <c r="R81" s="426">
        <f t="shared" si="65"/>
        <v>150</v>
      </c>
      <c r="S81" s="430">
        <f t="shared" si="62"/>
        <v>-8</v>
      </c>
      <c r="T81" s="419">
        <f t="shared" si="74"/>
        <v>92013758.159999996</v>
      </c>
      <c r="U81" s="431" t="s">
        <v>209</v>
      </c>
      <c r="V81" s="426">
        <f t="shared" si="66"/>
        <v>150</v>
      </c>
      <c r="W81" s="426">
        <f>'Wave and Current Conditions'!$D$99</f>
        <v>0.26</v>
      </c>
      <c r="X81" s="426">
        <v>400</v>
      </c>
      <c r="Y81" s="426">
        <v>10800</v>
      </c>
      <c r="Z81" s="432">
        <v>0.01</v>
      </c>
      <c r="AD81" s="433" t="str">
        <f t="shared" si="67"/>
        <v>'710115034'</v>
      </c>
      <c r="AE81" s="434" t="str">
        <f t="shared" si="50"/>
        <v>'PAR'</v>
      </c>
      <c r="AF81" s="433">
        <f t="shared" si="68"/>
        <v>150</v>
      </c>
      <c r="AG81" s="433">
        <f t="shared" si="69"/>
        <v>29.71</v>
      </c>
      <c r="AH81" s="433">
        <f t="shared" si="51"/>
        <v>1</v>
      </c>
      <c r="AI81" s="239" t="str">
        <f t="shared" si="70"/>
        <v>'D'</v>
      </c>
      <c r="AJ81" s="433">
        <f t="shared" si="52"/>
        <v>10</v>
      </c>
      <c r="AK81" s="268">
        <f t="shared" si="75"/>
        <v>150</v>
      </c>
      <c r="AL81" s="435">
        <f t="shared" si="53"/>
        <v>2.25</v>
      </c>
      <c r="AM81" s="435">
        <f t="shared" si="54"/>
        <v>9.77</v>
      </c>
      <c r="AN81" s="433">
        <f t="shared" si="71"/>
        <v>2.4</v>
      </c>
      <c r="AO81" s="433">
        <f t="shared" si="55"/>
        <v>34</v>
      </c>
      <c r="AP81" s="433">
        <v>0</v>
      </c>
      <c r="AQ81" s="433">
        <v>15</v>
      </c>
      <c r="AR81" s="433">
        <f t="shared" si="72"/>
        <v>2.4</v>
      </c>
      <c r="AS81" s="433">
        <v>0</v>
      </c>
      <c r="AT81" s="433">
        <v>0</v>
      </c>
      <c r="AU81" s="268">
        <f t="shared" si="76"/>
        <v>150</v>
      </c>
      <c r="AV81" s="433">
        <f t="shared" si="56"/>
        <v>0.26</v>
      </c>
      <c r="AW81" s="433" t="s">
        <v>14</v>
      </c>
      <c r="AX81" s="434" t="str">
        <f t="shared" si="57"/>
        <v>{0,0,0,0,92013758.16,0}</v>
      </c>
      <c r="AY81" s="433" t="s">
        <v>14</v>
      </c>
      <c r="AZ81" s="433" t="s">
        <v>15</v>
      </c>
      <c r="BA81" s="433">
        <v>0</v>
      </c>
      <c r="BB81" s="433">
        <v>0</v>
      </c>
      <c r="BC81" s="433">
        <f t="shared" si="58"/>
        <v>0</v>
      </c>
      <c r="BD81" s="433">
        <f t="shared" si="73"/>
        <v>0</v>
      </c>
      <c r="BE81" s="433">
        <f t="shared" si="59"/>
        <v>11200</v>
      </c>
      <c r="BF81" s="433">
        <v>1</v>
      </c>
      <c r="BG81" s="433">
        <v>1</v>
      </c>
      <c r="BH81" s="433">
        <v>1</v>
      </c>
      <c r="BI81" s="433"/>
      <c r="BJ81" s="433">
        <v>1</v>
      </c>
      <c r="BK81" s="433">
        <v>1</v>
      </c>
      <c r="BL81" s="433">
        <f t="shared" si="60"/>
        <v>400</v>
      </c>
      <c r="BM81" s="433">
        <f t="shared" si="61"/>
        <v>11200</v>
      </c>
      <c r="BN81" s="433">
        <v>0</v>
      </c>
    </row>
    <row r="82" spans="1:66" s="426" customFormat="1" x14ac:dyDescent="0.2">
      <c r="A82" s="421" t="str">
        <f t="shared" si="64"/>
        <v>710115035</v>
      </c>
      <c r="B82" s="422">
        <v>7.1</v>
      </c>
      <c r="C82" s="423" t="s">
        <v>208</v>
      </c>
      <c r="D82" s="422" t="s">
        <v>181</v>
      </c>
      <c r="E82" s="424">
        <v>1</v>
      </c>
      <c r="F82" s="425">
        <v>1.1000000000000001</v>
      </c>
      <c r="G82" s="426" t="s">
        <v>203</v>
      </c>
      <c r="H82" s="427">
        <f>'Wind Conditions'!$C$36</f>
        <v>29.71</v>
      </c>
      <c r="I82" s="428">
        <f>'Wind Conditions'!$C$39</f>
        <v>0.11</v>
      </c>
      <c r="K82" s="429" t="s">
        <v>188</v>
      </c>
      <c r="L82" s="426">
        <f t="shared" si="63"/>
        <v>150</v>
      </c>
      <c r="M82" s="426">
        <v>0</v>
      </c>
      <c r="N82" s="576" t="s">
        <v>207</v>
      </c>
      <c r="O82" s="395">
        <f>VLOOKUP(MOD(180-$L82,360),'Wave and Current Conditions'!$C$33:$E$44,2,TRUE)</f>
        <v>2.25</v>
      </c>
      <c r="P82" s="395">
        <f>VLOOKUP(MOD(180-$L82,360),'Wave and Current Conditions'!$C$33:$E$44,3,TRUE)</f>
        <v>9.77</v>
      </c>
      <c r="Q82" s="429">
        <v>35</v>
      </c>
      <c r="R82" s="426">
        <f t="shared" si="65"/>
        <v>150</v>
      </c>
      <c r="S82" s="430">
        <f t="shared" si="62"/>
        <v>-8</v>
      </c>
      <c r="T82" s="419">
        <f t="shared" si="74"/>
        <v>92013758.159999996</v>
      </c>
      <c r="U82" s="431" t="s">
        <v>209</v>
      </c>
      <c r="V82" s="426">
        <f t="shared" si="66"/>
        <v>150</v>
      </c>
      <c r="W82" s="426">
        <f>'Wave and Current Conditions'!$D$99</f>
        <v>0.26</v>
      </c>
      <c r="X82" s="426">
        <v>400</v>
      </c>
      <c r="Y82" s="426">
        <v>10800</v>
      </c>
      <c r="Z82" s="432">
        <v>0.01</v>
      </c>
      <c r="AD82" s="433" t="str">
        <f t="shared" si="67"/>
        <v>'710115035'</v>
      </c>
      <c r="AE82" s="434" t="str">
        <f t="shared" si="50"/>
        <v>'PAR'</v>
      </c>
      <c r="AF82" s="433">
        <f t="shared" si="68"/>
        <v>150</v>
      </c>
      <c r="AG82" s="433">
        <f t="shared" si="69"/>
        <v>29.71</v>
      </c>
      <c r="AH82" s="433">
        <f t="shared" si="51"/>
        <v>1</v>
      </c>
      <c r="AI82" s="239" t="str">
        <f t="shared" si="70"/>
        <v>'E'</v>
      </c>
      <c r="AJ82" s="433">
        <f t="shared" si="52"/>
        <v>10</v>
      </c>
      <c r="AK82" s="268">
        <f t="shared" si="75"/>
        <v>150</v>
      </c>
      <c r="AL82" s="435">
        <f t="shared" si="53"/>
        <v>2.25</v>
      </c>
      <c r="AM82" s="435">
        <f t="shared" si="54"/>
        <v>9.77</v>
      </c>
      <c r="AN82" s="433">
        <f t="shared" si="71"/>
        <v>2.4</v>
      </c>
      <c r="AO82" s="433">
        <f t="shared" si="55"/>
        <v>35</v>
      </c>
      <c r="AP82" s="433">
        <v>0</v>
      </c>
      <c r="AQ82" s="433">
        <v>15</v>
      </c>
      <c r="AR82" s="433">
        <f t="shared" si="72"/>
        <v>2.4</v>
      </c>
      <c r="AS82" s="433">
        <v>0</v>
      </c>
      <c r="AT82" s="433">
        <v>0</v>
      </c>
      <c r="AU82" s="268">
        <f t="shared" si="76"/>
        <v>150</v>
      </c>
      <c r="AV82" s="433">
        <f t="shared" si="56"/>
        <v>0.26</v>
      </c>
      <c r="AW82" s="433" t="s">
        <v>14</v>
      </c>
      <c r="AX82" s="434" t="str">
        <f t="shared" si="57"/>
        <v>{0,0,0,0,92013758.16,0}</v>
      </c>
      <c r="AY82" s="433" t="s">
        <v>14</v>
      </c>
      <c r="AZ82" s="433" t="s">
        <v>15</v>
      </c>
      <c r="BA82" s="433">
        <v>0</v>
      </c>
      <c r="BB82" s="433">
        <v>0</v>
      </c>
      <c r="BC82" s="433">
        <f t="shared" si="58"/>
        <v>0</v>
      </c>
      <c r="BD82" s="433">
        <f t="shared" si="73"/>
        <v>0</v>
      </c>
      <c r="BE82" s="433">
        <f t="shared" si="59"/>
        <v>11200</v>
      </c>
      <c r="BF82" s="433">
        <v>1</v>
      </c>
      <c r="BG82" s="433">
        <v>1</v>
      </c>
      <c r="BH82" s="433">
        <v>1</v>
      </c>
      <c r="BI82" s="433"/>
      <c r="BJ82" s="433">
        <v>1</v>
      </c>
      <c r="BK82" s="433">
        <v>1</v>
      </c>
      <c r="BL82" s="433">
        <f t="shared" si="60"/>
        <v>400</v>
      </c>
      <c r="BM82" s="433">
        <f t="shared" si="61"/>
        <v>11200</v>
      </c>
      <c r="BN82" s="433">
        <v>0</v>
      </c>
    </row>
    <row r="83" spans="1:66" s="426" customFormat="1" x14ac:dyDescent="0.2">
      <c r="A83" s="438" t="str">
        <f t="shared" si="64"/>
        <v>710115036</v>
      </c>
      <c r="B83" s="439">
        <v>7.1</v>
      </c>
      <c r="C83" s="440" t="s">
        <v>208</v>
      </c>
      <c r="D83" s="439" t="s">
        <v>181</v>
      </c>
      <c r="E83" s="424">
        <v>1</v>
      </c>
      <c r="F83" s="441">
        <v>1.1000000000000001</v>
      </c>
      <c r="G83" s="442" t="s">
        <v>203</v>
      </c>
      <c r="H83" s="443">
        <f>'Wind Conditions'!$C$36</f>
        <v>29.71</v>
      </c>
      <c r="I83" s="444">
        <f>'Wind Conditions'!$C$39</f>
        <v>0.11</v>
      </c>
      <c r="J83" s="442"/>
      <c r="K83" s="445" t="s">
        <v>190</v>
      </c>
      <c r="L83" s="442">
        <f t="shared" si="63"/>
        <v>150</v>
      </c>
      <c r="M83" s="426">
        <v>0</v>
      </c>
      <c r="N83" s="577" t="s">
        <v>207</v>
      </c>
      <c r="O83" s="395">
        <f>VLOOKUP(MOD(180-$L83,360),'Wave and Current Conditions'!$C$33:$E$44,2,TRUE)</f>
        <v>2.25</v>
      </c>
      <c r="P83" s="395">
        <f>VLOOKUP(MOD(180-$L83,360),'Wave and Current Conditions'!$C$33:$E$44,3,TRUE)</f>
        <v>9.77</v>
      </c>
      <c r="Q83" s="445">
        <v>36</v>
      </c>
      <c r="R83" s="442">
        <f t="shared" si="65"/>
        <v>150</v>
      </c>
      <c r="S83" s="430">
        <f t="shared" si="62"/>
        <v>-8</v>
      </c>
      <c r="T83" s="419">
        <f t="shared" si="74"/>
        <v>92013758.159999996</v>
      </c>
      <c r="U83" s="442" t="s">
        <v>209</v>
      </c>
      <c r="V83" s="442">
        <f t="shared" si="66"/>
        <v>150</v>
      </c>
      <c r="W83" s="426">
        <f>'Wave and Current Conditions'!$D$99</f>
        <v>0.26</v>
      </c>
      <c r="X83" s="426">
        <v>400</v>
      </c>
      <c r="Y83" s="442">
        <v>10800</v>
      </c>
      <c r="Z83" s="446">
        <v>0.01</v>
      </c>
      <c r="AD83" s="433" t="str">
        <f t="shared" si="67"/>
        <v>'710115036'</v>
      </c>
      <c r="AE83" s="434" t="str">
        <f t="shared" si="50"/>
        <v>'PAR'</v>
      </c>
      <c r="AF83" s="433">
        <f t="shared" si="68"/>
        <v>150</v>
      </c>
      <c r="AG83" s="433">
        <f t="shared" si="69"/>
        <v>29.71</v>
      </c>
      <c r="AH83" s="433">
        <f t="shared" si="51"/>
        <v>1</v>
      </c>
      <c r="AI83" s="239" t="str">
        <f t="shared" si="70"/>
        <v>'F'</v>
      </c>
      <c r="AJ83" s="433">
        <f t="shared" si="52"/>
        <v>10</v>
      </c>
      <c r="AK83" s="268">
        <f t="shared" si="75"/>
        <v>150</v>
      </c>
      <c r="AL83" s="435">
        <f t="shared" si="53"/>
        <v>2.25</v>
      </c>
      <c r="AM83" s="435">
        <f t="shared" si="54"/>
        <v>9.77</v>
      </c>
      <c r="AN83" s="433">
        <f t="shared" si="71"/>
        <v>2.4</v>
      </c>
      <c r="AO83" s="433">
        <f t="shared" si="55"/>
        <v>36</v>
      </c>
      <c r="AP83" s="433">
        <v>0</v>
      </c>
      <c r="AQ83" s="433">
        <v>15</v>
      </c>
      <c r="AR83" s="433">
        <f t="shared" si="72"/>
        <v>2.4</v>
      </c>
      <c r="AS83" s="433">
        <v>0</v>
      </c>
      <c r="AT83" s="433">
        <v>0</v>
      </c>
      <c r="AU83" s="268">
        <f t="shared" si="76"/>
        <v>150</v>
      </c>
      <c r="AV83" s="433">
        <f t="shared" si="56"/>
        <v>0.26</v>
      </c>
      <c r="AW83" s="433" t="s">
        <v>14</v>
      </c>
      <c r="AX83" s="434" t="str">
        <f t="shared" si="57"/>
        <v>{0,0,0,0,92013758.16,0}</v>
      </c>
      <c r="AY83" s="433" t="s">
        <v>14</v>
      </c>
      <c r="AZ83" s="433" t="s">
        <v>15</v>
      </c>
      <c r="BA83" s="433">
        <v>0</v>
      </c>
      <c r="BB83" s="433">
        <v>0</v>
      </c>
      <c r="BC83" s="433">
        <f t="shared" si="58"/>
        <v>0</v>
      </c>
      <c r="BD83" s="433">
        <f t="shared" si="73"/>
        <v>0</v>
      </c>
      <c r="BE83" s="433">
        <f t="shared" si="59"/>
        <v>11200</v>
      </c>
      <c r="BF83" s="433">
        <v>1</v>
      </c>
      <c r="BG83" s="433">
        <v>1</v>
      </c>
      <c r="BH83" s="433">
        <v>1</v>
      </c>
      <c r="BI83" s="433"/>
      <c r="BJ83" s="433">
        <v>1</v>
      </c>
      <c r="BK83" s="433">
        <v>1</v>
      </c>
      <c r="BL83" s="433">
        <f t="shared" si="60"/>
        <v>400</v>
      </c>
      <c r="BM83" s="433">
        <f t="shared" si="61"/>
        <v>11200</v>
      </c>
      <c r="BN83" s="433">
        <v>0</v>
      </c>
    </row>
    <row r="84" spans="1:66" s="426" customFormat="1" x14ac:dyDescent="0.2">
      <c r="A84" s="421" t="str">
        <f t="shared" si="64"/>
        <v>710118037</v>
      </c>
      <c r="B84" s="422">
        <v>7.1</v>
      </c>
      <c r="C84" s="423" t="s">
        <v>208</v>
      </c>
      <c r="D84" s="422" t="s">
        <v>181</v>
      </c>
      <c r="E84" s="424">
        <v>1</v>
      </c>
      <c r="F84" s="425">
        <v>1.1000000000000001</v>
      </c>
      <c r="G84" s="426" t="s">
        <v>203</v>
      </c>
      <c r="H84" s="427">
        <f>'Wind Conditions'!$C$36</f>
        <v>29.71</v>
      </c>
      <c r="I84" s="428">
        <f>'Wind Conditions'!$C$39</f>
        <v>0.11</v>
      </c>
      <c r="K84" s="429" t="s">
        <v>182</v>
      </c>
      <c r="L84" s="426">
        <f t="shared" si="63"/>
        <v>180</v>
      </c>
      <c r="M84" s="426">
        <v>0</v>
      </c>
      <c r="N84" s="576" t="s">
        <v>207</v>
      </c>
      <c r="O84" s="395">
        <f>VLOOKUP(MOD(180-$L84,360),'Wave and Current Conditions'!$C$33:$E$44,2,TRUE)</f>
        <v>2.25</v>
      </c>
      <c r="P84" s="395">
        <f>VLOOKUP(MOD(180-$L84,360),'Wave and Current Conditions'!$C$33:$E$44,3,TRUE)</f>
        <v>9.77</v>
      </c>
      <c r="Q84" s="429">
        <v>37</v>
      </c>
      <c r="R84" s="426">
        <f t="shared" si="65"/>
        <v>180</v>
      </c>
      <c r="S84" s="430">
        <f t="shared" si="62"/>
        <v>-8</v>
      </c>
      <c r="T84" s="419">
        <f t="shared" si="74"/>
        <v>92013758.159999996</v>
      </c>
      <c r="U84" s="431" t="s">
        <v>209</v>
      </c>
      <c r="V84" s="426">
        <f t="shared" si="66"/>
        <v>180</v>
      </c>
      <c r="W84" s="426">
        <f>'Wave and Current Conditions'!$D$99</f>
        <v>0.26</v>
      </c>
      <c r="X84" s="426">
        <v>400</v>
      </c>
      <c r="Y84" s="426">
        <v>10800</v>
      </c>
      <c r="Z84" s="432">
        <v>0.01</v>
      </c>
      <c r="AD84" s="433" t="str">
        <f t="shared" si="67"/>
        <v>'710118037'</v>
      </c>
      <c r="AE84" s="434" t="str">
        <f t="shared" si="50"/>
        <v>'PAR'</v>
      </c>
      <c r="AF84" s="433">
        <f t="shared" si="68"/>
        <v>180</v>
      </c>
      <c r="AG84" s="433">
        <f t="shared" si="69"/>
        <v>29.71</v>
      </c>
      <c r="AH84" s="433">
        <f t="shared" si="51"/>
        <v>1</v>
      </c>
      <c r="AI84" s="239" t="str">
        <f t="shared" si="70"/>
        <v>'A'</v>
      </c>
      <c r="AJ84" s="433">
        <f t="shared" si="52"/>
        <v>10</v>
      </c>
      <c r="AK84" s="268">
        <f t="shared" si="75"/>
        <v>180</v>
      </c>
      <c r="AL84" s="435">
        <f t="shared" si="53"/>
        <v>2.25</v>
      </c>
      <c r="AM84" s="435">
        <f t="shared" si="54"/>
        <v>9.77</v>
      </c>
      <c r="AN84" s="433">
        <f t="shared" si="71"/>
        <v>2.4</v>
      </c>
      <c r="AO84" s="433">
        <f t="shared" si="55"/>
        <v>37</v>
      </c>
      <c r="AP84" s="433">
        <v>0</v>
      </c>
      <c r="AQ84" s="433">
        <v>15</v>
      </c>
      <c r="AR84" s="433">
        <f t="shared" si="72"/>
        <v>2.4</v>
      </c>
      <c r="AS84" s="433">
        <v>0</v>
      </c>
      <c r="AT84" s="433">
        <v>0</v>
      </c>
      <c r="AU84" s="268">
        <f t="shared" si="76"/>
        <v>180</v>
      </c>
      <c r="AV84" s="433">
        <f t="shared" si="56"/>
        <v>0.26</v>
      </c>
      <c r="AW84" s="433" t="s">
        <v>14</v>
      </c>
      <c r="AX84" s="434" t="str">
        <f t="shared" si="57"/>
        <v>{0,0,0,0,92013758.16,0}</v>
      </c>
      <c r="AY84" s="433" t="s">
        <v>14</v>
      </c>
      <c r="AZ84" s="433" t="s">
        <v>15</v>
      </c>
      <c r="BA84" s="433">
        <v>0</v>
      </c>
      <c r="BB84" s="433">
        <v>0</v>
      </c>
      <c r="BC84" s="433">
        <f t="shared" si="58"/>
        <v>0</v>
      </c>
      <c r="BD84" s="433">
        <f t="shared" si="73"/>
        <v>0</v>
      </c>
      <c r="BE84" s="433">
        <f t="shared" si="59"/>
        <v>11200</v>
      </c>
      <c r="BF84" s="433">
        <v>1</v>
      </c>
      <c r="BG84" s="433">
        <v>1</v>
      </c>
      <c r="BH84" s="433">
        <v>1</v>
      </c>
      <c r="BI84" s="433"/>
      <c r="BJ84" s="433">
        <v>1</v>
      </c>
      <c r="BK84" s="433">
        <v>1</v>
      </c>
      <c r="BL84" s="433">
        <f t="shared" si="60"/>
        <v>400</v>
      </c>
      <c r="BM84" s="433">
        <f t="shared" si="61"/>
        <v>11200</v>
      </c>
      <c r="BN84" s="433">
        <v>0</v>
      </c>
    </row>
    <row r="85" spans="1:66" s="426" customFormat="1" x14ac:dyDescent="0.2">
      <c r="A85" s="421" t="str">
        <f t="shared" si="64"/>
        <v>710118038</v>
      </c>
      <c r="B85" s="422">
        <v>7.1</v>
      </c>
      <c r="C85" s="423" t="s">
        <v>208</v>
      </c>
      <c r="D85" s="422" t="s">
        <v>181</v>
      </c>
      <c r="E85" s="424">
        <v>1</v>
      </c>
      <c r="F85" s="425">
        <v>1.1000000000000001</v>
      </c>
      <c r="G85" s="426" t="s">
        <v>203</v>
      </c>
      <c r="H85" s="427">
        <f>'Wind Conditions'!$C$36</f>
        <v>29.71</v>
      </c>
      <c r="I85" s="428">
        <f>'Wind Conditions'!$C$39</f>
        <v>0.11</v>
      </c>
      <c r="K85" s="429" t="s">
        <v>91</v>
      </c>
      <c r="L85" s="426">
        <f t="shared" si="63"/>
        <v>180</v>
      </c>
      <c r="M85" s="426">
        <v>0</v>
      </c>
      <c r="N85" s="576" t="s">
        <v>207</v>
      </c>
      <c r="O85" s="395">
        <f>VLOOKUP(MOD(180-$L85,360),'Wave and Current Conditions'!$C$33:$E$44,2,TRUE)</f>
        <v>2.25</v>
      </c>
      <c r="P85" s="395">
        <f>VLOOKUP(MOD(180-$L85,360),'Wave and Current Conditions'!$C$33:$E$44,3,TRUE)</f>
        <v>9.77</v>
      </c>
      <c r="Q85" s="429">
        <v>38</v>
      </c>
      <c r="R85" s="426">
        <f t="shared" si="65"/>
        <v>180</v>
      </c>
      <c r="S85" s="430">
        <f t="shared" si="62"/>
        <v>-8</v>
      </c>
      <c r="T85" s="419">
        <f t="shared" si="74"/>
        <v>92013758.159999996</v>
      </c>
      <c r="U85" s="431" t="s">
        <v>209</v>
      </c>
      <c r="V85" s="426">
        <f t="shared" si="66"/>
        <v>180</v>
      </c>
      <c r="W85" s="426">
        <f>'Wave and Current Conditions'!$D$99</f>
        <v>0.26</v>
      </c>
      <c r="X85" s="426">
        <v>400</v>
      </c>
      <c r="Y85" s="426">
        <v>10800</v>
      </c>
      <c r="Z85" s="432">
        <v>0.01</v>
      </c>
      <c r="AD85" s="433" t="str">
        <f t="shared" si="67"/>
        <v>'710118038'</v>
      </c>
      <c r="AE85" s="434" t="str">
        <f t="shared" si="50"/>
        <v>'PAR'</v>
      </c>
      <c r="AF85" s="433">
        <f t="shared" si="68"/>
        <v>180</v>
      </c>
      <c r="AG85" s="433">
        <f t="shared" si="69"/>
        <v>29.71</v>
      </c>
      <c r="AH85" s="433">
        <f t="shared" si="51"/>
        <v>1</v>
      </c>
      <c r="AI85" s="239" t="str">
        <f t="shared" si="70"/>
        <v>'B'</v>
      </c>
      <c r="AJ85" s="433">
        <f t="shared" si="52"/>
        <v>10</v>
      </c>
      <c r="AK85" s="268">
        <f t="shared" si="75"/>
        <v>180</v>
      </c>
      <c r="AL85" s="435">
        <f t="shared" si="53"/>
        <v>2.25</v>
      </c>
      <c r="AM85" s="435">
        <f t="shared" si="54"/>
        <v>9.77</v>
      </c>
      <c r="AN85" s="433">
        <f t="shared" si="71"/>
        <v>2.4</v>
      </c>
      <c r="AO85" s="433">
        <f t="shared" si="55"/>
        <v>38</v>
      </c>
      <c r="AP85" s="433">
        <v>0</v>
      </c>
      <c r="AQ85" s="433">
        <v>15</v>
      </c>
      <c r="AR85" s="433">
        <f t="shared" si="72"/>
        <v>2.4</v>
      </c>
      <c r="AS85" s="433">
        <v>0</v>
      </c>
      <c r="AT85" s="433">
        <v>0</v>
      </c>
      <c r="AU85" s="268">
        <f t="shared" si="76"/>
        <v>180</v>
      </c>
      <c r="AV85" s="433">
        <f t="shared" si="56"/>
        <v>0.26</v>
      </c>
      <c r="AW85" s="433" t="s">
        <v>14</v>
      </c>
      <c r="AX85" s="434" t="str">
        <f t="shared" si="57"/>
        <v>{0,0,0,0,92013758.16,0}</v>
      </c>
      <c r="AY85" s="433" t="s">
        <v>14</v>
      </c>
      <c r="AZ85" s="433" t="s">
        <v>15</v>
      </c>
      <c r="BA85" s="433">
        <v>0</v>
      </c>
      <c r="BB85" s="433">
        <v>0</v>
      </c>
      <c r="BC85" s="433">
        <f t="shared" si="58"/>
        <v>0</v>
      </c>
      <c r="BD85" s="433">
        <f t="shared" si="73"/>
        <v>0</v>
      </c>
      <c r="BE85" s="433">
        <f t="shared" si="59"/>
        <v>11200</v>
      </c>
      <c r="BF85" s="433">
        <v>1</v>
      </c>
      <c r="BG85" s="433">
        <v>1</v>
      </c>
      <c r="BH85" s="433">
        <v>1</v>
      </c>
      <c r="BI85" s="433"/>
      <c r="BJ85" s="433">
        <v>1</v>
      </c>
      <c r="BK85" s="433">
        <v>1</v>
      </c>
      <c r="BL85" s="433">
        <f t="shared" si="60"/>
        <v>400</v>
      </c>
      <c r="BM85" s="433">
        <f t="shared" si="61"/>
        <v>11200</v>
      </c>
      <c r="BN85" s="433">
        <v>0</v>
      </c>
    </row>
    <row r="86" spans="1:66" s="426" customFormat="1" x14ac:dyDescent="0.2">
      <c r="A86" s="421" t="str">
        <f t="shared" si="64"/>
        <v>710118039</v>
      </c>
      <c r="B86" s="422">
        <v>7.1</v>
      </c>
      <c r="C86" s="423" t="s">
        <v>208</v>
      </c>
      <c r="D86" s="422" t="s">
        <v>181</v>
      </c>
      <c r="E86" s="424">
        <v>1</v>
      </c>
      <c r="F86" s="425">
        <v>1.1000000000000001</v>
      </c>
      <c r="G86" s="426" t="s">
        <v>203</v>
      </c>
      <c r="H86" s="427">
        <f>'Wind Conditions'!$C$36</f>
        <v>29.71</v>
      </c>
      <c r="I86" s="428">
        <f>'Wind Conditions'!$C$39</f>
        <v>0.11</v>
      </c>
      <c r="K86" s="429" t="s">
        <v>186</v>
      </c>
      <c r="L86" s="426">
        <f t="shared" si="63"/>
        <v>180</v>
      </c>
      <c r="M86" s="426">
        <v>0</v>
      </c>
      <c r="N86" s="576" t="s">
        <v>207</v>
      </c>
      <c r="O86" s="395">
        <f>VLOOKUP(MOD(180-$L86,360),'Wave and Current Conditions'!$C$33:$E$44,2,TRUE)</f>
        <v>2.25</v>
      </c>
      <c r="P86" s="395">
        <f>VLOOKUP(MOD(180-$L86,360),'Wave and Current Conditions'!$C$33:$E$44,3,TRUE)</f>
        <v>9.77</v>
      </c>
      <c r="Q86" s="429">
        <v>39</v>
      </c>
      <c r="R86" s="426">
        <f t="shared" si="65"/>
        <v>180</v>
      </c>
      <c r="S86" s="430">
        <f t="shared" si="62"/>
        <v>-8</v>
      </c>
      <c r="T86" s="419">
        <f t="shared" si="74"/>
        <v>92013758.159999996</v>
      </c>
      <c r="U86" s="431" t="s">
        <v>209</v>
      </c>
      <c r="V86" s="426">
        <f t="shared" si="66"/>
        <v>180</v>
      </c>
      <c r="W86" s="426">
        <f>'Wave and Current Conditions'!$D$99</f>
        <v>0.26</v>
      </c>
      <c r="X86" s="426">
        <v>400</v>
      </c>
      <c r="Y86" s="426">
        <v>10800</v>
      </c>
      <c r="Z86" s="432">
        <v>0.01</v>
      </c>
      <c r="AD86" s="433" t="str">
        <f t="shared" si="67"/>
        <v>'710118039'</v>
      </c>
      <c r="AE86" s="434" t="str">
        <f t="shared" si="50"/>
        <v>'PAR'</v>
      </c>
      <c r="AF86" s="433">
        <f t="shared" si="68"/>
        <v>180</v>
      </c>
      <c r="AG86" s="433">
        <f t="shared" si="69"/>
        <v>29.71</v>
      </c>
      <c r="AH86" s="433">
        <f t="shared" si="51"/>
        <v>1</v>
      </c>
      <c r="AI86" s="239" t="str">
        <f t="shared" si="70"/>
        <v>'C'</v>
      </c>
      <c r="AJ86" s="433">
        <f t="shared" si="52"/>
        <v>10</v>
      </c>
      <c r="AK86" s="268">
        <f t="shared" si="75"/>
        <v>180</v>
      </c>
      <c r="AL86" s="435">
        <f t="shared" si="53"/>
        <v>2.25</v>
      </c>
      <c r="AM86" s="435">
        <f t="shared" si="54"/>
        <v>9.77</v>
      </c>
      <c r="AN86" s="433">
        <f t="shared" si="71"/>
        <v>2.4</v>
      </c>
      <c r="AO86" s="433">
        <f t="shared" si="55"/>
        <v>39</v>
      </c>
      <c r="AP86" s="433">
        <v>0</v>
      </c>
      <c r="AQ86" s="433">
        <v>15</v>
      </c>
      <c r="AR86" s="433">
        <f t="shared" si="72"/>
        <v>2.4</v>
      </c>
      <c r="AS86" s="433">
        <v>0</v>
      </c>
      <c r="AT86" s="433">
        <v>0</v>
      </c>
      <c r="AU86" s="268">
        <f t="shared" si="76"/>
        <v>180</v>
      </c>
      <c r="AV86" s="433">
        <f t="shared" si="56"/>
        <v>0.26</v>
      </c>
      <c r="AW86" s="433" t="s">
        <v>14</v>
      </c>
      <c r="AX86" s="434" t="str">
        <f t="shared" si="57"/>
        <v>{0,0,0,0,92013758.16,0}</v>
      </c>
      <c r="AY86" s="433" t="s">
        <v>14</v>
      </c>
      <c r="AZ86" s="433" t="s">
        <v>15</v>
      </c>
      <c r="BA86" s="433">
        <v>0</v>
      </c>
      <c r="BB86" s="433">
        <v>0</v>
      </c>
      <c r="BC86" s="433">
        <f t="shared" si="58"/>
        <v>0</v>
      </c>
      <c r="BD86" s="433">
        <f t="shared" si="73"/>
        <v>0</v>
      </c>
      <c r="BE86" s="433">
        <f t="shared" si="59"/>
        <v>11200</v>
      </c>
      <c r="BF86" s="433">
        <v>1</v>
      </c>
      <c r="BG86" s="433">
        <v>1</v>
      </c>
      <c r="BH86" s="433">
        <v>1</v>
      </c>
      <c r="BI86" s="433"/>
      <c r="BJ86" s="433">
        <v>1</v>
      </c>
      <c r="BK86" s="433">
        <v>1</v>
      </c>
      <c r="BL86" s="433">
        <f t="shared" si="60"/>
        <v>400</v>
      </c>
      <c r="BM86" s="433">
        <f t="shared" si="61"/>
        <v>11200</v>
      </c>
      <c r="BN86" s="433">
        <v>0</v>
      </c>
    </row>
    <row r="87" spans="1:66" s="426" customFormat="1" x14ac:dyDescent="0.2">
      <c r="A87" s="421" t="str">
        <f t="shared" si="64"/>
        <v>710118040</v>
      </c>
      <c r="B87" s="422">
        <v>7.1</v>
      </c>
      <c r="C87" s="423" t="s">
        <v>208</v>
      </c>
      <c r="D87" s="422" t="s">
        <v>181</v>
      </c>
      <c r="E87" s="424">
        <v>1</v>
      </c>
      <c r="F87" s="425">
        <v>1.1000000000000001</v>
      </c>
      <c r="G87" s="426" t="s">
        <v>203</v>
      </c>
      <c r="H87" s="427">
        <f>'Wind Conditions'!$C$36</f>
        <v>29.71</v>
      </c>
      <c r="I87" s="428">
        <f>'Wind Conditions'!$C$39</f>
        <v>0.11</v>
      </c>
      <c r="K87" s="429" t="s">
        <v>187</v>
      </c>
      <c r="L87" s="426">
        <f t="shared" si="63"/>
        <v>180</v>
      </c>
      <c r="M87" s="426">
        <v>0</v>
      </c>
      <c r="N87" s="576" t="s">
        <v>207</v>
      </c>
      <c r="O87" s="395">
        <f>VLOOKUP(MOD(180-$L87,360),'Wave and Current Conditions'!$C$33:$E$44,2,TRUE)</f>
        <v>2.25</v>
      </c>
      <c r="P87" s="395">
        <f>VLOOKUP(MOD(180-$L87,360),'Wave and Current Conditions'!$C$33:$E$44,3,TRUE)</f>
        <v>9.77</v>
      </c>
      <c r="Q87" s="429">
        <v>40</v>
      </c>
      <c r="R87" s="426">
        <f t="shared" si="65"/>
        <v>180</v>
      </c>
      <c r="S87" s="430">
        <f t="shared" si="62"/>
        <v>-8</v>
      </c>
      <c r="T87" s="419">
        <f t="shared" si="74"/>
        <v>92013758.159999996</v>
      </c>
      <c r="U87" s="431" t="s">
        <v>209</v>
      </c>
      <c r="V87" s="426">
        <f t="shared" si="66"/>
        <v>180</v>
      </c>
      <c r="W87" s="426">
        <f>'Wave and Current Conditions'!$D$99</f>
        <v>0.26</v>
      </c>
      <c r="X87" s="426">
        <v>400</v>
      </c>
      <c r="Y87" s="426">
        <v>10800</v>
      </c>
      <c r="Z87" s="432">
        <v>0.01</v>
      </c>
      <c r="AD87" s="433" t="str">
        <f t="shared" si="67"/>
        <v>'710118040'</v>
      </c>
      <c r="AE87" s="434" t="str">
        <f t="shared" si="50"/>
        <v>'PAR'</v>
      </c>
      <c r="AF87" s="433">
        <f t="shared" si="68"/>
        <v>180</v>
      </c>
      <c r="AG87" s="433">
        <f t="shared" si="69"/>
        <v>29.71</v>
      </c>
      <c r="AH87" s="433">
        <f t="shared" si="51"/>
        <v>1</v>
      </c>
      <c r="AI87" s="239" t="str">
        <f t="shared" si="70"/>
        <v>'D'</v>
      </c>
      <c r="AJ87" s="433">
        <f t="shared" si="52"/>
        <v>10</v>
      </c>
      <c r="AK87" s="268">
        <f t="shared" si="75"/>
        <v>180</v>
      </c>
      <c r="AL87" s="435">
        <f t="shared" si="53"/>
        <v>2.25</v>
      </c>
      <c r="AM87" s="435">
        <f t="shared" si="54"/>
        <v>9.77</v>
      </c>
      <c r="AN87" s="433">
        <f t="shared" si="71"/>
        <v>2.4</v>
      </c>
      <c r="AO87" s="433">
        <f t="shared" si="55"/>
        <v>40</v>
      </c>
      <c r="AP87" s="433">
        <v>0</v>
      </c>
      <c r="AQ87" s="433">
        <v>15</v>
      </c>
      <c r="AR87" s="433">
        <f t="shared" si="72"/>
        <v>2.4</v>
      </c>
      <c r="AS87" s="433">
        <v>0</v>
      </c>
      <c r="AT87" s="433">
        <v>0</v>
      </c>
      <c r="AU87" s="268">
        <f t="shared" si="76"/>
        <v>180</v>
      </c>
      <c r="AV87" s="433">
        <f t="shared" si="56"/>
        <v>0.26</v>
      </c>
      <c r="AW87" s="433" t="s">
        <v>14</v>
      </c>
      <c r="AX87" s="434" t="str">
        <f t="shared" si="57"/>
        <v>{0,0,0,0,92013758.16,0}</v>
      </c>
      <c r="AY87" s="433" t="s">
        <v>14</v>
      </c>
      <c r="AZ87" s="433" t="s">
        <v>15</v>
      </c>
      <c r="BA87" s="433">
        <v>0</v>
      </c>
      <c r="BB87" s="433">
        <v>0</v>
      </c>
      <c r="BC87" s="433">
        <f t="shared" si="58"/>
        <v>0</v>
      </c>
      <c r="BD87" s="433">
        <f t="shared" si="73"/>
        <v>0</v>
      </c>
      <c r="BE87" s="433">
        <f t="shared" si="59"/>
        <v>11200</v>
      </c>
      <c r="BF87" s="433">
        <v>1</v>
      </c>
      <c r="BG87" s="433">
        <v>1</v>
      </c>
      <c r="BH87" s="433">
        <v>1</v>
      </c>
      <c r="BI87" s="433"/>
      <c r="BJ87" s="433">
        <v>1</v>
      </c>
      <c r="BK87" s="433">
        <v>1</v>
      </c>
      <c r="BL87" s="433">
        <f t="shared" si="60"/>
        <v>400</v>
      </c>
      <c r="BM87" s="433">
        <f t="shared" si="61"/>
        <v>11200</v>
      </c>
      <c r="BN87" s="433">
        <v>0</v>
      </c>
    </row>
    <row r="88" spans="1:66" s="426" customFormat="1" x14ac:dyDescent="0.2">
      <c r="A88" s="421" t="str">
        <f t="shared" si="64"/>
        <v>710118041</v>
      </c>
      <c r="B88" s="422">
        <v>7.1</v>
      </c>
      <c r="C88" s="423" t="s">
        <v>208</v>
      </c>
      <c r="D88" s="422" t="s">
        <v>181</v>
      </c>
      <c r="E88" s="424">
        <v>1</v>
      </c>
      <c r="F88" s="425">
        <v>1.1000000000000001</v>
      </c>
      <c r="G88" s="426" t="s">
        <v>203</v>
      </c>
      <c r="H88" s="427">
        <f>'Wind Conditions'!$C$36</f>
        <v>29.71</v>
      </c>
      <c r="I88" s="428">
        <f>'Wind Conditions'!$C$39</f>
        <v>0.11</v>
      </c>
      <c r="K88" s="429" t="s">
        <v>188</v>
      </c>
      <c r="L88" s="426">
        <f t="shared" si="63"/>
        <v>180</v>
      </c>
      <c r="M88" s="426">
        <v>0</v>
      </c>
      <c r="N88" s="576" t="s">
        <v>207</v>
      </c>
      <c r="O88" s="395">
        <f>VLOOKUP(MOD(180-$L88,360),'Wave and Current Conditions'!$C$33:$E$44,2,TRUE)</f>
        <v>2.25</v>
      </c>
      <c r="P88" s="395">
        <f>VLOOKUP(MOD(180-$L88,360),'Wave and Current Conditions'!$C$33:$E$44,3,TRUE)</f>
        <v>9.77</v>
      </c>
      <c r="Q88" s="429">
        <v>41</v>
      </c>
      <c r="R88" s="426">
        <f t="shared" si="65"/>
        <v>180</v>
      </c>
      <c r="S88" s="430">
        <f t="shared" si="62"/>
        <v>-8</v>
      </c>
      <c r="T88" s="419">
        <f t="shared" si="74"/>
        <v>92013758.159999996</v>
      </c>
      <c r="U88" s="431" t="s">
        <v>209</v>
      </c>
      <c r="V88" s="426">
        <f t="shared" si="66"/>
        <v>180</v>
      </c>
      <c r="W88" s="426">
        <f>'Wave and Current Conditions'!$D$99</f>
        <v>0.26</v>
      </c>
      <c r="X88" s="426">
        <v>400</v>
      </c>
      <c r="Y88" s="426">
        <v>10800</v>
      </c>
      <c r="Z88" s="432">
        <v>0.01</v>
      </c>
      <c r="AD88" s="433" t="str">
        <f t="shared" si="67"/>
        <v>'710118041'</v>
      </c>
      <c r="AE88" s="434" t="str">
        <f t="shared" si="50"/>
        <v>'PAR'</v>
      </c>
      <c r="AF88" s="433">
        <f t="shared" si="68"/>
        <v>180</v>
      </c>
      <c r="AG88" s="433">
        <f t="shared" si="69"/>
        <v>29.71</v>
      </c>
      <c r="AH88" s="433">
        <f t="shared" si="51"/>
        <v>1</v>
      </c>
      <c r="AI88" s="239" t="str">
        <f t="shared" si="70"/>
        <v>'E'</v>
      </c>
      <c r="AJ88" s="433">
        <f t="shared" si="52"/>
        <v>10</v>
      </c>
      <c r="AK88" s="268">
        <f t="shared" si="75"/>
        <v>180</v>
      </c>
      <c r="AL88" s="435">
        <f t="shared" si="53"/>
        <v>2.25</v>
      </c>
      <c r="AM88" s="435">
        <f t="shared" si="54"/>
        <v>9.77</v>
      </c>
      <c r="AN88" s="433">
        <f t="shared" si="71"/>
        <v>2.4</v>
      </c>
      <c r="AO88" s="433">
        <f t="shared" si="55"/>
        <v>41</v>
      </c>
      <c r="AP88" s="433">
        <v>0</v>
      </c>
      <c r="AQ88" s="433">
        <v>15</v>
      </c>
      <c r="AR88" s="433">
        <f t="shared" si="72"/>
        <v>2.4</v>
      </c>
      <c r="AS88" s="433">
        <v>0</v>
      </c>
      <c r="AT88" s="433">
        <v>0</v>
      </c>
      <c r="AU88" s="268">
        <f t="shared" si="76"/>
        <v>180</v>
      </c>
      <c r="AV88" s="433">
        <f t="shared" si="56"/>
        <v>0.26</v>
      </c>
      <c r="AW88" s="433" t="s">
        <v>14</v>
      </c>
      <c r="AX88" s="434" t="str">
        <f t="shared" si="57"/>
        <v>{0,0,0,0,92013758.16,0}</v>
      </c>
      <c r="AY88" s="433" t="s">
        <v>14</v>
      </c>
      <c r="AZ88" s="433" t="s">
        <v>15</v>
      </c>
      <c r="BA88" s="433">
        <v>0</v>
      </c>
      <c r="BB88" s="433">
        <v>0</v>
      </c>
      <c r="BC88" s="433">
        <f t="shared" si="58"/>
        <v>0</v>
      </c>
      <c r="BD88" s="433">
        <f t="shared" si="73"/>
        <v>0</v>
      </c>
      <c r="BE88" s="433">
        <f t="shared" si="59"/>
        <v>11200</v>
      </c>
      <c r="BF88" s="433">
        <v>1</v>
      </c>
      <c r="BG88" s="433">
        <v>1</v>
      </c>
      <c r="BH88" s="433">
        <v>1</v>
      </c>
      <c r="BI88" s="433"/>
      <c r="BJ88" s="433">
        <v>1</v>
      </c>
      <c r="BK88" s="433">
        <v>1</v>
      </c>
      <c r="BL88" s="433">
        <f t="shared" si="60"/>
        <v>400</v>
      </c>
      <c r="BM88" s="433">
        <f t="shared" si="61"/>
        <v>11200</v>
      </c>
      <c r="BN88" s="433">
        <v>0</v>
      </c>
    </row>
    <row r="89" spans="1:66" s="426" customFormat="1" x14ac:dyDescent="0.2">
      <c r="A89" s="438" t="str">
        <f t="shared" si="64"/>
        <v>710118042</v>
      </c>
      <c r="B89" s="439">
        <v>7.1</v>
      </c>
      <c r="C89" s="440" t="s">
        <v>208</v>
      </c>
      <c r="D89" s="439" t="s">
        <v>181</v>
      </c>
      <c r="E89" s="424">
        <v>1</v>
      </c>
      <c r="F89" s="441">
        <v>1.1000000000000001</v>
      </c>
      <c r="G89" s="442" t="s">
        <v>203</v>
      </c>
      <c r="H89" s="443">
        <f>'Wind Conditions'!$C$36</f>
        <v>29.71</v>
      </c>
      <c r="I89" s="444">
        <f>'Wind Conditions'!$C$39</f>
        <v>0.11</v>
      </c>
      <c r="J89" s="442"/>
      <c r="K89" s="445" t="s">
        <v>190</v>
      </c>
      <c r="L89" s="442">
        <f t="shared" si="63"/>
        <v>180</v>
      </c>
      <c r="M89" s="426">
        <v>0</v>
      </c>
      <c r="N89" s="577" t="s">
        <v>207</v>
      </c>
      <c r="O89" s="395">
        <f>VLOOKUP(MOD(180-$L89,360),'Wave and Current Conditions'!$C$33:$E$44,2,TRUE)</f>
        <v>2.25</v>
      </c>
      <c r="P89" s="395">
        <f>VLOOKUP(MOD(180-$L89,360),'Wave and Current Conditions'!$C$33:$E$44,3,TRUE)</f>
        <v>9.77</v>
      </c>
      <c r="Q89" s="445">
        <v>42</v>
      </c>
      <c r="R89" s="442">
        <f t="shared" si="65"/>
        <v>180</v>
      </c>
      <c r="S89" s="430">
        <f t="shared" si="62"/>
        <v>-8</v>
      </c>
      <c r="T89" s="419">
        <f t="shared" si="74"/>
        <v>92013758.159999996</v>
      </c>
      <c r="U89" s="442" t="s">
        <v>209</v>
      </c>
      <c r="V89" s="442">
        <f t="shared" si="66"/>
        <v>180</v>
      </c>
      <c r="W89" s="426">
        <f>'Wave and Current Conditions'!$D$99</f>
        <v>0.26</v>
      </c>
      <c r="X89" s="426">
        <v>400</v>
      </c>
      <c r="Y89" s="442">
        <v>10800</v>
      </c>
      <c r="Z89" s="446">
        <v>0.01</v>
      </c>
      <c r="AD89" s="433" t="str">
        <f t="shared" si="67"/>
        <v>'710118042'</v>
      </c>
      <c r="AE89" s="434" t="str">
        <f t="shared" si="50"/>
        <v>'PAR'</v>
      </c>
      <c r="AF89" s="433">
        <f t="shared" si="68"/>
        <v>180</v>
      </c>
      <c r="AG89" s="433">
        <f t="shared" si="69"/>
        <v>29.71</v>
      </c>
      <c r="AH89" s="433">
        <f t="shared" si="51"/>
        <v>1</v>
      </c>
      <c r="AI89" s="239" t="str">
        <f t="shared" si="70"/>
        <v>'F'</v>
      </c>
      <c r="AJ89" s="433">
        <f t="shared" si="52"/>
        <v>10</v>
      </c>
      <c r="AK89" s="268">
        <f t="shared" si="75"/>
        <v>180</v>
      </c>
      <c r="AL89" s="435">
        <f t="shared" si="53"/>
        <v>2.25</v>
      </c>
      <c r="AM89" s="435">
        <f t="shared" si="54"/>
        <v>9.77</v>
      </c>
      <c r="AN89" s="433">
        <f t="shared" si="71"/>
        <v>2.4</v>
      </c>
      <c r="AO89" s="433">
        <f t="shared" si="55"/>
        <v>42</v>
      </c>
      <c r="AP89" s="433">
        <v>0</v>
      </c>
      <c r="AQ89" s="433">
        <v>15</v>
      </c>
      <c r="AR89" s="433">
        <f t="shared" si="72"/>
        <v>2.4</v>
      </c>
      <c r="AS89" s="433">
        <v>0</v>
      </c>
      <c r="AT89" s="433">
        <v>0</v>
      </c>
      <c r="AU89" s="268">
        <f t="shared" si="76"/>
        <v>180</v>
      </c>
      <c r="AV89" s="433">
        <f t="shared" si="56"/>
        <v>0.26</v>
      </c>
      <c r="AW89" s="433" t="s">
        <v>14</v>
      </c>
      <c r="AX89" s="434" t="str">
        <f t="shared" si="57"/>
        <v>{0,0,0,0,92013758.16,0}</v>
      </c>
      <c r="AY89" s="433" t="s">
        <v>14</v>
      </c>
      <c r="AZ89" s="433" t="s">
        <v>15</v>
      </c>
      <c r="BA89" s="433">
        <v>0</v>
      </c>
      <c r="BB89" s="433">
        <v>0</v>
      </c>
      <c r="BC89" s="433">
        <f t="shared" si="58"/>
        <v>0</v>
      </c>
      <c r="BD89" s="433">
        <f t="shared" si="73"/>
        <v>0</v>
      </c>
      <c r="BE89" s="433">
        <f t="shared" si="59"/>
        <v>11200</v>
      </c>
      <c r="BF89" s="433">
        <v>1</v>
      </c>
      <c r="BG89" s="433">
        <v>1</v>
      </c>
      <c r="BH89" s="433">
        <v>1</v>
      </c>
      <c r="BI89" s="433"/>
      <c r="BJ89" s="433">
        <v>1</v>
      </c>
      <c r="BK89" s="433">
        <v>1</v>
      </c>
      <c r="BL89" s="433">
        <f t="shared" si="60"/>
        <v>400</v>
      </c>
      <c r="BM89" s="433">
        <f t="shared" si="61"/>
        <v>11200</v>
      </c>
      <c r="BN89" s="433">
        <v>0</v>
      </c>
    </row>
  </sheetData>
  <mergeCells count="6">
    <mergeCell ref="X3:Z3"/>
    <mergeCell ref="A3:F3"/>
    <mergeCell ref="G3:M3"/>
    <mergeCell ref="N3:R3"/>
    <mergeCell ref="S3:T3"/>
    <mergeCell ref="V3:W3"/>
  </mergeCells>
  <pageMargins left="0.69930555555555596" right="0.69930555555555596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BN257"/>
  <sheetViews>
    <sheetView topLeftCell="AF1" workbookViewId="0">
      <selection activeCell="AR8" sqref="AR8"/>
    </sheetView>
  </sheetViews>
  <sheetFormatPr baseColWidth="10" defaultColWidth="9" defaultRowHeight="15" x14ac:dyDescent="0.2"/>
  <cols>
    <col min="1" max="1" width="15.33203125" customWidth="1"/>
    <col min="2" max="2" width="13.1640625" customWidth="1"/>
    <col min="3" max="3" width="47.1640625" bestFit="1" customWidth="1"/>
    <col min="4" max="4" width="9.6640625" customWidth="1"/>
    <col min="6" max="6" width="10.83203125" style="14" customWidth="1"/>
    <col min="8" max="8" width="9" style="10"/>
    <col min="14" max="14" width="9" style="573"/>
    <col min="20" max="20" width="17.1640625" style="417" customWidth="1"/>
    <col min="23" max="23" width="9" style="14"/>
    <col min="26" max="26" width="9" style="14"/>
    <col min="27" max="27" width="32" customWidth="1"/>
    <col min="28" max="28" width="20.6640625" bestFit="1" customWidth="1"/>
    <col min="30" max="30" width="10.5" bestFit="1" customWidth="1"/>
    <col min="31" max="31" width="10" bestFit="1" customWidth="1"/>
    <col min="32" max="32" width="9.33203125" bestFit="1" customWidth="1"/>
    <col min="33" max="33" width="13.33203125" bestFit="1" customWidth="1"/>
    <col min="34" max="34" width="11.6640625" bestFit="1" customWidth="1"/>
    <col min="35" max="35" width="12" bestFit="1" customWidth="1"/>
    <col min="36" max="36" width="10.5" bestFit="1" customWidth="1"/>
    <col min="37" max="37" width="10.33203125" bestFit="1" customWidth="1"/>
    <col min="38" max="38" width="9.83203125" bestFit="1" customWidth="1"/>
    <col min="39" max="39" width="10" bestFit="1" customWidth="1"/>
    <col min="40" max="40" width="14.5" bestFit="1" customWidth="1"/>
    <col min="41" max="41" width="12.5" bestFit="1" customWidth="1"/>
    <col min="42" max="42" width="9.33203125" bestFit="1" customWidth="1"/>
    <col min="43" max="43" width="9.5" bestFit="1" customWidth="1"/>
    <col min="44" max="44" width="14.5" bestFit="1" customWidth="1"/>
    <col min="45" max="45" width="9.6640625" bestFit="1" customWidth="1"/>
    <col min="46" max="46" width="11.83203125" bestFit="1" customWidth="1"/>
    <col min="47" max="47" width="8.33203125" bestFit="1" customWidth="1"/>
    <col min="48" max="48" width="9.33203125" bestFit="1" customWidth="1"/>
    <col min="49" max="49" width="7.1640625" bestFit="1" customWidth="1"/>
    <col min="50" max="50" width="18.83203125" bestFit="1" customWidth="1"/>
    <col min="51" max="51" width="6.83203125" bestFit="1" customWidth="1"/>
    <col min="52" max="52" width="11" bestFit="1" customWidth="1"/>
    <col min="53" max="53" width="22" bestFit="1" customWidth="1"/>
    <col min="54" max="54" width="16.5" bestFit="1" customWidth="1"/>
    <col min="55" max="55" width="12.1640625" bestFit="1" customWidth="1"/>
    <col min="56" max="56" width="8.1640625" bestFit="1" customWidth="1"/>
    <col min="57" max="57" width="9.1640625" bestFit="1" customWidth="1"/>
    <col min="58" max="58" width="12" bestFit="1" customWidth="1"/>
    <col min="59" max="59" width="16.5" bestFit="1" customWidth="1"/>
    <col min="60" max="60" width="17.33203125" bestFit="1" customWidth="1"/>
    <col min="61" max="61" width="17.6640625" bestFit="1" customWidth="1"/>
    <col min="62" max="62" width="9.5" bestFit="1" customWidth="1"/>
    <col min="63" max="63" width="10.1640625" bestFit="1" customWidth="1"/>
    <col min="64" max="64" width="10.33203125" bestFit="1" customWidth="1"/>
    <col min="65" max="65" width="11.6640625" bestFit="1" customWidth="1"/>
    <col min="66" max="66" width="12.1640625" bestFit="1" customWidth="1"/>
  </cols>
  <sheetData>
    <row r="1" spans="1:66" x14ac:dyDescent="0.2">
      <c r="AA1" s="238" t="s">
        <v>244</v>
      </c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</row>
    <row r="2" spans="1:66" ht="16" thickBot="1" x14ac:dyDescent="0.25">
      <c r="AA2" s="239" t="s">
        <v>245</v>
      </c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</row>
    <row r="3" spans="1:66" s="21" customFormat="1" ht="14" thickBot="1" x14ac:dyDescent="0.2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605" t="s">
        <v>144</v>
      </c>
      <c r="T3" s="607"/>
      <c r="U3" s="302"/>
      <c r="V3" s="606" t="s">
        <v>145</v>
      </c>
      <c r="W3" s="607"/>
      <c r="X3" s="608" t="s">
        <v>146</v>
      </c>
      <c r="Y3" s="609"/>
      <c r="Z3" s="610"/>
      <c r="AB3" s="241" t="s">
        <v>17</v>
      </c>
      <c r="AC3" s="239"/>
      <c r="AD3" s="242" t="str">
        <f>INTRODUCTION!D11</f>
        <v>Runname</v>
      </c>
      <c r="AE3" s="242" t="str">
        <f>INTRODUCTION!E11</f>
        <v>Inputcode</v>
      </c>
      <c r="AF3" s="242" t="str">
        <f>INTRODUCTION!F11</f>
        <v>Wind_Dir</v>
      </c>
      <c r="AG3" s="242" t="str">
        <f>INTRODUCTION!G11</f>
        <v>Wind_Speed,</v>
      </c>
      <c r="AH3" s="242" t="str">
        <f>INTRODUCTION!H11</f>
        <v>Wind_Type,</v>
      </c>
      <c r="AI3" s="242" t="str">
        <f>INTRODUCTION!I11</f>
        <v>Wind_Seed,</v>
      </c>
      <c r="AJ3" s="242" t="str">
        <f>INTRODUCTION!K11</f>
        <v>Wind_Grid</v>
      </c>
      <c r="AK3" s="242" t="str">
        <f>INTRODUCTION!L11</f>
        <v>Wave_Dir,</v>
      </c>
      <c r="AL3" s="242" t="str">
        <f>INTRODUCTION!M11</f>
        <v>Wave_Hs,</v>
      </c>
      <c r="AM3" s="242" t="str">
        <f>INTRODUCTION!N11</f>
        <v>Wave_Tp,</v>
      </c>
      <c r="AN3" s="242" t="str">
        <f>INTRODUCTION!P11</f>
        <v>Wave_Gamma</v>
      </c>
      <c r="AO3" s="242" t="str">
        <f>INTRODUCTION!Q11</f>
        <v>Wave_Seed,</v>
      </c>
      <c r="AP3" s="242" t="str">
        <f>INTRODUCTION!R11</f>
        <v>Swell_Hs</v>
      </c>
      <c r="AQ3" s="242" t="str">
        <f>INTRODUCTION!S11</f>
        <v>Swell_Tp</v>
      </c>
      <c r="AR3" s="242" t="str">
        <f>INTRODUCTION!U11</f>
        <v>Swell_Gamma</v>
      </c>
      <c r="AS3" s="242" t="str">
        <f>INTRODUCTION!V11</f>
        <v>Swell_Dir</v>
      </c>
      <c r="AT3" s="242" t="str">
        <f>INTRODUCTION!W11</f>
        <v>Swell_Seed</v>
      </c>
      <c r="AU3" s="242" t="str">
        <f>INTRODUCTION!X11</f>
        <v>Cur_Dir,</v>
      </c>
      <c r="AV3" s="242" t="str">
        <f>INTRODUCTION!Y11</f>
        <v>Cur_Spd,</v>
      </c>
      <c r="AW3" s="242" t="str">
        <f>INTRODUCTION!Z11</f>
        <v>GAL_X</v>
      </c>
      <c r="AX3" s="242" t="str">
        <f>INTRODUCTION!AA11</f>
        <v>GAL_Mag</v>
      </c>
      <c r="AY3" s="242" t="str">
        <f>INTRODUCTION!AB11</f>
        <v>LAL_X</v>
      </c>
      <c r="AZ3" s="242" t="str">
        <f>INTRODUCTION!AC11</f>
        <v>LAL_Mag</v>
      </c>
      <c r="BA3" s="242" t="str">
        <f>INTRODUCTION!AD11</f>
        <v>MoorBreak_MLnumber</v>
      </c>
      <c r="BB3" s="242" t="str">
        <f>INTRODUCTION!AE11</f>
        <v>MoorBreak_Time</v>
      </c>
      <c r="BC3" s="242" t="str">
        <f>INTRODUCTION!AF11</f>
        <v>Ballast_Flag</v>
      </c>
      <c r="BD3" s="242" t="str">
        <f>INTRODUCTION!AG11</f>
        <v>Nacyaw</v>
      </c>
      <c r="BE3" s="242" t="str">
        <f>INTRODUCTION!AH11</f>
        <v>RunTime</v>
      </c>
      <c r="BF3" s="242" t="str">
        <f>INTRODUCTION!AI11</f>
        <v>Output_Flag</v>
      </c>
      <c r="BG3" s="242" t="str">
        <f>INTRODUCTION!AJ11</f>
        <v>OutputStats_Flag</v>
      </c>
      <c r="BH3" s="242" t="str">
        <f>INTRODUCTION!AK11</f>
        <v>FAST_Flag</v>
      </c>
      <c r="BI3" s="242" t="str">
        <f>INTRODUCTION!AL11</f>
        <v>Datfile</v>
      </c>
      <c r="BJ3" s="242" t="str">
        <f>INTRODUCTION!AM11</f>
        <v>Run_Flag</v>
      </c>
      <c r="BK3" s="242" t="str">
        <f>INTRODUCTION!AN11</f>
        <v>Save_Sim</v>
      </c>
      <c r="BL3" s="242" t="str">
        <f>INTRODUCTION!AO11</f>
        <v>CutInTime</v>
      </c>
      <c r="BM3" s="242" t="str">
        <f>INTRODUCTION!AP11</f>
        <v>CutOutTime</v>
      </c>
      <c r="BN3" s="242" t="str">
        <f>INTRODUCTION!AQ11</f>
        <v>Time_Origin</v>
      </c>
    </row>
    <row r="4" spans="1:66" s="21" customFormat="1" ht="80" thickTop="1" thickBot="1" x14ac:dyDescent="0.2">
      <c r="A4" s="1" t="s">
        <v>147</v>
      </c>
      <c r="B4" s="2" t="s">
        <v>148</v>
      </c>
      <c r="C4" s="23" t="s">
        <v>149</v>
      </c>
      <c r="D4" s="23" t="s">
        <v>150</v>
      </c>
      <c r="E4" s="24" t="s">
        <v>151</v>
      </c>
      <c r="F4" s="25" t="s">
        <v>152</v>
      </c>
      <c r="G4" s="2" t="s">
        <v>153</v>
      </c>
      <c r="H4" s="2" t="s">
        <v>154</v>
      </c>
      <c r="I4" s="26" t="s">
        <v>155</v>
      </c>
      <c r="J4" s="26" t="s">
        <v>156</v>
      </c>
      <c r="K4" s="2" t="s">
        <v>157</v>
      </c>
      <c r="L4" s="2" t="s">
        <v>158</v>
      </c>
      <c r="M4" s="23" t="s">
        <v>363</v>
      </c>
      <c r="N4" s="1" t="s">
        <v>159</v>
      </c>
      <c r="O4" s="27" t="s">
        <v>160</v>
      </c>
      <c r="P4" s="27" t="s">
        <v>161</v>
      </c>
      <c r="Q4" s="2" t="s">
        <v>162</v>
      </c>
      <c r="R4" s="2" t="s">
        <v>163</v>
      </c>
      <c r="S4" s="2" t="s">
        <v>164</v>
      </c>
      <c r="T4" s="414" t="s">
        <v>268</v>
      </c>
      <c r="U4" s="4" t="s">
        <v>165</v>
      </c>
      <c r="V4" s="4" t="s">
        <v>166</v>
      </c>
      <c r="W4" s="15" t="s">
        <v>167</v>
      </c>
      <c r="X4" s="28" t="s">
        <v>168</v>
      </c>
      <c r="Y4" s="28" t="s">
        <v>169</v>
      </c>
      <c r="Z4" s="29" t="s">
        <v>170</v>
      </c>
      <c r="AB4" s="244" t="s">
        <v>52</v>
      </c>
      <c r="AC4" s="239"/>
      <c r="AD4" s="245" t="str">
        <f>INTRODUCTION!D12</f>
        <v>str</v>
      </c>
      <c r="AE4" s="245" t="str">
        <f>INTRODUCTION!E12</f>
        <v>str</v>
      </c>
      <c r="AF4" s="245" t="str">
        <f>INTRODUCTION!F12</f>
        <v>deg</v>
      </c>
      <c r="AG4" s="245" t="str">
        <f>INTRODUCTION!G12</f>
        <v>m/s</v>
      </c>
      <c r="AH4" s="245" t="str">
        <f>INTRODUCTION!H12</f>
        <v>-</v>
      </c>
      <c r="AI4" s="245" t="str">
        <f>INTRODUCTION!I12</f>
        <v>-</v>
      </c>
      <c r="AJ4" s="245" t="str">
        <f>INTRODUCTION!K12</f>
        <v>m</v>
      </c>
      <c r="AK4" s="245" t="str">
        <f>INTRODUCTION!L12</f>
        <v>deg</v>
      </c>
      <c r="AL4" s="245" t="str">
        <f>INTRODUCTION!M12</f>
        <v>m</v>
      </c>
      <c r="AM4" s="245" t="str">
        <f>INTRODUCTION!N12</f>
        <v>s</v>
      </c>
      <c r="AN4" s="245" t="str">
        <f>INTRODUCTION!P12</f>
        <v>-</v>
      </c>
      <c r="AO4" s="245" t="str">
        <f>INTRODUCTION!Q12</f>
        <v>-</v>
      </c>
      <c r="AP4" s="245" t="str">
        <f>INTRODUCTION!R12</f>
        <v>m</v>
      </c>
      <c r="AQ4" s="245" t="str">
        <f>INTRODUCTION!S12</f>
        <v>s</v>
      </c>
      <c r="AR4" s="245" t="str">
        <f>INTRODUCTION!U12</f>
        <v>-</v>
      </c>
      <c r="AS4" s="245" t="str">
        <f>INTRODUCTION!V12</f>
        <v>deg</v>
      </c>
      <c r="AT4" s="245" t="str">
        <f>INTRODUCTION!W12</f>
        <v>-</v>
      </c>
      <c r="AU4" s="245" t="str">
        <f>INTRODUCTION!X12</f>
        <v>deg</v>
      </c>
      <c r="AV4" s="245" t="str">
        <f>INTRODUCTION!Y12</f>
        <v>m/s</v>
      </c>
      <c r="AW4" s="245" t="str">
        <f>INTRODUCTION!Z12</f>
        <v>m</v>
      </c>
      <c r="AX4" s="245" t="str">
        <f>INTRODUCTION!AA12</f>
        <v>N</v>
      </c>
      <c r="AY4" s="245" t="str">
        <f>INTRODUCTION!AB12</f>
        <v>m</v>
      </c>
      <c r="AZ4" s="245" t="str">
        <f>INTRODUCTION!AC12</f>
        <v>N</v>
      </c>
      <c r="BA4" s="245" t="str">
        <f>INTRODUCTION!AD12</f>
        <v>-</v>
      </c>
      <c r="BB4" s="245" t="str">
        <f>INTRODUCTION!AE12</f>
        <v>s</v>
      </c>
      <c r="BC4" s="245" t="str">
        <f>INTRODUCTION!AF12</f>
        <v>-</v>
      </c>
      <c r="BD4" s="245" t="str">
        <f>INTRODUCTION!AG12</f>
        <v>deg</v>
      </c>
      <c r="BE4" s="245" t="str">
        <f>INTRODUCTION!AH12</f>
        <v>s</v>
      </c>
      <c r="BF4" s="245" t="str">
        <f>INTRODUCTION!AI12</f>
        <v>-</v>
      </c>
      <c r="BG4" s="245" t="str">
        <f>INTRODUCTION!AJ12</f>
        <v>-</v>
      </c>
      <c r="BH4" s="245" t="str">
        <f>INTRODUCTION!AK12</f>
        <v>-</v>
      </c>
      <c r="BI4" s="245" t="str">
        <f>INTRODUCTION!AL12</f>
        <v>-</v>
      </c>
      <c r="BJ4" s="245">
        <f>INTRODUCTION!AM12</f>
        <v>0</v>
      </c>
      <c r="BK4" s="245" t="str">
        <f>INTRODUCTION!AN12</f>
        <v>-</v>
      </c>
      <c r="BL4" s="245" t="str">
        <f>INTRODUCTION!AO12</f>
        <v>s</v>
      </c>
      <c r="BM4" s="245" t="str">
        <f>INTRODUCTION!AP12</f>
        <v>s</v>
      </c>
      <c r="BN4" s="245" t="str">
        <f>INTRODUCTION!AQ12</f>
        <v>-</v>
      </c>
    </row>
    <row r="5" spans="1:66" s="21" customFormat="1" ht="12" customHeight="1" thickTop="1" thickBot="1" x14ac:dyDescent="0.2">
      <c r="A5" s="5" t="s">
        <v>171</v>
      </c>
      <c r="B5" s="6" t="s">
        <v>171</v>
      </c>
      <c r="C5" s="7" t="s">
        <v>171</v>
      </c>
      <c r="D5" s="7" t="s">
        <v>171</v>
      </c>
      <c r="E5" s="8" t="s">
        <v>171</v>
      </c>
      <c r="F5" s="9" t="s">
        <v>171</v>
      </c>
      <c r="G5" s="6" t="s">
        <v>171</v>
      </c>
      <c r="H5" s="6" t="s">
        <v>172</v>
      </c>
      <c r="I5" s="12" t="s">
        <v>173</v>
      </c>
      <c r="J5" s="12" t="s">
        <v>171</v>
      </c>
      <c r="K5" s="6" t="s">
        <v>171</v>
      </c>
      <c r="L5" s="6" t="s">
        <v>174</v>
      </c>
      <c r="M5" s="7" t="s">
        <v>174</v>
      </c>
      <c r="N5" s="5" t="s">
        <v>171</v>
      </c>
      <c r="O5" s="13" t="s">
        <v>175</v>
      </c>
      <c r="P5" s="13" t="s">
        <v>176</v>
      </c>
      <c r="Q5" s="6" t="s">
        <v>171</v>
      </c>
      <c r="R5" s="6" t="s">
        <v>174</v>
      </c>
      <c r="S5" s="6" t="s">
        <v>174</v>
      </c>
      <c r="T5" s="418">
        <f>_xlfn.NUMBERVALUE(INTRODUCTION!E29)*PI()/180</f>
        <v>11501719.770642631</v>
      </c>
      <c r="U5" s="6" t="s">
        <v>171</v>
      </c>
      <c r="V5" s="6" t="s">
        <v>174</v>
      </c>
      <c r="W5" s="17" t="s">
        <v>172</v>
      </c>
      <c r="X5" s="16" t="s">
        <v>176</v>
      </c>
      <c r="Y5" s="16" t="s">
        <v>176</v>
      </c>
      <c r="Z5" s="18" t="s">
        <v>176</v>
      </c>
      <c r="AA5" s="13"/>
      <c r="AB5" s="247" t="s">
        <v>177</v>
      </c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 t="s">
        <v>267</v>
      </c>
      <c r="BD5" s="239"/>
      <c r="BE5" s="239"/>
      <c r="BF5" s="239"/>
      <c r="BG5" s="239"/>
      <c r="BH5" s="239" t="s">
        <v>179</v>
      </c>
      <c r="BI5" s="239" t="s">
        <v>180</v>
      </c>
      <c r="BJ5" s="239"/>
      <c r="BK5" s="239"/>
      <c r="BL5" s="239"/>
      <c r="BM5" s="239"/>
      <c r="BN5" s="239"/>
    </row>
    <row r="6" spans="1:66" s="395" customFormat="1" ht="15.75" customHeight="1" x14ac:dyDescent="0.2">
      <c r="A6" s="390" t="str">
        <f t="shared" ref="A6:A69" si="0">TEXT(B6*10,"00")&amp;TEXT(E6,"00")&amp;TEXT(R6,"000")&amp;TEXT(Q6,"00")</f>
        <v>220000001</v>
      </c>
      <c r="B6" s="391">
        <v>2.2000000000000002</v>
      </c>
      <c r="C6" s="392" t="s">
        <v>212</v>
      </c>
      <c r="D6" s="391" t="s">
        <v>181</v>
      </c>
      <c r="E6" s="393">
        <v>0</v>
      </c>
      <c r="F6" s="394">
        <v>1.1000000000000001</v>
      </c>
      <c r="G6" s="448" t="s">
        <v>106</v>
      </c>
      <c r="H6" s="46">
        <f>'Wind Conditions'!$C$6</f>
        <v>12</v>
      </c>
      <c r="I6" s="471">
        <f>'Wind Conditions'!$C$20</f>
        <v>9.8021333333333349E-2</v>
      </c>
      <c r="J6" s="56">
        <f>'Wind Conditions'!$D$20</f>
        <v>7.0999999999999994E-2</v>
      </c>
      <c r="K6" s="398" t="s">
        <v>182</v>
      </c>
      <c r="L6" s="395">
        <v>0</v>
      </c>
      <c r="M6" s="395">
        <v>0</v>
      </c>
      <c r="N6" s="578" t="s">
        <v>210</v>
      </c>
      <c r="O6" s="449">
        <f>'Wave and Current Conditions'!$O$13</f>
        <v>1.4727272727272727</v>
      </c>
      <c r="P6" s="449">
        <f>'Wave and Current Conditions'!$AD$13</f>
        <v>7.6416666666666657</v>
      </c>
      <c r="Q6" s="398">
        <v>1</v>
      </c>
      <c r="R6" s="395">
        <f t="shared" ref="R6:R69" si="1">L6</f>
        <v>0</v>
      </c>
      <c r="S6" s="412">
        <v>5</v>
      </c>
      <c r="T6" s="481">
        <f>ABS(S6)*SIGN(S6*-1)*T$5</f>
        <v>-57508598.853213154</v>
      </c>
      <c r="U6" s="450" t="s">
        <v>211</v>
      </c>
      <c r="V6" s="395">
        <f t="shared" ref="V6:V11" si="2">R6</f>
        <v>0</v>
      </c>
      <c r="W6" s="395">
        <f>'Wave and Current Conditions'!$D$98</f>
        <v>0.12</v>
      </c>
      <c r="X6" s="395">
        <v>400</v>
      </c>
      <c r="Y6" s="395">
        <v>3600</v>
      </c>
      <c r="Z6" s="399">
        <v>0.01</v>
      </c>
      <c r="AA6" s="413"/>
      <c r="AB6" s="401"/>
      <c r="AC6" s="401"/>
      <c r="AD6" s="239" t="str">
        <f t="shared" ref="AD6:AD37" si="3">"'"&amp;A6&amp;"'"</f>
        <v>'220000001'</v>
      </c>
      <c r="AE6" s="316" t="s">
        <v>189</v>
      </c>
      <c r="AF6" s="268">
        <f t="shared" ref="AF6:AF37" si="4">L6</f>
        <v>0</v>
      </c>
      <c r="AG6" s="268">
        <f t="shared" ref="AG6:AG37" si="5">H6</f>
        <v>12</v>
      </c>
      <c r="AH6" s="317">
        <v>1</v>
      </c>
      <c r="AI6" s="239" t="str">
        <f t="shared" ref="AI6:AI37" si="6">"'"&amp;K6&amp;"'"</f>
        <v>'A'</v>
      </c>
      <c r="AJ6" s="317">
        <v>10</v>
      </c>
      <c r="AK6" s="268">
        <f>R6</f>
        <v>0</v>
      </c>
      <c r="AL6" s="270">
        <f t="shared" ref="AL6:AM11" si="7">O6</f>
        <v>1.4727272727272727</v>
      </c>
      <c r="AM6" s="270">
        <f t="shared" si="7"/>
        <v>7.6416666666666657</v>
      </c>
      <c r="AN6" s="268">
        <f t="shared" ref="AN6:AN69" si="8">gamma</f>
        <v>2.4</v>
      </c>
      <c r="AO6" s="268">
        <f t="shared" ref="AO6:AO11" si="9">Q6</f>
        <v>1</v>
      </c>
      <c r="AP6" s="268">
        <v>0</v>
      </c>
      <c r="AQ6" s="268">
        <v>15</v>
      </c>
      <c r="AR6" s="268">
        <f t="shared" ref="AR6:AR69" si="10">gamma</f>
        <v>2.4</v>
      </c>
      <c r="AS6" s="268">
        <v>0</v>
      </c>
      <c r="AT6" s="268">
        <v>0</v>
      </c>
      <c r="AU6" s="268">
        <f>V6</f>
        <v>0</v>
      </c>
      <c r="AV6" s="268">
        <f>W6</f>
        <v>0.12</v>
      </c>
      <c r="AW6" s="268" t="s">
        <v>14</v>
      </c>
      <c r="AX6" s="269" t="str">
        <f>"{0,0,0,0,"&amp;T6&amp;",0}"</f>
        <v>{0,0,0,0,-57508598.8532132,0}</v>
      </c>
      <c r="AY6" s="268" t="s">
        <v>14</v>
      </c>
      <c r="AZ6" s="268" t="s">
        <v>15</v>
      </c>
      <c r="BA6" s="268">
        <v>0</v>
      </c>
      <c r="BB6" s="268">
        <v>0</v>
      </c>
      <c r="BC6" s="317">
        <v>0</v>
      </c>
      <c r="BD6" s="268">
        <f t="shared" ref="BD6:BD37" si="11">M6</f>
        <v>0</v>
      </c>
      <c r="BE6" s="268">
        <f>X6+Y6</f>
        <v>4000</v>
      </c>
      <c r="BF6" s="268">
        <v>1</v>
      </c>
      <c r="BG6" s="268">
        <v>1</v>
      </c>
      <c r="BH6" s="268">
        <v>1</v>
      </c>
      <c r="BI6" s="268"/>
      <c r="BJ6" s="268">
        <v>1</v>
      </c>
      <c r="BK6" s="268">
        <v>1</v>
      </c>
      <c r="BL6" s="268">
        <f>X6</f>
        <v>400</v>
      </c>
      <c r="BM6" s="268">
        <f t="shared" ref="BM6:BM11" si="12">BE6</f>
        <v>4000</v>
      </c>
      <c r="BN6" s="268">
        <v>0</v>
      </c>
    </row>
    <row r="7" spans="1:66" s="395" customFormat="1" ht="15.75" customHeight="1" x14ac:dyDescent="0.2">
      <c r="A7" s="390" t="str">
        <f t="shared" si="0"/>
        <v>220000002</v>
      </c>
      <c r="B7" s="391">
        <v>2.2000000000000002</v>
      </c>
      <c r="C7" s="392" t="s">
        <v>212</v>
      </c>
      <c r="D7" s="391" t="s">
        <v>181</v>
      </c>
      <c r="E7" s="393">
        <v>0</v>
      </c>
      <c r="F7" s="394">
        <v>1.1000000000000001</v>
      </c>
      <c r="G7" s="448" t="s">
        <v>106</v>
      </c>
      <c r="H7" s="46">
        <f>'Wind Conditions'!$C$6</f>
        <v>12</v>
      </c>
      <c r="I7" s="471">
        <f>'Wind Conditions'!$C$20</f>
        <v>9.8021333333333349E-2</v>
      </c>
      <c r="J7" s="56">
        <f>'Wind Conditions'!$D$20</f>
        <v>7.0999999999999994E-2</v>
      </c>
      <c r="K7" s="398" t="s">
        <v>91</v>
      </c>
      <c r="L7" s="395">
        <v>0</v>
      </c>
      <c r="M7" s="395">
        <v>0</v>
      </c>
      <c r="N7" s="578" t="s">
        <v>210</v>
      </c>
      <c r="O7" s="449">
        <f>'Wave and Current Conditions'!$O$13</f>
        <v>1.4727272727272727</v>
      </c>
      <c r="P7" s="449">
        <f>'Wave and Current Conditions'!$AD$13</f>
        <v>7.6416666666666657</v>
      </c>
      <c r="Q7" s="398">
        <v>2</v>
      </c>
      <c r="R7" s="395">
        <f t="shared" si="1"/>
        <v>0</v>
      </c>
      <c r="S7" s="412">
        <f>S6</f>
        <v>5</v>
      </c>
      <c r="T7" s="481">
        <f t="shared" ref="T7:T70" si="13">ABS(S7)*SIGN(S7*-1)*T$5</f>
        <v>-57508598.853213154</v>
      </c>
      <c r="U7" s="450" t="s">
        <v>211</v>
      </c>
      <c r="V7" s="395">
        <f t="shared" si="2"/>
        <v>0</v>
      </c>
      <c r="W7" s="395">
        <f>'Wave and Current Conditions'!$D$98</f>
        <v>0.12</v>
      </c>
      <c r="X7" s="395">
        <v>400</v>
      </c>
      <c r="Y7" s="395">
        <v>3600</v>
      </c>
      <c r="Z7" s="399">
        <v>0.01</v>
      </c>
      <c r="AB7" s="401"/>
      <c r="AC7" s="401"/>
      <c r="AD7" s="239" t="str">
        <f t="shared" si="3"/>
        <v>'220000002'</v>
      </c>
      <c r="AE7" s="269" t="str">
        <f>AE6</f>
        <v>'POW'</v>
      </c>
      <c r="AF7" s="268">
        <f t="shared" si="4"/>
        <v>0</v>
      </c>
      <c r="AG7" s="268">
        <f t="shared" si="5"/>
        <v>12</v>
      </c>
      <c r="AH7" s="268">
        <f>AH6</f>
        <v>1</v>
      </c>
      <c r="AI7" s="239" t="str">
        <f t="shared" si="6"/>
        <v>'B'</v>
      </c>
      <c r="AJ7" s="268">
        <f>AJ6</f>
        <v>10</v>
      </c>
      <c r="AK7" s="268">
        <f t="shared" ref="AK7:AK70" si="14">R7</f>
        <v>0</v>
      </c>
      <c r="AL7" s="270">
        <f t="shared" si="7"/>
        <v>1.4727272727272727</v>
      </c>
      <c r="AM7" s="270">
        <f t="shared" si="7"/>
        <v>7.6416666666666657</v>
      </c>
      <c r="AN7" s="268">
        <f t="shared" si="8"/>
        <v>2.4</v>
      </c>
      <c r="AO7" s="268">
        <f t="shared" si="9"/>
        <v>2</v>
      </c>
      <c r="AP7" s="268">
        <v>0</v>
      </c>
      <c r="AQ7" s="268">
        <v>15</v>
      </c>
      <c r="AR7" s="268">
        <f t="shared" si="10"/>
        <v>2.4</v>
      </c>
      <c r="AS7" s="268">
        <v>0</v>
      </c>
      <c r="AT7" s="268">
        <v>0</v>
      </c>
      <c r="AU7" s="268">
        <f t="shared" ref="AU7:AU70" si="15">V7</f>
        <v>0</v>
      </c>
      <c r="AV7" s="268">
        <f>W7</f>
        <v>0.12</v>
      </c>
      <c r="AW7" s="268" t="s">
        <v>14</v>
      </c>
      <c r="AX7" s="269" t="str">
        <f t="shared" ref="AX7:AX11" si="16">"{0,0,0,0,"&amp;T7&amp;",0}"</f>
        <v>{0,0,0,0,-57508598.8532132,0}</v>
      </c>
      <c r="AY7" s="268" t="s">
        <v>14</v>
      </c>
      <c r="AZ7" s="268" t="s">
        <v>15</v>
      </c>
      <c r="BA7" s="268">
        <v>0</v>
      </c>
      <c r="BB7" s="268">
        <v>0</v>
      </c>
      <c r="BC7" s="268">
        <f>BC6</f>
        <v>0</v>
      </c>
      <c r="BD7" s="268">
        <f t="shared" si="11"/>
        <v>0</v>
      </c>
      <c r="BE7" s="268">
        <f>X7+Y7</f>
        <v>4000</v>
      </c>
      <c r="BF7" s="268">
        <v>1</v>
      </c>
      <c r="BG7" s="268">
        <v>1</v>
      </c>
      <c r="BH7" s="268">
        <v>1</v>
      </c>
      <c r="BI7" s="268"/>
      <c r="BJ7" s="268">
        <v>1</v>
      </c>
      <c r="BK7" s="268">
        <v>1</v>
      </c>
      <c r="BL7" s="268">
        <f>X7</f>
        <v>400</v>
      </c>
      <c r="BM7" s="268">
        <f t="shared" si="12"/>
        <v>4000</v>
      </c>
      <c r="BN7" s="268">
        <v>0</v>
      </c>
    </row>
    <row r="8" spans="1:66" s="395" customFormat="1" ht="15.75" customHeight="1" x14ac:dyDescent="0.2">
      <c r="A8" s="390" t="str">
        <f t="shared" si="0"/>
        <v>220000003</v>
      </c>
      <c r="B8" s="391">
        <v>2.2000000000000002</v>
      </c>
      <c r="C8" s="392" t="s">
        <v>212</v>
      </c>
      <c r="D8" s="391" t="s">
        <v>181</v>
      </c>
      <c r="E8" s="393">
        <v>0</v>
      </c>
      <c r="F8" s="394">
        <v>1.1000000000000001</v>
      </c>
      <c r="G8" s="448" t="s">
        <v>106</v>
      </c>
      <c r="H8" s="46">
        <f>'Wind Conditions'!$C$6</f>
        <v>12</v>
      </c>
      <c r="I8" s="471">
        <f>'Wind Conditions'!$C$20</f>
        <v>9.8021333333333349E-2</v>
      </c>
      <c r="J8" s="56">
        <f>'Wind Conditions'!$D$20</f>
        <v>7.0999999999999994E-2</v>
      </c>
      <c r="K8" s="398" t="s">
        <v>186</v>
      </c>
      <c r="L8" s="395">
        <v>0</v>
      </c>
      <c r="M8" s="395">
        <v>0</v>
      </c>
      <c r="N8" s="578" t="s">
        <v>210</v>
      </c>
      <c r="O8" s="449">
        <f>'Wave and Current Conditions'!$O$13</f>
        <v>1.4727272727272727</v>
      </c>
      <c r="P8" s="449">
        <f>'Wave and Current Conditions'!$AD$13</f>
        <v>7.6416666666666657</v>
      </c>
      <c r="Q8" s="398">
        <v>3</v>
      </c>
      <c r="R8" s="395">
        <f t="shared" si="1"/>
        <v>0</v>
      </c>
      <c r="S8" s="412">
        <f t="shared" ref="S8:S11" si="17">S7</f>
        <v>5</v>
      </c>
      <c r="T8" s="481">
        <f t="shared" si="13"/>
        <v>-57508598.853213154</v>
      </c>
      <c r="U8" s="450" t="s">
        <v>211</v>
      </c>
      <c r="V8" s="395">
        <f t="shared" si="2"/>
        <v>0</v>
      </c>
      <c r="W8" s="395">
        <f>'Wave and Current Conditions'!$D$98</f>
        <v>0.12</v>
      </c>
      <c r="X8" s="395">
        <v>400</v>
      </c>
      <c r="Y8" s="395">
        <v>3600</v>
      </c>
      <c r="Z8" s="399">
        <v>0.01</v>
      </c>
      <c r="AB8" s="401"/>
      <c r="AC8" s="401"/>
      <c r="AD8" s="239" t="str">
        <f t="shared" si="3"/>
        <v>'220000003'</v>
      </c>
      <c r="AE8" s="269" t="str">
        <f t="shared" ref="AE8:AE12" si="18">AE7</f>
        <v>'POW'</v>
      </c>
      <c r="AF8" s="268">
        <f t="shared" si="4"/>
        <v>0</v>
      </c>
      <c r="AG8" s="268">
        <f t="shared" si="5"/>
        <v>12</v>
      </c>
      <c r="AH8" s="268">
        <f t="shared" ref="AH8:AH12" si="19">AH7</f>
        <v>1</v>
      </c>
      <c r="AI8" s="239" t="str">
        <f t="shared" si="6"/>
        <v>'C'</v>
      </c>
      <c r="AJ8" s="268">
        <f t="shared" ref="AJ8:AJ12" si="20">AJ7</f>
        <v>10</v>
      </c>
      <c r="AK8" s="268">
        <f t="shared" si="14"/>
        <v>0</v>
      </c>
      <c r="AL8" s="270">
        <f t="shared" si="7"/>
        <v>1.4727272727272727</v>
      </c>
      <c r="AM8" s="270">
        <f t="shared" si="7"/>
        <v>7.6416666666666657</v>
      </c>
      <c r="AN8" s="268">
        <f t="shared" si="8"/>
        <v>2.4</v>
      </c>
      <c r="AO8" s="268">
        <f t="shared" si="9"/>
        <v>3</v>
      </c>
      <c r="AP8" s="268">
        <v>0</v>
      </c>
      <c r="AQ8" s="268">
        <v>15</v>
      </c>
      <c r="AR8" s="268">
        <f t="shared" si="10"/>
        <v>2.4</v>
      </c>
      <c r="AS8" s="268">
        <v>0</v>
      </c>
      <c r="AT8" s="268">
        <v>0</v>
      </c>
      <c r="AU8" s="268">
        <f t="shared" si="15"/>
        <v>0</v>
      </c>
      <c r="AV8" s="268">
        <f t="shared" ref="AV8:AV12" si="21">W8</f>
        <v>0.12</v>
      </c>
      <c r="AW8" s="268" t="s">
        <v>14</v>
      </c>
      <c r="AX8" s="269" t="str">
        <f t="shared" si="16"/>
        <v>{0,0,0,0,-57508598.8532132,0}</v>
      </c>
      <c r="AY8" s="268" t="s">
        <v>14</v>
      </c>
      <c r="AZ8" s="268" t="s">
        <v>15</v>
      </c>
      <c r="BA8" s="268">
        <v>0</v>
      </c>
      <c r="BB8" s="268">
        <v>0</v>
      </c>
      <c r="BC8" s="268">
        <f t="shared" ref="BC8:BC12" si="22">BC7</f>
        <v>0</v>
      </c>
      <c r="BD8" s="268">
        <f t="shared" si="11"/>
        <v>0</v>
      </c>
      <c r="BE8" s="268">
        <f t="shared" ref="BE8:BE12" si="23">X8+Y8</f>
        <v>4000</v>
      </c>
      <c r="BF8" s="268">
        <v>1</v>
      </c>
      <c r="BG8" s="268">
        <v>1</v>
      </c>
      <c r="BH8" s="268">
        <v>1</v>
      </c>
      <c r="BI8" s="268"/>
      <c r="BJ8" s="268">
        <v>1</v>
      </c>
      <c r="BK8" s="268">
        <v>1</v>
      </c>
      <c r="BL8" s="268">
        <f t="shared" ref="BL8:BL12" si="24">X8</f>
        <v>400</v>
      </c>
      <c r="BM8" s="268">
        <f t="shared" si="12"/>
        <v>4000</v>
      </c>
      <c r="BN8" s="268">
        <v>0</v>
      </c>
    </row>
    <row r="9" spans="1:66" s="395" customFormat="1" ht="15.75" customHeight="1" x14ac:dyDescent="0.2">
      <c r="A9" s="390" t="str">
        <f t="shared" si="0"/>
        <v>220000004</v>
      </c>
      <c r="B9" s="391">
        <v>2.2000000000000002</v>
      </c>
      <c r="C9" s="392" t="s">
        <v>212</v>
      </c>
      <c r="D9" s="391" t="s">
        <v>181</v>
      </c>
      <c r="E9" s="393">
        <v>0</v>
      </c>
      <c r="F9" s="394">
        <v>1.1000000000000001</v>
      </c>
      <c r="G9" s="448" t="s">
        <v>106</v>
      </c>
      <c r="H9" s="46">
        <f>'Wind Conditions'!$C$6</f>
        <v>12</v>
      </c>
      <c r="I9" s="471">
        <f>'Wind Conditions'!$C$20</f>
        <v>9.8021333333333349E-2</v>
      </c>
      <c r="J9" s="56">
        <f>'Wind Conditions'!$D$20</f>
        <v>7.0999999999999994E-2</v>
      </c>
      <c r="K9" s="398" t="s">
        <v>187</v>
      </c>
      <c r="L9" s="395">
        <v>0</v>
      </c>
      <c r="M9" s="395">
        <v>0</v>
      </c>
      <c r="N9" s="578" t="s">
        <v>210</v>
      </c>
      <c r="O9" s="449">
        <f>'Wave and Current Conditions'!$O$13</f>
        <v>1.4727272727272727</v>
      </c>
      <c r="P9" s="449">
        <f>'Wave and Current Conditions'!$AD$13</f>
        <v>7.6416666666666657</v>
      </c>
      <c r="Q9" s="398">
        <v>4</v>
      </c>
      <c r="R9" s="395">
        <f t="shared" si="1"/>
        <v>0</v>
      </c>
      <c r="S9" s="412">
        <f t="shared" si="17"/>
        <v>5</v>
      </c>
      <c r="T9" s="481">
        <f t="shared" si="13"/>
        <v>-57508598.853213154</v>
      </c>
      <c r="U9" s="450" t="s">
        <v>211</v>
      </c>
      <c r="V9" s="395">
        <f t="shared" si="2"/>
        <v>0</v>
      </c>
      <c r="W9" s="395">
        <f>'Wave and Current Conditions'!$D$98</f>
        <v>0.12</v>
      </c>
      <c r="X9" s="395">
        <v>400</v>
      </c>
      <c r="Y9" s="395">
        <v>3600</v>
      </c>
      <c r="Z9" s="399">
        <v>0.01</v>
      </c>
      <c r="AB9" s="401"/>
      <c r="AC9" s="401"/>
      <c r="AD9" s="239" t="str">
        <f t="shared" si="3"/>
        <v>'220000004'</v>
      </c>
      <c r="AE9" s="269" t="str">
        <f t="shared" si="18"/>
        <v>'POW'</v>
      </c>
      <c r="AF9" s="268">
        <f t="shared" si="4"/>
        <v>0</v>
      </c>
      <c r="AG9" s="268">
        <f t="shared" si="5"/>
        <v>12</v>
      </c>
      <c r="AH9" s="268">
        <f t="shared" si="19"/>
        <v>1</v>
      </c>
      <c r="AI9" s="239" t="str">
        <f t="shared" si="6"/>
        <v>'D'</v>
      </c>
      <c r="AJ9" s="268">
        <f t="shared" si="20"/>
        <v>10</v>
      </c>
      <c r="AK9" s="268">
        <f t="shared" si="14"/>
        <v>0</v>
      </c>
      <c r="AL9" s="270">
        <f t="shared" si="7"/>
        <v>1.4727272727272727</v>
      </c>
      <c r="AM9" s="270">
        <f t="shared" si="7"/>
        <v>7.6416666666666657</v>
      </c>
      <c r="AN9" s="268">
        <f t="shared" si="8"/>
        <v>2.4</v>
      </c>
      <c r="AO9" s="268">
        <f t="shared" si="9"/>
        <v>4</v>
      </c>
      <c r="AP9" s="268">
        <v>0</v>
      </c>
      <c r="AQ9" s="268">
        <v>15</v>
      </c>
      <c r="AR9" s="268">
        <f t="shared" si="10"/>
        <v>2.4</v>
      </c>
      <c r="AS9" s="268">
        <v>0</v>
      </c>
      <c r="AT9" s="268">
        <v>0</v>
      </c>
      <c r="AU9" s="268">
        <f t="shared" si="15"/>
        <v>0</v>
      </c>
      <c r="AV9" s="268">
        <f t="shared" si="21"/>
        <v>0.12</v>
      </c>
      <c r="AW9" s="268" t="s">
        <v>14</v>
      </c>
      <c r="AX9" s="269" t="str">
        <f t="shared" si="16"/>
        <v>{0,0,0,0,-57508598.8532132,0}</v>
      </c>
      <c r="AY9" s="268" t="s">
        <v>14</v>
      </c>
      <c r="AZ9" s="268" t="s">
        <v>15</v>
      </c>
      <c r="BA9" s="268">
        <v>0</v>
      </c>
      <c r="BB9" s="268">
        <v>0</v>
      </c>
      <c r="BC9" s="268">
        <f t="shared" si="22"/>
        <v>0</v>
      </c>
      <c r="BD9" s="268">
        <f t="shared" si="11"/>
        <v>0</v>
      </c>
      <c r="BE9" s="268">
        <f t="shared" si="23"/>
        <v>4000</v>
      </c>
      <c r="BF9" s="268">
        <v>1</v>
      </c>
      <c r="BG9" s="268">
        <v>1</v>
      </c>
      <c r="BH9" s="268">
        <v>1</v>
      </c>
      <c r="BI9" s="268"/>
      <c r="BJ9" s="268">
        <v>1</v>
      </c>
      <c r="BK9" s="268">
        <v>1</v>
      </c>
      <c r="BL9" s="268">
        <f t="shared" si="24"/>
        <v>400</v>
      </c>
      <c r="BM9" s="268">
        <f t="shared" si="12"/>
        <v>4000</v>
      </c>
      <c r="BN9" s="268">
        <v>0</v>
      </c>
    </row>
    <row r="10" spans="1:66" s="395" customFormat="1" ht="15.75" customHeight="1" x14ac:dyDescent="0.2">
      <c r="A10" s="390" t="str">
        <f t="shared" si="0"/>
        <v>220000005</v>
      </c>
      <c r="B10" s="391">
        <v>2.2000000000000002</v>
      </c>
      <c r="C10" s="392" t="s">
        <v>212</v>
      </c>
      <c r="D10" s="391" t="s">
        <v>181</v>
      </c>
      <c r="E10" s="393">
        <v>0</v>
      </c>
      <c r="F10" s="394">
        <v>1.1000000000000001</v>
      </c>
      <c r="G10" s="448" t="s">
        <v>106</v>
      </c>
      <c r="H10" s="46">
        <f>'Wind Conditions'!$C$6</f>
        <v>12</v>
      </c>
      <c r="I10" s="471">
        <f>'Wind Conditions'!$C$20</f>
        <v>9.8021333333333349E-2</v>
      </c>
      <c r="J10" s="56">
        <f>'Wind Conditions'!$D$20</f>
        <v>7.0999999999999994E-2</v>
      </c>
      <c r="K10" s="398" t="s">
        <v>188</v>
      </c>
      <c r="L10" s="395">
        <v>0</v>
      </c>
      <c r="M10" s="395">
        <v>0</v>
      </c>
      <c r="N10" s="578" t="s">
        <v>210</v>
      </c>
      <c r="O10" s="449">
        <f>'Wave and Current Conditions'!$O$13</f>
        <v>1.4727272727272727</v>
      </c>
      <c r="P10" s="449">
        <f>'Wave and Current Conditions'!$AD$13</f>
        <v>7.6416666666666657</v>
      </c>
      <c r="Q10" s="398">
        <v>5</v>
      </c>
      <c r="R10" s="395">
        <f t="shared" si="1"/>
        <v>0</v>
      </c>
      <c r="S10" s="412">
        <f t="shared" si="17"/>
        <v>5</v>
      </c>
      <c r="T10" s="481">
        <f t="shared" si="13"/>
        <v>-57508598.853213154</v>
      </c>
      <c r="U10" s="450" t="s">
        <v>211</v>
      </c>
      <c r="V10" s="395">
        <f t="shared" si="2"/>
        <v>0</v>
      </c>
      <c r="W10" s="395">
        <f>'Wave and Current Conditions'!$D$98</f>
        <v>0.12</v>
      </c>
      <c r="X10" s="395">
        <v>400</v>
      </c>
      <c r="Y10" s="395">
        <v>3600</v>
      </c>
      <c r="Z10" s="399">
        <v>0.01</v>
      </c>
      <c r="AB10" s="401"/>
      <c r="AC10" s="401"/>
      <c r="AD10" s="239" t="str">
        <f t="shared" si="3"/>
        <v>'220000005'</v>
      </c>
      <c r="AE10" s="269" t="str">
        <f t="shared" si="18"/>
        <v>'POW'</v>
      </c>
      <c r="AF10" s="268">
        <f t="shared" si="4"/>
        <v>0</v>
      </c>
      <c r="AG10" s="268">
        <f t="shared" si="5"/>
        <v>12</v>
      </c>
      <c r="AH10" s="268">
        <f t="shared" si="19"/>
        <v>1</v>
      </c>
      <c r="AI10" s="239" t="str">
        <f t="shared" si="6"/>
        <v>'E'</v>
      </c>
      <c r="AJ10" s="268">
        <f t="shared" si="20"/>
        <v>10</v>
      </c>
      <c r="AK10" s="268">
        <f t="shared" si="14"/>
        <v>0</v>
      </c>
      <c r="AL10" s="270">
        <f t="shared" si="7"/>
        <v>1.4727272727272727</v>
      </c>
      <c r="AM10" s="270">
        <f t="shared" si="7"/>
        <v>7.6416666666666657</v>
      </c>
      <c r="AN10" s="268">
        <f t="shared" si="8"/>
        <v>2.4</v>
      </c>
      <c r="AO10" s="268">
        <f t="shared" si="9"/>
        <v>5</v>
      </c>
      <c r="AP10" s="268">
        <v>0</v>
      </c>
      <c r="AQ10" s="268">
        <v>15</v>
      </c>
      <c r="AR10" s="268">
        <f t="shared" si="10"/>
        <v>2.4</v>
      </c>
      <c r="AS10" s="268">
        <v>0</v>
      </c>
      <c r="AT10" s="268">
        <v>0</v>
      </c>
      <c r="AU10" s="268">
        <f t="shared" si="15"/>
        <v>0</v>
      </c>
      <c r="AV10" s="268">
        <f t="shared" si="21"/>
        <v>0.12</v>
      </c>
      <c r="AW10" s="268" t="s">
        <v>14</v>
      </c>
      <c r="AX10" s="269" t="str">
        <f t="shared" si="16"/>
        <v>{0,0,0,0,-57508598.8532132,0}</v>
      </c>
      <c r="AY10" s="268" t="s">
        <v>14</v>
      </c>
      <c r="AZ10" s="268" t="s">
        <v>15</v>
      </c>
      <c r="BA10" s="268">
        <v>0</v>
      </c>
      <c r="BB10" s="268">
        <v>0</v>
      </c>
      <c r="BC10" s="268">
        <f t="shared" si="22"/>
        <v>0</v>
      </c>
      <c r="BD10" s="268">
        <f t="shared" si="11"/>
        <v>0</v>
      </c>
      <c r="BE10" s="268">
        <f t="shared" si="23"/>
        <v>4000</v>
      </c>
      <c r="BF10" s="268">
        <v>1</v>
      </c>
      <c r="BG10" s="268">
        <v>1</v>
      </c>
      <c r="BH10" s="268">
        <v>1</v>
      </c>
      <c r="BI10" s="268"/>
      <c r="BJ10" s="268">
        <v>1</v>
      </c>
      <c r="BK10" s="268">
        <v>1</v>
      </c>
      <c r="BL10" s="268">
        <f t="shared" si="24"/>
        <v>400</v>
      </c>
      <c r="BM10" s="268">
        <f t="shared" si="12"/>
        <v>4000</v>
      </c>
      <c r="BN10" s="268">
        <v>0</v>
      </c>
    </row>
    <row r="11" spans="1:66" s="407" customFormat="1" ht="15.75" customHeight="1" x14ac:dyDescent="0.2">
      <c r="A11" s="402" t="str">
        <f t="shared" si="0"/>
        <v>220000006</v>
      </c>
      <c r="B11" s="391">
        <v>2.2000000000000002</v>
      </c>
      <c r="C11" s="392" t="s">
        <v>212</v>
      </c>
      <c r="D11" s="403" t="s">
        <v>181</v>
      </c>
      <c r="E11" s="405">
        <v>0</v>
      </c>
      <c r="F11" s="406">
        <v>1.1000000000000001</v>
      </c>
      <c r="G11" s="448" t="s">
        <v>106</v>
      </c>
      <c r="H11" s="46">
        <f>'Wind Conditions'!$C$6</f>
        <v>12</v>
      </c>
      <c r="I11" s="471">
        <f>'Wind Conditions'!$C$20</f>
        <v>9.8021333333333349E-2</v>
      </c>
      <c r="J11" s="56">
        <f>'Wind Conditions'!$D$20</f>
        <v>7.0999999999999994E-2</v>
      </c>
      <c r="K11" s="410" t="s">
        <v>190</v>
      </c>
      <c r="L11" s="407">
        <v>0</v>
      </c>
      <c r="M11" s="395">
        <v>0</v>
      </c>
      <c r="N11" s="578" t="s">
        <v>210</v>
      </c>
      <c r="O11" s="449">
        <f>'Wave and Current Conditions'!$O$13</f>
        <v>1.4727272727272727</v>
      </c>
      <c r="P11" s="449">
        <f>'Wave and Current Conditions'!$AD$13</f>
        <v>7.6416666666666657</v>
      </c>
      <c r="Q11" s="410">
        <v>6</v>
      </c>
      <c r="R11" s="407">
        <f t="shared" si="1"/>
        <v>0</v>
      </c>
      <c r="S11" s="412">
        <f t="shared" si="17"/>
        <v>5</v>
      </c>
      <c r="T11" s="481">
        <f t="shared" si="13"/>
        <v>-57508598.853213154</v>
      </c>
      <c r="U11" s="450" t="s">
        <v>211</v>
      </c>
      <c r="V11" s="407">
        <f t="shared" si="2"/>
        <v>0</v>
      </c>
      <c r="W11" s="395">
        <f>'Wave and Current Conditions'!$D$98</f>
        <v>0.12</v>
      </c>
      <c r="X11" s="395">
        <v>400</v>
      </c>
      <c r="Y11" s="395">
        <v>3600</v>
      </c>
      <c r="Z11" s="411">
        <v>0.01</v>
      </c>
      <c r="AA11" s="395"/>
      <c r="AB11" s="401"/>
      <c r="AC11" s="401"/>
      <c r="AD11" s="239" t="str">
        <f t="shared" si="3"/>
        <v>'220000006'</v>
      </c>
      <c r="AE11" s="269" t="str">
        <f t="shared" si="18"/>
        <v>'POW'</v>
      </c>
      <c r="AF11" s="268">
        <f t="shared" si="4"/>
        <v>0</v>
      </c>
      <c r="AG11" s="268">
        <f t="shared" si="5"/>
        <v>12</v>
      </c>
      <c r="AH11" s="268">
        <f t="shared" si="19"/>
        <v>1</v>
      </c>
      <c r="AI11" s="239" t="str">
        <f t="shared" si="6"/>
        <v>'F'</v>
      </c>
      <c r="AJ11" s="268">
        <f t="shared" si="20"/>
        <v>10</v>
      </c>
      <c r="AK11" s="268">
        <f t="shared" si="14"/>
        <v>0</v>
      </c>
      <c r="AL11" s="270">
        <f t="shared" si="7"/>
        <v>1.4727272727272727</v>
      </c>
      <c r="AM11" s="270">
        <f t="shared" si="7"/>
        <v>7.6416666666666657</v>
      </c>
      <c r="AN11" s="268">
        <f t="shared" si="8"/>
        <v>2.4</v>
      </c>
      <c r="AO11" s="268">
        <f t="shared" si="9"/>
        <v>6</v>
      </c>
      <c r="AP11" s="268">
        <v>0</v>
      </c>
      <c r="AQ11" s="268">
        <v>15</v>
      </c>
      <c r="AR11" s="268">
        <f t="shared" si="10"/>
        <v>2.4</v>
      </c>
      <c r="AS11" s="268">
        <v>0</v>
      </c>
      <c r="AT11" s="268">
        <v>0</v>
      </c>
      <c r="AU11" s="268">
        <f t="shared" si="15"/>
        <v>0</v>
      </c>
      <c r="AV11" s="268">
        <f t="shared" si="21"/>
        <v>0.12</v>
      </c>
      <c r="AW11" s="268" t="s">
        <v>14</v>
      </c>
      <c r="AX11" s="269" t="str">
        <f t="shared" si="16"/>
        <v>{0,0,0,0,-57508598.8532132,0}</v>
      </c>
      <c r="AY11" s="268" t="s">
        <v>14</v>
      </c>
      <c r="AZ11" s="268" t="s">
        <v>15</v>
      </c>
      <c r="BA11" s="268">
        <v>0</v>
      </c>
      <c r="BB11" s="268">
        <v>0</v>
      </c>
      <c r="BC11" s="268">
        <f t="shared" si="22"/>
        <v>0</v>
      </c>
      <c r="BD11" s="268">
        <f t="shared" si="11"/>
        <v>0</v>
      </c>
      <c r="BE11" s="268">
        <f t="shared" si="23"/>
        <v>4000</v>
      </c>
      <c r="BF11" s="268">
        <v>1</v>
      </c>
      <c r="BG11" s="268">
        <v>1</v>
      </c>
      <c r="BH11" s="268">
        <v>1</v>
      </c>
      <c r="BI11" s="268"/>
      <c r="BJ11" s="268">
        <v>1</v>
      </c>
      <c r="BK11" s="268">
        <v>1</v>
      </c>
      <c r="BL11" s="268">
        <f t="shared" si="24"/>
        <v>400</v>
      </c>
      <c r="BM11" s="268">
        <f t="shared" si="12"/>
        <v>4000</v>
      </c>
      <c r="BN11" s="268">
        <v>0</v>
      </c>
    </row>
    <row r="12" spans="1:66" s="400" customFormat="1" ht="15.75" customHeight="1" x14ac:dyDescent="0.2">
      <c r="A12" s="402" t="str">
        <f t="shared" si="0"/>
        <v>220000007</v>
      </c>
      <c r="B12" s="391">
        <v>2.2000000000000002</v>
      </c>
      <c r="C12" s="392" t="s">
        <v>212</v>
      </c>
      <c r="D12" s="403" t="s">
        <v>181</v>
      </c>
      <c r="E12" s="405">
        <v>0</v>
      </c>
      <c r="F12" s="406">
        <v>1.1000000000000001</v>
      </c>
      <c r="G12" s="448" t="s">
        <v>106</v>
      </c>
      <c r="H12" s="46">
        <f>'Wind Conditions'!$C$6</f>
        <v>12</v>
      </c>
      <c r="I12" s="471">
        <f>'Wind Conditions'!$C$20</f>
        <v>9.8021333333333349E-2</v>
      </c>
      <c r="J12" s="56">
        <f>'Wind Conditions'!$D$20</f>
        <v>7.0999999999999994E-2</v>
      </c>
      <c r="K12" s="447" t="s">
        <v>191</v>
      </c>
      <c r="L12" s="407">
        <v>0</v>
      </c>
      <c r="M12" s="395">
        <v>0</v>
      </c>
      <c r="N12" s="578" t="s">
        <v>210</v>
      </c>
      <c r="O12" s="449">
        <f>'Wave and Current Conditions'!$O$13</f>
        <v>1.4727272727272727</v>
      </c>
      <c r="P12" s="449">
        <f>'Wave and Current Conditions'!$AD$13</f>
        <v>7.6416666666666657</v>
      </c>
      <c r="Q12" s="410">
        <v>7</v>
      </c>
      <c r="R12" s="407">
        <f t="shared" si="1"/>
        <v>0</v>
      </c>
      <c r="S12" s="412">
        <f t="shared" ref="S12:S23" si="25">S11</f>
        <v>5</v>
      </c>
      <c r="T12" s="481">
        <f t="shared" si="13"/>
        <v>-57508598.853213154</v>
      </c>
      <c r="U12" s="450" t="s">
        <v>211</v>
      </c>
      <c r="V12" s="407">
        <f t="shared" ref="V12:V23" si="26">R12</f>
        <v>0</v>
      </c>
      <c r="W12" s="395">
        <f>'Wave and Current Conditions'!$D$98</f>
        <v>0.12</v>
      </c>
      <c r="X12" s="395">
        <v>400</v>
      </c>
      <c r="Y12" s="395">
        <v>3600</v>
      </c>
      <c r="Z12" s="411">
        <v>0.01</v>
      </c>
      <c r="AA12" s="395"/>
      <c r="AB12" s="401"/>
      <c r="AC12" s="401"/>
      <c r="AD12" s="239" t="str">
        <f t="shared" si="3"/>
        <v>'220000007'</v>
      </c>
      <c r="AE12" s="269" t="str">
        <f t="shared" si="18"/>
        <v>'POW'</v>
      </c>
      <c r="AF12" s="268">
        <f t="shared" si="4"/>
        <v>0</v>
      </c>
      <c r="AG12" s="268">
        <f t="shared" si="5"/>
        <v>12</v>
      </c>
      <c r="AH12" s="268">
        <f t="shared" si="19"/>
        <v>1</v>
      </c>
      <c r="AI12" s="239" t="str">
        <f t="shared" si="6"/>
        <v>'G'</v>
      </c>
      <c r="AJ12" s="268">
        <f t="shared" si="20"/>
        <v>10</v>
      </c>
      <c r="AK12" s="268">
        <f t="shared" si="14"/>
        <v>0</v>
      </c>
      <c r="AL12" s="270">
        <f t="shared" ref="AL12:AL23" si="27">O12</f>
        <v>1.4727272727272727</v>
      </c>
      <c r="AM12" s="270">
        <f t="shared" ref="AM12:AM23" si="28">P12</f>
        <v>7.6416666666666657</v>
      </c>
      <c r="AN12" s="268">
        <f t="shared" si="8"/>
        <v>2.4</v>
      </c>
      <c r="AO12" s="268">
        <f t="shared" ref="AO12:AO23" si="29">Q12</f>
        <v>7</v>
      </c>
      <c r="AP12" s="268">
        <v>0</v>
      </c>
      <c r="AQ12" s="268">
        <v>15</v>
      </c>
      <c r="AR12" s="268">
        <f t="shared" si="10"/>
        <v>2.4</v>
      </c>
      <c r="AS12" s="268">
        <v>0</v>
      </c>
      <c r="AT12" s="268">
        <v>0</v>
      </c>
      <c r="AU12" s="268">
        <f t="shared" si="15"/>
        <v>0</v>
      </c>
      <c r="AV12" s="268">
        <f t="shared" si="21"/>
        <v>0.12</v>
      </c>
      <c r="AW12" s="268" t="s">
        <v>14</v>
      </c>
      <c r="AX12" s="269" t="str">
        <f t="shared" ref="AX12:AX23" si="30">"{0,0,0,0,"&amp;T12&amp;",0}"</f>
        <v>{0,0,0,0,-57508598.8532132,0}</v>
      </c>
      <c r="AY12" s="268" t="s">
        <v>14</v>
      </c>
      <c r="AZ12" s="268" t="s">
        <v>15</v>
      </c>
      <c r="BA12" s="268">
        <v>0</v>
      </c>
      <c r="BB12" s="268">
        <v>0</v>
      </c>
      <c r="BC12" s="268">
        <f t="shared" si="22"/>
        <v>0</v>
      </c>
      <c r="BD12" s="268">
        <f t="shared" si="11"/>
        <v>0</v>
      </c>
      <c r="BE12" s="268">
        <f t="shared" si="23"/>
        <v>4000</v>
      </c>
      <c r="BF12" s="268">
        <v>1</v>
      </c>
      <c r="BG12" s="268">
        <v>1</v>
      </c>
      <c r="BH12" s="268">
        <v>1</v>
      </c>
      <c r="BI12" s="268"/>
      <c r="BJ12" s="268">
        <v>1</v>
      </c>
      <c r="BK12" s="268">
        <v>1</v>
      </c>
      <c r="BL12" s="268">
        <f t="shared" si="24"/>
        <v>400</v>
      </c>
      <c r="BM12" s="268">
        <f t="shared" ref="BM12:BM23" si="31">BE12</f>
        <v>4000</v>
      </c>
      <c r="BN12" s="268">
        <v>0</v>
      </c>
    </row>
    <row r="13" spans="1:66" s="400" customFormat="1" ht="15.75" customHeight="1" x14ac:dyDescent="0.2">
      <c r="A13" s="402" t="str">
        <f t="shared" si="0"/>
        <v>220000008</v>
      </c>
      <c r="B13" s="391">
        <v>2.2000000000000002</v>
      </c>
      <c r="C13" s="392" t="s">
        <v>212</v>
      </c>
      <c r="D13" s="403" t="s">
        <v>181</v>
      </c>
      <c r="E13" s="405">
        <v>0</v>
      </c>
      <c r="F13" s="406">
        <v>1.1000000000000001</v>
      </c>
      <c r="G13" s="448" t="s">
        <v>106</v>
      </c>
      <c r="H13" s="46">
        <f>'Wind Conditions'!$C$6</f>
        <v>12</v>
      </c>
      <c r="I13" s="471">
        <f>'Wind Conditions'!$C$20</f>
        <v>9.8021333333333349E-2</v>
      </c>
      <c r="J13" s="56">
        <f>'Wind Conditions'!$D$20</f>
        <v>7.0999999999999994E-2</v>
      </c>
      <c r="K13" s="447" t="s">
        <v>192</v>
      </c>
      <c r="L13" s="407">
        <v>0</v>
      </c>
      <c r="M13" s="395">
        <v>0</v>
      </c>
      <c r="N13" s="578" t="s">
        <v>210</v>
      </c>
      <c r="O13" s="449">
        <f>'Wave and Current Conditions'!$O$13</f>
        <v>1.4727272727272727</v>
      </c>
      <c r="P13" s="449">
        <f>'Wave and Current Conditions'!$AD$13</f>
        <v>7.6416666666666657</v>
      </c>
      <c r="Q13" s="410">
        <v>8</v>
      </c>
      <c r="R13" s="407">
        <f t="shared" si="1"/>
        <v>0</v>
      </c>
      <c r="S13" s="412">
        <f t="shared" si="25"/>
        <v>5</v>
      </c>
      <c r="T13" s="481">
        <f t="shared" si="13"/>
        <v>-57508598.853213154</v>
      </c>
      <c r="U13" s="450" t="s">
        <v>211</v>
      </c>
      <c r="V13" s="407">
        <f t="shared" si="26"/>
        <v>0</v>
      </c>
      <c r="W13" s="395">
        <f>'Wave and Current Conditions'!$D$98</f>
        <v>0.12</v>
      </c>
      <c r="X13" s="395">
        <v>400</v>
      </c>
      <c r="Y13" s="395">
        <v>3600</v>
      </c>
      <c r="Z13" s="411">
        <v>0.01</v>
      </c>
      <c r="AA13" s="395"/>
      <c r="AB13" s="401"/>
      <c r="AC13" s="401"/>
      <c r="AD13" s="239" t="str">
        <f t="shared" si="3"/>
        <v>'220000008'</v>
      </c>
      <c r="AE13" s="269" t="str">
        <f t="shared" ref="AE13:AE23" si="32">AE12</f>
        <v>'POW'</v>
      </c>
      <c r="AF13" s="268">
        <f t="shared" si="4"/>
        <v>0</v>
      </c>
      <c r="AG13" s="268">
        <f t="shared" si="5"/>
        <v>12</v>
      </c>
      <c r="AH13" s="268">
        <f t="shared" ref="AH13:AH23" si="33">AH12</f>
        <v>1</v>
      </c>
      <c r="AI13" s="239" t="str">
        <f t="shared" si="6"/>
        <v>'H'</v>
      </c>
      <c r="AJ13" s="268">
        <f t="shared" ref="AJ13:AJ23" si="34">AJ12</f>
        <v>10</v>
      </c>
      <c r="AK13" s="268">
        <f t="shared" si="14"/>
        <v>0</v>
      </c>
      <c r="AL13" s="270">
        <f t="shared" si="27"/>
        <v>1.4727272727272727</v>
      </c>
      <c r="AM13" s="270">
        <f t="shared" si="28"/>
        <v>7.6416666666666657</v>
      </c>
      <c r="AN13" s="268">
        <f t="shared" si="8"/>
        <v>2.4</v>
      </c>
      <c r="AO13" s="268">
        <f t="shared" si="29"/>
        <v>8</v>
      </c>
      <c r="AP13" s="268">
        <v>0</v>
      </c>
      <c r="AQ13" s="268">
        <v>15</v>
      </c>
      <c r="AR13" s="268">
        <f t="shared" si="10"/>
        <v>2.4</v>
      </c>
      <c r="AS13" s="268">
        <v>0</v>
      </c>
      <c r="AT13" s="268">
        <v>0</v>
      </c>
      <c r="AU13" s="268">
        <f t="shared" si="15"/>
        <v>0</v>
      </c>
      <c r="AV13" s="268">
        <f t="shared" ref="AV13:AV23" si="35">W13</f>
        <v>0.12</v>
      </c>
      <c r="AW13" s="268" t="s">
        <v>14</v>
      </c>
      <c r="AX13" s="269" t="str">
        <f t="shared" si="30"/>
        <v>{0,0,0,0,-57508598.8532132,0}</v>
      </c>
      <c r="AY13" s="268" t="s">
        <v>14</v>
      </c>
      <c r="AZ13" s="268" t="s">
        <v>15</v>
      </c>
      <c r="BA13" s="268">
        <v>0</v>
      </c>
      <c r="BB13" s="268">
        <v>0</v>
      </c>
      <c r="BC13" s="268">
        <f t="shared" ref="BC13:BC23" si="36">BC12</f>
        <v>0</v>
      </c>
      <c r="BD13" s="268">
        <f t="shared" si="11"/>
        <v>0</v>
      </c>
      <c r="BE13" s="268">
        <f t="shared" ref="BE13:BE23" si="37">X13+Y13</f>
        <v>4000</v>
      </c>
      <c r="BF13" s="268">
        <v>1</v>
      </c>
      <c r="BG13" s="268">
        <v>1</v>
      </c>
      <c r="BH13" s="268">
        <v>1</v>
      </c>
      <c r="BI13" s="268"/>
      <c r="BJ13" s="268">
        <v>1</v>
      </c>
      <c r="BK13" s="268">
        <v>1</v>
      </c>
      <c r="BL13" s="268">
        <f t="shared" ref="BL13:BL23" si="38">X13</f>
        <v>400</v>
      </c>
      <c r="BM13" s="268">
        <f t="shared" si="31"/>
        <v>4000</v>
      </c>
      <c r="BN13" s="268">
        <v>0</v>
      </c>
    </row>
    <row r="14" spans="1:66" s="400" customFormat="1" ht="15.75" customHeight="1" x14ac:dyDescent="0.2">
      <c r="A14" s="402" t="str">
        <f t="shared" si="0"/>
        <v>220000009</v>
      </c>
      <c r="B14" s="391">
        <v>2.2000000000000002</v>
      </c>
      <c r="C14" s="392" t="s">
        <v>212</v>
      </c>
      <c r="D14" s="403" t="s">
        <v>181</v>
      </c>
      <c r="E14" s="405">
        <v>0</v>
      </c>
      <c r="F14" s="406">
        <v>1.1000000000000001</v>
      </c>
      <c r="G14" s="448" t="s">
        <v>106</v>
      </c>
      <c r="H14" s="46">
        <f>'Wind Conditions'!$C$6</f>
        <v>12</v>
      </c>
      <c r="I14" s="471">
        <f>'Wind Conditions'!$C$20</f>
        <v>9.8021333333333349E-2</v>
      </c>
      <c r="J14" s="56">
        <f>'Wind Conditions'!$D$20</f>
        <v>7.0999999999999994E-2</v>
      </c>
      <c r="K14" s="447" t="s">
        <v>193</v>
      </c>
      <c r="L14" s="407">
        <v>0</v>
      </c>
      <c r="M14" s="395">
        <v>0</v>
      </c>
      <c r="N14" s="578" t="s">
        <v>210</v>
      </c>
      <c r="O14" s="449">
        <f>'Wave and Current Conditions'!$O$13</f>
        <v>1.4727272727272727</v>
      </c>
      <c r="P14" s="449">
        <f>'Wave and Current Conditions'!$AD$13</f>
        <v>7.6416666666666657</v>
      </c>
      <c r="Q14" s="410">
        <v>9</v>
      </c>
      <c r="R14" s="407">
        <f t="shared" si="1"/>
        <v>0</v>
      </c>
      <c r="S14" s="412">
        <f t="shared" si="25"/>
        <v>5</v>
      </c>
      <c r="T14" s="481">
        <f t="shared" si="13"/>
        <v>-57508598.853213154</v>
      </c>
      <c r="U14" s="450" t="s">
        <v>211</v>
      </c>
      <c r="V14" s="407">
        <f t="shared" si="26"/>
        <v>0</v>
      </c>
      <c r="W14" s="395">
        <f>'Wave and Current Conditions'!$D$98</f>
        <v>0.12</v>
      </c>
      <c r="X14" s="395">
        <v>400</v>
      </c>
      <c r="Y14" s="395">
        <v>3600</v>
      </c>
      <c r="Z14" s="411">
        <v>0.01</v>
      </c>
      <c r="AA14" s="395"/>
      <c r="AB14" s="401"/>
      <c r="AC14" s="401"/>
      <c r="AD14" s="239" t="str">
        <f t="shared" si="3"/>
        <v>'220000009'</v>
      </c>
      <c r="AE14" s="269" t="str">
        <f t="shared" si="32"/>
        <v>'POW'</v>
      </c>
      <c r="AF14" s="268">
        <f t="shared" si="4"/>
        <v>0</v>
      </c>
      <c r="AG14" s="268">
        <f t="shared" si="5"/>
        <v>12</v>
      </c>
      <c r="AH14" s="268">
        <f t="shared" si="33"/>
        <v>1</v>
      </c>
      <c r="AI14" s="239" t="str">
        <f t="shared" si="6"/>
        <v>'I'</v>
      </c>
      <c r="AJ14" s="268">
        <f t="shared" si="34"/>
        <v>10</v>
      </c>
      <c r="AK14" s="268">
        <f t="shared" si="14"/>
        <v>0</v>
      </c>
      <c r="AL14" s="270">
        <f t="shared" si="27"/>
        <v>1.4727272727272727</v>
      </c>
      <c r="AM14" s="270">
        <f t="shared" si="28"/>
        <v>7.6416666666666657</v>
      </c>
      <c r="AN14" s="268">
        <f t="shared" si="8"/>
        <v>2.4</v>
      </c>
      <c r="AO14" s="268">
        <f t="shared" si="29"/>
        <v>9</v>
      </c>
      <c r="AP14" s="268">
        <v>0</v>
      </c>
      <c r="AQ14" s="268">
        <v>15</v>
      </c>
      <c r="AR14" s="268">
        <f t="shared" si="10"/>
        <v>2.4</v>
      </c>
      <c r="AS14" s="268">
        <v>0</v>
      </c>
      <c r="AT14" s="268">
        <v>0</v>
      </c>
      <c r="AU14" s="268">
        <f t="shared" si="15"/>
        <v>0</v>
      </c>
      <c r="AV14" s="268">
        <f t="shared" si="35"/>
        <v>0.12</v>
      </c>
      <c r="AW14" s="268" t="s">
        <v>14</v>
      </c>
      <c r="AX14" s="269" t="str">
        <f t="shared" si="30"/>
        <v>{0,0,0,0,-57508598.8532132,0}</v>
      </c>
      <c r="AY14" s="268" t="s">
        <v>14</v>
      </c>
      <c r="AZ14" s="268" t="s">
        <v>15</v>
      </c>
      <c r="BA14" s="268">
        <v>0</v>
      </c>
      <c r="BB14" s="268">
        <v>0</v>
      </c>
      <c r="BC14" s="268">
        <f t="shared" si="36"/>
        <v>0</v>
      </c>
      <c r="BD14" s="268">
        <f t="shared" si="11"/>
        <v>0</v>
      </c>
      <c r="BE14" s="268">
        <f t="shared" si="37"/>
        <v>4000</v>
      </c>
      <c r="BF14" s="268">
        <v>1</v>
      </c>
      <c r="BG14" s="268">
        <v>1</v>
      </c>
      <c r="BH14" s="268">
        <v>1</v>
      </c>
      <c r="BI14" s="268"/>
      <c r="BJ14" s="268">
        <v>1</v>
      </c>
      <c r="BK14" s="268">
        <v>1</v>
      </c>
      <c r="BL14" s="268">
        <f t="shared" si="38"/>
        <v>400</v>
      </c>
      <c r="BM14" s="268">
        <f t="shared" si="31"/>
        <v>4000</v>
      </c>
      <c r="BN14" s="268">
        <v>0</v>
      </c>
    </row>
    <row r="15" spans="1:66" s="400" customFormat="1" ht="15.75" customHeight="1" x14ac:dyDescent="0.2">
      <c r="A15" s="402" t="str">
        <f t="shared" si="0"/>
        <v>220000010</v>
      </c>
      <c r="B15" s="391">
        <v>2.2000000000000002</v>
      </c>
      <c r="C15" s="392" t="s">
        <v>212</v>
      </c>
      <c r="D15" s="403" t="s">
        <v>181</v>
      </c>
      <c r="E15" s="405">
        <v>0</v>
      </c>
      <c r="F15" s="406">
        <v>1.1000000000000001</v>
      </c>
      <c r="G15" s="448" t="s">
        <v>106</v>
      </c>
      <c r="H15" s="46">
        <f>'Wind Conditions'!$C$6</f>
        <v>12</v>
      </c>
      <c r="I15" s="471">
        <f>'Wind Conditions'!$C$20</f>
        <v>9.8021333333333349E-2</v>
      </c>
      <c r="J15" s="56">
        <f>'Wind Conditions'!$D$20</f>
        <v>7.0999999999999994E-2</v>
      </c>
      <c r="K15" s="447" t="s">
        <v>194</v>
      </c>
      <c r="L15" s="407">
        <v>0</v>
      </c>
      <c r="M15" s="395">
        <v>0</v>
      </c>
      <c r="N15" s="578" t="s">
        <v>210</v>
      </c>
      <c r="O15" s="449">
        <f>'Wave and Current Conditions'!$O$13</f>
        <v>1.4727272727272727</v>
      </c>
      <c r="P15" s="449">
        <f>'Wave and Current Conditions'!$AD$13</f>
        <v>7.6416666666666657</v>
      </c>
      <c r="Q15" s="410">
        <v>10</v>
      </c>
      <c r="R15" s="407">
        <f t="shared" si="1"/>
        <v>0</v>
      </c>
      <c r="S15" s="412">
        <f t="shared" si="25"/>
        <v>5</v>
      </c>
      <c r="T15" s="481">
        <f t="shared" si="13"/>
        <v>-57508598.853213154</v>
      </c>
      <c r="U15" s="450" t="s">
        <v>211</v>
      </c>
      <c r="V15" s="407">
        <f t="shared" si="26"/>
        <v>0</v>
      </c>
      <c r="W15" s="395">
        <f>'Wave and Current Conditions'!$D$98</f>
        <v>0.12</v>
      </c>
      <c r="X15" s="395">
        <v>400</v>
      </c>
      <c r="Y15" s="395">
        <v>3600</v>
      </c>
      <c r="Z15" s="411">
        <v>0.01</v>
      </c>
      <c r="AA15" s="395"/>
      <c r="AB15" s="401"/>
      <c r="AC15" s="401"/>
      <c r="AD15" s="239" t="str">
        <f t="shared" si="3"/>
        <v>'220000010'</v>
      </c>
      <c r="AE15" s="269" t="str">
        <f t="shared" si="32"/>
        <v>'POW'</v>
      </c>
      <c r="AF15" s="268">
        <f t="shared" si="4"/>
        <v>0</v>
      </c>
      <c r="AG15" s="268">
        <f t="shared" si="5"/>
        <v>12</v>
      </c>
      <c r="AH15" s="268">
        <f t="shared" si="33"/>
        <v>1</v>
      </c>
      <c r="AI15" s="239" t="str">
        <f t="shared" si="6"/>
        <v>'J'</v>
      </c>
      <c r="AJ15" s="268">
        <f t="shared" si="34"/>
        <v>10</v>
      </c>
      <c r="AK15" s="268">
        <f t="shared" si="14"/>
        <v>0</v>
      </c>
      <c r="AL15" s="270">
        <f t="shared" si="27"/>
        <v>1.4727272727272727</v>
      </c>
      <c r="AM15" s="270">
        <f t="shared" si="28"/>
        <v>7.6416666666666657</v>
      </c>
      <c r="AN15" s="268">
        <f t="shared" si="8"/>
        <v>2.4</v>
      </c>
      <c r="AO15" s="268">
        <f t="shared" si="29"/>
        <v>10</v>
      </c>
      <c r="AP15" s="268">
        <v>0</v>
      </c>
      <c r="AQ15" s="268">
        <v>15</v>
      </c>
      <c r="AR15" s="268">
        <f t="shared" si="10"/>
        <v>2.4</v>
      </c>
      <c r="AS15" s="268">
        <v>0</v>
      </c>
      <c r="AT15" s="268">
        <v>0</v>
      </c>
      <c r="AU15" s="268">
        <f t="shared" si="15"/>
        <v>0</v>
      </c>
      <c r="AV15" s="268">
        <f t="shared" si="35"/>
        <v>0.12</v>
      </c>
      <c r="AW15" s="268" t="s">
        <v>14</v>
      </c>
      <c r="AX15" s="269" t="str">
        <f t="shared" si="30"/>
        <v>{0,0,0,0,-57508598.8532132,0}</v>
      </c>
      <c r="AY15" s="268" t="s">
        <v>14</v>
      </c>
      <c r="AZ15" s="268" t="s">
        <v>15</v>
      </c>
      <c r="BA15" s="268">
        <v>0</v>
      </c>
      <c r="BB15" s="268">
        <v>0</v>
      </c>
      <c r="BC15" s="268">
        <f t="shared" si="36"/>
        <v>0</v>
      </c>
      <c r="BD15" s="268">
        <f t="shared" si="11"/>
        <v>0</v>
      </c>
      <c r="BE15" s="268">
        <f t="shared" si="37"/>
        <v>4000</v>
      </c>
      <c r="BF15" s="268">
        <v>1</v>
      </c>
      <c r="BG15" s="268">
        <v>1</v>
      </c>
      <c r="BH15" s="268">
        <v>1</v>
      </c>
      <c r="BI15" s="268"/>
      <c r="BJ15" s="268">
        <v>1</v>
      </c>
      <c r="BK15" s="268">
        <v>1</v>
      </c>
      <c r="BL15" s="268">
        <f t="shared" si="38"/>
        <v>400</v>
      </c>
      <c r="BM15" s="268">
        <f t="shared" si="31"/>
        <v>4000</v>
      </c>
      <c r="BN15" s="268">
        <v>0</v>
      </c>
    </row>
    <row r="16" spans="1:66" s="400" customFormat="1" ht="15.75" customHeight="1" x14ac:dyDescent="0.2">
      <c r="A16" s="402" t="str">
        <f t="shared" si="0"/>
        <v>220000011</v>
      </c>
      <c r="B16" s="391">
        <v>2.2000000000000002</v>
      </c>
      <c r="C16" s="392" t="s">
        <v>212</v>
      </c>
      <c r="D16" s="403" t="s">
        <v>181</v>
      </c>
      <c r="E16" s="405">
        <v>0</v>
      </c>
      <c r="F16" s="406">
        <v>1.1000000000000001</v>
      </c>
      <c r="G16" s="448" t="s">
        <v>106</v>
      </c>
      <c r="H16" s="46">
        <f>'Wind Conditions'!$C$6</f>
        <v>12</v>
      </c>
      <c r="I16" s="471">
        <f>'Wind Conditions'!$C$20</f>
        <v>9.8021333333333349E-2</v>
      </c>
      <c r="J16" s="56">
        <f>'Wind Conditions'!$D$20</f>
        <v>7.0999999999999994E-2</v>
      </c>
      <c r="K16" s="447" t="s">
        <v>195</v>
      </c>
      <c r="L16" s="407">
        <v>0</v>
      </c>
      <c r="M16" s="395">
        <v>0</v>
      </c>
      <c r="N16" s="578" t="s">
        <v>210</v>
      </c>
      <c r="O16" s="449">
        <f>'Wave and Current Conditions'!$O$13</f>
        <v>1.4727272727272727</v>
      </c>
      <c r="P16" s="449">
        <f>'Wave and Current Conditions'!$AD$13</f>
        <v>7.6416666666666657</v>
      </c>
      <c r="Q16" s="410">
        <v>11</v>
      </c>
      <c r="R16" s="407">
        <f t="shared" si="1"/>
        <v>0</v>
      </c>
      <c r="S16" s="412">
        <f t="shared" si="25"/>
        <v>5</v>
      </c>
      <c r="T16" s="481">
        <f t="shared" si="13"/>
        <v>-57508598.853213154</v>
      </c>
      <c r="U16" s="450" t="s">
        <v>211</v>
      </c>
      <c r="V16" s="407">
        <f t="shared" si="26"/>
        <v>0</v>
      </c>
      <c r="W16" s="395">
        <f>'Wave and Current Conditions'!$D$98</f>
        <v>0.12</v>
      </c>
      <c r="X16" s="395">
        <v>400</v>
      </c>
      <c r="Y16" s="395">
        <v>3600</v>
      </c>
      <c r="Z16" s="411">
        <v>0.01</v>
      </c>
      <c r="AA16" s="395"/>
      <c r="AB16" s="401"/>
      <c r="AC16" s="401"/>
      <c r="AD16" s="239" t="str">
        <f t="shared" si="3"/>
        <v>'220000011'</v>
      </c>
      <c r="AE16" s="269" t="str">
        <f t="shared" si="32"/>
        <v>'POW'</v>
      </c>
      <c r="AF16" s="268">
        <f t="shared" si="4"/>
        <v>0</v>
      </c>
      <c r="AG16" s="268">
        <f t="shared" si="5"/>
        <v>12</v>
      </c>
      <c r="AH16" s="268">
        <f t="shared" si="33"/>
        <v>1</v>
      </c>
      <c r="AI16" s="239" t="str">
        <f t="shared" si="6"/>
        <v>'K'</v>
      </c>
      <c r="AJ16" s="268">
        <f t="shared" si="34"/>
        <v>10</v>
      </c>
      <c r="AK16" s="268">
        <f t="shared" si="14"/>
        <v>0</v>
      </c>
      <c r="AL16" s="270">
        <f t="shared" si="27"/>
        <v>1.4727272727272727</v>
      </c>
      <c r="AM16" s="270">
        <f t="shared" si="28"/>
        <v>7.6416666666666657</v>
      </c>
      <c r="AN16" s="268">
        <f t="shared" si="8"/>
        <v>2.4</v>
      </c>
      <c r="AO16" s="268">
        <f t="shared" si="29"/>
        <v>11</v>
      </c>
      <c r="AP16" s="268">
        <v>0</v>
      </c>
      <c r="AQ16" s="268">
        <v>15</v>
      </c>
      <c r="AR16" s="268">
        <f t="shared" si="10"/>
        <v>2.4</v>
      </c>
      <c r="AS16" s="268">
        <v>0</v>
      </c>
      <c r="AT16" s="268">
        <v>0</v>
      </c>
      <c r="AU16" s="268">
        <f t="shared" si="15"/>
        <v>0</v>
      </c>
      <c r="AV16" s="268">
        <f t="shared" si="35"/>
        <v>0.12</v>
      </c>
      <c r="AW16" s="268" t="s">
        <v>14</v>
      </c>
      <c r="AX16" s="269" t="str">
        <f t="shared" si="30"/>
        <v>{0,0,0,0,-57508598.8532132,0}</v>
      </c>
      <c r="AY16" s="268" t="s">
        <v>14</v>
      </c>
      <c r="AZ16" s="268" t="s">
        <v>15</v>
      </c>
      <c r="BA16" s="268">
        <v>0</v>
      </c>
      <c r="BB16" s="268">
        <v>0</v>
      </c>
      <c r="BC16" s="268">
        <f t="shared" si="36"/>
        <v>0</v>
      </c>
      <c r="BD16" s="268">
        <f t="shared" si="11"/>
        <v>0</v>
      </c>
      <c r="BE16" s="268">
        <f t="shared" si="37"/>
        <v>4000</v>
      </c>
      <c r="BF16" s="268">
        <v>1</v>
      </c>
      <c r="BG16" s="268">
        <v>1</v>
      </c>
      <c r="BH16" s="268">
        <v>1</v>
      </c>
      <c r="BI16" s="268"/>
      <c r="BJ16" s="268">
        <v>1</v>
      </c>
      <c r="BK16" s="268">
        <v>1</v>
      </c>
      <c r="BL16" s="268">
        <f t="shared" si="38"/>
        <v>400</v>
      </c>
      <c r="BM16" s="268">
        <f t="shared" si="31"/>
        <v>4000</v>
      </c>
      <c r="BN16" s="268">
        <v>0</v>
      </c>
    </row>
    <row r="17" spans="1:66" s="400" customFormat="1" ht="15.75" customHeight="1" x14ac:dyDescent="0.2">
      <c r="A17" s="402" t="str">
        <f t="shared" si="0"/>
        <v>220000012</v>
      </c>
      <c r="B17" s="391">
        <v>2.2000000000000002</v>
      </c>
      <c r="C17" s="392" t="s">
        <v>212</v>
      </c>
      <c r="D17" s="403" t="s">
        <v>181</v>
      </c>
      <c r="E17" s="405">
        <v>0</v>
      </c>
      <c r="F17" s="406">
        <v>1.1000000000000001</v>
      </c>
      <c r="G17" s="448" t="s">
        <v>106</v>
      </c>
      <c r="H17" s="46">
        <f>'Wind Conditions'!$C$6</f>
        <v>12</v>
      </c>
      <c r="I17" s="471">
        <f>'Wind Conditions'!$C$20</f>
        <v>9.8021333333333349E-2</v>
      </c>
      <c r="J17" s="56">
        <f>'Wind Conditions'!$D$20</f>
        <v>7.0999999999999994E-2</v>
      </c>
      <c r="K17" s="451" t="s">
        <v>196</v>
      </c>
      <c r="L17" s="407">
        <v>0</v>
      </c>
      <c r="M17" s="395">
        <v>0</v>
      </c>
      <c r="N17" s="578" t="s">
        <v>210</v>
      </c>
      <c r="O17" s="449">
        <f>'Wave and Current Conditions'!$O$13</f>
        <v>1.4727272727272727</v>
      </c>
      <c r="P17" s="449">
        <f>'Wave and Current Conditions'!$AD$13</f>
        <v>7.6416666666666657</v>
      </c>
      <c r="Q17" s="410">
        <v>12</v>
      </c>
      <c r="R17" s="407">
        <f t="shared" si="1"/>
        <v>0</v>
      </c>
      <c r="S17" s="412">
        <f t="shared" si="25"/>
        <v>5</v>
      </c>
      <c r="T17" s="481">
        <f t="shared" si="13"/>
        <v>-57508598.853213154</v>
      </c>
      <c r="U17" s="450" t="s">
        <v>211</v>
      </c>
      <c r="V17" s="407">
        <f t="shared" si="26"/>
        <v>0</v>
      </c>
      <c r="W17" s="395">
        <f>'Wave and Current Conditions'!$D$98</f>
        <v>0.12</v>
      </c>
      <c r="X17" s="395">
        <v>400</v>
      </c>
      <c r="Y17" s="395">
        <v>3600</v>
      </c>
      <c r="Z17" s="411">
        <v>0.01</v>
      </c>
      <c r="AA17" s="395"/>
      <c r="AB17" s="401"/>
      <c r="AC17" s="401"/>
      <c r="AD17" s="239" t="str">
        <f t="shared" si="3"/>
        <v>'220000012'</v>
      </c>
      <c r="AE17" s="269" t="str">
        <f t="shared" si="32"/>
        <v>'POW'</v>
      </c>
      <c r="AF17" s="268">
        <f t="shared" si="4"/>
        <v>0</v>
      </c>
      <c r="AG17" s="268">
        <f t="shared" si="5"/>
        <v>12</v>
      </c>
      <c r="AH17" s="268">
        <f t="shared" si="33"/>
        <v>1</v>
      </c>
      <c r="AI17" s="239" t="str">
        <f t="shared" si="6"/>
        <v>'L'</v>
      </c>
      <c r="AJ17" s="268">
        <f t="shared" si="34"/>
        <v>10</v>
      </c>
      <c r="AK17" s="268">
        <f t="shared" si="14"/>
        <v>0</v>
      </c>
      <c r="AL17" s="270">
        <f t="shared" si="27"/>
        <v>1.4727272727272727</v>
      </c>
      <c r="AM17" s="270">
        <f t="shared" si="28"/>
        <v>7.6416666666666657</v>
      </c>
      <c r="AN17" s="268">
        <f t="shared" si="8"/>
        <v>2.4</v>
      </c>
      <c r="AO17" s="268">
        <f t="shared" si="29"/>
        <v>12</v>
      </c>
      <c r="AP17" s="268">
        <v>0</v>
      </c>
      <c r="AQ17" s="268">
        <v>15</v>
      </c>
      <c r="AR17" s="268">
        <f t="shared" si="10"/>
        <v>2.4</v>
      </c>
      <c r="AS17" s="268">
        <v>0</v>
      </c>
      <c r="AT17" s="268">
        <v>0</v>
      </c>
      <c r="AU17" s="268">
        <f t="shared" si="15"/>
        <v>0</v>
      </c>
      <c r="AV17" s="268">
        <f t="shared" si="35"/>
        <v>0.12</v>
      </c>
      <c r="AW17" s="268" t="s">
        <v>14</v>
      </c>
      <c r="AX17" s="269" t="str">
        <f t="shared" si="30"/>
        <v>{0,0,0,0,-57508598.8532132,0}</v>
      </c>
      <c r="AY17" s="268" t="s">
        <v>14</v>
      </c>
      <c r="AZ17" s="268" t="s">
        <v>15</v>
      </c>
      <c r="BA17" s="268">
        <v>0</v>
      </c>
      <c r="BB17" s="268">
        <v>0</v>
      </c>
      <c r="BC17" s="268">
        <f t="shared" si="36"/>
        <v>0</v>
      </c>
      <c r="BD17" s="268">
        <f t="shared" si="11"/>
        <v>0</v>
      </c>
      <c r="BE17" s="268">
        <f t="shared" si="37"/>
        <v>4000</v>
      </c>
      <c r="BF17" s="268">
        <v>1</v>
      </c>
      <c r="BG17" s="268">
        <v>1</v>
      </c>
      <c r="BH17" s="268">
        <v>1</v>
      </c>
      <c r="BI17" s="268"/>
      <c r="BJ17" s="268">
        <v>1</v>
      </c>
      <c r="BK17" s="268">
        <v>1</v>
      </c>
      <c r="BL17" s="268">
        <f t="shared" si="38"/>
        <v>400</v>
      </c>
      <c r="BM17" s="268">
        <f t="shared" si="31"/>
        <v>4000</v>
      </c>
      <c r="BN17" s="268">
        <v>0</v>
      </c>
    </row>
    <row r="18" spans="1:66" s="400" customFormat="1" ht="15.75" customHeight="1" x14ac:dyDescent="0.2">
      <c r="A18" s="402" t="str">
        <f t="shared" si="0"/>
        <v>220000013</v>
      </c>
      <c r="B18" s="391">
        <v>2.2000000000000002</v>
      </c>
      <c r="C18" s="392" t="s">
        <v>212</v>
      </c>
      <c r="D18" s="403" t="s">
        <v>181</v>
      </c>
      <c r="E18" s="405">
        <v>0</v>
      </c>
      <c r="F18" s="406">
        <v>1.1000000000000001</v>
      </c>
      <c r="G18" s="448" t="s">
        <v>106</v>
      </c>
      <c r="H18" s="46">
        <f>'Wind Conditions'!$C$6</f>
        <v>12</v>
      </c>
      <c r="I18" s="471">
        <f>'Wind Conditions'!$C$20</f>
        <v>9.8021333333333349E-2</v>
      </c>
      <c r="J18" s="56">
        <f>'Wind Conditions'!$D$20</f>
        <v>7.0999999999999994E-2</v>
      </c>
      <c r="K18" s="447" t="s">
        <v>197</v>
      </c>
      <c r="L18" s="407">
        <v>0</v>
      </c>
      <c r="M18" s="395">
        <v>0</v>
      </c>
      <c r="N18" s="578" t="s">
        <v>210</v>
      </c>
      <c r="O18" s="449">
        <f>'Wave and Current Conditions'!$O$13</f>
        <v>1.4727272727272727</v>
      </c>
      <c r="P18" s="449">
        <f>'Wave and Current Conditions'!$AD$13</f>
        <v>7.6416666666666657</v>
      </c>
      <c r="Q18" s="410">
        <v>13</v>
      </c>
      <c r="R18" s="407">
        <f t="shared" si="1"/>
        <v>0</v>
      </c>
      <c r="S18" s="412">
        <f t="shared" si="25"/>
        <v>5</v>
      </c>
      <c r="T18" s="481">
        <f t="shared" si="13"/>
        <v>-57508598.853213154</v>
      </c>
      <c r="U18" s="450" t="s">
        <v>211</v>
      </c>
      <c r="V18" s="407">
        <f t="shared" si="26"/>
        <v>0</v>
      </c>
      <c r="W18" s="395">
        <f>'Wave and Current Conditions'!$D$98</f>
        <v>0.12</v>
      </c>
      <c r="X18" s="395">
        <v>400</v>
      </c>
      <c r="Y18" s="395">
        <v>3600</v>
      </c>
      <c r="Z18" s="411">
        <v>0.01</v>
      </c>
      <c r="AA18" s="395"/>
      <c r="AB18" s="401"/>
      <c r="AC18" s="401"/>
      <c r="AD18" s="239" t="str">
        <f t="shared" si="3"/>
        <v>'220000013'</v>
      </c>
      <c r="AE18" s="269" t="str">
        <f t="shared" si="32"/>
        <v>'POW'</v>
      </c>
      <c r="AF18" s="268">
        <f t="shared" si="4"/>
        <v>0</v>
      </c>
      <c r="AG18" s="268">
        <f t="shared" si="5"/>
        <v>12</v>
      </c>
      <c r="AH18" s="268">
        <f t="shared" si="33"/>
        <v>1</v>
      </c>
      <c r="AI18" s="239" t="str">
        <f t="shared" si="6"/>
        <v>'M'</v>
      </c>
      <c r="AJ18" s="268">
        <f t="shared" si="34"/>
        <v>10</v>
      </c>
      <c r="AK18" s="268">
        <f t="shared" si="14"/>
        <v>0</v>
      </c>
      <c r="AL18" s="270">
        <f t="shared" si="27"/>
        <v>1.4727272727272727</v>
      </c>
      <c r="AM18" s="270">
        <f t="shared" si="28"/>
        <v>7.6416666666666657</v>
      </c>
      <c r="AN18" s="268">
        <f t="shared" si="8"/>
        <v>2.4</v>
      </c>
      <c r="AO18" s="268">
        <f t="shared" si="29"/>
        <v>13</v>
      </c>
      <c r="AP18" s="268">
        <v>0</v>
      </c>
      <c r="AQ18" s="268">
        <v>15</v>
      </c>
      <c r="AR18" s="268">
        <f t="shared" si="10"/>
        <v>2.4</v>
      </c>
      <c r="AS18" s="268">
        <v>0</v>
      </c>
      <c r="AT18" s="268">
        <v>0</v>
      </c>
      <c r="AU18" s="268">
        <f t="shared" si="15"/>
        <v>0</v>
      </c>
      <c r="AV18" s="268">
        <f t="shared" si="35"/>
        <v>0.12</v>
      </c>
      <c r="AW18" s="268" t="s">
        <v>14</v>
      </c>
      <c r="AX18" s="269" t="str">
        <f t="shared" si="30"/>
        <v>{0,0,0,0,-57508598.8532132,0}</v>
      </c>
      <c r="AY18" s="268" t="s">
        <v>14</v>
      </c>
      <c r="AZ18" s="268" t="s">
        <v>15</v>
      </c>
      <c r="BA18" s="268">
        <v>0</v>
      </c>
      <c r="BB18" s="268">
        <v>0</v>
      </c>
      <c r="BC18" s="268">
        <f t="shared" si="36"/>
        <v>0</v>
      </c>
      <c r="BD18" s="268">
        <f t="shared" si="11"/>
        <v>0</v>
      </c>
      <c r="BE18" s="268">
        <f t="shared" si="37"/>
        <v>4000</v>
      </c>
      <c r="BF18" s="268">
        <v>1</v>
      </c>
      <c r="BG18" s="268">
        <v>1</v>
      </c>
      <c r="BH18" s="268">
        <v>1</v>
      </c>
      <c r="BI18" s="268"/>
      <c r="BJ18" s="268">
        <v>1</v>
      </c>
      <c r="BK18" s="268">
        <v>1</v>
      </c>
      <c r="BL18" s="268">
        <f t="shared" si="38"/>
        <v>400</v>
      </c>
      <c r="BM18" s="268">
        <f t="shared" si="31"/>
        <v>4000</v>
      </c>
      <c r="BN18" s="268">
        <v>0</v>
      </c>
    </row>
    <row r="19" spans="1:66" s="400" customFormat="1" ht="15.75" customHeight="1" x14ac:dyDescent="0.2">
      <c r="A19" s="402" t="str">
        <f t="shared" si="0"/>
        <v>220000014</v>
      </c>
      <c r="B19" s="391">
        <v>2.2000000000000002</v>
      </c>
      <c r="C19" s="392" t="s">
        <v>212</v>
      </c>
      <c r="D19" s="403" t="s">
        <v>181</v>
      </c>
      <c r="E19" s="405">
        <v>0</v>
      </c>
      <c r="F19" s="406">
        <v>1.1000000000000001</v>
      </c>
      <c r="G19" s="448" t="s">
        <v>106</v>
      </c>
      <c r="H19" s="46">
        <f>'Wind Conditions'!$C$6</f>
        <v>12</v>
      </c>
      <c r="I19" s="471">
        <f>'Wind Conditions'!$C$20</f>
        <v>9.8021333333333349E-2</v>
      </c>
      <c r="J19" s="56">
        <f>'Wind Conditions'!$D$20</f>
        <v>7.0999999999999994E-2</v>
      </c>
      <c r="K19" s="447" t="s">
        <v>59</v>
      </c>
      <c r="L19" s="407">
        <v>0</v>
      </c>
      <c r="M19" s="395">
        <v>0</v>
      </c>
      <c r="N19" s="578" t="s">
        <v>210</v>
      </c>
      <c r="O19" s="449">
        <f>'Wave and Current Conditions'!$O$13</f>
        <v>1.4727272727272727</v>
      </c>
      <c r="P19" s="449">
        <f>'Wave and Current Conditions'!$AD$13</f>
        <v>7.6416666666666657</v>
      </c>
      <c r="Q19" s="410">
        <v>14</v>
      </c>
      <c r="R19" s="407">
        <f t="shared" si="1"/>
        <v>0</v>
      </c>
      <c r="S19" s="412">
        <f t="shared" si="25"/>
        <v>5</v>
      </c>
      <c r="T19" s="481">
        <f t="shared" si="13"/>
        <v>-57508598.853213154</v>
      </c>
      <c r="U19" s="450" t="s">
        <v>211</v>
      </c>
      <c r="V19" s="407">
        <f t="shared" si="26"/>
        <v>0</v>
      </c>
      <c r="W19" s="395">
        <f>'Wave and Current Conditions'!$D$98</f>
        <v>0.12</v>
      </c>
      <c r="X19" s="395">
        <v>400</v>
      </c>
      <c r="Y19" s="395">
        <v>3600</v>
      </c>
      <c r="Z19" s="411">
        <v>0.01</v>
      </c>
      <c r="AA19" s="395"/>
      <c r="AB19" s="401"/>
      <c r="AC19" s="401"/>
      <c r="AD19" s="239" t="str">
        <f t="shared" si="3"/>
        <v>'220000014'</v>
      </c>
      <c r="AE19" s="269" t="str">
        <f t="shared" si="32"/>
        <v>'POW'</v>
      </c>
      <c r="AF19" s="268">
        <f t="shared" si="4"/>
        <v>0</v>
      </c>
      <c r="AG19" s="268">
        <f t="shared" si="5"/>
        <v>12</v>
      </c>
      <c r="AH19" s="268">
        <f t="shared" si="33"/>
        <v>1</v>
      </c>
      <c r="AI19" s="239" t="str">
        <f t="shared" si="6"/>
        <v>'N'</v>
      </c>
      <c r="AJ19" s="268">
        <f t="shared" si="34"/>
        <v>10</v>
      </c>
      <c r="AK19" s="268">
        <f t="shared" si="14"/>
        <v>0</v>
      </c>
      <c r="AL19" s="270">
        <f t="shared" si="27"/>
        <v>1.4727272727272727</v>
      </c>
      <c r="AM19" s="270">
        <f t="shared" si="28"/>
        <v>7.6416666666666657</v>
      </c>
      <c r="AN19" s="268">
        <f t="shared" si="8"/>
        <v>2.4</v>
      </c>
      <c r="AO19" s="268">
        <f t="shared" si="29"/>
        <v>14</v>
      </c>
      <c r="AP19" s="268">
        <v>0</v>
      </c>
      <c r="AQ19" s="268">
        <v>15</v>
      </c>
      <c r="AR19" s="268">
        <f t="shared" si="10"/>
        <v>2.4</v>
      </c>
      <c r="AS19" s="268">
        <v>0</v>
      </c>
      <c r="AT19" s="268">
        <v>0</v>
      </c>
      <c r="AU19" s="268">
        <f t="shared" si="15"/>
        <v>0</v>
      </c>
      <c r="AV19" s="268">
        <f t="shared" si="35"/>
        <v>0.12</v>
      </c>
      <c r="AW19" s="268" t="s">
        <v>14</v>
      </c>
      <c r="AX19" s="269" t="str">
        <f t="shared" si="30"/>
        <v>{0,0,0,0,-57508598.8532132,0}</v>
      </c>
      <c r="AY19" s="268" t="s">
        <v>14</v>
      </c>
      <c r="AZ19" s="268" t="s">
        <v>15</v>
      </c>
      <c r="BA19" s="268">
        <v>0</v>
      </c>
      <c r="BB19" s="268">
        <v>0</v>
      </c>
      <c r="BC19" s="268">
        <f t="shared" si="36"/>
        <v>0</v>
      </c>
      <c r="BD19" s="268">
        <f t="shared" si="11"/>
        <v>0</v>
      </c>
      <c r="BE19" s="268">
        <f t="shared" si="37"/>
        <v>4000</v>
      </c>
      <c r="BF19" s="268">
        <v>1</v>
      </c>
      <c r="BG19" s="268">
        <v>1</v>
      </c>
      <c r="BH19" s="268">
        <v>1</v>
      </c>
      <c r="BI19" s="268"/>
      <c r="BJ19" s="268">
        <v>1</v>
      </c>
      <c r="BK19" s="268">
        <v>1</v>
      </c>
      <c r="BL19" s="268">
        <f t="shared" si="38"/>
        <v>400</v>
      </c>
      <c r="BM19" s="268">
        <f t="shared" si="31"/>
        <v>4000</v>
      </c>
      <c r="BN19" s="268">
        <v>0</v>
      </c>
    </row>
    <row r="20" spans="1:66" s="400" customFormat="1" ht="15.75" customHeight="1" x14ac:dyDescent="0.2">
      <c r="A20" s="402" t="str">
        <f t="shared" si="0"/>
        <v>220000015</v>
      </c>
      <c r="B20" s="391">
        <v>2.2000000000000002</v>
      </c>
      <c r="C20" s="392" t="s">
        <v>212</v>
      </c>
      <c r="D20" s="403" t="s">
        <v>181</v>
      </c>
      <c r="E20" s="405">
        <v>0</v>
      </c>
      <c r="F20" s="406">
        <v>1.1000000000000001</v>
      </c>
      <c r="G20" s="448" t="s">
        <v>106</v>
      </c>
      <c r="H20" s="46">
        <f>'Wind Conditions'!$C$6</f>
        <v>12</v>
      </c>
      <c r="I20" s="471">
        <f>'Wind Conditions'!$C$20</f>
        <v>9.8021333333333349E-2</v>
      </c>
      <c r="J20" s="56">
        <f>'Wind Conditions'!$D$20</f>
        <v>7.0999999999999994E-2</v>
      </c>
      <c r="K20" s="447" t="s">
        <v>198</v>
      </c>
      <c r="L20" s="407">
        <v>0</v>
      </c>
      <c r="M20" s="395">
        <v>0</v>
      </c>
      <c r="N20" s="578" t="s">
        <v>210</v>
      </c>
      <c r="O20" s="449">
        <f>'Wave and Current Conditions'!$O$13</f>
        <v>1.4727272727272727</v>
      </c>
      <c r="P20" s="449">
        <f>'Wave and Current Conditions'!$AD$13</f>
        <v>7.6416666666666657</v>
      </c>
      <c r="Q20" s="410">
        <v>15</v>
      </c>
      <c r="R20" s="407">
        <f t="shared" si="1"/>
        <v>0</v>
      </c>
      <c r="S20" s="412">
        <f t="shared" si="25"/>
        <v>5</v>
      </c>
      <c r="T20" s="481">
        <f t="shared" si="13"/>
        <v>-57508598.853213154</v>
      </c>
      <c r="U20" s="450" t="s">
        <v>211</v>
      </c>
      <c r="V20" s="407">
        <f t="shared" si="26"/>
        <v>0</v>
      </c>
      <c r="W20" s="395">
        <f>'Wave and Current Conditions'!$D$98</f>
        <v>0.12</v>
      </c>
      <c r="X20" s="395">
        <v>400</v>
      </c>
      <c r="Y20" s="395">
        <v>3600</v>
      </c>
      <c r="Z20" s="411">
        <v>0.01</v>
      </c>
      <c r="AA20" s="395"/>
      <c r="AB20" s="401"/>
      <c r="AC20" s="401"/>
      <c r="AD20" s="239" t="str">
        <f t="shared" si="3"/>
        <v>'220000015'</v>
      </c>
      <c r="AE20" s="269" t="str">
        <f t="shared" si="32"/>
        <v>'POW'</v>
      </c>
      <c r="AF20" s="268">
        <f t="shared" si="4"/>
        <v>0</v>
      </c>
      <c r="AG20" s="268">
        <f t="shared" si="5"/>
        <v>12</v>
      </c>
      <c r="AH20" s="268">
        <f t="shared" si="33"/>
        <v>1</v>
      </c>
      <c r="AI20" s="239" t="str">
        <f t="shared" si="6"/>
        <v>'O'</v>
      </c>
      <c r="AJ20" s="268">
        <f t="shared" si="34"/>
        <v>10</v>
      </c>
      <c r="AK20" s="268">
        <f t="shared" si="14"/>
        <v>0</v>
      </c>
      <c r="AL20" s="270">
        <f t="shared" si="27"/>
        <v>1.4727272727272727</v>
      </c>
      <c r="AM20" s="270">
        <f t="shared" si="28"/>
        <v>7.6416666666666657</v>
      </c>
      <c r="AN20" s="268">
        <f t="shared" si="8"/>
        <v>2.4</v>
      </c>
      <c r="AO20" s="268">
        <f t="shared" si="29"/>
        <v>15</v>
      </c>
      <c r="AP20" s="268">
        <v>0</v>
      </c>
      <c r="AQ20" s="268">
        <v>15</v>
      </c>
      <c r="AR20" s="268">
        <f t="shared" si="10"/>
        <v>2.4</v>
      </c>
      <c r="AS20" s="268">
        <v>0</v>
      </c>
      <c r="AT20" s="268">
        <v>0</v>
      </c>
      <c r="AU20" s="268">
        <f t="shared" si="15"/>
        <v>0</v>
      </c>
      <c r="AV20" s="268">
        <f t="shared" si="35"/>
        <v>0.12</v>
      </c>
      <c r="AW20" s="268" t="s">
        <v>14</v>
      </c>
      <c r="AX20" s="269" t="str">
        <f t="shared" si="30"/>
        <v>{0,0,0,0,-57508598.8532132,0}</v>
      </c>
      <c r="AY20" s="268" t="s">
        <v>14</v>
      </c>
      <c r="AZ20" s="268" t="s">
        <v>15</v>
      </c>
      <c r="BA20" s="268">
        <v>0</v>
      </c>
      <c r="BB20" s="268">
        <v>0</v>
      </c>
      <c r="BC20" s="268">
        <f t="shared" si="36"/>
        <v>0</v>
      </c>
      <c r="BD20" s="268">
        <f t="shared" si="11"/>
        <v>0</v>
      </c>
      <c r="BE20" s="268">
        <f t="shared" si="37"/>
        <v>4000</v>
      </c>
      <c r="BF20" s="268">
        <v>1</v>
      </c>
      <c r="BG20" s="268">
        <v>1</v>
      </c>
      <c r="BH20" s="268">
        <v>1</v>
      </c>
      <c r="BI20" s="268"/>
      <c r="BJ20" s="268">
        <v>1</v>
      </c>
      <c r="BK20" s="268">
        <v>1</v>
      </c>
      <c r="BL20" s="268">
        <f t="shared" si="38"/>
        <v>400</v>
      </c>
      <c r="BM20" s="268">
        <f t="shared" si="31"/>
        <v>4000</v>
      </c>
      <c r="BN20" s="268">
        <v>0</v>
      </c>
    </row>
    <row r="21" spans="1:66" s="400" customFormat="1" ht="15.75" customHeight="1" x14ac:dyDescent="0.2">
      <c r="A21" s="402" t="str">
        <f t="shared" si="0"/>
        <v>220000016</v>
      </c>
      <c r="B21" s="391">
        <v>2.2000000000000002</v>
      </c>
      <c r="C21" s="392" t="s">
        <v>212</v>
      </c>
      <c r="D21" s="403" t="s">
        <v>181</v>
      </c>
      <c r="E21" s="405">
        <v>0</v>
      </c>
      <c r="F21" s="406">
        <v>1.1000000000000001</v>
      </c>
      <c r="G21" s="448" t="s">
        <v>106</v>
      </c>
      <c r="H21" s="46">
        <f>'Wind Conditions'!$C$6</f>
        <v>12</v>
      </c>
      <c r="I21" s="471">
        <f>'Wind Conditions'!$C$20</f>
        <v>9.8021333333333349E-2</v>
      </c>
      <c r="J21" s="56">
        <f>'Wind Conditions'!$D$20</f>
        <v>7.0999999999999994E-2</v>
      </c>
      <c r="K21" s="447" t="s">
        <v>199</v>
      </c>
      <c r="L21" s="407">
        <v>0</v>
      </c>
      <c r="M21" s="395">
        <v>0</v>
      </c>
      <c r="N21" s="578" t="s">
        <v>210</v>
      </c>
      <c r="O21" s="449">
        <f>'Wave and Current Conditions'!$O$13</f>
        <v>1.4727272727272727</v>
      </c>
      <c r="P21" s="449">
        <f>'Wave and Current Conditions'!$AD$13</f>
        <v>7.6416666666666657</v>
      </c>
      <c r="Q21" s="410">
        <v>16</v>
      </c>
      <c r="R21" s="407">
        <f t="shared" si="1"/>
        <v>0</v>
      </c>
      <c r="S21" s="412">
        <f t="shared" si="25"/>
        <v>5</v>
      </c>
      <c r="T21" s="481">
        <f t="shared" si="13"/>
        <v>-57508598.853213154</v>
      </c>
      <c r="U21" s="450" t="s">
        <v>211</v>
      </c>
      <c r="V21" s="407">
        <f t="shared" si="26"/>
        <v>0</v>
      </c>
      <c r="W21" s="395">
        <f>'Wave and Current Conditions'!$D$98</f>
        <v>0.12</v>
      </c>
      <c r="X21" s="395">
        <v>400</v>
      </c>
      <c r="Y21" s="395">
        <v>3600</v>
      </c>
      <c r="Z21" s="411">
        <v>0.01</v>
      </c>
      <c r="AA21" s="395"/>
      <c r="AB21" s="401"/>
      <c r="AC21" s="401"/>
      <c r="AD21" s="239" t="str">
        <f t="shared" si="3"/>
        <v>'220000016'</v>
      </c>
      <c r="AE21" s="269" t="str">
        <f t="shared" si="32"/>
        <v>'POW'</v>
      </c>
      <c r="AF21" s="268">
        <f t="shared" si="4"/>
        <v>0</v>
      </c>
      <c r="AG21" s="268">
        <f t="shared" si="5"/>
        <v>12</v>
      </c>
      <c r="AH21" s="268">
        <f t="shared" si="33"/>
        <v>1</v>
      </c>
      <c r="AI21" s="239" t="str">
        <f t="shared" si="6"/>
        <v>'P'</v>
      </c>
      <c r="AJ21" s="268">
        <f t="shared" si="34"/>
        <v>10</v>
      </c>
      <c r="AK21" s="268">
        <f t="shared" si="14"/>
        <v>0</v>
      </c>
      <c r="AL21" s="270">
        <f t="shared" si="27"/>
        <v>1.4727272727272727</v>
      </c>
      <c r="AM21" s="270">
        <f t="shared" si="28"/>
        <v>7.6416666666666657</v>
      </c>
      <c r="AN21" s="268">
        <f t="shared" si="8"/>
        <v>2.4</v>
      </c>
      <c r="AO21" s="268">
        <f t="shared" si="29"/>
        <v>16</v>
      </c>
      <c r="AP21" s="268">
        <v>0</v>
      </c>
      <c r="AQ21" s="268">
        <v>15</v>
      </c>
      <c r="AR21" s="268">
        <f t="shared" si="10"/>
        <v>2.4</v>
      </c>
      <c r="AS21" s="268">
        <v>0</v>
      </c>
      <c r="AT21" s="268">
        <v>0</v>
      </c>
      <c r="AU21" s="268">
        <f t="shared" si="15"/>
        <v>0</v>
      </c>
      <c r="AV21" s="268">
        <f t="shared" si="35"/>
        <v>0.12</v>
      </c>
      <c r="AW21" s="268" t="s">
        <v>14</v>
      </c>
      <c r="AX21" s="269" t="str">
        <f t="shared" si="30"/>
        <v>{0,0,0,0,-57508598.8532132,0}</v>
      </c>
      <c r="AY21" s="268" t="s">
        <v>14</v>
      </c>
      <c r="AZ21" s="268" t="s">
        <v>15</v>
      </c>
      <c r="BA21" s="268">
        <v>0</v>
      </c>
      <c r="BB21" s="268">
        <v>0</v>
      </c>
      <c r="BC21" s="268">
        <f t="shared" si="36"/>
        <v>0</v>
      </c>
      <c r="BD21" s="268">
        <f t="shared" si="11"/>
        <v>0</v>
      </c>
      <c r="BE21" s="268">
        <f t="shared" si="37"/>
        <v>4000</v>
      </c>
      <c r="BF21" s="268">
        <v>1</v>
      </c>
      <c r="BG21" s="268">
        <v>1</v>
      </c>
      <c r="BH21" s="268">
        <v>1</v>
      </c>
      <c r="BI21" s="268"/>
      <c r="BJ21" s="268">
        <v>1</v>
      </c>
      <c r="BK21" s="268">
        <v>1</v>
      </c>
      <c r="BL21" s="268">
        <f t="shared" si="38"/>
        <v>400</v>
      </c>
      <c r="BM21" s="268">
        <f t="shared" si="31"/>
        <v>4000</v>
      </c>
      <c r="BN21" s="268">
        <v>0</v>
      </c>
    </row>
    <row r="22" spans="1:66" s="400" customFormat="1" ht="15.75" customHeight="1" x14ac:dyDescent="0.2">
      <c r="A22" s="402" t="str">
        <f t="shared" si="0"/>
        <v>220000017</v>
      </c>
      <c r="B22" s="391">
        <v>2.2000000000000002</v>
      </c>
      <c r="C22" s="392" t="s">
        <v>212</v>
      </c>
      <c r="D22" s="403" t="s">
        <v>181</v>
      </c>
      <c r="E22" s="405">
        <v>0</v>
      </c>
      <c r="F22" s="406">
        <v>1.1000000000000001</v>
      </c>
      <c r="G22" s="448" t="s">
        <v>106</v>
      </c>
      <c r="H22" s="46">
        <f>'Wind Conditions'!$C$6</f>
        <v>12</v>
      </c>
      <c r="I22" s="471">
        <f>'Wind Conditions'!$C$20</f>
        <v>9.8021333333333349E-2</v>
      </c>
      <c r="J22" s="56">
        <f>'Wind Conditions'!$D$20</f>
        <v>7.0999999999999994E-2</v>
      </c>
      <c r="K22" s="447" t="s">
        <v>200</v>
      </c>
      <c r="L22" s="407">
        <v>0</v>
      </c>
      <c r="M22" s="395">
        <v>0</v>
      </c>
      <c r="N22" s="578" t="s">
        <v>210</v>
      </c>
      <c r="O22" s="449">
        <f>'Wave and Current Conditions'!$O$13</f>
        <v>1.4727272727272727</v>
      </c>
      <c r="P22" s="449">
        <f>'Wave and Current Conditions'!$AD$13</f>
        <v>7.6416666666666657</v>
      </c>
      <c r="Q22" s="410">
        <v>17</v>
      </c>
      <c r="R22" s="407">
        <f t="shared" si="1"/>
        <v>0</v>
      </c>
      <c r="S22" s="412">
        <f t="shared" si="25"/>
        <v>5</v>
      </c>
      <c r="T22" s="481">
        <f t="shared" si="13"/>
        <v>-57508598.853213154</v>
      </c>
      <c r="U22" s="450" t="s">
        <v>211</v>
      </c>
      <c r="V22" s="407">
        <f t="shared" si="26"/>
        <v>0</v>
      </c>
      <c r="W22" s="395">
        <f>'Wave and Current Conditions'!$D$98</f>
        <v>0.12</v>
      </c>
      <c r="X22" s="395">
        <v>400</v>
      </c>
      <c r="Y22" s="395">
        <v>3600</v>
      </c>
      <c r="Z22" s="411">
        <v>0.01</v>
      </c>
      <c r="AA22" s="395"/>
      <c r="AB22" s="401"/>
      <c r="AC22" s="401"/>
      <c r="AD22" s="239" t="str">
        <f t="shared" si="3"/>
        <v>'220000017'</v>
      </c>
      <c r="AE22" s="269" t="str">
        <f t="shared" si="32"/>
        <v>'POW'</v>
      </c>
      <c r="AF22" s="268">
        <f t="shared" si="4"/>
        <v>0</v>
      </c>
      <c r="AG22" s="268">
        <f t="shared" si="5"/>
        <v>12</v>
      </c>
      <c r="AH22" s="268">
        <f t="shared" si="33"/>
        <v>1</v>
      </c>
      <c r="AI22" s="239" t="str">
        <f t="shared" si="6"/>
        <v>'Q'</v>
      </c>
      <c r="AJ22" s="268">
        <f t="shared" si="34"/>
        <v>10</v>
      </c>
      <c r="AK22" s="268">
        <f t="shared" si="14"/>
        <v>0</v>
      </c>
      <c r="AL22" s="270">
        <f t="shared" si="27"/>
        <v>1.4727272727272727</v>
      </c>
      <c r="AM22" s="270">
        <f t="shared" si="28"/>
        <v>7.6416666666666657</v>
      </c>
      <c r="AN22" s="268">
        <f t="shared" si="8"/>
        <v>2.4</v>
      </c>
      <c r="AO22" s="268">
        <f t="shared" si="29"/>
        <v>17</v>
      </c>
      <c r="AP22" s="268">
        <v>0</v>
      </c>
      <c r="AQ22" s="268">
        <v>15</v>
      </c>
      <c r="AR22" s="268">
        <f t="shared" si="10"/>
        <v>2.4</v>
      </c>
      <c r="AS22" s="268">
        <v>0</v>
      </c>
      <c r="AT22" s="268">
        <v>0</v>
      </c>
      <c r="AU22" s="268">
        <f t="shared" si="15"/>
        <v>0</v>
      </c>
      <c r="AV22" s="268">
        <f t="shared" si="35"/>
        <v>0.12</v>
      </c>
      <c r="AW22" s="268" t="s">
        <v>14</v>
      </c>
      <c r="AX22" s="269" t="str">
        <f t="shared" si="30"/>
        <v>{0,0,0,0,-57508598.8532132,0}</v>
      </c>
      <c r="AY22" s="268" t="s">
        <v>14</v>
      </c>
      <c r="AZ22" s="268" t="s">
        <v>15</v>
      </c>
      <c r="BA22" s="268">
        <v>0</v>
      </c>
      <c r="BB22" s="268">
        <v>0</v>
      </c>
      <c r="BC22" s="268">
        <f t="shared" si="36"/>
        <v>0</v>
      </c>
      <c r="BD22" s="268">
        <f t="shared" si="11"/>
        <v>0</v>
      </c>
      <c r="BE22" s="268">
        <f t="shared" si="37"/>
        <v>4000</v>
      </c>
      <c r="BF22" s="268">
        <v>1</v>
      </c>
      <c r="BG22" s="268">
        <v>1</v>
      </c>
      <c r="BH22" s="268">
        <v>1</v>
      </c>
      <c r="BI22" s="268"/>
      <c r="BJ22" s="268">
        <v>1</v>
      </c>
      <c r="BK22" s="268">
        <v>1</v>
      </c>
      <c r="BL22" s="268">
        <f t="shared" si="38"/>
        <v>400</v>
      </c>
      <c r="BM22" s="268">
        <f t="shared" si="31"/>
        <v>4000</v>
      </c>
      <c r="BN22" s="268">
        <v>0</v>
      </c>
    </row>
    <row r="23" spans="1:66" s="400" customFormat="1" ht="15.75" customHeight="1" x14ac:dyDescent="0.2">
      <c r="A23" s="402" t="str">
        <f t="shared" si="0"/>
        <v>220000018</v>
      </c>
      <c r="B23" s="391">
        <v>2.2000000000000002</v>
      </c>
      <c r="C23" s="392" t="s">
        <v>212</v>
      </c>
      <c r="D23" s="403" t="s">
        <v>181</v>
      </c>
      <c r="E23" s="405">
        <v>0</v>
      </c>
      <c r="F23" s="406">
        <v>1.1000000000000001</v>
      </c>
      <c r="G23" s="448" t="s">
        <v>106</v>
      </c>
      <c r="H23" s="46">
        <f>'Wind Conditions'!$C$6</f>
        <v>12</v>
      </c>
      <c r="I23" s="471">
        <f>'Wind Conditions'!$C$20</f>
        <v>9.8021333333333349E-2</v>
      </c>
      <c r="J23" s="56">
        <f>'Wind Conditions'!$D$20</f>
        <v>7.0999999999999994E-2</v>
      </c>
      <c r="K23" s="451" t="s">
        <v>201</v>
      </c>
      <c r="L23" s="407">
        <v>0</v>
      </c>
      <c r="M23" s="395">
        <v>0</v>
      </c>
      <c r="N23" s="578" t="s">
        <v>210</v>
      </c>
      <c r="O23" s="449">
        <f>'Wave and Current Conditions'!$O$13</f>
        <v>1.4727272727272727</v>
      </c>
      <c r="P23" s="449">
        <f>'Wave and Current Conditions'!$AD$13</f>
        <v>7.6416666666666657</v>
      </c>
      <c r="Q23" s="410">
        <v>18</v>
      </c>
      <c r="R23" s="407">
        <f t="shared" si="1"/>
        <v>0</v>
      </c>
      <c r="S23" s="412">
        <f t="shared" si="25"/>
        <v>5</v>
      </c>
      <c r="T23" s="481">
        <f t="shared" si="13"/>
        <v>-57508598.853213154</v>
      </c>
      <c r="U23" s="450" t="s">
        <v>211</v>
      </c>
      <c r="V23" s="407">
        <f t="shared" si="26"/>
        <v>0</v>
      </c>
      <c r="W23" s="395">
        <f>'Wave and Current Conditions'!$D$98</f>
        <v>0.12</v>
      </c>
      <c r="X23" s="395">
        <v>400</v>
      </c>
      <c r="Y23" s="395">
        <v>3600</v>
      </c>
      <c r="Z23" s="411">
        <v>0.01</v>
      </c>
      <c r="AA23" s="395"/>
      <c r="AB23" s="401"/>
      <c r="AC23" s="401"/>
      <c r="AD23" s="239" t="str">
        <f t="shared" si="3"/>
        <v>'220000018'</v>
      </c>
      <c r="AE23" s="269" t="str">
        <f t="shared" si="32"/>
        <v>'POW'</v>
      </c>
      <c r="AF23" s="268">
        <f t="shared" si="4"/>
        <v>0</v>
      </c>
      <c r="AG23" s="268">
        <f t="shared" si="5"/>
        <v>12</v>
      </c>
      <c r="AH23" s="268">
        <f t="shared" si="33"/>
        <v>1</v>
      </c>
      <c r="AI23" s="239" t="str">
        <f t="shared" si="6"/>
        <v>'R'</v>
      </c>
      <c r="AJ23" s="268">
        <f t="shared" si="34"/>
        <v>10</v>
      </c>
      <c r="AK23" s="268">
        <f t="shared" si="14"/>
        <v>0</v>
      </c>
      <c r="AL23" s="270">
        <f t="shared" si="27"/>
        <v>1.4727272727272727</v>
      </c>
      <c r="AM23" s="270">
        <f t="shared" si="28"/>
        <v>7.6416666666666657</v>
      </c>
      <c r="AN23" s="268">
        <f t="shared" si="8"/>
        <v>2.4</v>
      </c>
      <c r="AO23" s="268">
        <f t="shared" si="29"/>
        <v>18</v>
      </c>
      <c r="AP23" s="268">
        <v>0</v>
      </c>
      <c r="AQ23" s="268">
        <v>15</v>
      </c>
      <c r="AR23" s="268">
        <f t="shared" si="10"/>
        <v>2.4</v>
      </c>
      <c r="AS23" s="268">
        <v>0</v>
      </c>
      <c r="AT23" s="268">
        <v>0</v>
      </c>
      <c r="AU23" s="268">
        <f t="shared" si="15"/>
        <v>0</v>
      </c>
      <c r="AV23" s="268">
        <f t="shared" si="35"/>
        <v>0.12</v>
      </c>
      <c r="AW23" s="268" t="s">
        <v>14</v>
      </c>
      <c r="AX23" s="269" t="str">
        <f t="shared" si="30"/>
        <v>{0,0,0,0,-57508598.8532132,0}</v>
      </c>
      <c r="AY23" s="268" t="s">
        <v>14</v>
      </c>
      <c r="AZ23" s="268" t="s">
        <v>15</v>
      </c>
      <c r="BA23" s="268">
        <v>0</v>
      </c>
      <c r="BB23" s="268">
        <v>0</v>
      </c>
      <c r="BC23" s="268">
        <f t="shared" si="36"/>
        <v>0</v>
      </c>
      <c r="BD23" s="268">
        <f t="shared" si="11"/>
        <v>0</v>
      </c>
      <c r="BE23" s="268">
        <f t="shared" si="37"/>
        <v>4000</v>
      </c>
      <c r="BF23" s="268">
        <v>1</v>
      </c>
      <c r="BG23" s="268">
        <v>1</v>
      </c>
      <c r="BH23" s="268">
        <v>1</v>
      </c>
      <c r="BI23" s="268"/>
      <c r="BJ23" s="268">
        <v>1</v>
      </c>
      <c r="BK23" s="268">
        <v>1</v>
      </c>
      <c r="BL23" s="268">
        <f t="shared" si="38"/>
        <v>400</v>
      </c>
      <c r="BM23" s="268">
        <f t="shared" si="31"/>
        <v>4000</v>
      </c>
      <c r="BN23" s="268">
        <v>0</v>
      </c>
    </row>
    <row r="24" spans="1:66" x14ac:dyDescent="0.2">
      <c r="A24" s="390" t="str">
        <f t="shared" si="0"/>
        <v>220003001</v>
      </c>
      <c r="B24" s="391">
        <v>2.2000000000000002</v>
      </c>
      <c r="C24" s="392" t="s">
        <v>212</v>
      </c>
      <c r="D24" s="391" t="s">
        <v>181</v>
      </c>
      <c r="E24" s="393">
        <v>0</v>
      </c>
      <c r="F24" s="394">
        <v>1.1000000000000001</v>
      </c>
      <c r="G24" s="448" t="s">
        <v>106</v>
      </c>
      <c r="H24" s="46">
        <f>'Wind Conditions'!$C$6</f>
        <v>12</v>
      </c>
      <c r="I24" s="471">
        <f>'Wind Conditions'!$C$20</f>
        <v>9.8021333333333349E-2</v>
      </c>
      <c r="J24" s="56">
        <f>'Wind Conditions'!$D$20</f>
        <v>7.0999999999999994E-2</v>
      </c>
      <c r="K24" s="398" t="s">
        <v>182</v>
      </c>
      <c r="L24" s="395">
        <v>30</v>
      </c>
      <c r="M24" s="395">
        <v>0</v>
      </c>
      <c r="N24" s="578" t="s">
        <v>210</v>
      </c>
      <c r="O24" s="449">
        <f>'Wave and Current Conditions'!$O$13</f>
        <v>1.4727272727272727</v>
      </c>
      <c r="P24" s="449">
        <f>'Wave and Current Conditions'!$AD$13</f>
        <v>7.6416666666666657</v>
      </c>
      <c r="Q24" s="398">
        <v>1</v>
      </c>
      <c r="R24" s="395">
        <f t="shared" si="1"/>
        <v>30</v>
      </c>
      <c r="S24" s="412">
        <v>5</v>
      </c>
      <c r="T24" s="481">
        <f t="shared" si="13"/>
        <v>-57508598.853213154</v>
      </c>
      <c r="U24" s="450" t="s">
        <v>211</v>
      </c>
      <c r="V24" s="395">
        <f t="shared" ref="V24:V29" si="39">R24</f>
        <v>30</v>
      </c>
      <c r="W24" s="395">
        <f>'Wave and Current Conditions'!$D$98</f>
        <v>0.12</v>
      </c>
      <c r="X24" s="395">
        <v>400</v>
      </c>
      <c r="Y24" s="395">
        <v>3600</v>
      </c>
      <c r="Z24" s="399">
        <v>0.01</v>
      </c>
      <c r="AD24" s="239" t="str">
        <f t="shared" si="3"/>
        <v>'220003001'</v>
      </c>
      <c r="AE24" s="269" t="str">
        <f t="shared" ref="AE24:AE87" si="40">AE23</f>
        <v>'POW'</v>
      </c>
      <c r="AF24" s="268">
        <f t="shared" si="4"/>
        <v>30</v>
      </c>
      <c r="AG24" s="268">
        <f t="shared" si="5"/>
        <v>12</v>
      </c>
      <c r="AH24" s="268">
        <f t="shared" ref="AH24:AH87" si="41">AH23</f>
        <v>1</v>
      </c>
      <c r="AI24" s="239" t="str">
        <f t="shared" si="6"/>
        <v>'A'</v>
      </c>
      <c r="AJ24" s="268">
        <f t="shared" ref="AJ24:AJ87" si="42">AJ23</f>
        <v>10</v>
      </c>
      <c r="AK24" s="268">
        <f t="shared" si="14"/>
        <v>30</v>
      </c>
      <c r="AL24" s="270">
        <f t="shared" ref="AL24:AL87" si="43">O24</f>
        <v>1.4727272727272727</v>
      </c>
      <c r="AM24" s="270">
        <f t="shared" ref="AM24:AM87" si="44">P24</f>
        <v>7.6416666666666657</v>
      </c>
      <c r="AN24" s="268">
        <f t="shared" si="8"/>
        <v>2.4</v>
      </c>
      <c r="AO24" s="268">
        <f t="shared" ref="AO24:AO87" si="45">Q24</f>
        <v>1</v>
      </c>
      <c r="AP24" s="268">
        <v>0</v>
      </c>
      <c r="AQ24" s="268">
        <v>15</v>
      </c>
      <c r="AR24" s="268">
        <f t="shared" si="10"/>
        <v>2.4</v>
      </c>
      <c r="AS24" s="268">
        <v>0</v>
      </c>
      <c r="AT24" s="268">
        <v>0</v>
      </c>
      <c r="AU24" s="268">
        <f t="shared" si="15"/>
        <v>30</v>
      </c>
      <c r="AV24" s="268">
        <f t="shared" ref="AV24:AV87" si="46">W24</f>
        <v>0.12</v>
      </c>
      <c r="AW24" s="268" t="s">
        <v>14</v>
      </c>
      <c r="AX24" s="269" t="str">
        <f t="shared" ref="AX24:AX87" si="47">"{0,0,0,0,"&amp;T24&amp;",0}"</f>
        <v>{0,0,0,0,-57508598.8532132,0}</v>
      </c>
      <c r="AY24" s="268" t="s">
        <v>14</v>
      </c>
      <c r="AZ24" s="268" t="s">
        <v>15</v>
      </c>
      <c r="BA24" s="268">
        <v>0</v>
      </c>
      <c r="BB24" s="268">
        <v>0</v>
      </c>
      <c r="BC24" s="268">
        <f t="shared" ref="BC24:BC87" si="48">BC23</f>
        <v>0</v>
      </c>
      <c r="BD24" s="268">
        <f t="shared" si="11"/>
        <v>0</v>
      </c>
      <c r="BE24" s="268">
        <f t="shared" ref="BE24:BE87" si="49">X24+Y24</f>
        <v>4000</v>
      </c>
      <c r="BF24" s="268">
        <v>1</v>
      </c>
      <c r="BG24" s="268">
        <v>1</v>
      </c>
      <c r="BH24" s="268">
        <v>1</v>
      </c>
      <c r="BI24" s="268"/>
      <c r="BJ24" s="268">
        <v>1</v>
      </c>
      <c r="BK24" s="268">
        <v>1</v>
      </c>
      <c r="BL24" s="268">
        <f t="shared" ref="BL24:BL87" si="50">X24</f>
        <v>400</v>
      </c>
      <c r="BM24" s="268">
        <f t="shared" ref="BM24:BM87" si="51">BE24</f>
        <v>4000</v>
      </c>
      <c r="BN24" s="268">
        <v>0</v>
      </c>
    </row>
    <row r="25" spans="1:66" x14ac:dyDescent="0.2">
      <c r="A25" s="390" t="str">
        <f t="shared" si="0"/>
        <v>220003002</v>
      </c>
      <c r="B25" s="391">
        <v>2.2000000000000002</v>
      </c>
      <c r="C25" s="392" t="s">
        <v>212</v>
      </c>
      <c r="D25" s="391" t="s">
        <v>181</v>
      </c>
      <c r="E25" s="393">
        <v>0</v>
      </c>
      <c r="F25" s="394">
        <v>1.1000000000000001</v>
      </c>
      <c r="G25" s="448" t="s">
        <v>106</v>
      </c>
      <c r="H25" s="46">
        <f>'Wind Conditions'!$C$6</f>
        <v>12</v>
      </c>
      <c r="I25" s="471">
        <f>'Wind Conditions'!$C$20</f>
        <v>9.8021333333333349E-2</v>
      </c>
      <c r="J25" s="56">
        <f>'Wind Conditions'!$D$20</f>
        <v>7.0999999999999994E-2</v>
      </c>
      <c r="K25" s="398" t="s">
        <v>91</v>
      </c>
      <c r="L25" s="395">
        <v>30</v>
      </c>
      <c r="M25" s="395">
        <v>0</v>
      </c>
      <c r="N25" s="578" t="s">
        <v>210</v>
      </c>
      <c r="O25" s="449">
        <f>'Wave and Current Conditions'!$O$13</f>
        <v>1.4727272727272727</v>
      </c>
      <c r="P25" s="449">
        <f>'Wave and Current Conditions'!$AD$13</f>
        <v>7.6416666666666657</v>
      </c>
      <c r="Q25" s="398">
        <v>2</v>
      </c>
      <c r="R25" s="395">
        <f t="shared" si="1"/>
        <v>30</v>
      </c>
      <c r="S25" s="412">
        <f>S24</f>
        <v>5</v>
      </c>
      <c r="T25" s="481">
        <f t="shared" si="13"/>
        <v>-57508598.853213154</v>
      </c>
      <c r="U25" s="450" t="s">
        <v>211</v>
      </c>
      <c r="V25" s="395">
        <f t="shared" si="39"/>
        <v>30</v>
      </c>
      <c r="W25" s="395">
        <f>'Wave and Current Conditions'!$D$98</f>
        <v>0.12</v>
      </c>
      <c r="X25" s="395">
        <v>400</v>
      </c>
      <c r="Y25" s="395">
        <v>3600</v>
      </c>
      <c r="Z25" s="399">
        <v>0.01</v>
      </c>
      <c r="AD25" s="239" t="str">
        <f t="shared" si="3"/>
        <v>'220003002'</v>
      </c>
      <c r="AE25" s="269" t="str">
        <f t="shared" si="40"/>
        <v>'POW'</v>
      </c>
      <c r="AF25" s="268">
        <f t="shared" si="4"/>
        <v>30</v>
      </c>
      <c r="AG25" s="268">
        <f t="shared" si="5"/>
        <v>12</v>
      </c>
      <c r="AH25" s="268">
        <f t="shared" si="41"/>
        <v>1</v>
      </c>
      <c r="AI25" s="239" t="str">
        <f t="shared" si="6"/>
        <v>'B'</v>
      </c>
      <c r="AJ25" s="268">
        <f t="shared" si="42"/>
        <v>10</v>
      </c>
      <c r="AK25" s="268">
        <f t="shared" si="14"/>
        <v>30</v>
      </c>
      <c r="AL25" s="270">
        <f t="shared" si="43"/>
        <v>1.4727272727272727</v>
      </c>
      <c r="AM25" s="270">
        <f t="shared" si="44"/>
        <v>7.6416666666666657</v>
      </c>
      <c r="AN25" s="268">
        <f t="shared" si="8"/>
        <v>2.4</v>
      </c>
      <c r="AO25" s="268">
        <f t="shared" si="45"/>
        <v>2</v>
      </c>
      <c r="AP25" s="268">
        <v>0</v>
      </c>
      <c r="AQ25" s="268">
        <v>15</v>
      </c>
      <c r="AR25" s="268">
        <f t="shared" si="10"/>
        <v>2.4</v>
      </c>
      <c r="AS25" s="268">
        <v>0</v>
      </c>
      <c r="AT25" s="268">
        <v>0</v>
      </c>
      <c r="AU25" s="268">
        <f t="shared" si="15"/>
        <v>30</v>
      </c>
      <c r="AV25" s="268">
        <f t="shared" si="46"/>
        <v>0.12</v>
      </c>
      <c r="AW25" s="268" t="s">
        <v>14</v>
      </c>
      <c r="AX25" s="269" t="str">
        <f t="shared" si="47"/>
        <v>{0,0,0,0,-57508598.8532132,0}</v>
      </c>
      <c r="AY25" s="268" t="s">
        <v>14</v>
      </c>
      <c r="AZ25" s="268" t="s">
        <v>15</v>
      </c>
      <c r="BA25" s="268">
        <v>0</v>
      </c>
      <c r="BB25" s="268">
        <v>0</v>
      </c>
      <c r="BC25" s="268">
        <f t="shared" si="48"/>
        <v>0</v>
      </c>
      <c r="BD25" s="268">
        <f t="shared" si="11"/>
        <v>0</v>
      </c>
      <c r="BE25" s="268">
        <f t="shared" si="49"/>
        <v>4000</v>
      </c>
      <c r="BF25" s="268">
        <v>1</v>
      </c>
      <c r="BG25" s="268">
        <v>1</v>
      </c>
      <c r="BH25" s="268">
        <v>1</v>
      </c>
      <c r="BI25" s="268"/>
      <c r="BJ25" s="268">
        <v>1</v>
      </c>
      <c r="BK25" s="268">
        <v>1</v>
      </c>
      <c r="BL25" s="268">
        <f t="shared" si="50"/>
        <v>400</v>
      </c>
      <c r="BM25" s="268">
        <f t="shared" si="51"/>
        <v>4000</v>
      </c>
      <c r="BN25" s="268">
        <v>0</v>
      </c>
    </row>
    <row r="26" spans="1:66" x14ac:dyDescent="0.2">
      <c r="A26" s="390" t="str">
        <f t="shared" si="0"/>
        <v>220003003</v>
      </c>
      <c r="B26" s="391">
        <v>2.2000000000000002</v>
      </c>
      <c r="C26" s="392" t="s">
        <v>212</v>
      </c>
      <c r="D26" s="391" t="s">
        <v>181</v>
      </c>
      <c r="E26" s="393">
        <v>0</v>
      </c>
      <c r="F26" s="394">
        <v>1.1000000000000001</v>
      </c>
      <c r="G26" s="448" t="s">
        <v>106</v>
      </c>
      <c r="H26" s="46">
        <f>'Wind Conditions'!$C$6</f>
        <v>12</v>
      </c>
      <c r="I26" s="471">
        <f>'Wind Conditions'!$C$20</f>
        <v>9.8021333333333349E-2</v>
      </c>
      <c r="J26" s="56">
        <f>'Wind Conditions'!$D$20</f>
        <v>7.0999999999999994E-2</v>
      </c>
      <c r="K26" s="398" t="s">
        <v>186</v>
      </c>
      <c r="L26" s="395">
        <v>30</v>
      </c>
      <c r="M26" s="395">
        <v>0</v>
      </c>
      <c r="N26" s="578" t="s">
        <v>210</v>
      </c>
      <c r="O26" s="449">
        <f>'Wave and Current Conditions'!$O$13</f>
        <v>1.4727272727272727</v>
      </c>
      <c r="P26" s="449">
        <f>'Wave and Current Conditions'!$AD$13</f>
        <v>7.6416666666666657</v>
      </c>
      <c r="Q26" s="398">
        <v>3</v>
      </c>
      <c r="R26" s="395">
        <f t="shared" si="1"/>
        <v>30</v>
      </c>
      <c r="S26" s="412">
        <f t="shared" ref="S26:S41" si="52">S25</f>
        <v>5</v>
      </c>
      <c r="T26" s="481">
        <f t="shared" si="13"/>
        <v>-57508598.853213154</v>
      </c>
      <c r="U26" s="450" t="s">
        <v>211</v>
      </c>
      <c r="V26" s="395">
        <f t="shared" si="39"/>
        <v>30</v>
      </c>
      <c r="W26" s="395">
        <f>'Wave and Current Conditions'!$D$98</f>
        <v>0.12</v>
      </c>
      <c r="X26" s="395">
        <v>400</v>
      </c>
      <c r="Y26" s="395">
        <v>3600</v>
      </c>
      <c r="Z26" s="399">
        <v>0.01</v>
      </c>
      <c r="AD26" s="239" t="str">
        <f t="shared" si="3"/>
        <v>'220003003'</v>
      </c>
      <c r="AE26" s="269" t="str">
        <f t="shared" si="40"/>
        <v>'POW'</v>
      </c>
      <c r="AF26" s="268">
        <f t="shared" si="4"/>
        <v>30</v>
      </c>
      <c r="AG26" s="268">
        <f t="shared" si="5"/>
        <v>12</v>
      </c>
      <c r="AH26" s="268">
        <f t="shared" si="41"/>
        <v>1</v>
      </c>
      <c r="AI26" s="239" t="str">
        <f t="shared" si="6"/>
        <v>'C'</v>
      </c>
      <c r="AJ26" s="268">
        <f t="shared" si="42"/>
        <v>10</v>
      </c>
      <c r="AK26" s="268">
        <f t="shared" si="14"/>
        <v>30</v>
      </c>
      <c r="AL26" s="270">
        <f t="shared" si="43"/>
        <v>1.4727272727272727</v>
      </c>
      <c r="AM26" s="270">
        <f t="shared" si="44"/>
        <v>7.6416666666666657</v>
      </c>
      <c r="AN26" s="268">
        <f t="shared" si="8"/>
        <v>2.4</v>
      </c>
      <c r="AO26" s="268">
        <f t="shared" si="45"/>
        <v>3</v>
      </c>
      <c r="AP26" s="268">
        <v>0</v>
      </c>
      <c r="AQ26" s="268">
        <v>15</v>
      </c>
      <c r="AR26" s="268">
        <f t="shared" si="10"/>
        <v>2.4</v>
      </c>
      <c r="AS26" s="268">
        <v>0</v>
      </c>
      <c r="AT26" s="268">
        <v>0</v>
      </c>
      <c r="AU26" s="268">
        <f t="shared" si="15"/>
        <v>30</v>
      </c>
      <c r="AV26" s="268">
        <f t="shared" si="46"/>
        <v>0.12</v>
      </c>
      <c r="AW26" s="268" t="s">
        <v>14</v>
      </c>
      <c r="AX26" s="269" t="str">
        <f t="shared" si="47"/>
        <v>{0,0,0,0,-57508598.8532132,0}</v>
      </c>
      <c r="AY26" s="268" t="s">
        <v>14</v>
      </c>
      <c r="AZ26" s="268" t="s">
        <v>15</v>
      </c>
      <c r="BA26" s="268">
        <v>0</v>
      </c>
      <c r="BB26" s="268">
        <v>0</v>
      </c>
      <c r="BC26" s="268">
        <f t="shared" si="48"/>
        <v>0</v>
      </c>
      <c r="BD26" s="268">
        <f t="shared" si="11"/>
        <v>0</v>
      </c>
      <c r="BE26" s="268">
        <f t="shared" si="49"/>
        <v>4000</v>
      </c>
      <c r="BF26" s="268">
        <v>1</v>
      </c>
      <c r="BG26" s="268">
        <v>1</v>
      </c>
      <c r="BH26" s="268">
        <v>1</v>
      </c>
      <c r="BI26" s="268"/>
      <c r="BJ26" s="268">
        <v>1</v>
      </c>
      <c r="BK26" s="268">
        <v>1</v>
      </c>
      <c r="BL26" s="268">
        <f t="shared" si="50"/>
        <v>400</v>
      </c>
      <c r="BM26" s="268">
        <f t="shared" si="51"/>
        <v>4000</v>
      </c>
      <c r="BN26" s="268">
        <v>0</v>
      </c>
    </row>
    <row r="27" spans="1:66" x14ac:dyDescent="0.2">
      <c r="A27" s="390" t="str">
        <f t="shared" si="0"/>
        <v>220003004</v>
      </c>
      <c r="B27" s="391">
        <v>2.2000000000000002</v>
      </c>
      <c r="C27" s="392" t="s">
        <v>212</v>
      </c>
      <c r="D27" s="391" t="s">
        <v>181</v>
      </c>
      <c r="E27" s="393">
        <v>0</v>
      </c>
      <c r="F27" s="394">
        <v>1.1000000000000001</v>
      </c>
      <c r="G27" s="448" t="s">
        <v>106</v>
      </c>
      <c r="H27" s="46">
        <f>'Wind Conditions'!$C$6</f>
        <v>12</v>
      </c>
      <c r="I27" s="471">
        <f>'Wind Conditions'!$C$20</f>
        <v>9.8021333333333349E-2</v>
      </c>
      <c r="J27" s="56">
        <f>'Wind Conditions'!$D$20</f>
        <v>7.0999999999999994E-2</v>
      </c>
      <c r="K27" s="398" t="s">
        <v>187</v>
      </c>
      <c r="L27" s="395">
        <v>30</v>
      </c>
      <c r="M27" s="395">
        <v>0</v>
      </c>
      <c r="N27" s="578" t="s">
        <v>210</v>
      </c>
      <c r="O27" s="449">
        <f>'Wave and Current Conditions'!$O$13</f>
        <v>1.4727272727272727</v>
      </c>
      <c r="P27" s="449">
        <f>'Wave and Current Conditions'!$AD$13</f>
        <v>7.6416666666666657</v>
      </c>
      <c r="Q27" s="398">
        <v>4</v>
      </c>
      <c r="R27" s="395">
        <f t="shared" si="1"/>
        <v>30</v>
      </c>
      <c r="S27" s="412">
        <f t="shared" si="52"/>
        <v>5</v>
      </c>
      <c r="T27" s="481">
        <f t="shared" si="13"/>
        <v>-57508598.853213154</v>
      </c>
      <c r="U27" s="450" t="s">
        <v>211</v>
      </c>
      <c r="V27" s="395">
        <f t="shared" si="39"/>
        <v>30</v>
      </c>
      <c r="W27" s="395">
        <f>'Wave and Current Conditions'!$D$98</f>
        <v>0.12</v>
      </c>
      <c r="X27" s="395">
        <v>400</v>
      </c>
      <c r="Y27" s="395">
        <v>3600</v>
      </c>
      <c r="Z27" s="399">
        <v>0.01</v>
      </c>
      <c r="AD27" s="239" t="str">
        <f t="shared" si="3"/>
        <v>'220003004'</v>
      </c>
      <c r="AE27" s="269" t="str">
        <f t="shared" si="40"/>
        <v>'POW'</v>
      </c>
      <c r="AF27" s="268">
        <f t="shared" si="4"/>
        <v>30</v>
      </c>
      <c r="AG27" s="268">
        <f t="shared" si="5"/>
        <v>12</v>
      </c>
      <c r="AH27" s="268">
        <f t="shared" si="41"/>
        <v>1</v>
      </c>
      <c r="AI27" s="239" t="str">
        <f t="shared" si="6"/>
        <v>'D'</v>
      </c>
      <c r="AJ27" s="268">
        <f t="shared" si="42"/>
        <v>10</v>
      </c>
      <c r="AK27" s="268">
        <f t="shared" si="14"/>
        <v>30</v>
      </c>
      <c r="AL27" s="270">
        <f t="shared" si="43"/>
        <v>1.4727272727272727</v>
      </c>
      <c r="AM27" s="270">
        <f t="shared" si="44"/>
        <v>7.6416666666666657</v>
      </c>
      <c r="AN27" s="268">
        <f t="shared" si="8"/>
        <v>2.4</v>
      </c>
      <c r="AO27" s="268">
        <f t="shared" si="45"/>
        <v>4</v>
      </c>
      <c r="AP27" s="268">
        <v>0</v>
      </c>
      <c r="AQ27" s="268">
        <v>15</v>
      </c>
      <c r="AR27" s="268">
        <f t="shared" si="10"/>
        <v>2.4</v>
      </c>
      <c r="AS27" s="268">
        <v>0</v>
      </c>
      <c r="AT27" s="268">
        <v>0</v>
      </c>
      <c r="AU27" s="268">
        <f t="shared" si="15"/>
        <v>30</v>
      </c>
      <c r="AV27" s="268">
        <f t="shared" si="46"/>
        <v>0.12</v>
      </c>
      <c r="AW27" s="268" t="s">
        <v>14</v>
      </c>
      <c r="AX27" s="269" t="str">
        <f t="shared" si="47"/>
        <v>{0,0,0,0,-57508598.8532132,0}</v>
      </c>
      <c r="AY27" s="268" t="s">
        <v>14</v>
      </c>
      <c r="AZ27" s="268" t="s">
        <v>15</v>
      </c>
      <c r="BA27" s="268">
        <v>0</v>
      </c>
      <c r="BB27" s="268">
        <v>0</v>
      </c>
      <c r="BC27" s="268">
        <f t="shared" si="48"/>
        <v>0</v>
      </c>
      <c r="BD27" s="268">
        <f t="shared" si="11"/>
        <v>0</v>
      </c>
      <c r="BE27" s="268">
        <f t="shared" si="49"/>
        <v>4000</v>
      </c>
      <c r="BF27" s="268">
        <v>1</v>
      </c>
      <c r="BG27" s="268">
        <v>1</v>
      </c>
      <c r="BH27" s="268">
        <v>1</v>
      </c>
      <c r="BI27" s="268"/>
      <c r="BJ27" s="268">
        <v>1</v>
      </c>
      <c r="BK27" s="268">
        <v>1</v>
      </c>
      <c r="BL27" s="268">
        <f t="shared" si="50"/>
        <v>400</v>
      </c>
      <c r="BM27" s="268">
        <f t="shared" si="51"/>
        <v>4000</v>
      </c>
      <c r="BN27" s="268">
        <v>0</v>
      </c>
    </row>
    <row r="28" spans="1:66" x14ac:dyDescent="0.2">
      <c r="A28" s="390" t="str">
        <f t="shared" si="0"/>
        <v>220003005</v>
      </c>
      <c r="B28" s="391">
        <v>2.2000000000000002</v>
      </c>
      <c r="C28" s="392" t="s">
        <v>212</v>
      </c>
      <c r="D28" s="391" t="s">
        <v>181</v>
      </c>
      <c r="E28" s="393">
        <v>0</v>
      </c>
      <c r="F28" s="394">
        <v>1.1000000000000001</v>
      </c>
      <c r="G28" s="448" t="s">
        <v>106</v>
      </c>
      <c r="H28" s="46">
        <f>'Wind Conditions'!$C$6</f>
        <v>12</v>
      </c>
      <c r="I28" s="471">
        <f>'Wind Conditions'!$C$20</f>
        <v>9.8021333333333349E-2</v>
      </c>
      <c r="J28" s="56">
        <f>'Wind Conditions'!$D$20</f>
        <v>7.0999999999999994E-2</v>
      </c>
      <c r="K28" s="398" t="s">
        <v>188</v>
      </c>
      <c r="L28" s="395">
        <v>30</v>
      </c>
      <c r="M28" s="395">
        <v>0</v>
      </c>
      <c r="N28" s="578" t="s">
        <v>210</v>
      </c>
      <c r="O28" s="449">
        <f>'Wave and Current Conditions'!$O$13</f>
        <v>1.4727272727272727</v>
      </c>
      <c r="P28" s="449">
        <f>'Wave and Current Conditions'!$AD$13</f>
        <v>7.6416666666666657</v>
      </c>
      <c r="Q28" s="398">
        <v>5</v>
      </c>
      <c r="R28" s="395">
        <f t="shared" si="1"/>
        <v>30</v>
      </c>
      <c r="S28" s="412">
        <f t="shared" si="52"/>
        <v>5</v>
      </c>
      <c r="T28" s="481">
        <f t="shared" si="13"/>
        <v>-57508598.853213154</v>
      </c>
      <c r="U28" s="450" t="s">
        <v>211</v>
      </c>
      <c r="V28" s="395">
        <f t="shared" si="39"/>
        <v>30</v>
      </c>
      <c r="W28" s="395">
        <f>'Wave and Current Conditions'!$D$98</f>
        <v>0.12</v>
      </c>
      <c r="X28" s="395">
        <v>400</v>
      </c>
      <c r="Y28" s="395">
        <v>3600</v>
      </c>
      <c r="Z28" s="399">
        <v>0.01</v>
      </c>
      <c r="AD28" s="239" t="str">
        <f t="shared" si="3"/>
        <v>'220003005'</v>
      </c>
      <c r="AE28" s="269" t="str">
        <f t="shared" si="40"/>
        <v>'POW'</v>
      </c>
      <c r="AF28" s="268">
        <f t="shared" si="4"/>
        <v>30</v>
      </c>
      <c r="AG28" s="268">
        <f t="shared" si="5"/>
        <v>12</v>
      </c>
      <c r="AH28" s="268">
        <f t="shared" si="41"/>
        <v>1</v>
      </c>
      <c r="AI28" s="239" t="str">
        <f t="shared" si="6"/>
        <v>'E'</v>
      </c>
      <c r="AJ28" s="268">
        <f t="shared" si="42"/>
        <v>10</v>
      </c>
      <c r="AK28" s="268">
        <f t="shared" si="14"/>
        <v>30</v>
      </c>
      <c r="AL28" s="270">
        <f t="shared" si="43"/>
        <v>1.4727272727272727</v>
      </c>
      <c r="AM28" s="270">
        <f t="shared" si="44"/>
        <v>7.6416666666666657</v>
      </c>
      <c r="AN28" s="268">
        <f t="shared" si="8"/>
        <v>2.4</v>
      </c>
      <c r="AO28" s="268">
        <f t="shared" si="45"/>
        <v>5</v>
      </c>
      <c r="AP28" s="268">
        <v>0</v>
      </c>
      <c r="AQ28" s="268">
        <v>15</v>
      </c>
      <c r="AR28" s="268">
        <f t="shared" si="10"/>
        <v>2.4</v>
      </c>
      <c r="AS28" s="268">
        <v>0</v>
      </c>
      <c r="AT28" s="268">
        <v>0</v>
      </c>
      <c r="AU28" s="268">
        <f t="shared" si="15"/>
        <v>30</v>
      </c>
      <c r="AV28" s="268">
        <f t="shared" si="46"/>
        <v>0.12</v>
      </c>
      <c r="AW28" s="268" t="s">
        <v>14</v>
      </c>
      <c r="AX28" s="269" t="str">
        <f t="shared" si="47"/>
        <v>{0,0,0,0,-57508598.8532132,0}</v>
      </c>
      <c r="AY28" s="268" t="s">
        <v>14</v>
      </c>
      <c r="AZ28" s="268" t="s">
        <v>15</v>
      </c>
      <c r="BA28" s="268">
        <v>0</v>
      </c>
      <c r="BB28" s="268">
        <v>0</v>
      </c>
      <c r="BC28" s="268">
        <f t="shared" si="48"/>
        <v>0</v>
      </c>
      <c r="BD28" s="268">
        <f t="shared" si="11"/>
        <v>0</v>
      </c>
      <c r="BE28" s="268">
        <f t="shared" si="49"/>
        <v>4000</v>
      </c>
      <c r="BF28" s="268">
        <v>1</v>
      </c>
      <c r="BG28" s="268">
        <v>1</v>
      </c>
      <c r="BH28" s="268">
        <v>1</v>
      </c>
      <c r="BI28" s="268"/>
      <c r="BJ28" s="268">
        <v>1</v>
      </c>
      <c r="BK28" s="268">
        <v>1</v>
      </c>
      <c r="BL28" s="268">
        <f t="shared" si="50"/>
        <v>400</v>
      </c>
      <c r="BM28" s="268">
        <f t="shared" si="51"/>
        <v>4000</v>
      </c>
      <c r="BN28" s="268">
        <v>0</v>
      </c>
    </row>
    <row r="29" spans="1:66" x14ac:dyDescent="0.2">
      <c r="A29" s="402" t="str">
        <f t="shared" si="0"/>
        <v>220003006</v>
      </c>
      <c r="B29" s="391">
        <v>2.2000000000000002</v>
      </c>
      <c r="C29" s="392" t="s">
        <v>212</v>
      </c>
      <c r="D29" s="403" t="s">
        <v>181</v>
      </c>
      <c r="E29" s="405">
        <v>0</v>
      </c>
      <c r="F29" s="406">
        <v>1.1000000000000001</v>
      </c>
      <c r="G29" s="448" t="s">
        <v>106</v>
      </c>
      <c r="H29" s="46">
        <f>'Wind Conditions'!$C$6</f>
        <v>12</v>
      </c>
      <c r="I29" s="471">
        <f>'Wind Conditions'!$C$20</f>
        <v>9.8021333333333349E-2</v>
      </c>
      <c r="J29" s="56">
        <f>'Wind Conditions'!$D$20</f>
        <v>7.0999999999999994E-2</v>
      </c>
      <c r="K29" s="410" t="s">
        <v>190</v>
      </c>
      <c r="L29" s="395">
        <v>30</v>
      </c>
      <c r="M29" s="395">
        <v>0</v>
      </c>
      <c r="N29" s="578" t="s">
        <v>210</v>
      </c>
      <c r="O29" s="449">
        <f>'Wave and Current Conditions'!$O$13</f>
        <v>1.4727272727272727</v>
      </c>
      <c r="P29" s="449">
        <f>'Wave and Current Conditions'!$AD$13</f>
        <v>7.6416666666666657</v>
      </c>
      <c r="Q29" s="410">
        <v>6</v>
      </c>
      <c r="R29" s="407">
        <f t="shared" si="1"/>
        <v>30</v>
      </c>
      <c r="S29" s="412">
        <f t="shared" si="52"/>
        <v>5</v>
      </c>
      <c r="T29" s="481">
        <f t="shared" si="13"/>
        <v>-57508598.853213154</v>
      </c>
      <c r="U29" s="450" t="s">
        <v>211</v>
      </c>
      <c r="V29" s="407">
        <f t="shared" si="39"/>
        <v>30</v>
      </c>
      <c r="W29" s="395">
        <f>'Wave and Current Conditions'!$D$98</f>
        <v>0.12</v>
      </c>
      <c r="X29" s="395">
        <v>400</v>
      </c>
      <c r="Y29" s="395">
        <v>3600</v>
      </c>
      <c r="Z29" s="411">
        <v>0.01</v>
      </c>
      <c r="AD29" s="239" t="str">
        <f t="shared" si="3"/>
        <v>'220003006'</v>
      </c>
      <c r="AE29" s="269" t="str">
        <f t="shared" si="40"/>
        <v>'POW'</v>
      </c>
      <c r="AF29" s="268">
        <f t="shared" si="4"/>
        <v>30</v>
      </c>
      <c r="AG29" s="268">
        <f t="shared" si="5"/>
        <v>12</v>
      </c>
      <c r="AH29" s="268">
        <f t="shared" si="41"/>
        <v>1</v>
      </c>
      <c r="AI29" s="239" t="str">
        <f t="shared" si="6"/>
        <v>'F'</v>
      </c>
      <c r="AJ29" s="268">
        <f t="shared" si="42"/>
        <v>10</v>
      </c>
      <c r="AK29" s="268">
        <f t="shared" si="14"/>
        <v>30</v>
      </c>
      <c r="AL29" s="270">
        <f t="shared" si="43"/>
        <v>1.4727272727272727</v>
      </c>
      <c r="AM29" s="270">
        <f t="shared" si="44"/>
        <v>7.6416666666666657</v>
      </c>
      <c r="AN29" s="268">
        <f t="shared" si="8"/>
        <v>2.4</v>
      </c>
      <c r="AO29" s="268">
        <f t="shared" si="45"/>
        <v>6</v>
      </c>
      <c r="AP29" s="268">
        <v>0</v>
      </c>
      <c r="AQ29" s="268">
        <v>15</v>
      </c>
      <c r="AR29" s="268">
        <f t="shared" si="10"/>
        <v>2.4</v>
      </c>
      <c r="AS29" s="268">
        <v>0</v>
      </c>
      <c r="AT29" s="268">
        <v>0</v>
      </c>
      <c r="AU29" s="268">
        <f t="shared" si="15"/>
        <v>30</v>
      </c>
      <c r="AV29" s="268">
        <f t="shared" si="46"/>
        <v>0.12</v>
      </c>
      <c r="AW29" s="268" t="s">
        <v>14</v>
      </c>
      <c r="AX29" s="269" t="str">
        <f t="shared" si="47"/>
        <v>{0,0,0,0,-57508598.8532132,0}</v>
      </c>
      <c r="AY29" s="268" t="s">
        <v>14</v>
      </c>
      <c r="AZ29" s="268" t="s">
        <v>15</v>
      </c>
      <c r="BA29" s="268">
        <v>0</v>
      </c>
      <c r="BB29" s="268">
        <v>0</v>
      </c>
      <c r="BC29" s="268">
        <f t="shared" si="48"/>
        <v>0</v>
      </c>
      <c r="BD29" s="268">
        <f t="shared" si="11"/>
        <v>0</v>
      </c>
      <c r="BE29" s="268">
        <f t="shared" si="49"/>
        <v>4000</v>
      </c>
      <c r="BF29" s="268">
        <v>1</v>
      </c>
      <c r="BG29" s="268">
        <v>1</v>
      </c>
      <c r="BH29" s="268">
        <v>1</v>
      </c>
      <c r="BI29" s="268"/>
      <c r="BJ29" s="268">
        <v>1</v>
      </c>
      <c r="BK29" s="268">
        <v>1</v>
      </c>
      <c r="BL29" s="268">
        <f t="shared" si="50"/>
        <v>400</v>
      </c>
      <c r="BM29" s="268">
        <f t="shared" si="51"/>
        <v>4000</v>
      </c>
      <c r="BN29" s="268">
        <v>0</v>
      </c>
    </row>
    <row r="30" spans="1:66" x14ac:dyDescent="0.2">
      <c r="A30" s="402" t="str">
        <f t="shared" si="0"/>
        <v>220003007</v>
      </c>
      <c r="B30" s="391">
        <v>2.2000000000000002</v>
      </c>
      <c r="C30" s="392" t="s">
        <v>212</v>
      </c>
      <c r="D30" s="403" t="s">
        <v>181</v>
      </c>
      <c r="E30" s="405">
        <v>0</v>
      </c>
      <c r="F30" s="406">
        <v>1.1000000000000001</v>
      </c>
      <c r="G30" s="448" t="s">
        <v>106</v>
      </c>
      <c r="H30" s="46">
        <f>'Wind Conditions'!$C$6</f>
        <v>12</v>
      </c>
      <c r="I30" s="471">
        <f>'Wind Conditions'!$C$20</f>
        <v>9.8021333333333349E-2</v>
      </c>
      <c r="J30" s="56">
        <f>'Wind Conditions'!$D$20</f>
        <v>7.0999999999999994E-2</v>
      </c>
      <c r="K30" s="447" t="s">
        <v>191</v>
      </c>
      <c r="L30" s="395">
        <v>30</v>
      </c>
      <c r="M30" s="395">
        <v>0</v>
      </c>
      <c r="N30" s="578" t="s">
        <v>210</v>
      </c>
      <c r="O30" s="449">
        <f>'Wave and Current Conditions'!$O$13</f>
        <v>1.4727272727272727</v>
      </c>
      <c r="P30" s="449">
        <f>'Wave and Current Conditions'!$AD$13</f>
        <v>7.6416666666666657</v>
      </c>
      <c r="Q30" s="410">
        <v>7</v>
      </c>
      <c r="R30" s="407">
        <f t="shared" si="1"/>
        <v>30</v>
      </c>
      <c r="S30" s="412">
        <f t="shared" si="52"/>
        <v>5</v>
      </c>
      <c r="T30" s="481">
        <f t="shared" si="13"/>
        <v>-57508598.853213154</v>
      </c>
      <c r="U30" s="450" t="s">
        <v>211</v>
      </c>
      <c r="V30" s="407">
        <f t="shared" ref="V30:V41" si="53">R30</f>
        <v>30</v>
      </c>
      <c r="W30" s="395">
        <f>'Wave and Current Conditions'!$D$98</f>
        <v>0.12</v>
      </c>
      <c r="X30" s="395">
        <v>400</v>
      </c>
      <c r="Y30" s="395">
        <v>3600</v>
      </c>
      <c r="Z30" s="411">
        <v>0.01</v>
      </c>
      <c r="AD30" s="239" t="str">
        <f t="shared" si="3"/>
        <v>'220003007'</v>
      </c>
      <c r="AE30" s="269" t="str">
        <f t="shared" si="40"/>
        <v>'POW'</v>
      </c>
      <c r="AF30" s="268">
        <f t="shared" si="4"/>
        <v>30</v>
      </c>
      <c r="AG30" s="268">
        <f t="shared" si="5"/>
        <v>12</v>
      </c>
      <c r="AH30" s="268">
        <f t="shared" si="41"/>
        <v>1</v>
      </c>
      <c r="AI30" s="239" t="str">
        <f t="shared" si="6"/>
        <v>'G'</v>
      </c>
      <c r="AJ30" s="268">
        <f t="shared" si="42"/>
        <v>10</v>
      </c>
      <c r="AK30" s="268">
        <f t="shared" si="14"/>
        <v>30</v>
      </c>
      <c r="AL30" s="270">
        <f t="shared" si="43"/>
        <v>1.4727272727272727</v>
      </c>
      <c r="AM30" s="270">
        <f t="shared" si="44"/>
        <v>7.6416666666666657</v>
      </c>
      <c r="AN30" s="268">
        <f t="shared" si="8"/>
        <v>2.4</v>
      </c>
      <c r="AO30" s="268">
        <f t="shared" si="45"/>
        <v>7</v>
      </c>
      <c r="AP30" s="268">
        <v>0</v>
      </c>
      <c r="AQ30" s="268">
        <v>15</v>
      </c>
      <c r="AR30" s="268">
        <f t="shared" si="10"/>
        <v>2.4</v>
      </c>
      <c r="AS30" s="268">
        <v>0</v>
      </c>
      <c r="AT30" s="268">
        <v>0</v>
      </c>
      <c r="AU30" s="268">
        <f t="shared" si="15"/>
        <v>30</v>
      </c>
      <c r="AV30" s="268">
        <f t="shared" si="46"/>
        <v>0.12</v>
      </c>
      <c r="AW30" s="268" t="s">
        <v>14</v>
      </c>
      <c r="AX30" s="269" t="str">
        <f t="shared" si="47"/>
        <v>{0,0,0,0,-57508598.8532132,0}</v>
      </c>
      <c r="AY30" s="268" t="s">
        <v>14</v>
      </c>
      <c r="AZ30" s="268" t="s">
        <v>15</v>
      </c>
      <c r="BA30" s="268">
        <v>0</v>
      </c>
      <c r="BB30" s="268">
        <v>0</v>
      </c>
      <c r="BC30" s="268">
        <f t="shared" si="48"/>
        <v>0</v>
      </c>
      <c r="BD30" s="268">
        <f t="shared" si="11"/>
        <v>0</v>
      </c>
      <c r="BE30" s="268">
        <f t="shared" si="49"/>
        <v>4000</v>
      </c>
      <c r="BF30" s="268">
        <v>1</v>
      </c>
      <c r="BG30" s="268">
        <v>1</v>
      </c>
      <c r="BH30" s="268">
        <v>1</v>
      </c>
      <c r="BI30" s="268"/>
      <c r="BJ30" s="268">
        <v>1</v>
      </c>
      <c r="BK30" s="268">
        <v>1</v>
      </c>
      <c r="BL30" s="268">
        <f t="shared" si="50"/>
        <v>400</v>
      </c>
      <c r="BM30" s="268">
        <f t="shared" si="51"/>
        <v>4000</v>
      </c>
      <c r="BN30" s="268">
        <v>0</v>
      </c>
    </row>
    <row r="31" spans="1:66" x14ac:dyDescent="0.2">
      <c r="A31" s="402" t="str">
        <f t="shared" si="0"/>
        <v>220003008</v>
      </c>
      <c r="B31" s="391">
        <v>2.2000000000000002</v>
      </c>
      <c r="C31" s="392" t="s">
        <v>212</v>
      </c>
      <c r="D31" s="403" t="s">
        <v>181</v>
      </c>
      <c r="E31" s="405">
        <v>0</v>
      </c>
      <c r="F31" s="406">
        <v>1.1000000000000001</v>
      </c>
      <c r="G31" s="448" t="s">
        <v>106</v>
      </c>
      <c r="H31" s="46">
        <f>'Wind Conditions'!$C$6</f>
        <v>12</v>
      </c>
      <c r="I31" s="471">
        <f>'Wind Conditions'!$C$20</f>
        <v>9.8021333333333349E-2</v>
      </c>
      <c r="J31" s="56">
        <f>'Wind Conditions'!$D$20</f>
        <v>7.0999999999999994E-2</v>
      </c>
      <c r="K31" s="447" t="s">
        <v>192</v>
      </c>
      <c r="L31" s="395">
        <v>30</v>
      </c>
      <c r="M31" s="395">
        <v>0</v>
      </c>
      <c r="N31" s="578" t="s">
        <v>210</v>
      </c>
      <c r="O31" s="449">
        <f>'Wave and Current Conditions'!$O$13</f>
        <v>1.4727272727272727</v>
      </c>
      <c r="P31" s="449">
        <f>'Wave and Current Conditions'!$AD$13</f>
        <v>7.6416666666666657</v>
      </c>
      <c r="Q31" s="410">
        <v>8</v>
      </c>
      <c r="R31" s="407">
        <f t="shared" si="1"/>
        <v>30</v>
      </c>
      <c r="S31" s="412">
        <f t="shared" si="52"/>
        <v>5</v>
      </c>
      <c r="T31" s="481">
        <f t="shared" si="13"/>
        <v>-57508598.853213154</v>
      </c>
      <c r="U31" s="450" t="s">
        <v>211</v>
      </c>
      <c r="V31" s="407">
        <f t="shared" si="53"/>
        <v>30</v>
      </c>
      <c r="W31" s="395">
        <f>'Wave and Current Conditions'!$D$98</f>
        <v>0.12</v>
      </c>
      <c r="X31" s="395">
        <v>400</v>
      </c>
      <c r="Y31" s="395">
        <v>3600</v>
      </c>
      <c r="Z31" s="411">
        <v>0.01</v>
      </c>
      <c r="AD31" s="239" t="str">
        <f t="shared" si="3"/>
        <v>'220003008'</v>
      </c>
      <c r="AE31" s="269" t="str">
        <f t="shared" si="40"/>
        <v>'POW'</v>
      </c>
      <c r="AF31" s="268">
        <f t="shared" si="4"/>
        <v>30</v>
      </c>
      <c r="AG31" s="268">
        <f t="shared" si="5"/>
        <v>12</v>
      </c>
      <c r="AH31" s="268">
        <f t="shared" si="41"/>
        <v>1</v>
      </c>
      <c r="AI31" s="239" t="str">
        <f t="shared" si="6"/>
        <v>'H'</v>
      </c>
      <c r="AJ31" s="268">
        <f t="shared" si="42"/>
        <v>10</v>
      </c>
      <c r="AK31" s="268">
        <f t="shared" si="14"/>
        <v>30</v>
      </c>
      <c r="AL31" s="270">
        <f t="shared" si="43"/>
        <v>1.4727272727272727</v>
      </c>
      <c r="AM31" s="270">
        <f t="shared" si="44"/>
        <v>7.6416666666666657</v>
      </c>
      <c r="AN31" s="268">
        <f t="shared" si="8"/>
        <v>2.4</v>
      </c>
      <c r="AO31" s="268">
        <f t="shared" si="45"/>
        <v>8</v>
      </c>
      <c r="AP31" s="268">
        <v>0</v>
      </c>
      <c r="AQ31" s="268">
        <v>15</v>
      </c>
      <c r="AR31" s="268">
        <f t="shared" si="10"/>
        <v>2.4</v>
      </c>
      <c r="AS31" s="268">
        <v>0</v>
      </c>
      <c r="AT31" s="268">
        <v>0</v>
      </c>
      <c r="AU31" s="268">
        <f t="shared" si="15"/>
        <v>30</v>
      </c>
      <c r="AV31" s="268">
        <f t="shared" si="46"/>
        <v>0.12</v>
      </c>
      <c r="AW31" s="268" t="s">
        <v>14</v>
      </c>
      <c r="AX31" s="269" t="str">
        <f t="shared" si="47"/>
        <v>{0,0,0,0,-57508598.8532132,0}</v>
      </c>
      <c r="AY31" s="268" t="s">
        <v>14</v>
      </c>
      <c r="AZ31" s="268" t="s">
        <v>15</v>
      </c>
      <c r="BA31" s="268">
        <v>0</v>
      </c>
      <c r="BB31" s="268">
        <v>0</v>
      </c>
      <c r="BC31" s="268">
        <f t="shared" si="48"/>
        <v>0</v>
      </c>
      <c r="BD31" s="268">
        <f t="shared" si="11"/>
        <v>0</v>
      </c>
      <c r="BE31" s="268">
        <f t="shared" si="49"/>
        <v>4000</v>
      </c>
      <c r="BF31" s="268">
        <v>1</v>
      </c>
      <c r="BG31" s="268">
        <v>1</v>
      </c>
      <c r="BH31" s="268">
        <v>1</v>
      </c>
      <c r="BI31" s="268"/>
      <c r="BJ31" s="268">
        <v>1</v>
      </c>
      <c r="BK31" s="268">
        <v>1</v>
      </c>
      <c r="BL31" s="268">
        <f t="shared" si="50"/>
        <v>400</v>
      </c>
      <c r="BM31" s="268">
        <f t="shared" si="51"/>
        <v>4000</v>
      </c>
      <c r="BN31" s="268">
        <v>0</v>
      </c>
    </row>
    <row r="32" spans="1:66" x14ac:dyDescent="0.2">
      <c r="A32" s="402" t="str">
        <f t="shared" si="0"/>
        <v>220003009</v>
      </c>
      <c r="B32" s="391">
        <v>2.2000000000000002</v>
      </c>
      <c r="C32" s="392" t="s">
        <v>212</v>
      </c>
      <c r="D32" s="403" t="s">
        <v>181</v>
      </c>
      <c r="E32" s="405">
        <v>0</v>
      </c>
      <c r="F32" s="406">
        <v>1.1000000000000001</v>
      </c>
      <c r="G32" s="448" t="s">
        <v>106</v>
      </c>
      <c r="H32" s="46">
        <f>'Wind Conditions'!$C$6</f>
        <v>12</v>
      </c>
      <c r="I32" s="471">
        <f>'Wind Conditions'!$C$20</f>
        <v>9.8021333333333349E-2</v>
      </c>
      <c r="J32" s="56">
        <f>'Wind Conditions'!$D$20</f>
        <v>7.0999999999999994E-2</v>
      </c>
      <c r="K32" s="447" t="s">
        <v>193</v>
      </c>
      <c r="L32" s="395">
        <v>30</v>
      </c>
      <c r="M32" s="395">
        <v>0</v>
      </c>
      <c r="N32" s="578" t="s">
        <v>210</v>
      </c>
      <c r="O32" s="449">
        <f>'Wave and Current Conditions'!$O$13</f>
        <v>1.4727272727272727</v>
      </c>
      <c r="P32" s="449">
        <f>'Wave and Current Conditions'!$AD$13</f>
        <v>7.6416666666666657</v>
      </c>
      <c r="Q32" s="410">
        <v>9</v>
      </c>
      <c r="R32" s="407">
        <f t="shared" si="1"/>
        <v>30</v>
      </c>
      <c r="S32" s="412">
        <f t="shared" si="52"/>
        <v>5</v>
      </c>
      <c r="T32" s="481">
        <f t="shared" si="13"/>
        <v>-57508598.853213154</v>
      </c>
      <c r="U32" s="450" t="s">
        <v>211</v>
      </c>
      <c r="V32" s="407">
        <f t="shared" si="53"/>
        <v>30</v>
      </c>
      <c r="W32" s="395">
        <f>'Wave and Current Conditions'!$D$98</f>
        <v>0.12</v>
      </c>
      <c r="X32" s="395">
        <v>400</v>
      </c>
      <c r="Y32" s="395">
        <v>3600</v>
      </c>
      <c r="Z32" s="411">
        <v>0.01</v>
      </c>
      <c r="AD32" s="239" t="str">
        <f t="shared" si="3"/>
        <v>'220003009'</v>
      </c>
      <c r="AE32" s="269" t="str">
        <f t="shared" si="40"/>
        <v>'POW'</v>
      </c>
      <c r="AF32" s="268">
        <f t="shared" si="4"/>
        <v>30</v>
      </c>
      <c r="AG32" s="268">
        <f t="shared" si="5"/>
        <v>12</v>
      </c>
      <c r="AH32" s="268">
        <f t="shared" si="41"/>
        <v>1</v>
      </c>
      <c r="AI32" s="239" t="str">
        <f t="shared" si="6"/>
        <v>'I'</v>
      </c>
      <c r="AJ32" s="268">
        <f t="shared" si="42"/>
        <v>10</v>
      </c>
      <c r="AK32" s="268">
        <f t="shared" si="14"/>
        <v>30</v>
      </c>
      <c r="AL32" s="270">
        <f t="shared" si="43"/>
        <v>1.4727272727272727</v>
      </c>
      <c r="AM32" s="270">
        <f t="shared" si="44"/>
        <v>7.6416666666666657</v>
      </c>
      <c r="AN32" s="268">
        <f t="shared" si="8"/>
        <v>2.4</v>
      </c>
      <c r="AO32" s="268">
        <f t="shared" si="45"/>
        <v>9</v>
      </c>
      <c r="AP32" s="268">
        <v>0</v>
      </c>
      <c r="AQ32" s="268">
        <v>15</v>
      </c>
      <c r="AR32" s="268">
        <f t="shared" si="10"/>
        <v>2.4</v>
      </c>
      <c r="AS32" s="268">
        <v>0</v>
      </c>
      <c r="AT32" s="268">
        <v>0</v>
      </c>
      <c r="AU32" s="268">
        <f t="shared" si="15"/>
        <v>30</v>
      </c>
      <c r="AV32" s="268">
        <f t="shared" si="46"/>
        <v>0.12</v>
      </c>
      <c r="AW32" s="268" t="s">
        <v>14</v>
      </c>
      <c r="AX32" s="269" t="str">
        <f t="shared" si="47"/>
        <v>{0,0,0,0,-57508598.8532132,0}</v>
      </c>
      <c r="AY32" s="268" t="s">
        <v>14</v>
      </c>
      <c r="AZ32" s="268" t="s">
        <v>15</v>
      </c>
      <c r="BA32" s="268">
        <v>0</v>
      </c>
      <c r="BB32" s="268">
        <v>0</v>
      </c>
      <c r="BC32" s="268">
        <f t="shared" si="48"/>
        <v>0</v>
      </c>
      <c r="BD32" s="268">
        <f t="shared" si="11"/>
        <v>0</v>
      </c>
      <c r="BE32" s="268">
        <f t="shared" si="49"/>
        <v>4000</v>
      </c>
      <c r="BF32" s="268">
        <v>1</v>
      </c>
      <c r="BG32" s="268">
        <v>1</v>
      </c>
      <c r="BH32" s="268">
        <v>1</v>
      </c>
      <c r="BI32" s="268"/>
      <c r="BJ32" s="268">
        <v>1</v>
      </c>
      <c r="BK32" s="268">
        <v>1</v>
      </c>
      <c r="BL32" s="268">
        <f t="shared" si="50"/>
        <v>400</v>
      </c>
      <c r="BM32" s="268">
        <f t="shared" si="51"/>
        <v>4000</v>
      </c>
      <c r="BN32" s="268">
        <v>0</v>
      </c>
    </row>
    <row r="33" spans="1:66" x14ac:dyDescent="0.2">
      <c r="A33" s="402" t="str">
        <f t="shared" si="0"/>
        <v>220003010</v>
      </c>
      <c r="B33" s="391">
        <v>2.2000000000000002</v>
      </c>
      <c r="C33" s="392" t="s">
        <v>212</v>
      </c>
      <c r="D33" s="403" t="s">
        <v>181</v>
      </c>
      <c r="E33" s="405">
        <v>0</v>
      </c>
      <c r="F33" s="406">
        <v>1.1000000000000001</v>
      </c>
      <c r="G33" s="448" t="s">
        <v>106</v>
      </c>
      <c r="H33" s="46">
        <f>'Wind Conditions'!$C$6</f>
        <v>12</v>
      </c>
      <c r="I33" s="471">
        <f>'Wind Conditions'!$C$20</f>
        <v>9.8021333333333349E-2</v>
      </c>
      <c r="J33" s="56">
        <f>'Wind Conditions'!$D$20</f>
        <v>7.0999999999999994E-2</v>
      </c>
      <c r="K33" s="447" t="s">
        <v>194</v>
      </c>
      <c r="L33" s="395">
        <v>30</v>
      </c>
      <c r="M33" s="395">
        <v>0</v>
      </c>
      <c r="N33" s="578" t="s">
        <v>210</v>
      </c>
      <c r="O33" s="449">
        <f>'Wave and Current Conditions'!$O$13</f>
        <v>1.4727272727272727</v>
      </c>
      <c r="P33" s="449">
        <f>'Wave and Current Conditions'!$AD$13</f>
        <v>7.6416666666666657</v>
      </c>
      <c r="Q33" s="410">
        <v>10</v>
      </c>
      <c r="R33" s="407">
        <f t="shared" si="1"/>
        <v>30</v>
      </c>
      <c r="S33" s="412">
        <f t="shared" si="52"/>
        <v>5</v>
      </c>
      <c r="T33" s="481">
        <f t="shared" si="13"/>
        <v>-57508598.853213154</v>
      </c>
      <c r="U33" s="450" t="s">
        <v>211</v>
      </c>
      <c r="V33" s="407">
        <f t="shared" si="53"/>
        <v>30</v>
      </c>
      <c r="W33" s="395">
        <f>'Wave and Current Conditions'!$D$98</f>
        <v>0.12</v>
      </c>
      <c r="X33" s="395">
        <v>400</v>
      </c>
      <c r="Y33" s="395">
        <v>3600</v>
      </c>
      <c r="Z33" s="411">
        <v>0.01</v>
      </c>
      <c r="AD33" s="239" t="str">
        <f t="shared" si="3"/>
        <v>'220003010'</v>
      </c>
      <c r="AE33" s="269" t="str">
        <f t="shared" si="40"/>
        <v>'POW'</v>
      </c>
      <c r="AF33" s="268">
        <f t="shared" si="4"/>
        <v>30</v>
      </c>
      <c r="AG33" s="268">
        <f t="shared" si="5"/>
        <v>12</v>
      </c>
      <c r="AH33" s="268">
        <f t="shared" si="41"/>
        <v>1</v>
      </c>
      <c r="AI33" s="239" t="str">
        <f t="shared" si="6"/>
        <v>'J'</v>
      </c>
      <c r="AJ33" s="268">
        <f t="shared" si="42"/>
        <v>10</v>
      </c>
      <c r="AK33" s="268">
        <f t="shared" si="14"/>
        <v>30</v>
      </c>
      <c r="AL33" s="270">
        <f t="shared" si="43"/>
        <v>1.4727272727272727</v>
      </c>
      <c r="AM33" s="270">
        <f t="shared" si="44"/>
        <v>7.6416666666666657</v>
      </c>
      <c r="AN33" s="268">
        <f t="shared" si="8"/>
        <v>2.4</v>
      </c>
      <c r="AO33" s="268">
        <f t="shared" si="45"/>
        <v>10</v>
      </c>
      <c r="AP33" s="268">
        <v>0</v>
      </c>
      <c r="AQ33" s="268">
        <v>15</v>
      </c>
      <c r="AR33" s="268">
        <f t="shared" si="10"/>
        <v>2.4</v>
      </c>
      <c r="AS33" s="268">
        <v>0</v>
      </c>
      <c r="AT33" s="268">
        <v>0</v>
      </c>
      <c r="AU33" s="268">
        <f t="shared" si="15"/>
        <v>30</v>
      </c>
      <c r="AV33" s="268">
        <f t="shared" si="46"/>
        <v>0.12</v>
      </c>
      <c r="AW33" s="268" t="s">
        <v>14</v>
      </c>
      <c r="AX33" s="269" t="str">
        <f t="shared" si="47"/>
        <v>{0,0,0,0,-57508598.8532132,0}</v>
      </c>
      <c r="AY33" s="268" t="s">
        <v>14</v>
      </c>
      <c r="AZ33" s="268" t="s">
        <v>15</v>
      </c>
      <c r="BA33" s="268">
        <v>0</v>
      </c>
      <c r="BB33" s="268">
        <v>0</v>
      </c>
      <c r="BC33" s="268">
        <f t="shared" si="48"/>
        <v>0</v>
      </c>
      <c r="BD33" s="268">
        <f t="shared" si="11"/>
        <v>0</v>
      </c>
      <c r="BE33" s="268">
        <f t="shared" si="49"/>
        <v>4000</v>
      </c>
      <c r="BF33" s="268">
        <v>1</v>
      </c>
      <c r="BG33" s="268">
        <v>1</v>
      </c>
      <c r="BH33" s="268">
        <v>1</v>
      </c>
      <c r="BI33" s="268"/>
      <c r="BJ33" s="268">
        <v>1</v>
      </c>
      <c r="BK33" s="268">
        <v>1</v>
      </c>
      <c r="BL33" s="268">
        <f t="shared" si="50"/>
        <v>400</v>
      </c>
      <c r="BM33" s="268">
        <f t="shared" si="51"/>
        <v>4000</v>
      </c>
      <c r="BN33" s="268">
        <v>0</v>
      </c>
    </row>
    <row r="34" spans="1:66" x14ac:dyDescent="0.2">
      <c r="A34" s="402" t="str">
        <f t="shared" si="0"/>
        <v>220003011</v>
      </c>
      <c r="B34" s="391">
        <v>2.2000000000000002</v>
      </c>
      <c r="C34" s="392" t="s">
        <v>212</v>
      </c>
      <c r="D34" s="403" t="s">
        <v>181</v>
      </c>
      <c r="E34" s="405">
        <v>0</v>
      </c>
      <c r="F34" s="406">
        <v>1.1000000000000001</v>
      </c>
      <c r="G34" s="448" t="s">
        <v>106</v>
      </c>
      <c r="H34" s="46">
        <f>'Wind Conditions'!$C$6</f>
        <v>12</v>
      </c>
      <c r="I34" s="471">
        <f>'Wind Conditions'!$C$20</f>
        <v>9.8021333333333349E-2</v>
      </c>
      <c r="J34" s="56">
        <f>'Wind Conditions'!$D$20</f>
        <v>7.0999999999999994E-2</v>
      </c>
      <c r="K34" s="447" t="s">
        <v>195</v>
      </c>
      <c r="L34" s="395">
        <v>30</v>
      </c>
      <c r="M34" s="395">
        <v>0</v>
      </c>
      <c r="N34" s="578" t="s">
        <v>210</v>
      </c>
      <c r="O34" s="449">
        <f>'Wave and Current Conditions'!$O$13</f>
        <v>1.4727272727272727</v>
      </c>
      <c r="P34" s="449">
        <f>'Wave and Current Conditions'!$AD$13</f>
        <v>7.6416666666666657</v>
      </c>
      <c r="Q34" s="410">
        <v>11</v>
      </c>
      <c r="R34" s="407">
        <f t="shared" si="1"/>
        <v>30</v>
      </c>
      <c r="S34" s="412">
        <f t="shared" si="52"/>
        <v>5</v>
      </c>
      <c r="T34" s="481">
        <f t="shared" si="13"/>
        <v>-57508598.853213154</v>
      </c>
      <c r="U34" s="450" t="s">
        <v>211</v>
      </c>
      <c r="V34" s="407">
        <f t="shared" si="53"/>
        <v>30</v>
      </c>
      <c r="W34" s="395">
        <f>'Wave and Current Conditions'!$D$98</f>
        <v>0.12</v>
      </c>
      <c r="X34" s="395">
        <v>400</v>
      </c>
      <c r="Y34" s="395">
        <v>3600</v>
      </c>
      <c r="Z34" s="411">
        <v>0.01</v>
      </c>
      <c r="AD34" s="239" t="str">
        <f t="shared" si="3"/>
        <v>'220003011'</v>
      </c>
      <c r="AE34" s="269" t="str">
        <f t="shared" si="40"/>
        <v>'POW'</v>
      </c>
      <c r="AF34" s="268">
        <f t="shared" si="4"/>
        <v>30</v>
      </c>
      <c r="AG34" s="268">
        <f t="shared" si="5"/>
        <v>12</v>
      </c>
      <c r="AH34" s="268">
        <f t="shared" si="41"/>
        <v>1</v>
      </c>
      <c r="AI34" s="239" t="str">
        <f t="shared" si="6"/>
        <v>'K'</v>
      </c>
      <c r="AJ34" s="268">
        <f t="shared" si="42"/>
        <v>10</v>
      </c>
      <c r="AK34" s="268">
        <f t="shared" si="14"/>
        <v>30</v>
      </c>
      <c r="AL34" s="270">
        <f t="shared" si="43"/>
        <v>1.4727272727272727</v>
      </c>
      <c r="AM34" s="270">
        <f t="shared" si="44"/>
        <v>7.6416666666666657</v>
      </c>
      <c r="AN34" s="268">
        <f t="shared" si="8"/>
        <v>2.4</v>
      </c>
      <c r="AO34" s="268">
        <f t="shared" si="45"/>
        <v>11</v>
      </c>
      <c r="AP34" s="268">
        <v>0</v>
      </c>
      <c r="AQ34" s="268">
        <v>15</v>
      </c>
      <c r="AR34" s="268">
        <f t="shared" si="10"/>
        <v>2.4</v>
      </c>
      <c r="AS34" s="268">
        <v>0</v>
      </c>
      <c r="AT34" s="268">
        <v>0</v>
      </c>
      <c r="AU34" s="268">
        <f t="shared" si="15"/>
        <v>30</v>
      </c>
      <c r="AV34" s="268">
        <f t="shared" si="46"/>
        <v>0.12</v>
      </c>
      <c r="AW34" s="268" t="s">
        <v>14</v>
      </c>
      <c r="AX34" s="269" t="str">
        <f t="shared" si="47"/>
        <v>{0,0,0,0,-57508598.8532132,0}</v>
      </c>
      <c r="AY34" s="268" t="s">
        <v>14</v>
      </c>
      <c r="AZ34" s="268" t="s">
        <v>15</v>
      </c>
      <c r="BA34" s="268">
        <v>0</v>
      </c>
      <c r="BB34" s="268">
        <v>0</v>
      </c>
      <c r="BC34" s="268">
        <f t="shared" si="48"/>
        <v>0</v>
      </c>
      <c r="BD34" s="268">
        <f t="shared" si="11"/>
        <v>0</v>
      </c>
      <c r="BE34" s="268">
        <f t="shared" si="49"/>
        <v>4000</v>
      </c>
      <c r="BF34" s="268">
        <v>1</v>
      </c>
      <c r="BG34" s="268">
        <v>1</v>
      </c>
      <c r="BH34" s="268">
        <v>1</v>
      </c>
      <c r="BI34" s="268"/>
      <c r="BJ34" s="268">
        <v>1</v>
      </c>
      <c r="BK34" s="268">
        <v>1</v>
      </c>
      <c r="BL34" s="268">
        <f t="shared" si="50"/>
        <v>400</v>
      </c>
      <c r="BM34" s="268">
        <f t="shared" si="51"/>
        <v>4000</v>
      </c>
      <c r="BN34" s="268">
        <v>0</v>
      </c>
    </row>
    <row r="35" spans="1:66" x14ac:dyDescent="0.2">
      <c r="A35" s="402" t="str">
        <f t="shared" si="0"/>
        <v>220003012</v>
      </c>
      <c r="B35" s="391">
        <v>2.2000000000000002</v>
      </c>
      <c r="C35" s="392" t="s">
        <v>212</v>
      </c>
      <c r="D35" s="403" t="s">
        <v>181</v>
      </c>
      <c r="E35" s="405">
        <v>0</v>
      </c>
      <c r="F35" s="406">
        <v>1.1000000000000001</v>
      </c>
      <c r="G35" s="448" t="s">
        <v>106</v>
      </c>
      <c r="H35" s="46">
        <f>'Wind Conditions'!$C$6</f>
        <v>12</v>
      </c>
      <c r="I35" s="471">
        <f>'Wind Conditions'!$C$20</f>
        <v>9.8021333333333349E-2</v>
      </c>
      <c r="J35" s="56">
        <f>'Wind Conditions'!$D$20</f>
        <v>7.0999999999999994E-2</v>
      </c>
      <c r="K35" s="451" t="s">
        <v>196</v>
      </c>
      <c r="L35" s="395">
        <v>30</v>
      </c>
      <c r="M35" s="395">
        <v>0</v>
      </c>
      <c r="N35" s="578" t="s">
        <v>210</v>
      </c>
      <c r="O35" s="449">
        <f>'Wave and Current Conditions'!$O$13</f>
        <v>1.4727272727272727</v>
      </c>
      <c r="P35" s="449">
        <f>'Wave and Current Conditions'!$AD$13</f>
        <v>7.6416666666666657</v>
      </c>
      <c r="Q35" s="410">
        <v>12</v>
      </c>
      <c r="R35" s="407">
        <f t="shared" si="1"/>
        <v>30</v>
      </c>
      <c r="S35" s="412">
        <f t="shared" si="52"/>
        <v>5</v>
      </c>
      <c r="T35" s="481">
        <f t="shared" si="13"/>
        <v>-57508598.853213154</v>
      </c>
      <c r="U35" s="450" t="s">
        <v>211</v>
      </c>
      <c r="V35" s="407">
        <f t="shared" si="53"/>
        <v>30</v>
      </c>
      <c r="W35" s="395">
        <f>'Wave and Current Conditions'!$D$98</f>
        <v>0.12</v>
      </c>
      <c r="X35" s="395">
        <v>400</v>
      </c>
      <c r="Y35" s="395">
        <v>3600</v>
      </c>
      <c r="Z35" s="411">
        <v>0.01</v>
      </c>
      <c r="AD35" s="239" t="str">
        <f t="shared" si="3"/>
        <v>'220003012'</v>
      </c>
      <c r="AE35" s="269" t="str">
        <f t="shared" si="40"/>
        <v>'POW'</v>
      </c>
      <c r="AF35" s="268">
        <f t="shared" si="4"/>
        <v>30</v>
      </c>
      <c r="AG35" s="268">
        <f t="shared" si="5"/>
        <v>12</v>
      </c>
      <c r="AH35" s="268">
        <f t="shared" si="41"/>
        <v>1</v>
      </c>
      <c r="AI35" s="239" t="str">
        <f t="shared" si="6"/>
        <v>'L'</v>
      </c>
      <c r="AJ35" s="268">
        <f t="shared" si="42"/>
        <v>10</v>
      </c>
      <c r="AK35" s="268">
        <f t="shared" si="14"/>
        <v>30</v>
      </c>
      <c r="AL35" s="270">
        <f t="shared" si="43"/>
        <v>1.4727272727272727</v>
      </c>
      <c r="AM35" s="270">
        <f t="shared" si="44"/>
        <v>7.6416666666666657</v>
      </c>
      <c r="AN35" s="268">
        <f t="shared" si="8"/>
        <v>2.4</v>
      </c>
      <c r="AO35" s="268">
        <f t="shared" si="45"/>
        <v>12</v>
      </c>
      <c r="AP35" s="268">
        <v>0</v>
      </c>
      <c r="AQ35" s="268">
        <v>15</v>
      </c>
      <c r="AR35" s="268">
        <f t="shared" si="10"/>
        <v>2.4</v>
      </c>
      <c r="AS35" s="268">
        <v>0</v>
      </c>
      <c r="AT35" s="268">
        <v>0</v>
      </c>
      <c r="AU35" s="268">
        <f t="shared" si="15"/>
        <v>30</v>
      </c>
      <c r="AV35" s="268">
        <f t="shared" si="46"/>
        <v>0.12</v>
      </c>
      <c r="AW35" s="268" t="s">
        <v>14</v>
      </c>
      <c r="AX35" s="269" t="str">
        <f t="shared" si="47"/>
        <v>{0,0,0,0,-57508598.8532132,0}</v>
      </c>
      <c r="AY35" s="268" t="s">
        <v>14</v>
      </c>
      <c r="AZ35" s="268" t="s">
        <v>15</v>
      </c>
      <c r="BA35" s="268">
        <v>0</v>
      </c>
      <c r="BB35" s="268">
        <v>0</v>
      </c>
      <c r="BC35" s="268">
        <f t="shared" si="48"/>
        <v>0</v>
      </c>
      <c r="BD35" s="268">
        <f t="shared" si="11"/>
        <v>0</v>
      </c>
      <c r="BE35" s="268">
        <f t="shared" si="49"/>
        <v>4000</v>
      </c>
      <c r="BF35" s="268">
        <v>1</v>
      </c>
      <c r="BG35" s="268">
        <v>1</v>
      </c>
      <c r="BH35" s="268">
        <v>1</v>
      </c>
      <c r="BI35" s="268"/>
      <c r="BJ35" s="268">
        <v>1</v>
      </c>
      <c r="BK35" s="268">
        <v>1</v>
      </c>
      <c r="BL35" s="268">
        <f t="shared" si="50"/>
        <v>400</v>
      </c>
      <c r="BM35" s="268">
        <f t="shared" si="51"/>
        <v>4000</v>
      </c>
      <c r="BN35" s="268">
        <v>0</v>
      </c>
    </row>
    <row r="36" spans="1:66" x14ac:dyDescent="0.2">
      <c r="A36" s="402" t="str">
        <f t="shared" si="0"/>
        <v>220003013</v>
      </c>
      <c r="B36" s="391">
        <v>2.2000000000000002</v>
      </c>
      <c r="C36" s="392" t="s">
        <v>212</v>
      </c>
      <c r="D36" s="403" t="s">
        <v>181</v>
      </c>
      <c r="E36" s="405">
        <v>0</v>
      </c>
      <c r="F36" s="406">
        <v>1.1000000000000001</v>
      </c>
      <c r="G36" s="448" t="s">
        <v>106</v>
      </c>
      <c r="H36" s="46">
        <f>'Wind Conditions'!$C$6</f>
        <v>12</v>
      </c>
      <c r="I36" s="471">
        <f>'Wind Conditions'!$C$20</f>
        <v>9.8021333333333349E-2</v>
      </c>
      <c r="J36" s="56">
        <f>'Wind Conditions'!$D$20</f>
        <v>7.0999999999999994E-2</v>
      </c>
      <c r="K36" s="447" t="s">
        <v>197</v>
      </c>
      <c r="L36" s="395">
        <v>30</v>
      </c>
      <c r="M36" s="395">
        <v>0</v>
      </c>
      <c r="N36" s="578" t="s">
        <v>210</v>
      </c>
      <c r="O36" s="449">
        <f>'Wave and Current Conditions'!$O$13</f>
        <v>1.4727272727272727</v>
      </c>
      <c r="P36" s="449">
        <f>'Wave and Current Conditions'!$AD$13</f>
        <v>7.6416666666666657</v>
      </c>
      <c r="Q36" s="410">
        <v>13</v>
      </c>
      <c r="R36" s="407">
        <f t="shared" si="1"/>
        <v>30</v>
      </c>
      <c r="S36" s="412">
        <f t="shared" si="52"/>
        <v>5</v>
      </c>
      <c r="T36" s="481">
        <f t="shared" si="13"/>
        <v>-57508598.853213154</v>
      </c>
      <c r="U36" s="450" t="s">
        <v>211</v>
      </c>
      <c r="V36" s="407">
        <f t="shared" si="53"/>
        <v>30</v>
      </c>
      <c r="W36" s="395">
        <f>'Wave and Current Conditions'!$D$98</f>
        <v>0.12</v>
      </c>
      <c r="X36" s="395">
        <v>400</v>
      </c>
      <c r="Y36" s="395">
        <v>3600</v>
      </c>
      <c r="Z36" s="411">
        <v>0.01</v>
      </c>
      <c r="AD36" s="239" t="str">
        <f t="shared" si="3"/>
        <v>'220003013'</v>
      </c>
      <c r="AE36" s="269" t="str">
        <f t="shared" si="40"/>
        <v>'POW'</v>
      </c>
      <c r="AF36" s="268">
        <f t="shared" si="4"/>
        <v>30</v>
      </c>
      <c r="AG36" s="268">
        <f t="shared" si="5"/>
        <v>12</v>
      </c>
      <c r="AH36" s="268">
        <f t="shared" si="41"/>
        <v>1</v>
      </c>
      <c r="AI36" s="239" t="str">
        <f t="shared" si="6"/>
        <v>'M'</v>
      </c>
      <c r="AJ36" s="268">
        <f t="shared" si="42"/>
        <v>10</v>
      </c>
      <c r="AK36" s="268">
        <f t="shared" si="14"/>
        <v>30</v>
      </c>
      <c r="AL36" s="270">
        <f t="shared" si="43"/>
        <v>1.4727272727272727</v>
      </c>
      <c r="AM36" s="270">
        <f t="shared" si="44"/>
        <v>7.6416666666666657</v>
      </c>
      <c r="AN36" s="268">
        <f t="shared" si="8"/>
        <v>2.4</v>
      </c>
      <c r="AO36" s="268">
        <f t="shared" si="45"/>
        <v>13</v>
      </c>
      <c r="AP36" s="268">
        <v>0</v>
      </c>
      <c r="AQ36" s="268">
        <v>15</v>
      </c>
      <c r="AR36" s="268">
        <f t="shared" si="10"/>
        <v>2.4</v>
      </c>
      <c r="AS36" s="268">
        <v>0</v>
      </c>
      <c r="AT36" s="268">
        <v>0</v>
      </c>
      <c r="AU36" s="268">
        <f t="shared" si="15"/>
        <v>30</v>
      </c>
      <c r="AV36" s="268">
        <f t="shared" si="46"/>
        <v>0.12</v>
      </c>
      <c r="AW36" s="268" t="s">
        <v>14</v>
      </c>
      <c r="AX36" s="269" t="str">
        <f t="shared" si="47"/>
        <v>{0,0,0,0,-57508598.8532132,0}</v>
      </c>
      <c r="AY36" s="268" t="s">
        <v>14</v>
      </c>
      <c r="AZ36" s="268" t="s">
        <v>15</v>
      </c>
      <c r="BA36" s="268">
        <v>0</v>
      </c>
      <c r="BB36" s="268">
        <v>0</v>
      </c>
      <c r="BC36" s="268">
        <f t="shared" si="48"/>
        <v>0</v>
      </c>
      <c r="BD36" s="268">
        <f t="shared" si="11"/>
        <v>0</v>
      </c>
      <c r="BE36" s="268">
        <f t="shared" si="49"/>
        <v>4000</v>
      </c>
      <c r="BF36" s="268">
        <v>1</v>
      </c>
      <c r="BG36" s="268">
        <v>1</v>
      </c>
      <c r="BH36" s="268">
        <v>1</v>
      </c>
      <c r="BI36" s="268"/>
      <c r="BJ36" s="268">
        <v>1</v>
      </c>
      <c r="BK36" s="268">
        <v>1</v>
      </c>
      <c r="BL36" s="268">
        <f t="shared" si="50"/>
        <v>400</v>
      </c>
      <c r="BM36" s="268">
        <f t="shared" si="51"/>
        <v>4000</v>
      </c>
      <c r="BN36" s="268">
        <v>0</v>
      </c>
    </row>
    <row r="37" spans="1:66" x14ac:dyDescent="0.2">
      <c r="A37" s="402" t="str">
        <f t="shared" si="0"/>
        <v>220003014</v>
      </c>
      <c r="B37" s="391">
        <v>2.2000000000000002</v>
      </c>
      <c r="C37" s="392" t="s">
        <v>212</v>
      </c>
      <c r="D37" s="403" t="s">
        <v>181</v>
      </c>
      <c r="E37" s="405">
        <v>0</v>
      </c>
      <c r="F37" s="406">
        <v>1.1000000000000001</v>
      </c>
      <c r="G37" s="448" t="s">
        <v>106</v>
      </c>
      <c r="H37" s="46">
        <f>'Wind Conditions'!$C$6</f>
        <v>12</v>
      </c>
      <c r="I37" s="471">
        <f>'Wind Conditions'!$C$20</f>
        <v>9.8021333333333349E-2</v>
      </c>
      <c r="J37" s="56">
        <f>'Wind Conditions'!$D$20</f>
        <v>7.0999999999999994E-2</v>
      </c>
      <c r="K37" s="447" t="s">
        <v>59</v>
      </c>
      <c r="L37" s="395">
        <v>30</v>
      </c>
      <c r="M37" s="395">
        <v>0</v>
      </c>
      <c r="N37" s="578" t="s">
        <v>210</v>
      </c>
      <c r="O37" s="449">
        <f>'Wave and Current Conditions'!$O$13</f>
        <v>1.4727272727272727</v>
      </c>
      <c r="P37" s="449">
        <f>'Wave and Current Conditions'!$AD$13</f>
        <v>7.6416666666666657</v>
      </c>
      <c r="Q37" s="410">
        <v>14</v>
      </c>
      <c r="R37" s="407">
        <f t="shared" si="1"/>
        <v>30</v>
      </c>
      <c r="S37" s="412">
        <f t="shared" si="52"/>
        <v>5</v>
      </c>
      <c r="T37" s="481">
        <f t="shared" si="13"/>
        <v>-57508598.853213154</v>
      </c>
      <c r="U37" s="450" t="s">
        <v>211</v>
      </c>
      <c r="V37" s="407">
        <f t="shared" si="53"/>
        <v>30</v>
      </c>
      <c r="W37" s="395">
        <f>'Wave and Current Conditions'!$D$98</f>
        <v>0.12</v>
      </c>
      <c r="X37" s="395">
        <v>400</v>
      </c>
      <c r="Y37" s="395">
        <v>3600</v>
      </c>
      <c r="Z37" s="411">
        <v>0.01</v>
      </c>
      <c r="AD37" s="239" t="str">
        <f t="shared" si="3"/>
        <v>'220003014'</v>
      </c>
      <c r="AE37" s="269" t="str">
        <f t="shared" si="40"/>
        <v>'POW'</v>
      </c>
      <c r="AF37" s="268">
        <f t="shared" si="4"/>
        <v>30</v>
      </c>
      <c r="AG37" s="268">
        <f t="shared" si="5"/>
        <v>12</v>
      </c>
      <c r="AH37" s="268">
        <f t="shared" si="41"/>
        <v>1</v>
      </c>
      <c r="AI37" s="239" t="str">
        <f t="shared" si="6"/>
        <v>'N'</v>
      </c>
      <c r="AJ37" s="268">
        <f t="shared" si="42"/>
        <v>10</v>
      </c>
      <c r="AK37" s="268">
        <f t="shared" si="14"/>
        <v>30</v>
      </c>
      <c r="AL37" s="270">
        <f t="shared" si="43"/>
        <v>1.4727272727272727</v>
      </c>
      <c r="AM37" s="270">
        <f t="shared" si="44"/>
        <v>7.6416666666666657</v>
      </c>
      <c r="AN37" s="268">
        <f t="shared" si="8"/>
        <v>2.4</v>
      </c>
      <c r="AO37" s="268">
        <f t="shared" si="45"/>
        <v>14</v>
      </c>
      <c r="AP37" s="268">
        <v>0</v>
      </c>
      <c r="AQ37" s="268">
        <v>15</v>
      </c>
      <c r="AR37" s="268">
        <f t="shared" si="10"/>
        <v>2.4</v>
      </c>
      <c r="AS37" s="268">
        <v>0</v>
      </c>
      <c r="AT37" s="268">
        <v>0</v>
      </c>
      <c r="AU37" s="268">
        <f t="shared" si="15"/>
        <v>30</v>
      </c>
      <c r="AV37" s="268">
        <f t="shared" si="46"/>
        <v>0.12</v>
      </c>
      <c r="AW37" s="268" t="s">
        <v>14</v>
      </c>
      <c r="AX37" s="269" t="str">
        <f t="shared" si="47"/>
        <v>{0,0,0,0,-57508598.8532132,0}</v>
      </c>
      <c r="AY37" s="268" t="s">
        <v>14</v>
      </c>
      <c r="AZ37" s="268" t="s">
        <v>15</v>
      </c>
      <c r="BA37" s="268">
        <v>0</v>
      </c>
      <c r="BB37" s="268">
        <v>0</v>
      </c>
      <c r="BC37" s="268">
        <f t="shared" si="48"/>
        <v>0</v>
      </c>
      <c r="BD37" s="268">
        <f t="shared" si="11"/>
        <v>0</v>
      </c>
      <c r="BE37" s="268">
        <f t="shared" si="49"/>
        <v>4000</v>
      </c>
      <c r="BF37" s="268">
        <v>1</v>
      </c>
      <c r="BG37" s="268">
        <v>1</v>
      </c>
      <c r="BH37" s="268">
        <v>1</v>
      </c>
      <c r="BI37" s="268"/>
      <c r="BJ37" s="268">
        <v>1</v>
      </c>
      <c r="BK37" s="268">
        <v>1</v>
      </c>
      <c r="BL37" s="268">
        <f t="shared" si="50"/>
        <v>400</v>
      </c>
      <c r="BM37" s="268">
        <f t="shared" si="51"/>
        <v>4000</v>
      </c>
      <c r="BN37" s="268">
        <v>0</v>
      </c>
    </row>
    <row r="38" spans="1:66" x14ac:dyDescent="0.2">
      <c r="A38" s="402" t="str">
        <f t="shared" si="0"/>
        <v>220003015</v>
      </c>
      <c r="B38" s="391">
        <v>2.2000000000000002</v>
      </c>
      <c r="C38" s="392" t="s">
        <v>212</v>
      </c>
      <c r="D38" s="403" t="s">
        <v>181</v>
      </c>
      <c r="E38" s="405">
        <v>0</v>
      </c>
      <c r="F38" s="406">
        <v>1.1000000000000001</v>
      </c>
      <c r="G38" s="448" t="s">
        <v>106</v>
      </c>
      <c r="H38" s="46">
        <f>'Wind Conditions'!$C$6</f>
        <v>12</v>
      </c>
      <c r="I38" s="471">
        <f>'Wind Conditions'!$C$20</f>
        <v>9.8021333333333349E-2</v>
      </c>
      <c r="J38" s="56">
        <f>'Wind Conditions'!$D$20</f>
        <v>7.0999999999999994E-2</v>
      </c>
      <c r="K38" s="447" t="s">
        <v>198</v>
      </c>
      <c r="L38" s="395">
        <v>30</v>
      </c>
      <c r="M38" s="395">
        <v>0</v>
      </c>
      <c r="N38" s="578" t="s">
        <v>210</v>
      </c>
      <c r="O38" s="449">
        <f>'Wave and Current Conditions'!$O$13</f>
        <v>1.4727272727272727</v>
      </c>
      <c r="P38" s="449">
        <f>'Wave and Current Conditions'!$AD$13</f>
        <v>7.6416666666666657</v>
      </c>
      <c r="Q38" s="410">
        <v>15</v>
      </c>
      <c r="R38" s="407">
        <f t="shared" si="1"/>
        <v>30</v>
      </c>
      <c r="S38" s="412">
        <f t="shared" si="52"/>
        <v>5</v>
      </c>
      <c r="T38" s="481">
        <f t="shared" si="13"/>
        <v>-57508598.853213154</v>
      </c>
      <c r="U38" s="450" t="s">
        <v>211</v>
      </c>
      <c r="V38" s="407">
        <f t="shared" si="53"/>
        <v>30</v>
      </c>
      <c r="W38" s="395">
        <f>'Wave and Current Conditions'!$D$98</f>
        <v>0.12</v>
      </c>
      <c r="X38" s="395">
        <v>400</v>
      </c>
      <c r="Y38" s="395">
        <v>3600</v>
      </c>
      <c r="Z38" s="411">
        <v>0.01</v>
      </c>
      <c r="AD38" s="239" t="str">
        <f t="shared" ref="AD38:AD69" si="54">"'"&amp;A38&amp;"'"</f>
        <v>'220003015'</v>
      </c>
      <c r="AE38" s="269" t="str">
        <f t="shared" si="40"/>
        <v>'POW'</v>
      </c>
      <c r="AF38" s="268">
        <f t="shared" ref="AF38:AF69" si="55">L38</f>
        <v>30</v>
      </c>
      <c r="AG38" s="268">
        <f t="shared" ref="AG38:AG69" si="56">H38</f>
        <v>12</v>
      </c>
      <c r="AH38" s="268">
        <f t="shared" si="41"/>
        <v>1</v>
      </c>
      <c r="AI38" s="239" t="str">
        <f t="shared" ref="AI38:AI69" si="57">"'"&amp;K38&amp;"'"</f>
        <v>'O'</v>
      </c>
      <c r="AJ38" s="268">
        <f t="shared" si="42"/>
        <v>10</v>
      </c>
      <c r="AK38" s="268">
        <f t="shared" si="14"/>
        <v>30</v>
      </c>
      <c r="AL38" s="270">
        <f t="shared" si="43"/>
        <v>1.4727272727272727</v>
      </c>
      <c r="AM38" s="270">
        <f t="shared" si="44"/>
        <v>7.6416666666666657</v>
      </c>
      <c r="AN38" s="268">
        <f t="shared" si="8"/>
        <v>2.4</v>
      </c>
      <c r="AO38" s="268">
        <f t="shared" si="45"/>
        <v>15</v>
      </c>
      <c r="AP38" s="268">
        <v>0</v>
      </c>
      <c r="AQ38" s="268">
        <v>15</v>
      </c>
      <c r="AR38" s="268">
        <f t="shared" si="10"/>
        <v>2.4</v>
      </c>
      <c r="AS38" s="268">
        <v>0</v>
      </c>
      <c r="AT38" s="268">
        <v>0</v>
      </c>
      <c r="AU38" s="268">
        <f t="shared" si="15"/>
        <v>30</v>
      </c>
      <c r="AV38" s="268">
        <f t="shared" si="46"/>
        <v>0.12</v>
      </c>
      <c r="AW38" s="268" t="s">
        <v>14</v>
      </c>
      <c r="AX38" s="269" t="str">
        <f t="shared" si="47"/>
        <v>{0,0,0,0,-57508598.8532132,0}</v>
      </c>
      <c r="AY38" s="268" t="s">
        <v>14</v>
      </c>
      <c r="AZ38" s="268" t="s">
        <v>15</v>
      </c>
      <c r="BA38" s="268">
        <v>0</v>
      </c>
      <c r="BB38" s="268">
        <v>0</v>
      </c>
      <c r="BC38" s="268">
        <f t="shared" si="48"/>
        <v>0</v>
      </c>
      <c r="BD38" s="268">
        <f t="shared" ref="BD38:BD69" si="58">M38</f>
        <v>0</v>
      </c>
      <c r="BE38" s="268">
        <f t="shared" si="49"/>
        <v>4000</v>
      </c>
      <c r="BF38" s="268">
        <v>1</v>
      </c>
      <c r="BG38" s="268">
        <v>1</v>
      </c>
      <c r="BH38" s="268">
        <v>1</v>
      </c>
      <c r="BI38" s="268"/>
      <c r="BJ38" s="268">
        <v>1</v>
      </c>
      <c r="BK38" s="268">
        <v>1</v>
      </c>
      <c r="BL38" s="268">
        <f t="shared" si="50"/>
        <v>400</v>
      </c>
      <c r="BM38" s="268">
        <f t="shared" si="51"/>
        <v>4000</v>
      </c>
      <c r="BN38" s="268">
        <v>0</v>
      </c>
    </row>
    <row r="39" spans="1:66" x14ac:dyDescent="0.2">
      <c r="A39" s="402" t="str">
        <f t="shared" si="0"/>
        <v>220003016</v>
      </c>
      <c r="B39" s="391">
        <v>2.2000000000000002</v>
      </c>
      <c r="C39" s="392" t="s">
        <v>212</v>
      </c>
      <c r="D39" s="403" t="s">
        <v>181</v>
      </c>
      <c r="E39" s="405">
        <v>0</v>
      </c>
      <c r="F39" s="406">
        <v>1.1000000000000001</v>
      </c>
      <c r="G39" s="448" t="s">
        <v>106</v>
      </c>
      <c r="H39" s="46">
        <f>'Wind Conditions'!$C$6</f>
        <v>12</v>
      </c>
      <c r="I39" s="471">
        <f>'Wind Conditions'!$C$20</f>
        <v>9.8021333333333349E-2</v>
      </c>
      <c r="J39" s="56">
        <f>'Wind Conditions'!$D$20</f>
        <v>7.0999999999999994E-2</v>
      </c>
      <c r="K39" s="447" t="s">
        <v>199</v>
      </c>
      <c r="L39" s="395">
        <v>30</v>
      </c>
      <c r="M39" s="395">
        <v>0</v>
      </c>
      <c r="N39" s="578" t="s">
        <v>210</v>
      </c>
      <c r="O39" s="449">
        <f>'Wave and Current Conditions'!$O$13</f>
        <v>1.4727272727272727</v>
      </c>
      <c r="P39" s="449">
        <f>'Wave and Current Conditions'!$AD$13</f>
        <v>7.6416666666666657</v>
      </c>
      <c r="Q39" s="410">
        <v>16</v>
      </c>
      <c r="R39" s="407">
        <f t="shared" si="1"/>
        <v>30</v>
      </c>
      <c r="S39" s="412">
        <f t="shared" si="52"/>
        <v>5</v>
      </c>
      <c r="T39" s="481">
        <f t="shared" si="13"/>
        <v>-57508598.853213154</v>
      </c>
      <c r="U39" s="450" t="s">
        <v>211</v>
      </c>
      <c r="V39" s="407">
        <f t="shared" si="53"/>
        <v>30</v>
      </c>
      <c r="W39" s="395">
        <f>'Wave and Current Conditions'!$D$98</f>
        <v>0.12</v>
      </c>
      <c r="X39" s="395">
        <v>400</v>
      </c>
      <c r="Y39" s="395">
        <v>3600</v>
      </c>
      <c r="Z39" s="411">
        <v>0.01</v>
      </c>
      <c r="AD39" s="239" t="str">
        <f t="shared" si="54"/>
        <v>'220003016'</v>
      </c>
      <c r="AE39" s="269" t="str">
        <f t="shared" si="40"/>
        <v>'POW'</v>
      </c>
      <c r="AF39" s="268">
        <f t="shared" si="55"/>
        <v>30</v>
      </c>
      <c r="AG39" s="268">
        <f t="shared" si="56"/>
        <v>12</v>
      </c>
      <c r="AH39" s="268">
        <f t="shared" si="41"/>
        <v>1</v>
      </c>
      <c r="AI39" s="239" t="str">
        <f t="shared" si="57"/>
        <v>'P'</v>
      </c>
      <c r="AJ39" s="268">
        <f t="shared" si="42"/>
        <v>10</v>
      </c>
      <c r="AK39" s="268">
        <f t="shared" si="14"/>
        <v>30</v>
      </c>
      <c r="AL39" s="270">
        <f t="shared" si="43"/>
        <v>1.4727272727272727</v>
      </c>
      <c r="AM39" s="270">
        <f t="shared" si="44"/>
        <v>7.6416666666666657</v>
      </c>
      <c r="AN39" s="268">
        <f t="shared" si="8"/>
        <v>2.4</v>
      </c>
      <c r="AO39" s="268">
        <f t="shared" si="45"/>
        <v>16</v>
      </c>
      <c r="AP39" s="268">
        <v>0</v>
      </c>
      <c r="AQ39" s="268">
        <v>15</v>
      </c>
      <c r="AR39" s="268">
        <f t="shared" si="10"/>
        <v>2.4</v>
      </c>
      <c r="AS39" s="268">
        <v>0</v>
      </c>
      <c r="AT39" s="268">
        <v>0</v>
      </c>
      <c r="AU39" s="268">
        <f t="shared" si="15"/>
        <v>30</v>
      </c>
      <c r="AV39" s="268">
        <f t="shared" si="46"/>
        <v>0.12</v>
      </c>
      <c r="AW39" s="268" t="s">
        <v>14</v>
      </c>
      <c r="AX39" s="269" t="str">
        <f t="shared" si="47"/>
        <v>{0,0,0,0,-57508598.8532132,0}</v>
      </c>
      <c r="AY39" s="268" t="s">
        <v>14</v>
      </c>
      <c r="AZ39" s="268" t="s">
        <v>15</v>
      </c>
      <c r="BA39" s="268">
        <v>0</v>
      </c>
      <c r="BB39" s="268">
        <v>0</v>
      </c>
      <c r="BC39" s="268">
        <f t="shared" si="48"/>
        <v>0</v>
      </c>
      <c r="BD39" s="268">
        <f t="shared" si="58"/>
        <v>0</v>
      </c>
      <c r="BE39" s="268">
        <f t="shared" si="49"/>
        <v>4000</v>
      </c>
      <c r="BF39" s="268">
        <v>1</v>
      </c>
      <c r="BG39" s="268">
        <v>1</v>
      </c>
      <c r="BH39" s="268">
        <v>1</v>
      </c>
      <c r="BI39" s="268"/>
      <c r="BJ39" s="268">
        <v>1</v>
      </c>
      <c r="BK39" s="268">
        <v>1</v>
      </c>
      <c r="BL39" s="268">
        <f t="shared" si="50"/>
        <v>400</v>
      </c>
      <c r="BM39" s="268">
        <f t="shared" si="51"/>
        <v>4000</v>
      </c>
      <c r="BN39" s="268">
        <v>0</v>
      </c>
    </row>
    <row r="40" spans="1:66" x14ac:dyDescent="0.2">
      <c r="A40" s="402" t="str">
        <f t="shared" si="0"/>
        <v>220003017</v>
      </c>
      <c r="B40" s="391">
        <v>2.2000000000000002</v>
      </c>
      <c r="C40" s="392" t="s">
        <v>212</v>
      </c>
      <c r="D40" s="403" t="s">
        <v>181</v>
      </c>
      <c r="E40" s="405">
        <v>0</v>
      </c>
      <c r="F40" s="406">
        <v>1.1000000000000001</v>
      </c>
      <c r="G40" s="448" t="s">
        <v>106</v>
      </c>
      <c r="H40" s="46">
        <f>'Wind Conditions'!$C$6</f>
        <v>12</v>
      </c>
      <c r="I40" s="471">
        <f>'Wind Conditions'!$C$20</f>
        <v>9.8021333333333349E-2</v>
      </c>
      <c r="J40" s="56">
        <f>'Wind Conditions'!$D$20</f>
        <v>7.0999999999999994E-2</v>
      </c>
      <c r="K40" s="447" t="s">
        <v>200</v>
      </c>
      <c r="L40" s="395">
        <v>30</v>
      </c>
      <c r="M40" s="395">
        <v>0</v>
      </c>
      <c r="N40" s="578" t="s">
        <v>210</v>
      </c>
      <c r="O40" s="449">
        <f>'Wave and Current Conditions'!$O$13</f>
        <v>1.4727272727272727</v>
      </c>
      <c r="P40" s="449">
        <f>'Wave and Current Conditions'!$AD$13</f>
        <v>7.6416666666666657</v>
      </c>
      <c r="Q40" s="410">
        <v>17</v>
      </c>
      <c r="R40" s="407">
        <f t="shared" si="1"/>
        <v>30</v>
      </c>
      <c r="S40" s="412">
        <f t="shared" si="52"/>
        <v>5</v>
      </c>
      <c r="T40" s="481">
        <f t="shared" si="13"/>
        <v>-57508598.853213154</v>
      </c>
      <c r="U40" s="450" t="s">
        <v>211</v>
      </c>
      <c r="V40" s="407">
        <f t="shared" si="53"/>
        <v>30</v>
      </c>
      <c r="W40" s="395">
        <f>'Wave and Current Conditions'!$D$98</f>
        <v>0.12</v>
      </c>
      <c r="X40" s="395">
        <v>400</v>
      </c>
      <c r="Y40" s="395">
        <v>3600</v>
      </c>
      <c r="Z40" s="411">
        <v>0.01</v>
      </c>
      <c r="AD40" s="239" t="str">
        <f t="shared" si="54"/>
        <v>'220003017'</v>
      </c>
      <c r="AE40" s="269" t="str">
        <f t="shared" si="40"/>
        <v>'POW'</v>
      </c>
      <c r="AF40" s="268">
        <f t="shared" si="55"/>
        <v>30</v>
      </c>
      <c r="AG40" s="268">
        <f t="shared" si="56"/>
        <v>12</v>
      </c>
      <c r="AH40" s="268">
        <f t="shared" si="41"/>
        <v>1</v>
      </c>
      <c r="AI40" s="239" t="str">
        <f t="shared" si="57"/>
        <v>'Q'</v>
      </c>
      <c r="AJ40" s="268">
        <f t="shared" si="42"/>
        <v>10</v>
      </c>
      <c r="AK40" s="268">
        <f t="shared" si="14"/>
        <v>30</v>
      </c>
      <c r="AL40" s="270">
        <f t="shared" si="43"/>
        <v>1.4727272727272727</v>
      </c>
      <c r="AM40" s="270">
        <f t="shared" si="44"/>
        <v>7.6416666666666657</v>
      </c>
      <c r="AN40" s="268">
        <f t="shared" si="8"/>
        <v>2.4</v>
      </c>
      <c r="AO40" s="268">
        <f t="shared" si="45"/>
        <v>17</v>
      </c>
      <c r="AP40" s="268">
        <v>0</v>
      </c>
      <c r="AQ40" s="268">
        <v>15</v>
      </c>
      <c r="AR40" s="268">
        <f t="shared" si="10"/>
        <v>2.4</v>
      </c>
      <c r="AS40" s="268">
        <v>0</v>
      </c>
      <c r="AT40" s="268">
        <v>0</v>
      </c>
      <c r="AU40" s="268">
        <f t="shared" si="15"/>
        <v>30</v>
      </c>
      <c r="AV40" s="268">
        <f t="shared" si="46"/>
        <v>0.12</v>
      </c>
      <c r="AW40" s="268" t="s">
        <v>14</v>
      </c>
      <c r="AX40" s="269" t="str">
        <f t="shared" si="47"/>
        <v>{0,0,0,0,-57508598.8532132,0}</v>
      </c>
      <c r="AY40" s="268" t="s">
        <v>14</v>
      </c>
      <c r="AZ40" s="268" t="s">
        <v>15</v>
      </c>
      <c r="BA40" s="268">
        <v>0</v>
      </c>
      <c r="BB40" s="268">
        <v>0</v>
      </c>
      <c r="BC40" s="268">
        <f t="shared" si="48"/>
        <v>0</v>
      </c>
      <c r="BD40" s="268">
        <f t="shared" si="58"/>
        <v>0</v>
      </c>
      <c r="BE40" s="268">
        <f t="shared" si="49"/>
        <v>4000</v>
      </c>
      <c r="BF40" s="268">
        <v>1</v>
      </c>
      <c r="BG40" s="268">
        <v>1</v>
      </c>
      <c r="BH40" s="268">
        <v>1</v>
      </c>
      <c r="BI40" s="268"/>
      <c r="BJ40" s="268">
        <v>1</v>
      </c>
      <c r="BK40" s="268">
        <v>1</v>
      </c>
      <c r="BL40" s="268">
        <f t="shared" si="50"/>
        <v>400</v>
      </c>
      <c r="BM40" s="268">
        <f t="shared" si="51"/>
        <v>4000</v>
      </c>
      <c r="BN40" s="268">
        <v>0</v>
      </c>
    </row>
    <row r="41" spans="1:66" x14ac:dyDescent="0.2">
      <c r="A41" s="402" t="str">
        <f t="shared" si="0"/>
        <v>220003018</v>
      </c>
      <c r="B41" s="391">
        <v>2.2000000000000002</v>
      </c>
      <c r="C41" s="392" t="s">
        <v>212</v>
      </c>
      <c r="D41" s="403" t="s">
        <v>181</v>
      </c>
      <c r="E41" s="405">
        <v>0</v>
      </c>
      <c r="F41" s="406">
        <v>1.1000000000000001</v>
      </c>
      <c r="G41" s="448" t="s">
        <v>106</v>
      </c>
      <c r="H41" s="46">
        <f>'Wind Conditions'!$C$6</f>
        <v>12</v>
      </c>
      <c r="I41" s="471">
        <f>'Wind Conditions'!$C$20</f>
        <v>9.8021333333333349E-2</v>
      </c>
      <c r="J41" s="56">
        <f>'Wind Conditions'!$D$20</f>
        <v>7.0999999999999994E-2</v>
      </c>
      <c r="K41" s="451" t="s">
        <v>201</v>
      </c>
      <c r="L41" s="395">
        <v>30</v>
      </c>
      <c r="M41" s="395">
        <v>0</v>
      </c>
      <c r="N41" s="578" t="s">
        <v>210</v>
      </c>
      <c r="O41" s="449">
        <f>'Wave and Current Conditions'!$O$13</f>
        <v>1.4727272727272727</v>
      </c>
      <c r="P41" s="449">
        <f>'Wave and Current Conditions'!$AD$13</f>
        <v>7.6416666666666657</v>
      </c>
      <c r="Q41" s="410">
        <v>18</v>
      </c>
      <c r="R41" s="407">
        <f t="shared" si="1"/>
        <v>30</v>
      </c>
      <c r="S41" s="412">
        <f t="shared" si="52"/>
        <v>5</v>
      </c>
      <c r="T41" s="481">
        <f t="shared" si="13"/>
        <v>-57508598.853213154</v>
      </c>
      <c r="U41" s="450" t="s">
        <v>211</v>
      </c>
      <c r="V41" s="407">
        <f t="shared" si="53"/>
        <v>30</v>
      </c>
      <c r="W41" s="395">
        <f>'Wave and Current Conditions'!$D$98</f>
        <v>0.12</v>
      </c>
      <c r="X41" s="395">
        <v>400</v>
      </c>
      <c r="Y41" s="395">
        <v>3600</v>
      </c>
      <c r="Z41" s="411">
        <v>0.01</v>
      </c>
      <c r="AD41" s="239" t="str">
        <f t="shared" si="54"/>
        <v>'220003018'</v>
      </c>
      <c r="AE41" s="269" t="str">
        <f t="shared" si="40"/>
        <v>'POW'</v>
      </c>
      <c r="AF41" s="268">
        <f t="shared" si="55"/>
        <v>30</v>
      </c>
      <c r="AG41" s="268">
        <f t="shared" si="56"/>
        <v>12</v>
      </c>
      <c r="AH41" s="268">
        <f t="shared" si="41"/>
        <v>1</v>
      </c>
      <c r="AI41" s="239" t="str">
        <f t="shared" si="57"/>
        <v>'R'</v>
      </c>
      <c r="AJ41" s="268">
        <f t="shared" si="42"/>
        <v>10</v>
      </c>
      <c r="AK41" s="268">
        <f t="shared" si="14"/>
        <v>30</v>
      </c>
      <c r="AL41" s="270">
        <f t="shared" si="43"/>
        <v>1.4727272727272727</v>
      </c>
      <c r="AM41" s="270">
        <f t="shared" si="44"/>
        <v>7.6416666666666657</v>
      </c>
      <c r="AN41" s="268">
        <f t="shared" si="8"/>
        <v>2.4</v>
      </c>
      <c r="AO41" s="268">
        <f t="shared" si="45"/>
        <v>18</v>
      </c>
      <c r="AP41" s="268">
        <v>0</v>
      </c>
      <c r="AQ41" s="268">
        <v>15</v>
      </c>
      <c r="AR41" s="268">
        <f t="shared" si="10"/>
        <v>2.4</v>
      </c>
      <c r="AS41" s="268">
        <v>0</v>
      </c>
      <c r="AT41" s="268">
        <v>0</v>
      </c>
      <c r="AU41" s="268">
        <f t="shared" si="15"/>
        <v>30</v>
      </c>
      <c r="AV41" s="268">
        <f t="shared" si="46"/>
        <v>0.12</v>
      </c>
      <c r="AW41" s="268" t="s">
        <v>14</v>
      </c>
      <c r="AX41" s="269" t="str">
        <f t="shared" si="47"/>
        <v>{0,0,0,0,-57508598.8532132,0}</v>
      </c>
      <c r="AY41" s="268" t="s">
        <v>14</v>
      </c>
      <c r="AZ41" s="268" t="s">
        <v>15</v>
      </c>
      <c r="BA41" s="268">
        <v>0</v>
      </c>
      <c r="BB41" s="268">
        <v>0</v>
      </c>
      <c r="BC41" s="268">
        <f t="shared" si="48"/>
        <v>0</v>
      </c>
      <c r="BD41" s="268">
        <f t="shared" si="58"/>
        <v>0</v>
      </c>
      <c r="BE41" s="268">
        <f t="shared" si="49"/>
        <v>4000</v>
      </c>
      <c r="BF41" s="268">
        <v>1</v>
      </c>
      <c r="BG41" s="268">
        <v>1</v>
      </c>
      <c r="BH41" s="268">
        <v>1</v>
      </c>
      <c r="BI41" s="268"/>
      <c r="BJ41" s="268">
        <v>1</v>
      </c>
      <c r="BK41" s="268">
        <v>1</v>
      </c>
      <c r="BL41" s="268">
        <f t="shared" si="50"/>
        <v>400</v>
      </c>
      <c r="BM41" s="268">
        <f t="shared" si="51"/>
        <v>4000</v>
      </c>
      <c r="BN41" s="268">
        <v>0</v>
      </c>
    </row>
    <row r="42" spans="1:66" x14ac:dyDescent="0.2">
      <c r="A42" s="390" t="str">
        <f t="shared" si="0"/>
        <v>220006001</v>
      </c>
      <c r="B42" s="391">
        <v>2.2000000000000002</v>
      </c>
      <c r="C42" s="392" t="s">
        <v>212</v>
      </c>
      <c r="D42" s="391" t="s">
        <v>181</v>
      </c>
      <c r="E42" s="393">
        <v>0</v>
      </c>
      <c r="F42" s="394">
        <v>1.1000000000000001</v>
      </c>
      <c r="G42" s="448" t="s">
        <v>106</v>
      </c>
      <c r="H42" s="46">
        <f>'Wind Conditions'!$C$6</f>
        <v>12</v>
      </c>
      <c r="I42" s="471">
        <f>'Wind Conditions'!$C$20</f>
        <v>9.8021333333333349E-2</v>
      </c>
      <c r="J42" s="56">
        <f>'Wind Conditions'!$D$20</f>
        <v>7.0999999999999994E-2</v>
      </c>
      <c r="K42" s="398" t="s">
        <v>182</v>
      </c>
      <c r="L42" s="395">
        <f>L24+30</f>
        <v>60</v>
      </c>
      <c r="M42" s="395">
        <v>0</v>
      </c>
      <c r="N42" s="578" t="s">
        <v>210</v>
      </c>
      <c r="O42" s="449">
        <f>'Wave and Current Conditions'!$O$13</f>
        <v>1.4727272727272727</v>
      </c>
      <c r="P42" s="449">
        <f>'Wave and Current Conditions'!$AD$13</f>
        <v>7.6416666666666657</v>
      </c>
      <c r="Q42" s="398">
        <v>1</v>
      </c>
      <c r="R42" s="395">
        <f t="shared" si="1"/>
        <v>60</v>
      </c>
      <c r="S42" s="412">
        <v>5</v>
      </c>
      <c r="T42" s="481">
        <f t="shared" si="13"/>
        <v>-57508598.853213154</v>
      </c>
      <c r="U42" s="450" t="s">
        <v>211</v>
      </c>
      <c r="V42" s="395">
        <f t="shared" ref="V42:V47" si="59">R42</f>
        <v>60</v>
      </c>
      <c r="W42" s="395">
        <f>'Wave and Current Conditions'!$D$98</f>
        <v>0.12</v>
      </c>
      <c r="X42" s="395">
        <v>400</v>
      </c>
      <c r="Y42" s="395">
        <v>3600</v>
      </c>
      <c r="Z42" s="399">
        <v>0.01</v>
      </c>
      <c r="AD42" s="239" t="str">
        <f t="shared" si="54"/>
        <v>'220006001'</v>
      </c>
      <c r="AE42" s="269" t="str">
        <f t="shared" si="40"/>
        <v>'POW'</v>
      </c>
      <c r="AF42" s="268">
        <f t="shared" si="55"/>
        <v>60</v>
      </c>
      <c r="AG42" s="268">
        <f t="shared" si="56"/>
        <v>12</v>
      </c>
      <c r="AH42" s="268">
        <f t="shared" si="41"/>
        <v>1</v>
      </c>
      <c r="AI42" s="239" t="str">
        <f t="shared" si="57"/>
        <v>'A'</v>
      </c>
      <c r="AJ42" s="268">
        <f t="shared" si="42"/>
        <v>10</v>
      </c>
      <c r="AK42" s="268">
        <f t="shared" si="14"/>
        <v>60</v>
      </c>
      <c r="AL42" s="270">
        <f t="shared" si="43"/>
        <v>1.4727272727272727</v>
      </c>
      <c r="AM42" s="270">
        <f t="shared" si="44"/>
        <v>7.6416666666666657</v>
      </c>
      <c r="AN42" s="268">
        <f t="shared" si="8"/>
        <v>2.4</v>
      </c>
      <c r="AO42" s="268">
        <f t="shared" si="45"/>
        <v>1</v>
      </c>
      <c r="AP42" s="268">
        <v>0</v>
      </c>
      <c r="AQ42" s="268">
        <v>15</v>
      </c>
      <c r="AR42" s="268">
        <f t="shared" si="10"/>
        <v>2.4</v>
      </c>
      <c r="AS42" s="268">
        <v>0</v>
      </c>
      <c r="AT42" s="268">
        <v>0</v>
      </c>
      <c r="AU42" s="268">
        <f t="shared" si="15"/>
        <v>60</v>
      </c>
      <c r="AV42" s="268">
        <f t="shared" si="46"/>
        <v>0.12</v>
      </c>
      <c r="AW42" s="268" t="s">
        <v>14</v>
      </c>
      <c r="AX42" s="269" t="str">
        <f t="shared" si="47"/>
        <v>{0,0,0,0,-57508598.8532132,0}</v>
      </c>
      <c r="AY42" s="268" t="s">
        <v>14</v>
      </c>
      <c r="AZ42" s="268" t="s">
        <v>15</v>
      </c>
      <c r="BA42" s="268">
        <v>0</v>
      </c>
      <c r="BB42" s="268">
        <v>0</v>
      </c>
      <c r="BC42" s="268">
        <f t="shared" si="48"/>
        <v>0</v>
      </c>
      <c r="BD42" s="268">
        <f t="shared" si="58"/>
        <v>0</v>
      </c>
      <c r="BE42" s="268">
        <f t="shared" si="49"/>
        <v>4000</v>
      </c>
      <c r="BF42" s="268">
        <v>1</v>
      </c>
      <c r="BG42" s="268">
        <v>1</v>
      </c>
      <c r="BH42" s="268">
        <v>1</v>
      </c>
      <c r="BI42" s="268"/>
      <c r="BJ42" s="268">
        <v>1</v>
      </c>
      <c r="BK42" s="268">
        <v>1</v>
      </c>
      <c r="BL42" s="268">
        <f t="shared" si="50"/>
        <v>400</v>
      </c>
      <c r="BM42" s="268">
        <f t="shared" si="51"/>
        <v>4000</v>
      </c>
      <c r="BN42" s="268">
        <v>0</v>
      </c>
    </row>
    <row r="43" spans="1:66" x14ac:dyDescent="0.2">
      <c r="A43" s="390" t="str">
        <f t="shared" si="0"/>
        <v>220006002</v>
      </c>
      <c r="B43" s="391">
        <v>2.2000000000000002</v>
      </c>
      <c r="C43" s="392" t="s">
        <v>212</v>
      </c>
      <c r="D43" s="391" t="s">
        <v>181</v>
      </c>
      <c r="E43" s="393">
        <v>0</v>
      </c>
      <c r="F43" s="394">
        <v>1.1000000000000001</v>
      </c>
      <c r="G43" s="448" t="s">
        <v>106</v>
      </c>
      <c r="H43" s="46">
        <f>'Wind Conditions'!$C$6</f>
        <v>12</v>
      </c>
      <c r="I43" s="471">
        <f>'Wind Conditions'!$C$20</f>
        <v>9.8021333333333349E-2</v>
      </c>
      <c r="J43" s="56">
        <f>'Wind Conditions'!$D$20</f>
        <v>7.0999999999999994E-2</v>
      </c>
      <c r="K43" s="398" t="s">
        <v>91</v>
      </c>
      <c r="L43" s="395">
        <f t="shared" ref="L43:L106" si="60">L25+30</f>
        <v>60</v>
      </c>
      <c r="M43" s="395">
        <v>0</v>
      </c>
      <c r="N43" s="578" t="s">
        <v>210</v>
      </c>
      <c r="O43" s="449">
        <f>'Wave and Current Conditions'!$O$13</f>
        <v>1.4727272727272727</v>
      </c>
      <c r="P43" s="449">
        <f>'Wave and Current Conditions'!$AD$13</f>
        <v>7.6416666666666657</v>
      </c>
      <c r="Q43" s="398">
        <v>2</v>
      </c>
      <c r="R43" s="395">
        <f t="shared" si="1"/>
        <v>60</v>
      </c>
      <c r="S43" s="412">
        <f>S42</f>
        <v>5</v>
      </c>
      <c r="T43" s="481">
        <f t="shared" si="13"/>
        <v>-57508598.853213154</v>
      </c>
      <c r="U43" s="450" t="s">
        <v>211</v>
      </c>
      <c r="V43" s="395">
        <f t="shared" si="59"/>
        <v>60</v>
      </c>
      <c r="W43" s="395">
        <f>'Wave and Current Conditions'!$D$98</f>
        <v>0.12</v>
      </c>
      <c r="X43" s="395">
        <v>400</v>
      </c>
      <c r="Y43" s="395">
        <v>3600</v>
      </c>
      <c r="Z43" s="399">
        <v>0.01</v>
      </c>
      <c r="AD43" s="239" t="str">
        <f t="shared" si="54"/>
        <v>'220006002'</v>
      </c>
      <c r="AE43" s="269" t="str">
        <f t="shared" si="40"/>
        <v>'POW'</v>
      </c>
      <c r="AF43" s="268">
        <f t="shared" si="55"/>
        <v>60</v>
      </c>
      <c r="AG43" s="268">
        <f t="shared" si="56"/>
        <v>12</v>
      </c>
      <c r="AH43" s="268">
        <f t="shared" si="41"/>
        <v>1</v>
      </c>
      <c r="AI43" s="239" t="str">
        <f t="shared" si="57"/>
        <v>'B'</v>
      </c>
      <c r="AJ43" s="268">
        <f t="shared" si="42"/>
        <v>10</v>
      </c>
      <c r="AK43" s="268">
        <f t="shared" si="14"/>
        <v>60</v>
      </c>
      <c r="AL43" s="270">
        <f t="shared" si="43"/>
        <v>1.4727272727272727</v>
      </c>
      <c r="AM43" s="270">
        <f t="shared" si="44"/>
        <v>7.6416666666666657</v>
      </c>
      <c r="AN43" s="268">
        <f t="shared" si="8"/>
        <v>2.4</v>
      </c>
      <c r="AO43" s="268">
        <f t="shared" si="45"/>
        <v>2</v>
      </c>
      <c r="AP43" s="268">
        <v>0</v>
      </c>
      <c r="AQ43" s="268">
        <v>15</v>
      </c>
      <c r="AR43" s="268">
        <f t="shared" si="10"/>
        <v>2.4</v>
      </c>
      <c r="AS43" s="268">
        <v>0</v>
      </c>
      <c r="AT43" s="268">
        <v>0</v>
      </c>
      <c r="AU43" s="268">
        <f t="shared" si="15"/>
        <v>60</v>
      </c>
      <c r="AV43" s="268">
        <f t="shared" si="46"/>
        <v>0.12</v>
      </c>
      <c r="AW43" s="268" t="s">
        <v>14</v>
      </c>
      <c r="AX43" s="269" t="str">
        <f t="shared" si="47"/>
        <v>{0,0,0,0,-57508598.8532132,0}</v>
      </c>
      <c r="AY43" s="268" t="s">
        <v>14</v>
      </c>
      <c r="AZ43" s="268" t="s">
        <v>15</v>
      </c>
      <c r="BA43" s="268">
        <v>0</v>
      </c>
      <c r="BB43" s="268">
        <v>0</v>
      </c>
      <c r="BC43" s="268">
        <f t="shared" si="48"/>
        <v>0</v>
      </c>
      <c r="BD43" s="268">
        <f t="shared" si="58"/>
        <v>0</v>
      </c>
      <c r="BE43" s="268">
        <f t="shared" si="49"/>
        <v>4000</v>
      </c>
      <c r="BF43" s="268">
        <v>1</v>
      </c>
      <c r="BG43" s="268">
        <v>1</v>
      </c>
      <c r="BH43" s="268">
        <v>1</v>
      </c>
      <c r="BI43" s="268"/>
      <c r="BJ43" s="268">
        <v>1</v>
      </c>
      <c r="BK43" s="268">
        <v>1</v>
      </c>
      <c r="BL43" s="268">
        <f t="shared" si="50"/>
        <v>400</v>
      </c>
      <c r="BM43" s="268">
        <f t="shared" si="51"/>
        <v>4000</v>
      </c>
      <c r="BN43" s="268">
        <v>0</v>
      </c>
    </row>
    <row r="44" spans="1:66" x14ac:dyDescent="0.2">
      <c r="A44" s="390" t="str">
        <f t="shared" si="0"/>
        <v>220006003</v>
      </c>
      <c r="B44" s="391">
        <v>2.2000000000000002</v>
      </c>
      <c r="C44" s="392" t="s">
        <v>212</v>
      </c>
      <c r="D44" s="391" t="s">
        <v>181</v>
      </c>
      <c r="E44" s="393">
        <v>0</v>
      </c>
      <c r="F44" s="394">
        <v>1.1000000000000001</v>
      </c>
      <c r="G44" s="448" t="s">
        <v>106</v>
      </c>
      <c r="H44" s="46">
        <f>'Wind Conditions'!$C$6</f>
        <v>12</v>
      </c>
      <c r="I44" s="471">
        <f>'Wind Conditions'!$C$20</f>
        <v>9.8021333333333349E-2</v>
      </c>
      <c r="J44" s="56">
        <f>'Wind Conditions'!$D$20</f>
        <v>7.0999999999999994E-2</v>
      </c>
      <c r="K44" s="398" t="s">
        <v>186</v>
      </c>
      <c r="L44" s="395">
        <f t="shared" si="60"/>
        <v>60</v>
      </c>
      <c r="M44" s="395">
        <v>0</v>
      </c>
      <c r="N44" s="578" t="s">
        <v>210</v>
      </c>
      <c r="O44" s="449">
        <f>'Wave and Current Conditions'!$O$13</f>
        <v>1.4727272727272727</v>
      </c>
      <c r="P44" s="449">
        <f>'Wave and Current Conditions'!$AD$13</f>
        <v>7.6416666666666657</v>
      </c>
      <c r="Q44" s="398">
        <v>3</v>
      </c>
      <c r="R44" s="395">
        <f t="shared" si="1"/>
        <v>60</v>
      </c>
      <c r="S44" s="412">
        <f t="shared" ref="S44:S59" si="61">S43</f>
        <v>5</v>
      </c>
      <c r="T44" s="481">
        <f t="shared" si="13"/>
        <v>-57508598.853213154</v>
      </c>
      <c r="U44" s="450" t="s">
        <v>211</v>
      </c>
      <c r="V44" s="395">
        <f t="shared" si="59"/>
        <v>60</v>
      </c>
      <c r="W44" s="395">
        <f>'Wave and Current Conditions'!$D$98</f>
        <v>0.12</v>
      </c>
      <c r="X44" s="395">
        <v>400</v>
      </c>
      <c r="Y44" s="395">
        <v>3600</v>
      </c>
      <c r="Z44" s="399">
        <v>0.01</v>
      </c>
      <c r="AD44" s="239" t="str">
        <f t="shared" si="54"/>
        <v>'220006003'</v>
      </c>
      <c r="AE44" s="269" t="str">
        <f t="shared" si="40"/>
        <v>'POW'</v>
      </c>
      <c r="AF44" s="268">
        <f t="shared" si="55"/>
        <v>60</v>
      </c>
      <c r="AG44" s="268">
        <f t="shared" si="56"/>
        <v>12</v>
      </c>
      <c r="AH44" s="268">
        <f t="shared" si="41"/>
        <v>1</v>
      </c>
      <c r="AI44" s="239" t="str">
        <f t="shared" si="57"/>
        <v>'C'</v>
      </c>
      <c r="AJ44" s="268">
        <f t="shared" si="42"/>
        <v>10</v>
      </c>
      <c r="AK44" s="268">
        <f t="shared" si="14"/>
        <v>60</v>
      </c>
      <c r="AL44" s="270">
        <f t="shared" si="43"/>
        <v>1.4727272727272727</v>
      </c>
      <c r="AM44" s="270">
        <f t="shared" si="44"/>
        <v>7.6416666666666657</v>
      </c>
      <c r="AN44" s="268">
        <f t="shared" si="8"/>
        <v>2.4</v>
      </c>
      <c r="AO44" s="268">
        <f t="shared" si="45"/>
        <v>3</v>
      </c>
      <c r="AP44" s="268">
        <v>0</v>
      </c>
      <c r="AQ44" s="268">
        <v>15</v>
      </c>
      <c r="AR44" s="268">
        <f t="shared" si="10"/>
        <v>2.4</v>
      </c>
      <c r="AS44" s="268">
        <v>0</v>
      </c>
      <c r="AT44" s="268">
        <v>0</v>
      </c>
      <c r="AU44" s="268">
        <f t="shared" si="15"/>
        <v>60</v>
      </c>
      <c r="AV44" s="268">
        <f t="shared" si="46"/>
        <v>0.12</v>
      </c>
      <c r="AW44" s="268" t="s">
        <v>14</v>
      </c>
      <c r="AX44" s="269" t="str">
        <f t="shared" si="47"/>
        <v>{0,0,0,0,-57508598.8532132,0}</v>
      </c>
      <c r="AY44" s="268" t="s">
        <v>14</v>
      </c>
      <c r="AZ44" s="268" t="s">
        <v>15</v>
      </c>
      <c r="BA44" s="268">
        <v>0</v>
      </c>
      <c r="BB44" s="268">
        <v>0</v>
      </c>
      <c r="BC44" s="268">
        <f t="shared" si="48"/>
        <v>0</v>
      </c>
      <c r="BD44" s="268">
        <f t="shared" si="58"/>
        <v>0</v>
      </c>
      <c r="BE44" s="268">
        <f t="shared" si="49"/>
        <v>4000</v>
      </c>
      <c r="BF44" s="268">
        <v>1</v>
      </c>
      <c r="BG44" s="268">
        <v>1</v>
      </c>
      <c r="BH44" s="268">
        <v>1</v>
      </c>
      <c r="BI44" s="268"/>
      <c r="BJ44" s="268">
        <v>1</v>
      </c>
      <c r="BK44" s="268">
        <v>1</v>
      </c>
      <c r="BL44" s="268">
        <f t="shared" si="50"/>
        <v>400</v>
      </c>
      <c r="BM44" s="268">
        <f t="shared" si="51"/>
        <v>4000</v>
      </c>
      <c r="BN44" s="268">
        <v>0</v>
      </c>
    </row>
    <row r="45" spans="1:66" x14ac:dyDescent="0.2">
      <c r="A45" s="390" t="str">
        <f t="shared" si="0"/>
        <v>220006004</v>
      </c>
      <c r="B45" s="391">
        <v>2.2000000000000002</v>
      </c>
      <c r="C45" s="392" t="s">
        <v>212</v>
      </c>
      <c r="D45" s="391" t="s">
        <v>181</v>
      </c>
      <c r="E45" s="393">
        <v>0</v>
      </c>
      <c r="F45" s="394">
        <v>1.1000000000000001</v>
      </c>
      <c r="G45" s="448" t="s">
        <v>106</v>
      </c>
      <c r="H45" s="46">
        <f>'Wind Conditions'!$C$6</f>
        <v>12</v>
      </c>
      <c r="I45" s="471">
        <f>'Wind Conditions'!$C$20</f>
        <v>9.8021333333333349E-2</v>
      </c>
      <c r="J45" s="56">
        <f>'Wind Conditions'!$D$20</f>
        <v>7.0999999999999994E-2</v>
      </c>
      <c r="K45" s="398" t="s">
        <v>187</v>
      </c>
      <c r="L45" s="395">
        <f t="shared" si="60"/>
        <v>60</v>
      </c>
      <c r="M45" s="395">
        <v>0</v>
      </c>
      <c r="N45" s="578" t="s">
        <v>210</v>
      </c>
      <c r="O45" s="449">
        <f>'Wave and Current Conditions'!$O$13</f>
        <v>1.4727272727272727</v>
      </c>
      <c r="P45" s="449">
        <f>'Wave and Current Conditions'!$AD$13</f>
        <v>7.6416666666666657</v>
      </c>
      <c r="Q45" s="398">
        <v>4</v>
      </c>
      <c r="R45" s="395">
        <f t="shared" si="1"/>
        <v>60</v>
      </c>
      <c r="S45" s="412">
        <f t="shared" si="61"/>
        <v>5</v>
      </c>
      <c r="T45" s="481">
        <f t="shared" si="13"/>
        <v>-57508598.853213154</v>
      </c>
      <c r="U45" s="450" t="s">
        <v>211</v>
      </c>
      <c r="V45" s="395">
        <f t="shared" si="59"/>
        <v>60</v>
      </c>
      <c r="W45" s="395">
        <f>'Wave and Current Conditions'!$D$98</f>
        <v>0.12</v>
      </c>
      <c r="X45" s="395">
        <v>400</v>
      </c>
      <c r="Y45" s="395">
        <v>3600</v>
      </c>
      <c r="Z45" s="399">
        <v>0.01</v>
      </c>
      <c r="AD45" s="239" t="str">
        <f t="shared" si="54"/>
        <v>'220006004'</v>
      </c>
      <c r="AE45" s="269" t="str">
        <f t="shared" si="40"/>
        <v>'POW'</v>
      </c>
      <c r="AF45" s="268">
        <f t="shared" si="55"/>
        <v>60</v>
      </c>
      <c r="AG45" s="268">
        <f t="shared" si="56"/>
        <v>12</v>
      </c>
      <c r="AH45" s="268">
        <f t="shared" si="41"/>
        <v>1</v>
      </c>
      <c r="AI45" s="239" t="str">
        <f t="shared" si="57"/>
        <v>'D'</v>
      </c>
      <c r="AJ45" s="268">
        <f t="shared" si="42"/>
        <v>10</v>
      </c>
      <c r="AK45" s="268">
        <f t="shared" si="14"/>
        <v>60</v>
      </c>
      <c r="AL45" s="270">
        <f t="shared" si="43"/>
        <v>1.4727272727272727</v>
      </c>
      <c r="AM45" s="270">
        <f t="shared" si="44"/>
        <v>7.6416666666666657</v>
      </c>
      <c r="AN45" s="268">
        <f t="shared" si="8"/>
        <v>2.4</v>
      </c>
      <c r="AO45" s="268">
        <f t="shared" si="45"/>
        <v>4</v>
      </c>
      <c r="AP45" s="268">
        <v>0</v>
      </c>
      <c r="AQ45" s="268">
        <v>15</v>
      </c>
      <c r="AR45" s="268">
        <f t="shared" si="10"/>
        <v>2.4</v>
      </c>
      <c r="AS45" s="268">
        <v>0</v>
      </c>
      <c r="AT45" s="268">
        <v>0</v>
      </c>
      <c r="AU45" s="268">
        <f t="shared" si="15"/>
        <v>60</v>
      </c>
      <c r="AV45" s="268">
        <f t="shared" si="46"/>
        <v>0.12</v>
      </c>
      <c r="AW45" s="268" t="s">
        <v>14</v>
      </c>
      <c r="AX45" s="269" t="str">
        <f t="shared" si="47"/>
        <v>{0,0,0,0,-57508598.8532132,0}</v>
      </c>
      <c r="AY45" s="268" t="s">
        <v>14</v>
      </c>
      <c r="AZ45" s="268" t="s">
        <v>15</v>
      </c>
      <c r="BA45" s="268">
        <v>0</v>
      </c>
      <c r="BB45" s="268">
        <v>0</v>
      </c>
      <c r="BC45" s="268">
        <f t="shared" si="48"/>
        <v>0</v>
      </c>
      <c r="BD45" s="268">
        <f t="shared" si="58"/>
        <v>0</v>
      </c>
      <c r="BE45" s="268">
        <f t="shared" si="49"/>
        <v>4000</v>
      </c>
      <c r="BF45" s="268">
        <v>1</v>
      </c>
      <c r="BG45" s="268">
        <v>1</v>
      </c>
      <c r="BH45" s="268">
        <v>1</v>
      </c>
      <c r="BI45" s="268"/>
      <c r="BJ45" s="268">
        <v>1</v>
      </c>
      <c r="BK45" s="268">
        <v>1</v>
      </c>
      <c r="BL45" s="268">
        <f t="shared" si="50"/>
        <v>400</v>
      </c>
      <c r="BM45" s="268">
        <f t="shared" si="51"/>
        <v>4000</v>
      </c>
      <c r="BN45" s="268">
        <v>0</v>
      </c>
    </row>
    <row r="46" spans="1:66" x14ac:dyDescent="0.2">
      <c r="A46" s="390" t="str">
        <f t="shared" si="0"/>
        <v>220006005</v>
      </c>
      <c r="B46" s="391">
        <v>2.2000000000000002</v>
      </c>
      <c r="C46" s="392" t="s">
        <v>212</v>
      </c>
      <c r="D46" s="391" t="s">
        <v>181</v>
      </c>
      <c r="E46" s="393">
        <v>0</v>
      </c>
      <c r="F46" s="394">
        <v>1.1000000000000001</v>
      </c>
      <c r="G46" s="448" t="s">
        <v>106</v>
      </c>
      <c r="H46" s="46">
        <f>'Wind Conditions'!$C$6</f>
        <v>12</v>
      </c>
      <c r="I46" s="471">
        <f>'Wind Conditions'!$C$20</f>
        <v>9.8021333333333349E-2</v>
      </c>
      <c r="J46" s="56">
        <f>'Wind Conditions'!$D$20</f>
        <v>7.0999999999999994E-2</v>
      </c>
      <c r="K46" s="398" t="s">
        <v>188</v>
      </c>
      <c r="L46" s="395">
        <f t="shared" si="60"/>
        <v>60</v>
      </c>
      <c r="M46" s="395">
        <v>0</v>
      </c>
      <c r="N46" s="578" t="s">
        <v>210</v>
      </c>
      <c r="O46" s="449">
        <f>'Wave and Current Conditions'!$O$13</f>
        <v>1.4727272727272727</v>
      </c>
      <c r="P46" s="449">
        <f>'Wave and Current Conditions'!$AD$13</f>
        <v>7.6416666666666657</v>
      </c>
      <c r="Q46" s="398">
        <v>5</v>
      </c>
      <c r="R46" s="395">
        <f t="shared" si="1"/>
        <v>60</v>
      </c>
      <c r="S46" s="412">
        <f t="shared" si="61"/>
        <v>5</v>
      </c>
      <c r="T46" s="481">
        <f t="shared" si="13"/>
        <v>-57508598.853213154</v>
      </c>
      <c r="U46" s="450" t="s">
        <v>211</v>
      </c>
      <c r="V46" s="395">
        <f t="shared" si="59"/>
        <v>60</v>
      </c>
      <c r="W46" s="395">
        <f>'Wave and Current Conditions'!$D$98</f>
        <v>0.12</v>
      </c>
      <c r="X46" s="395">
        <v>400</v>
      </c>
      <c r="Y46" s="395">
        <v>3600</v>
      </c>
      <c r="Z46" s="399">
        <v>0.01</v>
      </c>
      <c r="AD46" s="239" t="str">
        <f t="shared" si="54"/>
        <v>'220006005'</v>
      </c>
      <c r="AE46" s="269" t="str">
        <f t="shared" si="40"/>
        <v>'POW'</v>
      </c>
      <c r="AF46" s="268">
        <f t="shared" si="55"/>
        <v>60</v>
      </c>
      <c r="AG46" s="268">
        <f t="shared" si="56"/>
        <v>12</v>
      </c>
      <c r="AH46" s="268">
        <f t="shared" si="41"/>
        <v>1</v>
      </c>
      <c r="AI46" s="239" t="str">
        <f t="shared" si="57"/>
        <v>'E'</v>
      </c>
      <c r="AJ46" s="268">
        <f t="shared" si="42"/>
        <v>10</v>
      </c>
      <c r="AK46" s="268">
        <f t="shared" si="14"/>
        <v>60</v>
      </c>
      <c r="AL46" s="270">
        <f t="shared" si="43"/>
        <v>1.4727272727272727</v>
      </c>
      <c r="AM46" s="270">
        <f t="shared" si="44"/>
        <v>7.6416666666666657</v>
      </c>
      <c r="AN46" s="268">
        <f t="shared" si="8"/>
        <v>2.4</v>
      </c>
      <c r="AO46" s="268">
        <f t="shared" si="45"/>
        <v>5</v>
      </c>
      <c r="AP46" s="268">
        <v>0</v>
      </c>
      <c r="AQ46" s="268">
        <v>15</v>
      </c>
      <c r="AR46" s="268">
        <f t="shared" si="10"/>
        <v>2.4</v>
      </c>
      <c r="AS46" s="268">
        <v>0</v>
      </c>
      <c r="AT46" s="268">
        <v>0</v>
      </c>
      <c r="AU46" s="268">
        <f t="shared" si="15"/>
        <v>60</v>
      </c>
      <c r="AV46" s="268">
        <f t="shared" si="46"/>
        <v>0.12</v>
      </c>
      <c r="AW46" s="268" t="s">
        <v>14</v>
      </c>
      <c r="AX46" s="269" t="str">
        <f t="shared" si="47"/>
        <v>{0,0,0,0,-57508598.8532132,0}</v>
      </c>
      <c r="AY46" s="268" t="s">
        <v>14</v>
      </c>
      <c r="AZ46" s="268" t="s">
        <v>15</v>
      </c>
      <c r="BA46" s="268">
        <v>0</v>
      </c>
      <c r="BB46" s="268">
        <v>0</v>
      </c>
      <c r="BC46" s="268">
        <f t="shared" si="48"/>
        <v>0</v>
      </c>
      <c r="BD46" s="268">
        <f t="shared" si="58"/>
        <v>0</v>
      </c>
      <c r="BE46" s="268">
        <f t="shared" si="49"/>
        <v>4000</v>
      </c>
      <c r="BF46" s="268">
        <v>1</v>
      </c>
      <c r="BG46" s="268">
        <v>1</v>
      </c>
      <c r="BH46" s="268">
        <v>1</v>
      </c>
      <c r="BI46" s="268"/>
      <c r="BJ46" s="268">
        <v>1</v>
      </c>
      <c r="BK46" s="268">
        <v>1</v>
      </c>
      <c r="BL46" s="268">
        <f t="shared" si="50"/>
        <v>400</v>
      </c>
      <c r="BM46" s="268">
        <f t="shared" si="51"/>
        <v>4000</v>
      </c>
      <c r="BN46" s="268">
        <v>0</v>
      </c>
    </row>
    <row r="47" spans="1:66" x14ac:dyDescent="0.2">
      <c r="A47" s="402" t="str">
        <f t="shared" si="0"/>
        <v>220006006</v>
      </c>
      <c r="B47" s="391">
        <v>2.2000000000000002</v>
      </c>
      <c r="C47" s="392" t="s">
        <v>212</v>
      </c>
      <c r="D47" s="403" t="s">
        <v>181</v>
      </c>
      <c r="E47" s="405">
        <v>0</v>
      </c>
      <c r="F47" s="406">
        <v>1.1000000000000001</v>
      </c>
      <c r="G47" s="448" t="s">
        <v>106</v>
      </c>
      <c r="H47" s="46">
        <f>'Wind Conditions'!$C$6</f>
        <v>12</v>
      </c>
      <c r="I47" s="471">
        <f>'Wind Conditions'!$C$20</f>
        <v>9.8021333333333349E-2</v>
      </c>
      <c r="J47" s="56">
        <f>'Wind Conditions'!$D$20</f>
        <v>7.0999999999999994E-2</v>
      </c>
      <c r="K47" s="410" t="s">
        <v>190</v>
      </c>
      <c r="L47" s="395">
        <f t="shared" si="60"/>
        <v>60</v>
      </c>
      <c r="M47" s="395">
        <v>0</v>
      </c>
      <c r="N47" s="578" t="s">
        <v>210</v>
      </c>
      <c r="O47" s="449">
        <f>'Wave and Current Conditions'!$O$13</f>
        <v>1.4727272727272727</v>
      </c>
      <c r="P47" s="449">
        <f>'Wave and Current Conditions'!$AD$13</f>
        <v>7.6416666666666657</v>
      </c>
      <c r="Q47" s="410">
        <v>6</v>
      </c>
      <c r="R47" s="407">
        <f t="shared" si="1"/>
        <v>60</v>
      </c>
      <c r="S47" s="412">
        <f t="shared" si="61"/>
        <v>5</v>
      </c>
      <c r="T47" s="481">
        <f t="shared" si="13"/>
        <v>-57508598.853213154</v>
      </c>
      <c r="U47" s="450" t="s">
        <v>211</v>
      </c>
      <c r="V47" s="407">
        <f t="shared" si="59"/>
        <v>60</v>
      </c>
      <c r="W47" s="395">
        <f>'Wave and Current Conditions'!$D$98</f>
        <v>0.12</v>
      </c>
      <c r="X47" s="395">
        <v>400</v>
      </c>
      <c r="Y47" s="395">
        <v>3600</v>
      </c>
      <c r="Z47" s="411">
        <v>0.01</v>
      </c>
      <c r="AD47" s="239" t="str">
        <f t="shared" si="54"/>
        <v>'220006006'</v>
      </c>
      <c r="AE47" s="269" t="str">
        <f t="shared" si="40"/>
        <v>'POW'</v>
      </c>
      <c r="AF47" s="268">
        <f t="shared" si="55"/>
        <v>60</v>
      </c>
      <c r="AG47" s="268">
        <f t="shared" si="56"/>
        <v>12</v>
      </c>
      <c r="AH47" s="268">
        <f t="shared" si="41"/>
        <v>1</v>
      </c>
      <c r="AI47" s="239" t="str">
        <f t="shared" si="57"/>
        <v>'F'</v>
      </c>
      <c r="AJ47" s="268">
        <f t="shared" si="42"/>
        <v>10</v>
      </c>
      <c r="AK47" s="268">
        <f t="shared" si="14"/>
        <v>60</v>
      </c>
      <c r="AL47" s="270">
        <f t="shared" si="43"/>
        <v>1.4727272727272727</v>
      </c>
      <c r="AM47" s="270">
        <f t="shared" si="44"/>
        <v>7.6416666666666657</v>
      </c>
      <c r="AN47" s="268">
        <f t="shared" si="8"/>
        <v>2.4</v>
      </c>
      <c r="AO47" s="268">
        <f t="shared" si="45"/>
        <v>6</v>
      </c>
      <c r="AP47" s="268">
        <v>0</v>
      </c>
      <c r="AQ47" s="268">
        <v>15</v>
      </c>
      <c r="AR47" s="268">
        <f t="shared" si="10"/>
        <v>2.4</v>
      </c>
      <c r="AS47" s="268">
        <v>0</v>
      </c>
      <c r="AT47" s="268">
        <v>0</v>
      </c>
      <c r="AU47" s="268">
        <f t="shared" si="15"/>
        <v>60</v>
      </c>
      <c r="AV47" s="268">
        <f t="shared" si="46"/>
        <v>0.12</v>
      </c>
      <c r="AW47" s="268" t="s">
        <v>14</v>
      </c>
      <c r="AX47" s="269" t="str">
        <f t="shared" si="47"/>
        <v>{0,0,0,0,-57508598.8532132,0}</v>
      </c>
      <c r="AY47" s="268" t="s">
        <v>14</v>
      </c>
      <c r="AZ47" s="268" t="s">
        <v>15</v>
      </c>
      <c r="BA47" s="268">
        <v>0</v>
      </c>
      <c r="BB47" s="268">
        <v>0</v>
      </c>
      <c r="BC47" s="268">
        <f t="shared" si="48"/>
        <v>0</v>
      </c>
      <c r="BD47" s="268">
        <f t="shared" si="58"/>
        <v>0</v>
      </c>
      <c r="BE47" s="268">
        <f t="shared" si="49"/>
        <v>4000</v>
      </c>
      <c r="BF47" s="268">
        <v>1</v>
      </c>
      <c r="BG47" s="268">
        <v>1</v>
      </c>
      <c r="BH47" s="268">
        <v>1</v>
      </c>
      <c r="BI47" s="268"/>
      <c r="BJ47" s="268">
        <v>1</v>
      </c>
      <c r="BK47" s="268">
        <v>1</v>
      </c>
      <c r="BL47" s="268">
        <f t="shared" si="50"/>
        <v>400</v>
      </c>
      <c r="BM47" s="268">
        <f t="shared" si="51"/>
        <v>4000</v>
      </c>
      <c r="BN47" s="268">
        <v>0</v>
      </c>
    </row>
    <row r="48" spans="1:66" x14ac:dyDescent="0.2">
      <c r="A48" s="402" t="str">
        <f t="shared" si="0"/>
        <v>220006007</v>
      </c>
      <c r="B48" s="391">
        <v>2.2000000000000002</v>
      </c>
      <c r="C48" s="392" t="s">
        <v>212</v>
      </c>
      <c r="D48" s="403" t="s">
        <v>181</v>
      </c>
      <c r="E48" s="405">
        <v>0</v>
      </c>
      <c r="F48" s="406">
        <v>1.1000000000000001</v>
      </c>
      <c r="G48" s="448" t="s">
        <v>106</v>
      </c>
      <c r="H48" s="46">
        <f>'Wind Conditions'!$C$6</f>
        <v>12</v>
      </c>
      <c r="I48" s="471">
        <f>'Wind Conditions'!$C$20</f>
        <v>9.8021333333333349E-2</v>
      </c>
      <c r="J48" s="56">
        <f>'Wind Conditions'!$D$20</f>
        <v>7.0999999999999994E-2</v>
      </c>
      <c r="K48" s="447" t="s">
        <v>191</v>
      </c>
      <c r="L48" s="395">
        <f t="shared" si="60"/>
        <v>60</v>
      </c>
      <c r="M48" s="395">
        <v>0</v>
      </c>
      <c r="N48" s="578" t="s">
        <v>210</v>
      </c>
      <c r="O48" s="449">
        <f>'Wave and Current Conditions'!$O$13</f>
        <v>1.4727272727272727</v>
      </c>
      <c r="P48" s="449">
        <f>'Wave and Current Conditions'!$AD$13</f>
        <v>7.6416666666666657</v>
      </c>
      <c r="Q48" s="410">
        <v>7</v>
      </c>
      <c r="R48" s="407">
        <f t="shared" si="1"/>
        <v>60</v>
      </c>
      <c r="S48" s="412">
        <f t="shared" si="61"/>
        <v>5</v>
      </c>
      <c r="T48" s="481">
        <f t="shared" si="13"/>
        <v>-57508598.853213154</v>
      </c>
      <c r="U48" s="450" t="s">
        <v>211</v>
      </c>
      <c r="V48" s="407">
        <f t="shared" ref="V48:V59" si="62">R48</f>
        <v>60</v>
      </c>
      <c r="W48" s="395">
        <f>'Wave and Current Conditions'!$D$98</f>
        <v>0.12</v>
      </c>
      <c r="X48" s="395">
        <v>400</v>
      </c>
      <c r="Y48" s="395">
        <v>3600</v>
      </c>
      <c r="Z48" s="411">
        <v>0.01</v>
      </c>
      <c r="AD48" s="239" t="str">
        <f t="shared" si="54"/>
        <v>'220006007'</v>
      </c>
      <c r="AE48" s="269" t="str">
        <f t="shared" si="40"/>
        <v>'POW'</v>
      </c>
      <c r="AF48" s="268">
        <f t="shared" si="55"/>
        <v>60</v>
      </c>
      <c r="AG48" s="268">
        <f t="shared" si="56"/>
        <v>12</v>
      </c>
      <c r="AH48" s="268">
        <f t="shared" si="41"/>
        <v>1</v>
      </c>
      <c r="AI48" s="239" t="str">
        <f t="shared" si="57"/>
        <v>'G'</v>
      </c>
      <c r="AJ48" s="268">
        <f t="shared" si="42"/>
        <v>10</v>
      </c>
      <c r="AK48" s="268">
        <f t="shared" si="14"/>
        <v>60</v>
      </c>
      <c r="AL48" s="270">
        <f t="shared" si="43"/>
        <v>1.4727272727272727</v>
      </c>
      <c r="AM48" s="270">
        <f t="shared" si="44"/>
        <v>7.6416666666666657</v>
      </c>
      <c r="AN48" s="268">
        <f t="shared" si="8"/>
        <v>2.4</v>
      </c>
      <c r="AO48" s="268">
        <f t="shared" si="45"/>
        <v>7</v>
      </c>
      <c r="AP48" s="268">
        <v>0</v>
      </c>
      <c r="AQ48" s="268">
        <v>15</v>
      </c>
      <c r="AR48" s="268">
        <f t="shared" si="10"/>
        <v>2.4</v>
      </c>
      <c r="AS48" s="268">
        <v>0</v>
      </c>
      <c r="AT48" s="268">
        <v>0</v>
      </c>
      <c r="AU48" s="268">
        <f t="shared" si="15"/>
        <v>60</v>
      </c>
      <c r="AV48" s="268">
        <f t="shared" si="46"/>
        <v>0.12</v>
      </c>
      <c r="AW48" s="268" t="s">
        <v>14</v>
      </c>
      <c r="AX48" s="269" t="str">
        <f t="shared" si="47"/>
        <v>{0,0,0,0,-57508598.8532132,0}</v>
      </c>
      <c r="AY48" s="268" t="s">
        <v>14</v>
      </c>
      <c r="AZ48" s="268" t="s">
        <v>15</v>
      </c>
      <c r="BA48" s="268">
        <v>0</v>
      </c>
      <c r="BB48" s="268">
        <v>0</v>
      </c>
      <c r="BC48" s="268">
        <f t="shared" si="48"/>
        <v>0</v>
      </c>
      <c r="BD48" s="268">
        <f t="shared" si="58"/>
        <v>0</v>
      </c>
      <c r="BE48" s="268">
        <f t="shared" si="49"/>
        <v>4000</v>
      </c>
      <c r="BF48" s="268">
        <v>1</v>
      </c>
      <c r="BG48" s="268">
        <v>1</v>
      </c>
      <c r="BH48" s="268">
        <v>1</v>
      </c>
      <c r="BI48" s="268"/>
      <c r="BJ48" s="268">
        <v>1</v>
      </c>
      <c r="BK48" s="268">
        <v>1</v>
      </c>
      <c r="BL48" s="268">
        <f t="shared" si="50"/>
        <v>400</v>
      </c>
      <c r="BM48" s="268">
        <f t="shared" si="51"/>
        <v>4000</v>
      </c>
      <c r="BN48" s="268">
        <v>0</v>
      </c>
    </row>
    <row r="49" spans="1:66" x14ac:dyDescent="0.2">
      <c r="A49" s="402" t="str">
        <f t="shared" si="0"/>
        <v>220006008</v>
      </c>
      <c r="B49" s="391">
        <v>2.2000000000000002</v>
      </c>
      <c r="C49" s="392" t="s">
        <v>212</v>
      </c>
      <c r="D49" s="403" t="s">
        <v>181</v>
      </c>
      <c r="E49" s="405">
        <v>0</v>
      </c>
      <c r="F49" s="406">
        <v>1.1000000000000001</v>
      </c>
      <c r="G49" s="448" t="s">
        <v>106</v>
      </c>
      <c r="H49" s="46">
        <f>'Wind Conditions'!$C$6</f>
        <v>12</v>
      </c>
      <c r="I49" s="471">
        <f>'Wind Conditions'!$C$20</f>
        <v>9.8021333333333349E-2</v>
      </c>
      <c r="J49" s="56">
        <f>'Wind Conditions'!$D$20</f>
        <v>7.0999999999999994E-2</v>
      </c>
      <c r="K49" s="447" t="s">
        <v>192</v>
      </c>
      <c r="L49" s="395">
        <f t="shared" si="60"/>
        <v>60</v>
      </c>
      <c r="M49" s="395">
        <v>0</v>
      </c>
      <c r="N49" s="578" t="s">
        <v>210</v>
      </c>
      <c r="O49" s="449">
        <f>'Wave and Current Conditions'!$O$13</f>
        <v>1.4727272727272727</v>
      </c>
      <c r="P49" s="449">
        <f>'Wave and Current Conditions'!$AD$13</f>
        <v>7.6416666666666657</v>
      </c>
      <c r="Q49" s="410">
        <v>8</v>
      </c>
      <c r="R49" s="407">
        <f t="shared" si="1"/>
        <v>60</v>
      </c>
      <c r="S49" s="412">
        <f t="shared" si="61"/>
        <v>5</v>
      </c>
      <c r="T49" s="481">
        <f t="shared" si="13"/>
        <v>-57508598.853213154</v>
      </c>
      <c r="U49" s="450" t="s">
        <v>211</v>
      </c>
      <c r="V49" s="407">
        <f t="shared" si="62"/>
        <v>60</v>
      </c>
      <c r="W49" s="395">
        <f>'Wave and Current Conditions'!$D$98</f>
        <v>0.12</v>
      </c>
      <c r="X49" s="395">
        <v>400</v>
      </c>
      <c r="Y49" s="395">
        <v>3600</v>
      </c>
      <c r="Z49" s="411">
        <v>0.01</v>
      </c>
      <c r="AD49" s="239" t="str">
        <f t="shared" si="54"/>
        <v>'220006008'</v>
      </c>
      <c r="AE49" s="269" t="str">
        <f t="shared" si="40"/>
        <v>'POW'</v>
      </c>
      <c r="AF49" s="268">
        <f t="shared" si="55"/>
        <v>60</v>
      </c>
      <c r="AG49" s="268">
        <f t="shared" si="56"/>
        <v>12</v>
      </c>
      <c r="AH49" s="268">
        <f t="shared" si="41"/>
        <v>1</v>
      </c>
      <c r="AI49" s="239" t="str">
        <f t="shared" si="57"/>
        <v>'H'</v>
      </c>
      <c r="AJ49" s="268">
        <f t="shared" si="42"/>
        <v>10</v>
      </c>
      <c r="AK49" s="268">
        <f t="shared" si="14"/>
        <v>60</v>
      </c>
      <c r="AL49" s="270">
        <f t="shared" si="43"/>
        <v>1.4727272727272727</v>
      </c>
      <c r="AM49" s="270">
        <f t="shared" si="44"/>
        <v>7.6416666666666657</v>
      </c>
      <c r="AN49" s="268">
        <f t="shared" si="8"/>
        <v>2.4</v>
      </c>
      <c r="AO49" s="268">
        <f t="shared" si="45"/>
        <v>8</v>
      </c>
      <c r="AP49" s="268">
        <v>0</v>
      </c>
      <c r="AQ49" s="268">
        <v>15</v>
      </c>
      <c r="AR49" s="268">
        <f t="shared" si="10"/>
        <v>2.4</v>
      </c>
      <c r="AS49" s="268">
        <v>0</v>
      </c>
      <c r="AT49" s="268">
        <v>0</v>
      </c>
      <c r="AU49" s="268">
        <f t="shared" si="15"/>
        <v>60</v>
      </c>
      <c r="AV49" s="268">
        <f t="shared" si="46"/>
        <v>0.12</v>
      </c>
      <c r="AW49" s="268" t="s">
        <v>14</v>
      </c>
      <c r="AX49" s="269" t="str">
        <f t="shared" si="47"/>
        <v>{0,0,0,0,-57508598.8532132,0}</v>
      </c>
      <c r="AY49" s="268" t="s">
        <v>14</v>
      </c>
      <c r="AZ49" s="268" t="s">
        <v>15</v>
      </c>
      <c r="BA49" s="268">
        <v>0</v>
      </c>
      <c r="BB49" s="268">
        <v>0</v>
      </c>
      <c r="BC49" s="268">
        <f t="shared" si="48"/>
        <v>0</v>
      </c>
      <c r="BD49" s="268">
        <f t="shared" si="58"/>
        <v>0</v>
      </c>
      <c r="BE49" s="268">
        <f t="shared" si="49"/>
        <v>4000</v>
      </c>
      <c r="BF49" s="268">
        <v>1</v>
      </c>
      <c r="BG49" s="268">
        <v>1</v>
      </c>
      <c r="BH49" s="268">
        <v>1</v>
      </c>
      <c r="BI49" s="268"/>
      <c r="BJ49" s="268">
        <v>1</v>
      </c>
      <c r="BK49" s="268">
        <v>1</v>
      </c>
      <c r="BL49" s="268">
        <f t="shared" si="50"/>
        <v>400</v>
      </c>
      <c r="BM49" s="268">
        <f t="shared" si="51"/>
        <v>4000</v>
      </c>
      <c r="BN49" s="268">
        <v>0</v>
      </c>
    </row>
    <row r="50" spans="1:66" x14ac:dyDescent="0.2">
      <c r="A50" s="402" t="str">
        <f t="shared" si="0"/>
        <v>220006009</v>
      </c>
      <c r="B50" s="391">
        <v>2.2000000000000002</v>
      </c>
      <c r="C50" s="392" t="s">
        <v>212</v>
      </c>
      <c r="D50" s="403" t="s">
        <v>181</v>
      </c>
      <c r="E50" s="405">
        <v>0</v>
      </c>
      <c r="F50" s="406">
        <v>1.1000000000000001</v>
      </c>
      <c r="G50" s="448" t="s">
        <v>106</v>
      </c>
      <c r="H50" s="46">
        <f>'Wind Conditions'!$C$6</f>
        <v>12</v>
      </c>
      <c r="I50" s="471">
        <f>'Wind Conditions'!$C$20</f>
        <v>9.8021333333333349E-2</v>
      </c>
      <c r="J50" s="56">
        <f>'Wind Conditions'!$D$20</f>
        <v>7.0999999999999994E-2</v>
      </c>
      <c r="K50" s="447" t="s">
        <v>193</v>
      </c>
      <c r="L50" s="395">
        <f t="shared" si="60"/>
        <v>60</v>
      </c>
      <c r="M50" s="395">
        <v>0</v>
      </c>
      <c r="N50" s="578" t="s">
        <v>210</v>
      </c>
      <c r="O50" s="449">
        <f>'Wave and Current Conditions'!$O$13</f>
        <v>1.4727272727272727</v>
      </c>
      <c r="P50" s="449">
        <f>'Wave and Current Conditions'!$AD$13</f>
        <v>7.6416666666666657</v>
      </c>
      <c r="Q50" s="410">
        <v>9</v>
      </c>
      <c r="R50" s="407">
        <f t="shared" si="1"/>
        <v>60</v>
      </c>
      <c r="S50" s="412">
        <f t="shared" si="61"/>
        <v>5</v>
      </c>
      <c r="T50" s="481">
        <f t="shared" si="13"/>
        <v>-57508598.853213154</v>
      </c>
      <c r="U50" s="450" t="s">
        <v>211</v>
      </c>
      <c r="V50" s="407">
        <f t="shared" si="62"/>
        <v>60</v>
      </c>
      <c r="W50" s="395">
        <f>'Wave and Current Conditions'!$D$98</f>
        <v>0.12</v>
      </c>
      <c r="X50" s="395">
        <v>400</v>
      </c>
      <c r="Y50" s="395">
        <v>3600</v>
      </c>
      <c r="Z50" s="411">
        <v>0.01</v>
      </c>
      <c r="AD50" s="239" t="str">
        <f t="shared" si="54"/>
        <v>'220006009'</v>
      </c>
      <c r="AE50" s="269" t="str">
        <f t="shared" si="40"/>
        <v>'POW'</v>
      </c>
      <c r="AF50" s="268">
        <f t="shared" si="55"/>
        <v>60</v>
      </c>
      <c r="AG50" s="268">
        <f t="shared" si="56"/>
        <v>12</v>
      </c>
      <c r="AH50" s="268">
        <f t="shared" si="41"/>
        <v>1</v>
      </c>
      <c r="AI50" s="239" t="str">
        <f t="shared" si="57"/>
        <v>'I'</v>
      </c>
      <c r="AJ50" s="268">
        <f t="shared" si="42"/>
        <v>10</v>
      </c>
      <c r="AK50" s="268">
        <f t="shared" si="14"/>
        <v>60</v>
      </c>
      <c r="AL50" s="270">
        <f t="shared" si="43"/>
        <v>1.4727272727272727</v>
      </c>
      <c r="AM50" s="270">
        <f t="shared" si="44"/>
        <v>7.6416666666666657</v>
      </c>
      <c r="AN50" s="268">
        <f t="shared" si="8"/>
        <v>2.4</v>
      </c>
      <c r="AO50" s="268">
        <f t="shared" si="45"/>
        <v>9</v>
      </c>
      <c r="AP50" s="268">
        <v>0</v>
      </c>
      <c r="AQ50" s="268">
        <v>15</v>
      </c>
      <c r="AR50" s="268">
        <f t="shared" si="10"/>
        <v>2.4</v>
      </c>
      <c r="AS50" s="268">
        <v>0</v>
      </c>
      <c r="AT50" s="268">
        <v>0</v>
      </c>
      <c r="AU50" s="268">
        <f t="shared" si="15"/>
        <v>60</v>
      </c>
      <c r="AV50" s="268">
        <f t="shared" si="46"/>
        <v>0.12</v>
      </c>
      <c r="AW50" s="268" t="s">
        <v>14</v>
      </c>
      <c r="AX50" s="269" t="str">
        <f t="shared" si="47"/>
        <v>{0,0,0,0,-57508598.8532132,0}</v>
      </c>
      <c r="AY50" s="268" t="s">
        <v>14</v>
      </c>
      <c r="AZ50" s="268" t="s">
        <v>15</v>
      </c>
      <c r="BA50" s="268">
        <v>0</v>
      </c>
      <c r="BB50" s="268">
        <v>0</v>
      </c>
      <c r="BC50" s="268">
        <f t="shared" si="48"/>
        <v>0</v>
      </c>
      <c r="BD50" s="268">
        <f t="shared" si="58"/>
        <v>0</v>
      </c>
      <c r="BE50" s="268">
        <f t="shared" si="49"/>
        <v>4000</v>
      </c>
      <c r="BF50" s="268">
        <v>1</v>
      </c>
      <c r="BG50" s="268">
        <v>1</v>
      </c>
      <c r="BH50" s="268">
        <v>1</v>
      </c>
      <c r="BI50" s="268"/>
      <c r="BJ50" s="268">
        <v>1</v>
      </c>
      <c r="BK50" s="268">
        <v>1</v>
      </c>
      <c r="BL50" s="268">
        <f t="shared" si="50"/>
        <v>400</v>
      </c>
      <c r="BM50" s="268">
        <f t="shared" si="51"/>
        <v>4000</v>
      </c>
      <c r="BN50" s="268">
        <v>0</v>
      </c>
    </row>
    <row r="51" spans="1:66" x14ac:dyDescent="0.2">
      <c r="A51" s="402" t="str">
        <f t="shared" si="0"/>
        <v>220006010</v>
      </c>
      <c r="B51" s="391">
        <v>2.2000000000000002</v>
      </c>
      <c r="C51" s="392" t="s">
        <v>212</v>
      </c>
      <c r="D51" s="403" t="s">
        <v>181</v>
      </c>
      <c r="E51" s="405">
        <v>0</v>
      </c>
      <c r="F51" s="406">
        <v>1.1000000000000001</v>
      </c>
      <c r="G51" s="448" t="s">
        <v>106</v>
      </c>
      <c r="H51" s="46">
        <f>'Wind Conditions'!$C$6</f>
        <v>12</v>
      </c>
      <c r="I51" s="471">
        <f>'Wind Conditions'!$C$20</f>
        <v>9.8021333333333349E-2</v>
      </c>
      <c r="J51" s="56">
        <f>'Wind Conditions'!$D$20</f>
        <v>7.0999999999999994E-2</v>
      </c>
      <c r="K51" s="447" t="s">
        <v>194</v>
      </c>
      <c r="L51" s="395">
        <f t="shared" si="60"/>
        <v>60</v>
      </c>
      <c r="M51" s="395">
        <v>0</v>
      </c>
      <c r="N51" s="578" t="s">
        <v>210</v>
      </c>
      <c r="O51" s="449">
        <f>'Wave and Current Conditions'!$O$13</f>
        <v>1.4727272727272727</v>
      </c>
      <c r="P51" s="449">
        <f>'Wave and Current Conditions'!$AD$13</f>
        <v>7.6416666666666657</v>
      </c>
      <c r="Q51" s="410">
        <v>10</v>
      </c>
      <c r="R51" s="407">
        <f t="shared" si="1"/>
        <v>60</v>
      </c>
      <c r="S51" s="412">
        <f t="shared" si="61"/>
        <v>5</v>
      </c>
      <c r="T51" s="481">
        <f t="shared" si="13"/>
        <v>-57508598.853213154</v>
      </c>
      <c r="U51" s="450" t="s">
        <v>211</v>
      </c>
      <c r="V51" s="407">
        <f t="shared" si="62"/>
        <v>60</v>
      </c>
      <c r="W51" s="395">
        <f>'Wave and Current Conditions'!$D$98</f>
        <v>0.12</v>
      </c>
      <c r="X51" s="395">
        <v>400</v>
      </c>
      <c r="Y51" s="395">
        <v>3600</v>
      </c>
      <c r="Z51" s="411">
        <v>0.01</v>
      </c>
      <c r="AD51" s="239" t="str">
        <f t="shared" si="54"/>
        <v>'220006010'</v>
      </c>
      <c r="AE51" s="269" t="str">
        <f t="shared" si="40"/>
        <v>'POW'</v>
      </c>
      <c r="AF51" s="268">
        <f t="shared" si="55"/>
        <v>60</v>
      </c>
      <c r="AG51" s="268">
        <f t="shared" si="56"/>
        <v>12</v>
      </c>
      <c r="AH51" s="268">
        <f t="shared" si="41"/>
        <v>1</v>
      </c>
      <c r="AI51" s="239" t="str">
        <f t="shared" si="57"/>
        <v>'J'</v>
      </c>
      <c r="AJ51" s="268">
        <f t="shared" si="42"/>
        <v>10</v>
      </c>
      <c r="AK51" s="268">
        <f t="shared" si="14"/>
        <v>60</v>
      </c>
      <c r="AL51" s="270">
        <f t="shared" si="43"/>
        <v>1.4727272727272727</v>
      </c>
      <c r="AM51" s="270">
        <f t="shared" si="44"/>
        <v>7.6416666666666657</v>
      </c>
      <c r="AN51" s="268">
        <f t="shared" si="8"/>
        <v>2.4</v>
      </c>
      <c r="AO51" s="268">
        <f t="shared" si="45"/>
        <v>10</v>
      </c>
      <c r="AP51" s="268">
        <v>0</v>
      </c>
      <c r="AQ51" s="268">
        <v>15</v>
      </c>
      <c r="AR51" s="268">
        <f t="shared" si="10"/>
        <v>2.4</v>
      </c>
      <c r="AS51" s="268">
        <v>0</v>
      </c>
      <c r="AT51" s="268">
        <v>0</v>
      </c>
      <c r="AU51" s="268">
        <f t="shared" si="15"/>
        <v>60</v>
      </c>
      <c r="AV51" s="268">
        <f t="shared" si="46"/>
        <v>0.12</v>
      </c>
      <c r="AW51" s="268" t="s">
        <v>14</v>
      </c>
      <c r="AX51" s="269" t="str">
        <f t="shared" si="47"/>
        <v>{0,0,0,0,-57508598.8532132,0}</v>
      </c>
      <c r="AY51" s="268" t="s">
        <v>14</v>
      </c>
      <c r="AZ51" s="268" t="s">
        <v>15</v>
      </c>
      <c r="BA51" s="268">
        <v>0</v>
      </c>
      <c r="BB51" s="268">
        <v>0</v>
      </c>
      <c r="BC51" s="268">
        <f t="shared" si="48"/>
        <v>0</v>
      </c>
      <c r="BD51" s="268">
        <f t="shared" si="58"/>
        <v>0</v>
      </c>
      <c r="BE51" s="268">
        <f t="shared" si="49"/>
        <v>4000</v>
      </c>
      <c r="BF51" s="268">
        <v>1</v>
      </c>
      <c r="BG51" s="268">
        <v>1</v>
      </c>
      <c r="BH51" s="268">
        <v>1</v>
      </c>
      <c r="BI51" s="268"/>
      <c r="BJ51" s="268">
        <v>1</v>
      </c>
      <c r="BK51" s="268">
        <v>1</v>
      </c>
      <c r="BL51" s="268">
        <f t="shared" si="50"/>
        <v>400</v>
      </c>
      <c r="BM51" s="268">
        <f t="shared" si="51"/>
        <v>4000</v>
      </c>
      <c r="BN51" s="268">
        <v>0</v>
      </c>
    </row>
    <row r="52" spans="1:66" x14ac:dyDescent="0.2">
      <c r="A52" s="402" t="str">
        <f t="shared" si="0"/>
        <v>220006011</v>
      </c>
      <c r="B52" s="391">
        <v>2.2000000000000002</v>
      </c>
      <c r="C52" s="392" t="s">
        <v>212</v>
      </c>
      <c r="D52" s="403" t="s">
        <v>181</v>
      </c>
      <c r="E52" s="405">
        <v>0</v>
      </c>
      <c r="F52" s="406">
        <v>1.1000000000000001</v>
      </c>
      <c r="G52" s="448" t="s">
        <v>106</v>
      </c>
      <c r="H52" s="46">
        <f>'Wind Conditions'!$C$6</f>
        <v>12</v>
      </c>
      <c r="I52" s="471">
        <f>'Wind Conditions'!$C$20</f>
        <v>9.8021333333333349E-2</v>
      </c>
      <c r="J52" s="56">
        <f>'Wind Conditions'!$D$20</f>
        <v>7.0999999999999994E-2</v>
      </c>
      <c r="K52" s="447" t="s">
        <v>195</v>
      </c>
      <c r="L52" s="395">
        <f t="shared" si="60"/>
        <v>60</v>
      </c>
      <c r="M52" s="395">
        <v>0</v>
      </c>
      <c r="N52" s="578" t="s">
        <v>210</v>
      </c>
      <c r="O52" s="449">
        <f>'Wave and Current Conditions'!$O$13</f>
        <v>1.4727272727272727</v>
      </c>
      <c r="P52" s="449">
        <f>'Wave and Current Conditions'!$AD$13</f>
        <v>7.6416666666666657</v>
      </c>
      <c r="Q52" s="410">
        <v>11</v>
      </c>
      <c r="R52" s="407">
        <f t="shared" si="1"/>
        <v>60</v>
      </c>
      <c r="S52" s="412">
        <f t="shared" si="61"/>
        <v>5</v>
      </c>
      <c r="T52" s="481">
        <f t="shared" si="13"/>
        <v>-57508598.853213154</v>
      </c>
      <c r="U52" s="450" t="s">
        <v>211</v>
      </c>
      <c r="V52" s="407">
        <f t="shared" si="62"/>
        <v>60</v>
      </c>
      <c r="W52" s="395">
        <f>'Wave and Current Conditions'!$D$98</f>
        <v>0.12</v>
      </c>
      <c r="X52" s="395">
        <v>400</v>
      </c>
      <c r="Y52" s="395">
        <v>3600</v>
      </c>
      <c r="Z52" s="411">
        <v>0.01</v>
      </c>
      <c r="AD52" s="239" t="str">
        <f t="shared" si="54"/>
        <v>'220006011'</v>
      </c>
      <c r="AE52" s="269" t="str">
        <f t="shared" si="40"/>
        <v>'POW'</v>
      </c>
      <c r="AF52" s="268">
        <f t="shared" si="55"/>
        <v>60</v>
      </c>
      <c r="AG52" s="268">
        <f t="shared" si="56"/>
        <v>12</v>
      </c>
      <c r="AH52" s="268">
        <f t="shared" si="41"/>
        <v>1</v>
      </c>
      <c r="AI52" s="239" t="str">
        <f t="shared" si="57"/>
        <v>'K'</v>
      </c>
      <c r="AJ52" s="268">
        <f t="shared" si="42"/>
        <v>10</v>
      </c>
      <c r="AK52" s="268">
        <f t="shared" si="14"/>
        <v>60</v>
      </c>
      <c r="AL52" s="270">
        <f t="shared" si="43"/>
        <v>1.4727272727272727</v>
      </c>
      <c r="AM52" s="270">
        <f t="shared" si="44"/>
        <v>7.6416666666666657</v>
      </c>
      <c r="AN52" s="268">
        <f t="shared" si="8"/>
        <v>2.4</v>
      </c>
      <c r="AO52" s="268">
        <f t="shared" si="45"/>
        <v>11</v>
      </c>
      <c r="AP52" s="268">
        <v>0</v>
      </c>
      <c r="AQ52" s="268">
        <v>15</v>
      </c>
      <c r="AR52" s="268">
        <f t="shared" si="10"/>
        <v>2.4</v>
      </c>
      <c r="AS52" s="268">
        <v>0</v>
      </c>
      <c r="AT52" s="268">
        <v>0</v>
      </c>
      <c r="AU52" s="268">
        <f t="shared" si="15"/>
        <v>60</v>
      </c>
      <c r="AV52" s="268">
        <f t="shared" si="46"/>
        <v>0.12</v>
      </c>
      <c r="AW52" s="268" t="s">
        <v>14</v>
      </c>
      <c r="AX52" s="269" t="str">
        <f t="shared" si="47"/>
        <v>{0,0,0,0,-57508598.8532132,0}</v>
      </c>
      <c r="AY52" s="268" t="s">
        <v>14</v>
      </c>
      <c r="AZ52" s="268" t="s">
        <v>15</v>
      </c>
      <c r="BA52" s="268">
        <v>0</v>
      </c>
      <c r="BB52" s="268">
        <v>0</v>
      </c>
      <c r="BC52" s="268">
        <f t="shared" si="48"/>
        <v>0</v>
      </c>
      <c r="BD52" s="268">
        <f t="shared" si="58"/>
        <v>0</v>
      </c>
      <c r="BE52" s="268">
        <f t="shared" si="49"/>
        <v>4000</v>
      </c>
      <c r="BF52" s="268">
        <v>1</v>
      </c>
      <c r="BG52" s="268">
        <v>1</v>
      </c>
      <c r="BH52" s="268">
        <v>1</v>
      </c>
      <c r="BI52" s="268"/>
      <c r="BJ52" s="268">
        <v>1</v>
      </c>
      <c r="BK52" s="268">
        <v>1</v>
      </c>
      <c r="BL52" s="268">
        <f t="shared" si="50"/>
        <v>400</v>
      </c>
      <c r="BM52" s="268">
        <f t="shared" si="51"/>
        <v>4000</v>
      </c>
      <c r="BN52" s="268">
        <v>0</v>
      </c>
    </row>
    <row r="53" spans="1:66" x14ac:dyDescent="0.2">
      <c r="A53" s="402" t="str">
        <f t="shared" si="0"/>
        <v>220006012</v>
      </c>
      <c r="B53" s="391">
        <v>2.2000000000000002</v>
      </c>
      <c r="C53" s="392" t="s">
        <v>212</v>
      </c>
      <c r="D53" s="403" t="s">
        <v>181</v>
      </c>
      <c r="E53" s="405">
        <v>0</v>
      </c>
      <c r="F53" s="406">
        <v>1.1000000000000001</v>
      </c>
      <c r="G53" s="448" t="s">
        <v>106</v>
      </c>
      <c r="H53" s="46">
        <f>'Wind Conditions'!$C$6</f>
        <v>12</v>
      </c>
      <c r="I53" s="471">
        <f>'Wind Conditions'!$C$20</f>
        <v>9.8021333333333349E-2</v>
      </c>
      <c r="J53" s="56">
        <f>'Wind Conditions'!$D$20</f>
        <v>7.0999999999999994E-2</v>
      </c>
      <c r="K53" s="451" t="s">
        <v>196</v>
      </c>
      <c r="L53" s="395">
        <f t="shared" si="60"/>
        <v>60</v>
      </c>
      <c r="M53" s="395">
        <v>0</v>
      </c>
      <c r="N53" s="578" t="s">
        <v>210</v>
      </c>
      <c r="O53" s="449">
        <f>'Wave and Current Conditions'!$O$13</f>
        <v>1.4727272727272727</v>
      </c>
      <c r="P53" s="449">
        <f>'Wave and Current Conditions'!$AD$13</f>
        <v>7.6416666666666657</v>
      </c>
      <c r="Q53" s="410">
        <v>12</v>
      </c>
      <c r="R53" s="407">
        <f t="shared" si="1"/>
        <v>60</v>
      </c>
      <c r="S53" s="412">
        <f t="shared" si="61"/>
        <v>5</v>
      </c>
      <c r="T53" s="481">
        <f t="shared" si="13"/>
        <v>-57508598.853213154</v>
      </c>
      <c r="U53" s="450" t="s">
        <v>211</v>
      </c>
      <c r="V53" s="407">
        <f t="shared" si="62"/>
        <v>60</v>
      </c>
      <c r="W53" s="395">
        <f>'Wave and Current Conditions'!$D$98</f>
        <v>0.12</v>
      </c>
      <c r="X53" s="395">
        <v>400</v>
      </c>
      <c r="Y53" s="395">
        <v>3600</v>
      </c>
      <c r="Z53" s="411">
        <v>0.01</v>
      </c>
      <c r="AD53" s="239" t="str">
        <f t="shared" si="54"/>
        <v>'220006012'</v>
      </c>
      <c r="AE53" s="269" t="str">
        <f t="shared" si="40"/>
        <v>'POW'</v>
      </c>
      <c r="AF53" s="268">
        <f t="shared" si="55"/>
        <v>60</v>
      </c>
      <c r="AG53" s="268">
        <f t="shared" si="56"/>
        <v>12</v>
      </c>
      <c r="AH53" s="268">
        <f t="shared" si="41"/>
        <v>1</v>
      </c>
      <c r="AI53" s="239" t="str">
        <f t="shared" si="57"/>
        <v>'L'</v>
      </c>
      <c r="AJ53" s="268">
        <f t="shared" si="42"/>
        <v>10</v>
      </c>
      <c r="AK53" s="268">
        <f t="shared" si="14"/>
        <v>60</v>
      </c>
      <c r="AL53" s="270">
        <f t="shared" si="43"/>
        <v>1.4727272727272727</v>
      </c>
      <c r="AM53" s="270">
        <f t="shared" si="44"/>
        <v>7.6416666666666657</v>
      </c>
      <c r="AN53" s="268">
        <f t="shared" si="8"/>
        <v>2.4</v>
      </c>
      <c r="AO53" s="268">
        <f t="shared" si="45"/>
        <v>12</v>
      </c>
      <c r="AP53" s="268">
        <v>0</v>
      </c>
      <c r="AQ53" s="268">
        <v>15</v>
      </c>
      <c r="AR53" s="268">
        <f t="shared" si="10"/>
        <v>2.4</v>
      </c>
      <c r="AS53" s="268">
        <v>0</v>
      </c>
      <c r="AT53" s="268">
        <v>0</v>
      </c>
      <c r="AU53" s="268">
        <f t="shared" si="15"/>
        <v>60</v>
      </c>
      <c r="AV53" s="268">
        <f t="shared" si="46"/>
        <v>0.12</v>
      </c>
      <c r="AW53" s="268" t="s">
        <v>14</v>
      </c>
      <c r="AX53" s="269" t="str">
        <f t="shared" si="47"/>
        <v>{0,0,0,0,-57508598.8532132,0}</v>
      </c>
      <c r="AY53" s="268" t="s">
        <v>14</v>
      </c>
      <c r="AZ53" s="268" t="s">
        <v>15</v>
      </c>
      <c r="BA53" s="268">
        <v>0</v>
      </c>
      <c r="BB53" s="268">
        <v>0</v>
      </c>
      <c r="BC53" s="268">
        <f t="shared" si="48"/>
        <v>0</v>
      </c>
      <c r="BD53" s="268">
        <f t="shared" si="58"/>
        <v>0</v>
      </c>
      <c r="BE53" s="268">
        <f t="shared" si="49"/>
        <v>4000</v>
      </c>
      <c r="BF53" s="268">
        <v>1</v>
      </c>
      <c r="BG53" s="268">
        <v>1</v>
      </c>
      <c r="BH53" s="268">
        <v>1</v>
      </c>
      <c r="BI53" s="268"/>
      <c r="BJ53" s="268">
        <v>1</v>
      </c>
      <c r="BK53" s="268">
        <v>1</v>
      </c>
      <c r="BL53" s="268">
        <f t="shared" si="50"/>
        <v>400</v>
      </c>
      <c r="BM53" s="268">
        <f t="shared" si="51"/>
        <v>4000</v>
      </c>
      <c r="BN53" s="268">
        <v>0</v>
      </c>
    </row>
    <row r="54" spans="1:66" x14ac:dyDescent="0.2">
      <c r="A54" s="402" t="str">
        <f t="shared" si="0"/>
        <v>220006013</v>
      </c>
      <c r="B54" s="391">
        <v>2.2000000000000002</v>
      </c>
      <c r="C54" s="392" t="s">
        <v>212</v>
      </c>
      <c r="D54" s="403" t="s">
        <v>181</v>
      </c>
      <c r="E54" s="405">
        <v>0</v>
      </c>
      <c r="F54" s="406">
        <v>1.1000000000000001</v>
      </c>
      <c r="G54" s="448" t="s">
        <v>106</v>
      </c>
      <c r="H54" s="46">
        <f>'Wind Conditions'!$C$6</f>
        <v>12</v>
      </c>
      <c r="I54" s="471">
        <f>'Wind Conditions'!$C$20</f>
        <v>9.8021333333333349E-2</v>
      </c>
      <c r="J54" s="56">
        <f>'Wind Conditions'!$D$20</f>
        <v>7.0999999999999994E-2</v>
      </c>
      <c r="K54" s="447" t="s">
        <v>197</v>
      </c>
      <c r="L54" s="395">
        <f t="shared" si="60"/>
        <v>60</v>
      </c>
      <c r="M54" s="395">
        <v>0</v>
      </c>
      <c r="N54" s="578" t="s">
        <v>210</v>
      </c>
      <c r="O54" s="449">
        <f>'Wave and Current Conditions'!$O$13</f>
        <v>1.4727272727272727</v>
      </c>
      <c r="P54" s="449">
        <f>'Wave and Current Conditions'!$AD$13</f>
        <v>7.6416666666666657</v>
      </c>
      <c r="Q54" s="410">
        <v>13</v>
      </c>
      <c r="R54" s="407">
        <f t="shared" si="1"/>
        <v>60</v>
      </c>
      <c r="S54" s="412">
        <f t="shared" si="61"/>
        <v>5</v>
      </c>
      <c r="T54" s="481">
        <f t="shared" si="13"/>
        <v>-57508598.853213154</v>
      </c>
      <c r="U54" s="450" t="s">
        <v>211</v>
      </c>
      <c r="V54" s="407">
        <f t="shared" si="62"/>
        <v>60</v>
      </c>
      <c r="W54" s="395">
        <f>'Wave and Current Conditions'!$D$98</f>
        <v>0.12</v>
      </c>
      <c r="X54" s="395">
        <v>400</v>
      </c>
      <c r="Y54" s="395">
        <v>3600</v>
      </c>
      <c r="Z54" s="411">
        <v>0.01</v>
      </c>
      <c r="AD54" s="239" t="str">
        <f t="shared" si="54"/>
        <v>'220006013'</v>
      </c>
      <c r="AE54" s="269" t="str">
        <f t="shared" si="40"/>
        <v>'POW'</v>
      </c>
      <c r="AF54" s="268">
        <f t="shared" si="55"/>
        <v>60</v>
      </c>
      <c r="AG54" s="268">
        <f t="shared" si="56"/>
        <v>12</v>
      </c>
      <c r="AH54" s="268">
        <f t="shared" si="41"/>
        <v>1</v>
      </c>
      <c r="AI54" s="239" t="str">
        <f t="shared" si="57"/>
        <v>'M'</v>
      </c>
      <c r="AJ54" s="268">
        <f t="shared" si="42"/>
        <v>10</v>
      </c>
      <c r="AK54" s="268">
        <f t="shared" si="14"/>
        <v>60</v>
      </c>
      <c r="AL54" s="270">
        <f t="shared" si="43"/>
        <v>1.4727272727272727</v>
      </c>
      <c r="AM54" s="270">
        <f t="shared" si="44"/>
        <v>7.6416666666666657</v>
      </c>
      <c r="AN54" s="268">
        <f t="shared" si="8"/>
        <v>2.4</v>
      </c>
      <c r="AO54" s="268">
        <f t="shared" si="45"/>
        <v>13</v>
      </c>
      <c r="AP54" s="268">
        <v>0</v>
      </c>
      <c r="AQ54" s="268">
        <v>15</v>
      </c>
      <c r="AR54" s="268">
        <f t="shared" si="10"/>
        <v>2.4</v>
      </c>
      <c r="AS54" s="268">
        <v>0</v>
      </c>
      <c r="AT54" s="268">
        <v>0</v>
      </c>
      <c r="AU54" s="268">
        <f t="shared" si="15"/>
        <v>60</v>
      </c>
      <c r="AV54" s="268">
        <f t="shared" si="46"/>
        <v>0.12</v>
      </c>
      <c r="AW54" s="268" t="s">
        <v>14</v>
      </c>
      <c r="AX54" s="269" t="str">
        <f t="shared" si="47"/>
        <v>{0,0,0,0,-57508598.8532132,0}</v>
      </c>
      <c r="AY54" s="268" t="s">
        <v>14</v>
      </c>
      <c r="AZ54" s="268" t="s">
        <v>15</v>
      </c>
      <c r="BA54" s="268">
        <v>0</v>
      </c>
      <c r="BB54" s="268">
        <v>0</v>
      </c>
      <c r="BC54" s="268">
        <f t="shared" si="48"/>
        <v>0</v>
      </c>
      <c r="BD54" s="268">
        <f t="shared" si="58"/>
        <v>0</v>
      </c>
      <c r="BE54" s="268">
        <f t="shared" si="49"/>
        <v>4000</v>
      </c>
      <c r="BF54" s="268">
        <v>1</v>
      </c>
      <c r="BG54" s="268">
        <v>1</v>
      </c>
      <c r="BH54" s="268">
        <v>1</v>
      </c>
      <c r="BI54" s="268"/>
      <c r="BJ54" s="268">
        <v>1</v>
      </c>
      <c r="BK54" s="268">
        <v>1</v>
      </c>
      <c r="BL54" s="268">
        <f t="shared" si="50"/>
        <v>400</v>
      </c>
      <c r="BM54" s="268">
        <f t="shared" si="51"/>
        <v>4000</v>
      </c>
      <c r="BN54" s="268">
        <v>0</v>
      </c>
    </row>
    <row r="55" spans="1:66" x14ac:dyDescent="0.2">
      <c r="A55" s="402" t="str">
        <f t="shared" si="0"/>
        <v>220006014</v>
      </c>
      <c r="B55" s="391">
        <v>2.2000000000000002</v>
      </c>
      <c r="C55" s="392" t="s">
        <v>212</v>
      </c>
      <c r="D55" s="403" t="s">
        <v>181</v>
      </c>
      <c r="E55" s="405">
        <v>0</v>
      </c>
      <c r="F55" s="406">
        <v>1.1000000000000001</v>
      </c>
      <c r="G55" s="448" t="s">
        <v>106</v>
      </c>
      <c r="H55" s="46">
        <f>'Wind Conditions'!$C$6</f>
        <v>12</v>
      </c>
      <c r="I55" s="471">
        <f>'Wind Conditions'!$C$20</f>
        <v>9.8021333333333349E-2</v>
      </c>
      <c r="J55" s="56">
        <f>'Wind Conditions'!$D$20</f>
        <v>7.0999999999999994E-2</v>
      </c>
      <c r="K55" s="447" t="s">
        <v>59</v>
      </c>
      <c r="L55" s="395">
        <f t="shared" si="60"/>
        <v>60</v>
      </c>
      <c r="M55" s="395">
        <v>0</v>
      </c>
      <c r="N55" s="578" t="s">
        <v>210</v>
      </c>
      <c r="O55" s="449">
        <f>'Wave and Current Conditions'!$O$13</f>
        <v>1.4727272727272727</v>
      </c>
      <c r="P55" s="449">
        <f>'Wave and Current Conditions'!$AD$13</f>
        <v>7.6416666666666657</v>
      </c>
      <c r="Q55" s="410">
        <v>14</v>
      </c>
      <c r="R55" s="407">
        <f t="shared" si="1"/>
        <v>60</v>
      </c>
      <c r="S55" s="412">
        <f t="shared" si="61"/>
        <v>5</v>
      </c>
      <c r="T55" s="481">
        <f t="shared" si="13"/>
        <v>-57508598.853213154</v>
      </c>
      <c r="U55" s="450" t="s">
        <v>211</v>
      </c>
      <c r="V55" s="407">
        <f t="shared" si="62"/>
        <v>60</v>
      </c>
      <c r="W55" s="395">
        <f>'Wave and Current Conditions'!$D$98</f>
        <v>0.12</v>
      </c>
      <c r="X55" s="395">
        <v>400</v>
      </c>
      <c r="Y55" s="395">
        <v>3600</v>
      </c>
      <c r="Z55" s="411">
        <v>0.01</v>
      </c>
      <c r="AD55" s="239" t="str">
        <f t="shared" si="54"/>
        <v>'220006014'</v>
      </c>
      <c r="AE55" s="269" t="str">
        <f t="shared" si="40"/>
        <v>'POW'</v>
      </c>
      <c r="AF55" s="268">
        <f t="shared" si="55"/>
        <v>60</v>
      </c>
      <c r="AG55" s="268">
        <f t="shared" si="56"/>
        <v>12</v>
      </c>
      <c r="AH55" s="268">
        <f t="shared" si="41"/>
        <v>1</v>
      </c>
      <c r="AI55" s="239" t="str">
        <f t="shared" si="57"/>
        <v>'N'</v>
      </c>
      <c r="AJ55" s="268">
        <f t="shared" si="42"/>
        <v>10</v>
      </c>
      <c r="AK55" s="268">
        <f t="shared" si="14"/>
        <v>60</v>
      </c>
      <c r="AL55" s="270">
        <f t="shared" si="43"/>
        <v>1.4727272727272727</v>
      </c>
      <c r="AM55" s="270">
        <f t="shared" si="44"/>
        <v>7.6416666666666657</v>
      </c>
      <c r="AN55" s="268">
        <f t="shared" si="8"/>
        <v>2.4</v>
      </c>
      <c r="AO55" s="268">
        <f t="shared" si="45"/>
        <v>14</v>
      </c>
      <c r="AP55" s="268">
        <v>0</v>
      </c>
      <c r="AQ55" s="268">
        <v>15</v>
      </c>
      <c r="AR55" s="268">
        <f t="shared" si="10"/>
        <v>2.4</v>
      </c>
      <c r="AS55" s="268">
        <v>0</v>
      </c>
      <c r="AT55" s="268">
        <v>0</v>
      </c>
      <c r="AU55" s="268">
        <f t="shared" si="15"/>
        <v>60</v>
      </c>
      <c r="AV55" s="268">
        <f t="shared" si="46"/>
        <v>0.12</v>
      </c>
      <c r="AW55" s="268" t="s">
        <v>14</v>
      </c>
      <c r="AX55" s="269" t="str">
        <f t="shared" si="47"/>
        <v>{0,0,0,0,-57508598.8532132,0}</v>
      </c>
      <c r="AY55" s="268" t="s">
        <v>14</v>
      </c>
      <c r="AZ55" s="268" t="s">
        <v>15</v>
      </c>
      <c r="BA55" s="268">
        <v>0</v>
      </c>
      <c r="BB55" s="268">
        <v>0</v>
      </c>
      <c r="BC55" s="268">
        <f t="shared" si="48"/>
        <v>0</v>
      </c>
      <c r="BD55" s="268">
        <f t="shared" si="58"/>
        <v>0</v>
      </c>
      <c r="BE55" s="268">
        <f t="shared" si="49"/>
        <v>4000</v>
      </c>
      <c r="BF55" s="268">
        <v>1</v>
      </c>
      <c r="BG55" s="268">
        <v>1</v>
      </c>
      <c r="BH55" s="268">
        <v>1</v>
      </c>
      <c r="BI55" s="268"/>
      <c r="BJ55" s="268">
        <v>1</v>
      </c>
      <c r="BK55" s="268">
        <v>1</v>
      </c>
      <c r="BL55" s="268">
        <f t="shared" si="50"/>
        <v>400</v>
      </c>
      <c r="BM55" s="268">
        <f t="shared" si="51"/>
        <v>4000</v>
      </c>
      <c r="BN55" s="268">
        <v>0</v>
      </c>
    </row>
    <row r="56" spans="1:66" x14ac:dyDescent="0.2">
      <c r="A56" s="402" t="str">
        <f t="shared" si="0"/>
        <v>220006015</v>
      </c>
      <c r="B56" s="391">
        <v>2.2000000000000002</v>
      </c>
      <c r="C56" s="392" t="s">
        <v>212</v>
      </c>
      <c r="D56" s="403" t="s">
        <v>181</v>
      </c>
      <c r="E56" s="405">
        <v>0</v>
      </c>
      <c r="F56" s="406">
        <v>1.1000000000000001</v>
      </c>
      <c r="G56" s="448" t="s">
        <v>106</v>
      </c>
      <c r="H56" s="46">
        <f>'Wind Conditions'!$C$6</f>
        <v>12</v>
      </c>
      <c r="I56" s="471">
        <f>'Wind Conditions'!$C$20</f>
        <v>9.8021333333333349E-2</v>
      </c>
      <c r="J56" s="56">
        <f>'Wind Conditions'!$D$20</f>
        <v>7.0999999999999994E-2</v>
      </c>
      <c r="K56" s="447" t="s">
        <v>198</v>
      </c>
      <c r="L56" s="395">
        <f t="shared" si="60"/>
        <v>60</v>
      </c>
      <c r="M56" s="395">
        <v>0</v>
      </c>
      <c r="N56" s="578" t="s">
        <v>210</v>
      </c>
      <c r="O56" s="449">
        <f>'Wave and Current Conditions'!$O$13</f>
        <v>1.4727272727272727</v>
      </c>
      <c r="P56" s="449">
        <f>'Wave and Current Conditions'!$AD$13</f>
        <v>7.6416666666666657</v>
      </c>
      <c r="Q56" s="410">
        <v>15</v>
      </c>
      <c r="R56" s="407">
        <f t="shared" si="1"/>
        <v>60</v>
      </c>
      <c r="S56" s="412">
        <f t="shared" si="61"/>
        <v>5</v>
      </c>
      <c r="T56" s="481">
        <f t="shared" si="13"/>
        <v>-57508598.853213154</v>
      </c>
      <c r="U56" s="450" t="s">
        <v>211</v>
      </c>
      <c r="V56" s="407">
        <f t="shared" si="62"/>
        <v>60</v>
      </c>
      <c r="W56" s="395">
        <f>'Wave and Current Conditions'!$D$98</f>
        <v>0.12</v>
      </c>
      <c r="X56" s="395">
        <v>400</v>
      </c>
      <c r="Y56" s="395">
        <v>3600</v>
      </c>
      <c r="Z56" s="411">
        <v>0.01</v>
      </c>
      <c r="AD56" s="239" t="str">
        <f t="shared" si="54"/>
        <v>'220006015'</v>
      </c>
      <c r="AE56" s="269" t="str">
        <f t="shared" si="40"/>
        <v>'POW'</v>
      </c>
      <c r="AF56" s="268">
        <f t="shared" si="55"/>
        <v>60</v>
      </c>
      <c r="AG56" s="268">
        <f t="shared" si="56"/>
        <v>12</v>
      </c>
      <c r="AH56" s="268">
        <f t="shared" si="41"/>
        <v>1</v>
      </c>
      <c r="AI56" s="239" t="str">
        <f t="shared" si="57"/>
        <v>'O'</v>
      </c>
      <c r="AJ56" s="268">
        <f t="shared" si="42"/>
        <v>10</v>
      </c>
      <c r="AK56" s="268">
        <f t="shared" si="14"/>
        <v>60</v>
      </c>
      <c r="AL56" s="270">
        <f t="shared" si="43"/>
        <v>1.4727272727272727</v>
      </c>
      <c r="AM56" s="270">
        <f t="shared" si="44"/>
        <v>7.6416666666666657</v>
      </c>
      <c r="AN56" s="268">
        <f t="shared" si="8"/>
        <v>2.4</v>
      </c>
      <c r="AO56" s="268">
        <f t="shared" si="45"/>
        <v>15</v>
      </c>
      <c r="AP56" s="268">
        <v>0</v>
      </c>
      <c r="AQ56" s="268">
        <v>15</v>
      </c>
      <c r="AR56" s="268">
        <f t="shared" si="10"/>
        <v>2.4</v>
      </c>
      <c r="AS56" s="268">
        <v>0</v>
      </c>
      <c r="AT56" s="268">
        <v>0</v>
      </c>
      <c r="AU56" s="268">
        <f t="shared" si="15"/>
        <v>60</v>
      </c>
      <c r="AV56" s="268">
        <f t="shared" si="46"/>
        <v>0.12</v>
      </c>
      <c r="AW56" s="268" t="s">
        <v>14</v>
      </c>
      <c r="AX56" s="269" t="str">
        <f t="shared" si="47"/>
        <v>{0,0,0,0,-57508598.8532132,0}</v>
      </c>
      <c r="AY56" s="268" t="s">
        <v>14</v>
      </c>
      <c r="AZ56" s="268" t="s">
        <v>15</v>
      </c>
      <c r="BA56" s="268">
        <v>0</v>
      </c>
      <c r="BB56" s="268">
        <v>0</v>
      </c>
      <c r="BC56" s="268">
        <f t="shared" si="48"/>
        <v>0</v>
      </c>
      <c r="BD56" s="268">
        <f t="shared" si="58"/>
        <v>0</v>
      </c>
      <c r="BE56" s="268">
        <f t="shared" si="49"/>
        <v>4000</v>
      </c>
      <c r="BF56" s="268">
        <v>1</v>
      </c>
      <c r="BG56" s="268">
        <v>1</v>
      </c>
      <c r="BH56" s="268">
        <v>1</v>
      </c>
      <c r="BI56" s="268"/>
      <c r="BJ56" s="268">
        <v>1</v>
      </c>
      <c r="BK56" s="268">
        <v>1</v>
      </c>
      <c r="BL56" s="268">
        <f t="shared" si="50"/>
        <v>400</v>
      </c>
      <c r="BM56" s="268">
        <f t="shared" si="51"/>
        <v>4000</v>
      </c>
      <c r="BN56" s="268">
        <v>0</v>
      </c>
    </row>
    <row r="57" spans="1:66" x14ac:dyDescent="0.2">
      <c r="A57" s="402" t="str">
        <f t="shared" si="0"/>
        <v>220006016</v>
      </c>
      <c r="B57" s="391">
        <v>2.2000000000000002</v>
      </c>
      <c r="C57" s="392" t="s">
        <v>212</v>
      </c>
      <c r="D57" s="403" t="s">
        <v>181</v>
      </c>
      <c r="E57" s="405">
        <v>0</v>
      </c>
      <c r="F57" s="406">
        <v>1.1000000000000001</v>
      </c>
      <c r="G57" s="448" t="s">
        <v>106</v>
      </c>
      <c r="H57" s="46">
        <f>'Wind Conditions'!$C$6</f>
        <v>12</v>
      </c>
      <c r="I57" s="471">
        <f>'Wind Conditions'!$C$20</f>
        <v>9.8021333333333349E-2</v>
      </c>
      <c r="J57" s="56">
        <f>'Wind Conditions'!$D$20</f>
        <v>7.0999999999999994E-2</v>
      </c>
      <c r="K57" s="447" t="s">
        <v>199</v>
      </c>
      <c r="L57" s="395">
        <f t="shared" si="60"/>
        <v>60</v>
      </c>
      <c r="M57" s="395">
        <v>0</v>
      </c>
      <c r="N57" s="578" t="s">
        <v>210</v>
      </c>
      <c r="O57" s="449">
        <f>'Wave and Current Conditions'!$O$13</f>
        <v>1.4727272727272727</v>
      </c>
      <c r="P57" s="449">
        <f>'Wave and Current Conditions'!$AD$13</f>
        <v>7.6416666666666657</v>
      </c>
      <c r="Q57" s="410">
        <v>16</v>
      </c>
      <c r="R57" s="407">
        <f t="shared" si="1"/>
        <v>60</v>
      </c>
      <c r="S57" s="412">
        <f t="shared" si="61"/>
        <v>5</v>
      </c>
      <c r="T57" s="481">
        <f t="shared" si="13"/>
        <v>-57508598.853213154</v>
      </c>
      <c r="U57" s="450" t="s">
        <v>211</v>
      </c>
      <c r="V57" s="407">
        <f t="shared" si="62"/>
        <v>60</v>
      </c>
      <c r="W57" s="395">
        <f>'Wave and Current Conditions'!$D$98</f>
        <v>0.12</v>
      </c>
      <c r="X57" s="395">
        <v>400</v>
      </c>
      <c r="Y57" s="395">
        <v>3600</v>
      </c>
      <c r="Z57" s="411">
        <v>0.01</v>
      </c>
      <c r="AD57" s="239" t="str">
        <f t="shared" si="54"/>
        <v>'220006016'</v>
      </c>
      <c r="AE57" s="269" t="str">
        <f t="shared" si="40"/>
        <v>'POW'</v>
      </c>
      <c r="AF57" s="268">
        <f t="shared" si="55"/>
        <v>60</v>
      </c>
      <c r="AG57" s="268">
        <f t="shared" si="56"/>
        <v>12</v>
      </c>
      <c r="AH57" s="268">
        <f t="shared" si="41"/>
        <v>1</v>
      </c>
      <c r="AI57" s="239" t="str">
        <f t="shared" si="57"/>
        <v>'P'</v>
      </c>
      <c r="AJ57" s="268">
        <f t="shared" si="42"/>
        <v>10</v>
      </c>
      <c r="AK57" s="268">
        <f t="shared" si="14"/>
        <v>60</v>
      </c>
      <c r="AL57" s="270">
        <f t="shared" si="43"/>
        <v>1.4727272727272727</v>
      </c>
      <c r="AM57" s="270">
        <f t="shared" si="44"/>
        <v>7.6416666666666657</v>
      </c>
      <c r="AN57" s="268">
        <f t="shared" si="8"/>
        <v>2.4</v>
      </c>
      <c r="AO57" s="268">
        <f t="shared" si="45"/>
        <v>16</v>
      </c>
      <c r="AP57" s="268">
        <v>0</v>
      </c>
      <c r="AQ57" s="268">
        <v>15</v>
      </c>
      <c r="AR57" s="268">
        <f t="shared" si="10"/>
        <v>2.4</v>
      </c>
      <c r="AS57" s="268">
        <v>0</v>
      </c>
      <c r="AT57" s="268">
        <v>0</v>
      </c>
      <c r="AU57" s="268">
        <f t="shared" si="15"/>
        <v>60</v>
      </c>
      <c r="AV57" s="268">
        <f t="shared" si="46"/>
        <v>0.12</v>
      </c>
      <c r="AW57" s="268" t="s">
        <v>14</v>
      </c>
      <c r="AX57" s="269" t="str">
        <f t="shared" si="47"/>
        <v>{0,0,0,0,-57508598.8532132,0}</v>
      </c>
      <c r="AY57" s="268" t="s">
        <v>14</v>
      </c>
      <c r="AZ57" s="268" t="s">
        <v>15</v>
      </c>
      <c r="BA57" s="268">
        <v>0</v>
      </c>
      <c r="BB57" s="268">
        <v>0</v>
      </c>
      <c r="BC57" s="268">
        <f t="shared" si="48"/>
        <v>0</v>
      </c>
      <c r="BD57" s="268">
        <f t="shared" si="58"/>
        <v>0</v>
      </c>
      <c r="BE57" s="268">
        <f t="shared" si="49"/>
        <v>4000</v>
      </c>
      <c r="BF57" s="268">
        <v>1</v>
      </c>
      <c r="BG57" s="268">
        <v>1</v>
      </c>
      <c r="BH57" s="268">
        <v>1</v>
      </c>
      <c r="BI57" s="268"/>
      <c r="BJ57" s="268">
        <v>1</v>
      </c>
      <c r="BK57" s="268">
        <v>1</v>
      </c>
      <c r="BL57" s="268">
        <f t="shared" si="50"/>
        <v>400</v>
      </c>
      <c r="BM57" s="268">
        <f t="shared" si="51"/>
        <v>4000</v>
      </c>
      <c r="BN57" s="268">
        <v>0</v>
      </c>
    </row>
    <row r="58" spans="1:66" x14ac:dyDescent="0.2">
      <c r="A58" s="402" t="str">
        <f t="shared" si="0"/>
        <v>220006017</v>
      </c>
      <c r="B58" s="391">
        <v>2.2000000000000002</v>
      </c>
      <c r="C58" s="392" t="s">
        <v>212</v>
      </c>
      <c r="D58" s="403" t="s">
        <v>181</v>
      </c>
      <c r="E58" s="405">
        <v>0</v>
      </c>
      <c r="F58" s="406">
        <v>1.1000000000000001</v>
      </c>
      <c r="G58" s="448" t="s">
        <v>106</v>
      </c>
      <c r="H58" s="46">
        <f>'Wind Conditions'!$C$6</f>
        <v>12</v>
      </c>
      <c r="I58" s="471">
        <f>'Wind Conditions'!$C$20</f>
        <v>9.8021333333333349E-2</v>
      </c>
      <c r="J58" s="56">
        <f>'Wind Conditions'!$D$20</f>
        <v>7.0999999999999994E-2</v>
      </c>
      <c r="K58" s="447" t="s">
        <v>200</v>
      </c>
      <c r="L58" s="395">
        <f t="shared" si="60"/>
        <v>60</v>
      </c>
      <c r="M58" s="395">
        <v>0</v>
      </c>
      <c r="N58" s="578" t="s">
        <v>210</v>
      </c>
      <c r="O58" s="449">
        <f>'Wave and Current Conditions'!$O$13</f>
        <v>1.4727272727272727</v>
      </c>
      <c r="P58" s="449">
        <f>'Wave and Current Conditions'!$AD$13</f>
        <v>7.6416666666666657</v>
      </c>
      <c r="Q58" s="410">
        <v>17</v>
      </c>
      <c r="R58" s="407">
        <f t="shared" si="1"/>
        <v>60</v>
      </c>
      <c r="S58" s="412">
        <f t="shared" si="61"/>
        <v>5</v>
      </c>
      <c r="T58" s="481">
        <f t="shared" si="13"/>
        <v>-57508598.853213154</v>
      </c>
      <c r="U58" s="450" t="s">
        <v>211</v>
      </c>
      <c r="V58" s="407">
        <f t="shared" si="62"/>
        <v>60</v>
      </c>
      <c r="W58" s="395">
        <f>'Wave and Current Conditions'!$D$98</f>
        <v>0.12</v>
      </c>
      <c r="X58" s="395">
        <v>400</v>
      </c>
      <c r="Y58" s="395">
        <v>3600</v>
      </c>
      <c r="Z58" s="411">
        <v>0.01</v>
      </c>
      <c r="AD58" s="239" t="str">
        <f t="shared" si="54"/>
        <v>'220006017'</v>
      </c>
      <c r="AE58" s="269" t="str">
        <f t="shared" si="40"/>
        <v>'POW'</v>
      </c>
      <c r="AF58" s="268">
        <f t="shared" si="55"/>
        <v>60</v>
      </c>
      <c r="AG58" s="268">
        <f t="shared" si="56"/>
        <v>12</v>
      </c>
      <c r="AH58" s="268">
        <f t="shared" si="41"/>
        <v>1</v>
      </c>
      <c r="AI58" s="239" t="str">
        <f t="shared" si="57"/>
        <v>'Q'</v>
      </c>
      <c r="AJ58" s="268">
        <f t="shared" si="42"/>
        <v>10</v>
      </c>
      <c r="AK58" s="268">
        <f t="shared" si="14"/>
        <v>60</v>
      </c>
      <c r="AL58" s="270">
        <f t="shared" si="43"/>
        <v>1.4727272727272727</v>
      </c>
      <c r="AM58" s="270">
        <f t="shared" si="44"/>
        <v>7.6416666666666657</v>
      </c>
      <c r="AN58" s="268">
        <f t="shared" si="8"/>
        <v>2.4</v>
      </c>
      <c r="AO58" s="268">
        <f t="shared" si="45"/>
        <v>17</v>
      </c>
      <c r="AP58" s="268">
        <v>0</v>
      </c>
      <c r="AQ58" s="268">
        <v>15</v>
      </c>
      <c r="AR58" s="268">
        <f t="shared" si="10"/>
        <v>2.4</v>
      </c>
      <c r="AS58" s="268">
        <v>0</v>
      </c>
      <c r="AT58" s="268">
        <v>0</v>
      </c>
      <c r="AU58" s="268">
        <f t="shared" si="15"/>
        <v>60</v>
      </c>
      <c r="AV58" s="268">
        <f t="shared" si="46"/>
        <v>0.12</v>
      </c>
      <c r="AW58" s="268" t="s">
        <v>14</v>
      </c>
      <c r="AX58" s="269" t="str">
        <f t="shared" si="47"/>
        <v>{0,0,0,0,-57508598.8532132,0}</v>
      </c>
      <c r="AY58" s="268" t="s">
        <v>14</v>
      </c>
      <c r="AZ58" s="268" t="s">
        <v>15</v>
      </c>
      <c r="BA58" s="268">
        <v>0</v>
      </c>
      <c r="BB58" s="268">
        <v>0</v>
      </c>
      <c r="BC58" s="268">
        <f t="shared" si="48"/>
        <v>0</v>
      </c>
      <c r="BD58" s="268">
        <f t="shared" si="58"/>
        <v>0</v>
      </c>
      <c r="BE58" s="268">
        <f t="shared" si="49"/>
        <v>4000</v>
      </c>
      <c r="BF58" s="268">
        <v>1</v>
      </c>
      <c r="BG58" s="268">
        <v>1</v>
      </c>
      <c r="BH58" s="268">
        <v>1</v>
      </c>
      <c r="BI58" s="268"/>
      <c r="BJ58" s="268">
        <v>1</v>
      </c>
      <c r="BK58" s="268">
        <v>1</v>
      </c>
      <c r="BL58" s="268">
        <f t="shared" si="50"/>
        <v>400</v>
      </c>
      <c r="BM58" s="268">
        <f t="shared" si="51"/>
        <v>4000</v>
      </c>
      <c r="BN58" s="268">
        <v>0</v>
      </c>
    </row>
    <row r="59" spans="1:66" x14ac:dyDescent="0.2">
      <c r="A59" s="402" t="str">
        <f t="shared" si="0"/>
        <v>220006018</v>
      </c>
      <c r="B59" s="391">
        <v>2.2000000000000002</v>
      </c>
      <c r="C59" s="392" t="s">
        <v>212</v>
      </c>
      <c r="D59" s="403" t="s">
        <v>181</v>
      </c>
      <c r="E59" s="405">
        <v>0</v>
      </c>
      <c r="F59" s="406">
        <v>1.1000000000000001</v>
      </c>
      <c r="G59" s="448" t="s">
        <v>106</v>
      </c>
      <c r="H59" s="46">
        <f>'Wind Conditions'!$C$6</f>
        <v>12</v>
      </c>
      <c r="I59" s="471">
        <f>'Wind Conditions'!$C$20</f>
        <v>9.8021333333333349E-2</v>
      </c>
      <c r="J59" s="56">
        <f>'Wind Conditions'!$D$20</f>
        <v>7.0999999999999994E-2</v>
      </c>
      <c r="K59" s="451" t="s">
        <v>201</v>
      </c>
      <c r="L59" s="395">
        <f t="shared" si="60"/>
        <v>60</v>
      </c>
      <c r="M59" s="395">
        <v>0</v>
      </c>
      <c r="N59" s="578" t="s">
        <v>210</v>
      </c>
      <c r="O59" s="449">
        <f>'Wave and Current Conditions'!$O$13</f>
        <v>1.4727272727272727</v>
      </c>
      <c r="P59" s="449">
        <f>'Wave and Current Conditions'!$AD$13</f>
        <v>7.6416666666666657</v>
      </c>
      <c r="Q59" s="410">
        <v>18</v>
      </c>
      <c r="R59" s="407">
        <f t="shared" si="1"/>
        <v>60</v>
      </c>
      <c r="S59" s="412">
        <f t="shared" si="61"/>
        <v>5</v>
      </c>
      <c r="T59" s="481">
        <f t="shared" si="13"/>
        <v>-57508598.853213154</v>
      </c>
      <c r="U59" s="450" t="s">
        <v>211</v>
      </c>
      <c r="V59" s="407">
        <f t="shared" si="62"/>
        <v>60</v>
      </c>
      <c r="W59" s="395">
        <f>'Wave and Current Conditions'!$D$98</f>
        <v>0.12</v>
      </c>
      <c r="X59" s="395">
        <v>400</v>
      </c>
      <c r="Y59" s="395">
        <v>3600</v>
      </c>
      <c r="Z59" s="411">
        <v>0.01</v>
      </c>
      <c r="AD59" s="239" t="str">
        <f t="shared" si="54"/>
        <v>'220006018'</v>
      </c>
      <c r="AE59" s="269" t="str">
        <f t="shared" si="40"/>
        <v>'POW'</v>
      </c>
      <c r="AF59" s="268">
        <f t="shared" si="55"/>
        <v>60</v>
      </c>
      <c r="AG59" s="268">
        <f t="shared" si="56"/>
        <v>12</v>
      </c>
      <c r="AH59" s="268">
        <f t="shared" si="41"/>
        <v>1</v>
      </c>
      <c r="AI59" s="239" t="str">
        <f t="shared" si="57"/>
        <v>'R'</v>
      </c>
      <c r="AJ59" s="268">
        <f t="shared" si="42"/>
        <v>10</v>
      </c>
      <c r="AK59" s="268">
        <f t="shared" si="14"/>
        <v>60</v>
      </c>
      <c r="AL59" s="270">
        <f t="shared" si="43"/>
        <v>1.4727272727272727</v>
      </c>
      <c r="AM59" s="270">
        <f t="shared" si="44"/>
        <v>7.6416666666666657</v>
      </c>
      <c r="AN59" s="268">
        <f t="shared" si="8"/>
        <v>2.4</v>
      </c>
      <c r="AO59" s="268">
        <f t="shared" si="45"/>
        <v>18</v>
      </c>
      <c r="AP59" s="268">
        <v>0</v>
      </c>
      <c r="AQ59" s="268">
        <v>15</v>
      </c>
      <c r="AR59" s="268">
        <f t="shared" si="10"/>
        <v>2.4</v>
      </c>
      <c r="AS59" s="268">
        <v>0</v>
      </c>
      <c r="AT59" s="268">
        <v>0</v>
      </c>
      <c r="AU59" s="268">
        <f t="shared" si="15"/>
        <v>60</v>
      </c>
      <c r="AV59" s="268">
        <f t="shared" si="46"/>
        <v>0.12</v>
      </c>
      <c r="AW59" s="268" t="s">
        <v>14</v>
      </c>
      <c r="AX59" s="269" t="str">
        <f t="shared" si="47"/>
        <v>{0,0,0,0,-57508598.8532132,0}</v>
      </c>
      <c r="AY59" s="268" t="s">
        <v>14</v>
      </c>
      <c r="AZ59" s="268" t="s">
        <v>15</v>
      </c>
      <c r="BA59" s="268">
        <v>0</v>
      </c>
      <c r="BB59" s="268">
        <v>0</v>
      </c>
      <c r="BC59" s="268">
        <f t="shared" si="48"/>
        <v>0</v>
      </c>
      <c r="BD59" s="268">
        <f t="shared" si="58"/>
        <v>0</v>
      </c>
      <c r="BE59" s="268">
        <f t="shared" si="49"/>
        <v>4000</v>
      </c>
      <c r="BF59" s="268">
        <v>1</v>
      </c>
      <c r="BG59" s="268">
        <v>1</v>
      </c>
      <c r="BH59" s="268">
        <v>1</v>
      </c>
      <c r="BI59" s="268"/>
      <c r="BJ59" s="268">
        <v>1</v>
      </c>
      <c r="BK59" s="268">
        <v>1</v>
      </c>
      <c r="BL59" s="268">
        <f t="shared" si="50"/>
        <v>400</v>
      </c>
      <c r="BM59" s="268">
        <f t="shared" si="51"/>
        <v>4000</v>
      </c>
      <c r="BN59" s="268">
        <v>0</v>
      </c>
    </row>
    <row r="60" spans="1:66" x14ac:dyDescent="0.2">
      <c r="A60" s="390" t="str">
        <f t="shared" si="0"/>
        <v>220009001</v>
      </c>
      <c r="B60" s="391">
        <v>2.2000000000000002</v>
      </c>
      <c r="C60" s="392" t="s">
        <v>212</v>
      </c>
      <c r="D60" s="391" t="s">
        <v>181</v>
      </c>
      <c r="E60" s="393">
        <v>0</v>
      </c>
      <c r="F60" s="394">
        <v>1.1000000000000001</v>
      </c>
      <c r="G60" s="448" t="s">
        <v>106</v>
      </c>
      <c r="H60" s="46">
        <f>'Wind Conditions'!$C$6</f>
        <v>12</v>
      </c>
      <c r="I60" s="471">
        <f>'Wind Conditions'!$C$20</f>
        <v>9.8021333333333349E-2</v>
      </c>
      <c r="J60" s="56">
        <f>'Wind Conditions'!$D$20</f>
        <v>7.0999999999999994E-2</v>
      </c>
      <c r="K60" s="398" t="s">
        <v>182</v>
      </c>
      <c r="L60" s="395">
        <f t="shared" si="60"/>
        <v>90</v>
      </c>
      <c r="M60" s="395">
        <v>0</v>
      </c>
      <c r="N60" s="578" t="s">
        <v>210</v>
      </c>
      <c r="O60" s="449">
        <f>'Wave and Current Conditions'!$O$13</f>
        <v>1.4727272727272727</v>
      </c>
      <c r="P60" s="449">
        <f>'Wave and Current Conditions'!$AD$13</f>
        <v>7.6416666666666657</v>
      </c>
      <c r="Q60" s="398">
        <v>1</v>
      </c>
      <c r="R60" s="395">
        <f t="shared" si="1"/>
        <v>90</v>
      </c>
      <c r="S60" s="412">
        <v>5</v>
      </c>
      <c r="T60" s="481">
        <f t="shared" si="13"/>
        <v>-57508598.853213154</v>
      </c>
      <c r="U60" s="450" t="s">
        <v>211</v>
      </c>
      <c r="V60" s="395">
        <f t="shared" ref="V60:V65" si="63">R60</f>
        <v>90</v>
      </c>
      <c r="W60" s="395">
        <f>'Wave and Current Conditions'!$D$98</f>
        <v>0.12</v>
      </c>
      <c r="X60" s="395">
        <v>400</v>
      </c>
      <c r="Y60" s="395">
        <v>3600</v>
      </c>
      <c r="Z60" s="399">
        <v>0.01</v>
      </c>
      <c r="AD60" s="239" t="str">
        <f t="shared" si="54"/>
        <v>'220009001'</v>
      </c>
      <c r="AE60" s="269" t="str">
        <f t="shared" si="40"/>
        <v>'POW'</v>
      </c>
      <c r="AF60" s="268">
        <f t="shared" si="55"/>
        <v>90</v>
      </c>
      <c r="AG60" s="268">
        <f t="shared" si="56"/>
        <v>12</v>
      </c>
      <c r="AH60" s="268">
        <f t="shared" si="41"/>
        <v>1</v>
      </c>
      <c r="AI60" s="239" t="str">
        <f t="shared" si="57"/>
        <v>'A'</v>
      </c>
      <c r="AJ60" s="268">
        <f t="shared" si="42"/>
        <v>10</v>
      </c>
      <c r="AK60" s="268">
        <f t="shared" si="14"/>
        <v>90</v>
      </c>
      <c r="AL60" s="270">
        <f t="shared" si="43"/>
        <v>1.4727272727272727</v>
      </c>
      <c r="AM60" s="270">
        <f t="shared" si="44"/>
        <v>7.6416666666666657</v>
      </c>
      <c r="AN60" s="268">
        <f t="shared" si="8"/>
        <v>2.4</v>
      </c>
      <c r="AO60" s="268">
        <f t="shared" si="45"/>
        <v>1</v>
      </c>
      <c r="AP60" s="268">
        <v>0</v>
      </c>
      <c r="AQ60" s="268">
        <v>15</v>
      </c>
      <c r="AR60" s="268">
        <f t="shared" si="10"/>
        <v>2.4</v>
      </c>
      <c r="AS60" s="268">
        <v>0</v>
      </c>
      <c r="AT60" s="268">
        <v>0</v>
      </c>
      <c r="AU60" s="268">
        <f t="shared" si="15"/>
        <v>90</v>
      </c>
      <c r="AV60" s="268">
        <f t="shared" si="46"/>
        <v>0.12</v>
      </c>
      <c r="AW60" s="268" t="s">
        <v>14</v>
      </c>
      <c r="AX60" s="269" t="str">
        <f t="shared" si="47"/>
        <v>{0,0,0,0,-57508598.8532132,0}</v>
      </c>
      <c r="AY60" s="268" t="s">
        <v>14</v>
      </c>
      <c r="AZ60" s="268" t="s">
        <v>15</v>
      </c>
      <c r="BA60" s="268">
        <v>0</v>
      </c>
      <c r="BB60" s="268">
        <v>0</v>
      </c>
      <c r="BC60" s="268">
        <f t="shared" si="48"/>
        <v>0</v>
      </c>
      <c r="BD60" s="268">
        <f t="shared" si="58"/>
        <v>0</v>
      </c>
      <c r="BE60" s="268">
        <f t="shared" si="49"/>
        <v>4000</v>
      </c>
      <c r="BF60" s="268">
        <v>1</v>
      </c>
      <c r="BG60" s="268">
        <v>1</v>
      </c>
      <c r="BH60" s="268">
        <v>1</v>
      </c>
      <c r="BI60" s="268"/>
      <c r="BJ60" s="268">
        <v>1</v>
      </c>
      <c r="BK60" s="268">
        <v>1</v>
      </c>
      <c r="BL60" s="268">
        <f t="shared" si="50"/>
        <v>400</v>
      </c>
      <c r="BM60" s="268">
        <f t="shared" si="51"/>
        <v>4000</v>
      </c>
      <c r="BN60" s="268">
        <v>0</v>
      </c>
    </row>
    <row r="61" spans="1:66" x14ac:dyDescent="0.2">
      <c r="A61" s="390" t="str">
        <f t="shared" si="0"/>
        <v>220009002</v>
      </c>
      <c r="B61" s="391">
        <v>2.2000000000000002</v>
      </c>
      <c r="C61" s="392" t="s">
        <v>212</v>
      </c>
      <c r="D61" s="391" t="s">
        <v>181</v>
      </c>
      <c r="E61" s="393">
        <v>0</v>
      </c>
      <c r="F61" s="394">
        <v>1.1000000000000001</v>
      </c>
      <c r="G61" s="448" t="s">
        <v>106</v>
      </c>
      <c r="H61" s="46">
        <f>'Wind Conditions'!$C$6</f>
        <v>12</v>
      </c>
      <c r="I61" s="471">
        <f>'Wind Conditions'!$C$20</f>
        <v>9.8021333333333349E-2</v>
      </c>
      <c r="J61" s="56">
        <f>'Wind Conditions'!$D$20</f>
        <v>7.0999999999999994E-2</v>
      </c>
      <c r="K61" s="398" t="s">
        <v>91</v>
      </c>
      <c r="L61" s="395">
        <f t="shared" si="60"/>
        <v>90</v>
      </c>
      <c r="M61" s="395">
        <v>0</v>
      </c>
      <c r="N61" s="578" t="s">
        <v>210</v>
      </c>
      <c r="O61" s="449">
        <f>'Wave and Current Conditions'!$O$13</f>
        <v>1.4727272727272727</v>
      </c>
      <c r="P61" s="449">
        <f>'Wave and Current Conditions'!$AD$13</f>
        <v>7.6416666666666657</v>
      </c>
      <c r="Q61" s="398">
        <v>2</v>
      </c>
      <c r="R61" s="395">
        <f t="shared" si="1"/>
        <v>90</v>
      </c>
      <c r="S61" s="412">
        <f>S60</f>
        <v>5</v>
      </c>
      <c r="T61" s="481">
        <f t="shared" si="13"/>
        <v>-57508598.853213154</v>
      </c>
      <c r="U61" s="450" t="s">
        <v>211</v>
      </c>
      <c r="V61" s="395">
        <f t="shared" si="63"/>
        <v>90</v>
      </c>
      <c r="W61" s="395">
        <f>'Wave and Current Conditions'!$D$98</f>
        <v>0.12</v>
      </c>
      <c r="X61" s="395">
        <v>400</v>
      </c>
      <c r="Y61" s="395">
        <v>3600</v>
      </c>
      <c r="Z61" s="399">
        <v>0.01</v>
      </c>
      <c r="AD61" s="239" t="str">
        <f t="shared" si="54"/>
        <v>'220009002'</v>
      </c>
      <c r="AE61" s="269" t="str">
        <f t="shared" si="40"/>
        <v>'POW'</v>
      </c>
      <c r="AF61" s="268">
        <f t="shared" si="55"/>
        <v>90</v>
      </c>
      <c r="AG61" s="268">
        <f t="shared" si="56"/>
        <v>12</v>
      </c>
      <c r="AH61" s="268">
        <f t="shared" si="41"/>
        <v>1</v>
      </c>
      <c r="AI61" s="239" t="str">
        <f t="shared" si="57"/>
        <v>'B'</v>
      </c>
      <c r="AJ61" s="268">
        <f t="shared" si="42"/>
        <v>10</v>
      </c>
      <c r="AK61" s="268">
        <f t="shared" si="14"/>
        <v>90</v>
      </c>
      <c r="AL61" s="270">
        <f t="shared" si="43"/>
        <v>1.4727272727272727</v>
      </c>
      <c r="AM61" s="270">
        <f t="shared" si="44"/>
        <v>7.6416666666666657</v>
      </c>
      <c r="AN61" s="268">
        <f t="shared" si="8"/>
        <v>2.4</v>
      </c>
      <c r="AO61" s="268">
        <f t="shared" si="45"/>
        <v>2</v>
      </c>
      <c r="AP61" s="268">
        <v>0</v>
      </c>
      <c r="AQ61" s="268">
        <v>15</v>
      </c>
      <c r="AR61" s="268">
        <f t="shared" si="10"/>
        <v>2.4</v>
      </c>
      <c r="AS61" s="268">
        <v>0</v>
      </c>
      <c r="AT61" s="268">
        <v>0</v>
      </c>
      <c r="AU61" s="268">
        <f t="shared" si="15"/>
        <v>90</v>
      </c>
      <c r="AV61" s="268">
        <f t="shared" si="46"/>
        <v>0.12</v>
      </c>
      <c r="AW61" s="268" t="s">
        <v>14</v>
      </c>
      <c r="AX61" s="269" t="str">
        <f t="shared" si="47"/>
        <v>{0,0,0,0,-57508598.8532132,0}</v>
      </c>
      <c r="AY61" s="268" t="s">
        <v>14</v>
      </c>
      <c r="AZ61" s="268" t="s">
        <v>15</v>
      </c>
      <c r="BA61" s="268">
        <v>0</v>
      </c>
      <c r="BB61" s="268">
        <v>0</v>
      </c>
      <c r="BC61" s="268">
        <f t="shared" si="48"/>
        <v>0</v>
      </c>
      <c r="BD61" s="268">
        <f t="shared" si="58"/>
        <v>0</v>
      </c>
      <c r="BE61" s="268">
        <f t="shared" si="49"/>
        <v>4000</v>
      </c>
      <c r="BF61" s="268">
        <v>1</v>
      </c>
      <c r="BG61" s="268">
        <v>1</v>
      </c>
      <c r="BH61" s="268">
        <v>1</v>
      </c>
      <c r="BI61" s="268"/>
      <c r="BJ61" s="268">
        <v>1</v>
      </c>
      <c r="BK61" s="268">
        <v>1</v>
      </c>
      <c r="BL61" s="268">
        <f t="shared" si="50"/>
        <v>400</v>
      </c>
      <c r="BM61" s="268">
        <f t="shared" si="51"/>
        <v>4000</v>
      </c>
      <c r="BN61" s="268">
        <v>0</v>
      </c>
    </row>
    <row r="62" spans="1:66" x14ac:dyDescent="0.2">
      <c r="A62" s="390" t="str">
        <f t="shared" si="0"/>
        <v>220009003</v>
      </c>
      <c r="B62" s="391">
        <v>2.2000000000000002</v>
      </c>
      <c r="C62" s="392" t="s">
        <v>212</v>
      </c>
      <c r="D62" s="391" t="s">
        <v>181</v>
      </c>
      <c r="E62" s="393">
        <v>0</v>
      </c>
      <c r="F62" s="394">
        <v>1.1000000000000001</v>
      </c>
      <c r="G62" s="448" t="s">
        <v>106</v>
      </c>
      <c r="H62" s="46">
        <f>'Wind Conditions'!$C$6</f>
        <v>12</v>
      </c>
      <c r="I62" s="471">
        <f>'Wind Conditions'!$C$20</f>
        <v>9.8021333333333349E-2</v>
      </c>
      <c r="J62" s="56">
        <f>'Wind Conditions'!$D$20</f>
        <v>7.0999999999999994E-2</v>
      </c>
      <c r="K62" s="398" t="s">
        <v>186</v>
      </c>
      <c r="L62" s="395">
        <f t="shared" si="60"/>
        <v>90</v>
      </c>
      <c r="M62" s="395">
        <v>0</v>
      </c>
      <c r="N62" s="578" t="s">
        <v>210</v>
      </c>
      <c r="O62" s="449">
        <f>'Wave and Current Conditions'!$O$13</f>
        <v>1.4727272727272727</v>
      </c>
      <c r="P62" s="449">
        <f>'Wave and Current Conditions'!$AD$13</f>
        <v>7.6416666666666657</v>
      </c>
      <c r="Q62" s="398">
        <v>3</v>
      </c>
      <c r="R62" s="395">
        <f t="shared" si="1"/>
        <v>90</v>
      </c>
      <c r="S62" s="412">
        <f t="shared" ref="S62:S77" si="64">S61</f>
        <v>5</v>
      </c>
      <c r="T62" s="481">
        <f t="shared" si="13"/>
        <v>-57508598.853213154</v>
      </c>
      <c r="U62" s="450" t="s">
        <v>211</v>
      </c>
      <c r="V62" s="395">
        <f t="shared" si="63"/>
        <v>90</v>
      </c>
      <c r="W62" s="395">
        <f>'Wave and Current Conditions'!$D$98</f>
        <v>0.12</v>
      </c>
      <c r="X62" s="395">
        <v>400</v>
      </c>
      <c r="Y62" s="395">
        <v>3600</v>
      </c>
      <c r="Z62" s="399">
        <v>0.01</v>
      </c>
      <c r="AD62" s="239" t="str">
        <f t="shared" si="54"/>
        <v>'220009003'</v>
      </c>
      <c r="AE62" s="269" t="str">
        <f t="shared" si="40"/>
        <v>'POW'</v>
      </c>
      <c r="AF62" s="268">
        <f t="shared" si="55"/>
        <v>90</v>
      </c>
      <c r="AG62" s="268">
        <f t="shared" si="56"/>
        <v>12</v>
      </c>
      <c r="AH62" s="268">
        <f t="shared" si="41"/>
        <v>1</v>
      </c>
      <c r="AI62" s="239" t="str">
        <f t="shared" si="57"/>
        <v>'C'</v>
      </c>
      <c r="AJ62" s="268">
        <f t="shared" si="42"/>
        <v>10</v>
      </c>
      <c r="AK62" s="268">
        <f t="shared" si="14"/>
        <v>90</v>
      </c>
      <c r="AL62" s="270">
        <f t="shared" si="43"/>
        <v>1.4727272727272727</v>
      </c>
      <c r="AM62" s="270">
        <f t="shared" si="44"/>
        <v>7.6416666666666657</v>
      </c>
      <c r="AN62" s="268">
        <f t="shared" si="8"/>
        <v>2.4</v>
      </c>
      <c r="AO62" s="268">
        <f t="shared" si="45"/>
        <v>3</v>
      </c>
      <c r="AP62" s="268">
        <v>0</v>
      </c>
      <c r="AQ62" s="268">
        <v>15</v>
      </c>
      <c r="AR62" s="268">
        <f t="shared" si="10"/>
        <v>2.4</v>
      </c>
      <c r="AS62" s="268">
        <v>0</v>
      </c>
      <c r="AT62" s="268">
        <v>0</v>
      </c>
      <c r="AU62" s="268">
        <f t="shared" si="15"/>
        <v>90</v>
      </c>
      <c r="AV62" s="268">
        <f t="shared" si="46"/>
        <v>0.12</v>
      </c>
      <c r="AW62" s="268" t="s">
        <v>14</v>
      </c>
      <c r="AX62" s="269" t="str">
        <f t="shared" si="47"/>
        <v>{0,0,0,0,-57508598.8532132,0}</v>
      </c>
      <c r="AY62" s="268" t="s">
        <v>14</v>
      </c>
      <c r="AZ62" s="268" t="s">
        <v>15</v>
      </c>
      <c r="BA62" s="268">
        <v>0</v>
      </c>
      <c r="BB62" s="268">
        <v>0</v>
      </c>
      <c r="BC62" s="268">
        <f t="shared" si="48"/>
        <v>0</v>
      </c>
      <c r="BD62" s="268">
        <f t="shared" si="58"/>
        <v>0</v>
      </c>
      <c r="BE62" s="268">
        <f t="shared" si="49"/>
        <v>4000</v>
      </c>
      <c r="BF62" s="268">
        <v>1</v>
      </c>
      <c r="BG62" s="268">
        <v>1</v>
      </c>
      <c r="BH62" s="268">
        <v>1</v>
      </c>
      <c r="BI62" s="268"/>
      <c r="BJ62" s="268">
        <v>1</v>
      </c>
      <c r="BK62" s="268">
        <v>1</v>
      </c>
      <c r="BL62" s="268">
        <f t="shared" si="50"/>
        <v>400</v>
      </c>
      <c r="BM62" s="268">
        <f t="shared" si="51"/>
        <v>4000</v>
      </c>
      <c r="BN62" s="268">
        <v>0</v>
      </c>
    </row>
    <row r="63" spans="1:66" x14ac:dyDescent="0.2">
      <c r="A63" s="390" t="str">
        <f t="shared" si="0"/>
        <v>220009004</v>
      </c>
      <c r="B63" s="391">
        <v>2.2000000000000002</v>
      </c>
      <c r="C63" s="392" t="s">
        <v>212</v>
      </c>
      <c r="D63" s="391" t="s">
        <v>181</v>
      </c>
      <c r="E63" s="393">
        <v>0</v>
      </c>
      <c r="F63" s="394">
        <v>1.1000000000000001</v>
      </c>
      <c r="G63" s="448" t="s">
        <v>106</v>
      </c>
      <c r="H63" s="46">
        <f>'Wind Conditions'!$C$6</f>
        <v>12</v>
      </c>
      <c r="I63" s="471">
        <f>'Wind Conditions'!$C$20</f>
        <v>9.8021333333333349E-2</v>
      </c>
      <c r="J63" s="56">
        <f>'Wind Conditions'!$D$20</f>
        <v>7.0999999999999994E-2</v>
      </c>
      <c r="K63" s="398" t="s">
        <v>187</v>
      </c>
      <c r="L63" s="395">
        <f t="shared" si="60"/>
        <v>90</v>
      </c>
      <c r="M63" s="395">
        <v>0</v>
      </c>
      <c r="N63" s="578" t="s">
        <v>210</v>
      </c>
      <c r="O63" s="449">
        <f>'Wave and Current Conditions'!$O$13</f>
        <v>1.4727272727272727</v>
      </c>
      <c r="P63" s="449">
        <f>'Wave and Current Conditions'!$AD$13</f>
        <v>7.6416666666666657</v>
      </c>
      <c r="Q63" s="398">
        <v>4</v>
      </c>
      <c r="R63" s="395">
        <f t="shared" si="1"/>
        <v>90</v>
      </c>
      <c r="S63" s="412">
        <f t="shared" si="64"/>
        <v>5</v>
      </c>
      <c r="T63" s="481">
        <f t="shared" si="13"/>
        <v>-57508598.853213154</v>
      </c>
      <c r="U63" s="450" t="s">
        <v>211</v>
      </c>
      <c r="V63" s="395">
        <f t="shared" si="63"/>
        <v>90</v>
      </c>
      <c r="W63" s="395">
        <f>'Wave and Current Conditions'!$D$98</f>
        <v>0.12</v>
      </c>
      <c r="X63" s="395">
        <v>400</v>
      </c>
      <c r="Y63" s="395">
        <v>3600</v>
      </c>
      <c r="Z63" s="399">
        <v>0.01</v>
      </c>
      <c r="AD63" s="239" t="str">
        <f t="shared" si="54"/>
        <v>'220009004'</v>
      </c>
      <c r="AE63" s="269" t="str">
        <f t="shared" si="40"/>
        <v>'POW'</v>
      </c>
      <c r="AF63" s="268">
        <f t="shared" si="55"/>
        <v>90</v>
      </c>
      <c r="AG63" s="268">
        <f t="shared" si="56"/>
        <v>12</v>
      </c>
      <c r="AH63" s="268">
        <f t="shared" si="41"/>
        <v>1</v>
      </c>
      <c r="AI63" s="239" t="str">
        <f t="shared" si="57"/>
        <v>'D'</v>
      </c>
      <c r="AJ63" s="268">
        <f t="shared" si="42"/>
        <v>10</v>
      </c>
      <c r="AK63" s="268">
        <f t="shared" si="14"/>
        <v>90</v>
      </c>
      <c r="AL63" s="270">
        <f t="shared" si="43"/>
        <v>1.4727272727272727</v>
      </c>
      <c r="AM63" s="270">
        <f t="shared" si="44"/>
        <v>7.6416666666666657</v>
      </c>
      <c r="AN63" s="268">
        <f t="shared" si="8"/>
        <v>2.4</v>
      </c>
      <c r="AO63" s="268">
        <f t="shared" si="45"/>
        <v>4</v>
      </c>
      <c r="AP63" s="268">
        <v>0</v>
      </c>
      <c r="AQ63" s="268">
        <v>15</v>
      </c>
      <c r="AR63" s="268">
        <f t="shared" si="10"/>
        <v>2.4</v>
      </c>
      <c r="AS63" s="268">
        <v>0</v>
      </c>
      <c r="AT63" s="268">
        <v>0</v>
      </c>
      <c r="AU63" s="268">
        <f t="shared" si="15"/>
        <v>90</v>
      </c>
      <c r="AV63" s="268">
        <f t="shared" si="46"/>
        <v>0.12</v>
      </c>
      <c r="AW63" s="268" t="s">
        <v>14</v>
      </c>
      <c r="AX63" s="269" t="str">
        <f t="shared" si="47"/>
        <v>{0,0,0,0,-57508598.8532132,0}</v>
      </c>
      <c r="AY63" s="268" t="s">
        <v>14</v>
      </c>
      <c r="AZ63" s="268" t="s">
        <v>15</v>
      </c>
      <c r="BA63" s="268">
        <v>0</v>
      </c>
      <c r="BB63" s="268">
        <v>0</v>
      </c>
      <c r="BC63" s="268">
        <f t="shared" si="48"/>
        <v>0</v>
      </c>
      <c r="BD63" s="268">
        <f t="shared" si="58"/>
        <v>0</v>
      </c>
      <c r="BE63" s="268">
        <f t="shared" si="49"/>
        <v>4000</v>
      </c>
      <c r="BF63" s="268">
        <v>1</v>
      </c>
      <c r="BG63" s="268">
        <v>1</v>
      </c>
      <c r="BH63" s="268">
        <v>1</v>
      </c>
      <c r="BI63" s="268"/>
      <c r="BJ63" s="268">
        <v>1</v>
      </c>
      <c r="BK63" s="268">
        <v>1</v>
      </c>
      <c r="BL63" s="268">
        <f t="shared" si="50"/>
        <v>400</v>
      </c>
      <c r="BM63" s="268">
        <f t="shared" si="51"/>
        <v>4000</v>
      </c>
      <c r="BN63" s="268">
        <v>0</v>
      </c>
    </row>
    <row r="64" spans="1:66" x14ac:dyDescent="0.2">
      <c r="A64" s="390" t="str">
        <f t="shared" si="0"/>
        <v>220009005</v>
      </c>
      <c r="B64" s="391">
        <v>2.2000000000000002</v>
      </c>
      <c r="C64" s="392" t="s">
        <v>212</v>
      </c>
      <c r="D64" s="391" t="s">
        <v>181</v>
      </c>
      <c r="E64" s="393">
        <v>0</v>
      </c>
      <c r="F64" s="394">
        <v>1.1000000000000001</v>
      </c>
      <c r="G64" s="448" t="s">
        <v>106</v>
      </c>
      <c r="H64" s="46">
        <f>'Wind Conditions'!$C$6</f>
        <v>12</v>
      </c>
      <c r="I64" s="471">
        <f>'Wind Conditions'!$C$20</f>
        <v>9.8021333333333349E-2</v>
      </c>
      <c r="J64" s="56">
        <f>'Wind Conditions'!$D$20</f>
        <v>7.0999999999999994E-2</v>
      </c>
      <c r="K64" s="398" t="s">
        <v>188</v>
      </c>
      <c r="L64" s="395">
        <f t="shared" si="60"/>
        <v>90</v>
      </c>
      <c r="M64" s="395">
        <v>0</v>
      </c>
      <c r="N64" s="578" t="s">
        <v>210</v>
      </c>
      <c r="O64" s="449">
        <f>'Wave and Current Conditions'!$O$13</f>
        <v>1.4727272727272727</v>
      </c>
      <c r="P64" s="449">
        <f>'Wave and Current Conditions'!$AD$13</f>
        <v>7.6416666666666657</v>
      </c>
      <c r="Q64" s="398">
        <v>5</v>
      </c>
      <c r="R64" s="395">
        <f t="shared" si="1"/>
        <v>90</v>
      </c>
      <c r="S64" s="412">
        <f t="shared" si="64"/>
        <v>5</v>
      </c>
      <c r="T64" s="481">
        <f t="shared" si="13"/>
        <v>-57508598.853213154</v>
      </c>
      <c r="U64" s="450" t="s">
        <v>211</v>
      </c>
      <c r="V64" s="395">
        <f t="shared" si="63"/>
        <v>90</v>
      </c>
      <c r="W64" s="395">
        <f>'Wave and Current Conditions'!$D$98</f>
        <v>0.12</v>
      </c>
      <c r="X64" s="395">
        <v>400</v>
      </c>
      <c r="Y64" s="395">
        <v>3600</v>
      </c>
      <c r="Z64" s="399">
        <v>0.01</v>
      </c>
      <c r="AD64" s="239" t="str">
        <f t="shared" si="54"/>
        <v>'220009005'</v>
      </c>
      <c r="AE64" s="269" t="str">
        <f t="shared" si="40"/>
        <v>'POW'</v>
      </c>
      <c r="AF64" s="268">
        <f t="shared" si="55"/>
        <v>90</v>
      </c>
      <c r="AG64" s="268">
        <f t="shared" si="56"/>
        <v>12</v>
      </c>
      <c r="AH64" s="268">
        <f t="shared" si="41"/>
        <v>1</v>
      </c>
      <c r="AI64" s="239" t="str">
        <f t="shared" si="57"/>
        <v>'E'</v>
      </c>
      <c r="AJ64" s="268">
        <f t="shared" si="42"/>
        <v>10</v>
      </c>
      <c r="AK64" s="268">
        <f t="shared" si="14"/>
        <v>90</v>
      </c>
      <c r="AL64" s="270">
        <f t="shared" si="43"/>
        <v>1.4727272727272727</v>
      </c>
      <c r="AM64" s="270">
        <f t="shared" si="44"/>
        <v>7.6416666666666657</v>
      </c>
      <c r="AN64" s="268">
        <f t="shared" si="8"/>
        <v>2.4</v>
      </c>
      <c r="AO64" s="268">
        <f t="shared" si="45"/>
        <v>5</v>
      </c>
      <c r="AP64" s="268">
        <v>0</v>
      </c>
      <c r="AQ64" s="268">
        <v>15</v>
      </c>
      <c r="AR64" s="268">
        <f t="shared" si="10"/>
        <v>2.4</v>
      </c>
      <c r="AS64" s="268">
        <v>0</v>
      </c>
      <c r="AT64" s="268">
        <v>0</v>
      </c>
      <c r="AU64" s="268">
        <f t="shared" si="15"/>
        <v>90</v>
      </c>
      <c r="AV64" s="268">
        <f t="shared" si="46"/>
        <v>0.12</v>
      </c>
      <c r="AW64" s="268" t="s">
        <v>14</v>
      </c>
      <c r="AX64" s="269" t="str">
        <f t="shared" si="47"/>
        <v>{0,0,0,0,-57508598.8532132,0}</v>
      </c>
      <c r="AY64" s="268" t="s">
        <v>14</v>
      </c>
      <c r="AZ64" s="268" t="s">
        <v>15</v>
      </c>
      <c r="BA64" s="268">
        <v>0</v>
      </c>
      <c r="BB64" s="268">
        <v>0</v>
      </c>
      <c r="BC64" s="268">
        <f t="shared" si="48"/>
        <v>0</v>
      </c>
      <c r="BD64" s="268">
        <f t="shared" si="58"/>
        <v>0</v>
      </c>
      <c r="BE64" s="268">
        <f t="shared" si="49"/>
        <v>4000</v>
      </c>
      <c r="BF64" s="268">
        <v>1</v>
      </c>
      <c r="BG64" s="268">
        <v>1</v>
      </c>
      <c r="BH64" s="268">
        <v>1</v>
      </c>
      <c r="BI64" s="268"/>
      <c r="BJ64" s="268">
        <v>1</v>
      </c>
      <c r="BK64" s="268">
        <v>1</v>
      </c>
      <c r="BL64" s="268">
        <f t="shared" si="50"/>
        <v>400</v>
      </c>
      <c r="BM64" s="268">
        <f t="shared" si="51"/>
        <v>4000</v>
      </c>
      <c r="BN64" s="268">
        <v>0</v>
      </c>
    </row>
    <row r="65" spans="1:66" x14ac:dyDescent="0.2">
      <c r="A65" s="402" t="str">
        <f t="shared" si="0"/>
        <v>220009006</v>
      </c>
      <c r="B65" s="391">
        <v>2.2000000000000002</v>
      </c>
      <c r="C65" s="392" t="s">
        <v>212</v>
      </c>
      <c r="D65" s="403" t="s">
        <v>181</v>
      </c>
      <c r="E65" s="405">
        <v>0</v>
      </c>
      <c r="F65" s="406">
        <v>1.1000000000000001</v>
      </c>
      <c r="G65" s="448" t="s">
        <v>106</v>
      </c>
      <c r="H65" s="46">
        <f>'Wind Conditions'!$C$6</f>
        <v>12</v>
      </c>
      <c r="I65" s="471">
        <f>'Wind Conditions'!$C$20</f>
        <v>9.8021333333333349E-2</v>
      </c>
      <c r="J65" s="56">
        <f>'Wind Conditions'!$D$20</f>
        <v>7.0999999999999994E-2</v>
      </c>
      <c r="K65" s="410" t="s">
        <v>190</v>
      </c>
      <c r="L65" s="395">
        <f t="shared" si="60"/>
        <v>90</v>
      </c>
      <c r="M65" s="395">
        <v>0</v>
      </c>
      <c r="N65" s="578" t="s">
        <v>210</v>
      </c>
      <c r="O65" s="449">
        <f>'Wave and Current Conditions'!$O$13</f>
        <v>1.4727272727272727</v>
      </c>
      <c r="P65" s="449">
        <f>'Wave and Current Conditions'!$AD$13</f>
        <v>7.6416666666666657</v>
      </c>
      <c r="Q65" s="410">
        <v>6</v>
      </c>
      <c r="R65" s="407">
        <f t="shared" si="1"/>
        <v>90</v>
      </c>
      <c r="S65" s="412">
        <f t="shared" si="64"/>
        <v>5</v>
      </c>
      <c r="T65" s="481">
        <f t="shared" si="13"/>
        <v>-57508598.853213154</v>
      </c>
      <c r="U65" s="450" t="s">
        <v>211</v>
      </c>
      <c r="V65" s="407">
        <f t="shared" si="63"/>
        <v>90</v>
      </c>
      <c r="W65" s="395">
        <f>'Wave and Current Conditions'!$D$98</f>
        <v>0.12</v>
      </c>
      <c r="X65" s="395">
        <v>400</v>
      </c>
      <c r="Y65" s="395">
        <v>3600</v>
      </c>
      <c r="Z65" s="411">
        <v>0.01</v>
      </c>
      <c r="AD65" s="239" t="str">
        <f t="shared" si="54"/>
        <v>'220009006'</v>
      </c>
      <c r="AE65" s="269" t="str">
        <f t="shared" si="40"/>
        <v>'POW'</v>
      </c>
      <c r="AF65" s="268">
        <f t="shared" si="55"/>
        <v>90</v>
      </c>
      <c r="AG65" s="268">
        <f t="shared" si="56"/>
        <v>12</v>
      </c>
      <c r="AH65" s="268">
        <f t="shared" si="41"/>
        <v>1</v>
      </c>
      <c r="AI65" s="239" t="str">
        <f t="shared" si="57"/>
        <v>'F'</v>
      </c>
      <c r="AJ65" s="268">
        <f t="shared" si="42"/>
        <v>10</v>
      </c>
      <c r="AK65" s="268">
        <f t="shared" si="14"/>
        <v>90</v>
      </c>
      <c r="AL65" s="270">
        <f t="shared" si="43"/>
        <v>1.4727272727272727</v>
      </c>
      <c r="AM65" s="270">
        <f t="shared" si="44"/>
        <v>7.6416666666666657</v>
      </c>
      <c r="AN65" s="268">
        <f t="shared" si="8"/>
        <v>2.4</v>
      </c>
      <c r="AO65" s="268">
        <f t="shared" si="45"/>
        <v>6</v>
      </c>
      <c r="AP65" s="268">
        <v>0</v>
      </c>
      <c r="AQ65" s="268">
        <v>15</v>
      </c>
      <c r="AR65" s="268">
        <f t="shared" si="10"/>
        <v>2.4</v>
      </c>
      <c r="AS65" s="268">
        <v>0</v>
      </c>
      <c r="AT65" s="268">
        <v>0</v>
      </c>
      <c r="AU65" s="268">
        <f t="shared" si="15"/>
        <v>90</v>
      </c>
      <c r="AV65" s="268">
        <f t="shared" si="46"/>
        <v>0.12</v>
      </c>
      <c r="AW65" s="268" t="s">
        <v>14</v>
      </c>
      <c r="AX65" s="269" t="str">
        <f t="shared" si="47"/>
        <v>{0,0,0,0,-57508598.8532132,0}</v>
      </c>
      <c r="AY65" s="268" t="s">
        <v>14</v>
      </c>
      <c r="AZ65" s="268" t="s">
        <v>15</v>
      </c>
      <c r="BA65" s="268">
        <v>0</v>
      </c>
      <c r="BB65" s="268">
        <v>0</v>
      </c>
      <c r="BC65" s="268">
        <f t="shared" si="48"/>
        <v>0</v>
      </c>
      <c r="BD65" s="268">
        <f t="shared" si="58"/>
        <v>0</v>
      </c>
      <c r="BE65" s="268">
        <f t="shared" si="49"/>
        <v>4000</v>
      </c>
      <c r="BF65" s="268">
        <v>1</v>
      </c>
      <c r="BG65" s="268">
        <v>1</v>
      </c>
      <c r="BH65" s="268">
        <v>1</v>
      </c>
      <c r="BI65" s="268"/>
      <c r="BJ65" s="268">
        <v>1</v>
      </c>
      <c r="BK65" s="268">
        <v>1</v>
      </c>
      <c r="BL65" s="268">
        <f t="shared" si="50"/>
        <v>400</v>
      </c>
      <c r="BM65" s="268">
        <f t="shared" si="51"/>
        <v>4000</v>
      </c>
      <c r="BN65" s="268">
        <v>0</v>
      </c>
    </row>
    <row r="66" spans="1:66" x14ac:dyDescent="0.2">
      <c r="A66" s="402" t="str">
        <f t="shared" si="0"/>
        <v>220009007</v>
      </c>
      <c r="B66" s="391">
        <v>2.2000000000000002</v>
      </c>
      <c r="C66" s="392" t="s">
        <v>212</v>
      </c>
      <c r="D66" s="403" t="s">
        <v>181</v>
      </c>
      <c r="E66" s="405">
        <v>0</v>
      </c>
      <c r="F66" s="406">
        <v>1.1000000000000001</v>
      </c>
      <c r="G66" s="448" t="s">
        <v>106</v>
      </c>
      <c r="H66" s="46">
        <f>'Wind Conditions'!$C$6</f>
        <v>12</v>
      </c>
      <c r="I66" s="471">
        <f>'Wind Conditions'!$C$20</f>
        <v>9.8021333333333349E-2</v>
      </c>
      <c r="J66" s="56">
        <f>'Wind Conditions'!$D$20</f>
        <v>7.0999999999999994E-2</v>
      </c>
      <c r="K66" s="447" t="s">
        <v>191</v>
      </c>
      <c r="L66" s="395">
        <f t="shared" si="60"/>
        <v>90</v>
      </c>
      <c r="M66" s="395">
        <v>0</v>
      </c>
      <c r="N66" s="578" t="s">
        <v>210</v>
      </c>
      <c r="O66" s="449">
        <f>'Wave and Current Conditions'!$O$13</f>
        <v>1.4727272727272727</v>
      </c>
      <c r="P66" s="449">
        <f>'Wave and Current Conditions'!$AD$13</f>
        <v>7.6416666666666657</v>
      </c>
      <c r="Q66" s="410">
        <v>7</v>
      </c>
      <c r="R66" s="407">
        <f t="shared" si="1"/>
        <v>90</v>
      </c>
      <c r="S66" s="412">
        <f t="shared" si="64"/>
        <v>5</v>
      </c>
      <c r="T66" s="481">
        <f t="shared" si="13"/>
        <v>-57508598.853213154</v>
      </c>
      <c r="U66" s="450" t="s">
        <v>211</v>
      </c>
      <c r="V66" s="407">
        <f t="shared" ref="V66:V77" si="65">R66</f>
        <v>90</v>
      </c>
      <c r="W66" s="395">
        <f>'Wave and Current Conditions'!$D$98</f>
        <v>0.12</v>
      </c>
      <c r="X66" s="395">
        <v>400</v>
      </c>
      <c r="Y66" s="395">
        <v>3600</v>
      </c>
      <c r="Z66" s="411">
        <v>0.01</v>
      </c>
      <c r="AD66" s="239" t="str">
        <f t="shared" si="54"/>
        <v>'220009007'</v>
      </c>
      <c r="AE66" s="269" t="str">
        <f t="shared" si="40"/>
        <v>'POW'</v>
      </c>
      <c r="AF66" s="268">
        <f t="shared" si="55"/>
        <v>90</v>
      </c>
      <c r="AG66" s="268">
        <f t="shared" si="56"/>
        <v>12</v>
      </c>
      <c r="AH66" s="268">
        <f t="shared" si="41"/>
        <v>1</v>
      </c>
      <c r="AI66" s="239" t="str">
        <f t="shared" si="57"/>
        <v>'G'</v>
      </c>
      <c r="AJ66" s="268">
        <f t="shared" si="42"/>
        <v>10</v>
      </c>
      <c r="AK66" s="268">
        <f t="shared" si="14"/>
        <v>90</v>
      </c>
      <c r="AL66" s="270">
        <f t="shared" si="43"/>
        <v>1.4727272727272727</v>
      </c>
      <c r="AM66" s="270">
        <f t="shared" si="44"/>
        <v>7.6416666666666657</v>
      </c>
      <c r="AN66" s="268">
        <f t="shared" si="8"/>
        <v>2.4</v>
      </c>
      <c r="AO66" s="268">
        <f t="shared" si="45"/>
        <v>7</v>
      </c>
      <c r="AP66" s="268">
        <v>0</v>
      </c>
      <c r="AQ66" s="268">
        <v>15</v>
      </c>
      <c r="AR66" s="268">
        <f t="shared" si="10"/>
        <v>2.4</v>
      </c>
      <c r="AS66" s="268">
        <v>0</v>
      </c>
      <c r="AT66" s="268">
        <v>0</v>
      </c>
      <c r="AU66" s="268">
        <f t="shared" si="15"/>
        <v>90</v>
      </c>
      <c r="AV66" s="268">
        <f t="shared" si="46"/>
        <v>0.12</v>
      </c>
      <c r="AW66" s="268" t="s">
        <v>14</v>
      </c>
      <c r="AX66" s="269" t="str">
        <f t="shared" si="47"/>
        <v>{0,0,0,0,-57508598.8532132,0}</v>
      </c>
      <c r="AY66" s="268" t="s">
        <v>14</v>
      </c>
      <c r="AZ66" s="268" t="s">
        <v>15</v>
      </c>
      <c r="BA66" s="268">
        <v>0</v>
      </c>
      <c r="BB66" s="268">
        <v>0</v>
      </c>
      <c r="BC66" s="268">
        <f t="shared" si="48"/>
        <v>0</v>
      </c>
      <c r="BD66" s="268">
        <f t="shared" si="58"/>
        <v>0</v>
      </c>
      <c r="BE66" s="268">
        <f t="shared" si="49"/>
        <v>4000</v>
      </c>
      <c r="BF66" s="268">
        <v>1</v>
      </c>
      <c r="BG66" s="268">
        <v>1</v>
      </c>
      <c r="BH66" s="268">
        <v>1</v>
      </c>
      <c r="BI66" s="268"/>
      <c r="BJ66" s="268">
        <v>1</v>
      </c>
      <c r="BK66" s="268">
        <v>1</v>
      </c>
      <c r="BL66" s="268">
        <f t="shared" si="50"/>
        <v>400</v>
      </c>
      <c r="BM66" s="268">
        <f t="shared" si="51"/>
        <v>4000</v>
      </c>
      <c r="BN66" s="268">
        <v>0</v>
      </c>
    </row>
    <row r="67" spans="1:66" x14ac:dyDescent="0.2">
      <c r="A67" s="402" t="str">
        <f t="shared" si="0"/>
        <v>220009008</v>
      </c>
      <c r="B67" s="391">
        <v>2.2000000000000002</v>
      </c>
      <c r="C67" s="392" t="s">
        <v>212</v>
      </c>
      <c r="D67" s="403" t="s">
        <v>181</v>
      </c>
      <c r="E67" s="405">
        <v>0</v>
      </c>
      <c r="F67" s="406">
        <v>1.1000000000000001</v>
      </c>
      <c r="G67" s="448" t="s">
        <v>106</v>
      </c>
      <c r="H67" s="46">
        <f>'Wind Conditions'!$C$6</f>
        <v>12</v>
      </c>
      <c r="I67" s="471">
        <f>'Wind Conditions'!$C$20</f>
        <v>9.8021333333333349E-2</v>
      </c>
      <c r="J67" s="56">
        <f>'Wind Conditions'!$D$20</f>
        <v>7.0999999999999994E-2</v>
      </c>
      <c r="K67" s="447" t="s">
        <v>192</v>
      </c>
      <c r="L67" s="395">
        <f t="shared" si="60"/>
        <v>90</v>
      </c>
      <c r="M67" s="395">
        <v>0</v>
      </c>
      <c r="N67" s="578" t="s">
        <v>210</v>
      </c>
      <c r="O67" s="449">
        <f>'Wave and Current Conditions'!$O$13</f>
        <v>1.4727272727272727</v>
      </c>
      <c r="P67" s="449">
        <f>'Wave and Current Conditions'!$AD$13</f>
        <v>7.6416666666666657</v>
      </c>
      <c r="Q67" s="410">
        <v>8</v>
      </c>
      <c r="R67" s="407">
        <f t="shared" si="1"/>
        <v>90</v>
      </c>
      <c r="S67" s="412">
        <f t="shared" si="64"/>
        <v>5</v>
      </c>
      <c r="T67" s="481">
        <f t="shared" si="13"/>
        <v>-57508598.853213154</v>
      </c>
      <c r="U67" s="450" t="s">
        <v>211</v>
      </c>
      <c r="V67" s="407">
        <f t="shared" si="65"/>
        <v>90</v>
      </c>
      <c r="W67" s="395">
        <f>'Wave and Current Conditions'!$D$98</f>
        <v>0.12</v>
      </c>
      <c r="X67" s="395">
        <v>400</v>
      </c>
      <c r="Y67" s="395">
        <v>3600</v>
      </c>
      <c r="Z67" s="411">
        <v>0.01</v>
      </c>
      <c r="AD67" s="239" t="str">
        <f t="shared" si="54"/>
        <v>'220009008'</v>
      </c>
      <c r="AE67" s="269" t="str">
        <f t="shared" si="40"/>
        <v>'POW'</v>
      </c>
      <c r="AF67" s="268">
        <f t="shared" si="55"/>
        <v>90</v>
      </c>
      <c r="AG67" s="268">
        <f t="shared" si="56"/>
        <v>12</v>
      </c>
      <c r="AH67" s="268">
        <f t="shared" si="41"/>
        <v>1</v>
      </c>
      <c r="AI67" s="239" t="str">
        <f t="shared" si="57"/>
        <v>'H'</v>
      </c>
      <c r="AJ67" s="268">
        <f t="shared" si="42"/>
        <v>10</v>
      </c>
      <c r="AK67" s="268">
        <f t="shared" si="14"/>
        <v>90</v>
      </c>
      <c r="AL67" s="270">
        <f t="shared" si="43"/>
        <v>1.4727272727272727</v>
      </c>
      <c r="AM67" s="270">
        <f t="shared" si="44"/>
        <v>7.6416666666666657</v>
      </c>
      <c r="AN67" s="268">
        <f t="shared" si="8"/>
        <v>2.4</v>
      </c>
      <c r="AO67" s="268">
        <f t="shared" si="45"/>
        <v>8</v>
      </c>
      <c r="AP67" s="268">
        <v>0</v>
      </c>
      <c r="AQ67" s="268">
        <v>15</v>
      </c>
      <c r="AR67" s="268">
        <f t="shared" si="10"/>
        <v>2.4</v>
      </c>
      <c r="AS67" s="268">
        <v>0</v>
      </c>
      <c r="AT67" s="268">
        <v>0</v>
      </c>
      <c r="AU67" s="268">
        <f t="shared" si="15"/>
        <v>90</v>
      </c>
      <c r="AV67" s="268">
        <f t="shared" si="46"/>
        <v>0.12</v>
      </c>
      <c r="AW67" s="268" t="s">
        <v>14</v>
      </c>
      <c r="AX67" s="269" t="str">
        <f t="shared" si="47"/>
        <v>{0,0,0,0,-57508598.8532132,0}</v>
      </c>
      <c r="AY67" s="268" t="s">
        <v>14</v>
      </c>
      <c r="AZ67" s="268" t="s">
        <v>15</v>
      </c>
      <c r="BA67" s="268">
        <v>0</v>
      </c>
      <c r="BB67" s="268">
        <v>0</v>
      </c>
      <c r="BC67" s="268">
        <f t="shared" si="48"/>
        <v>0</v>
      </c>
      <c r="BD67" s="268">
        <f t="shared" si="58"/>
        <v>0</v>
      </c>
      <c r="BE67" s="268">
        <f t="shared" si="49"/>
        <v>4000</v>
      </c>
      <c r="BF67" s="268">
        <v>1</v>
      </c>
      <c r="BG67" s="268">
        <v>1</v>
      </c>
      <c r="BH67" s="268">
        <v>1</v>
      </c>
      <c r="BI67" s="268"/>
      <c r="BJ67" s="268">
        <v>1</v>
      </c>
      <c r="BK67" s="268">
        <v>1</v>
      </c>
      <c r="BL67" s="268">
        <f t="shared" si="50"/>
        <v>400</v>
      </c>
      <c r="BM67" s="268">
        <f t="shared" si="51"/>
        <v>4000</v>
      </c>
      <c r="BN67" s="268">
        <v>0</v>
      </c>
    </row>
    <row r="68" spans="1:66" x14ac:dyDescent="0.2">
      <c r="A68" s="402" t="str">
        <f t="shared" si="0"/>
        <v>220009009</v>
      </c>
      <c r="B68" s="391">
        <v>2.2000000000000002</v>
      </c>
      <c r="C68" s="392" t="s">
        <v>212</v>
      </c>
      <c r="D68" s="403" t="s">
        <v>181</v>
      </c>
      <c r="E68" s="405">
        <v>0</v>
      </c>
      <c r="F68" s="406">
        <v>1.1000000000000001</v>
      </c>
      <c r="G68" s="448" t="s">
        <v>106</v>
      </c>
      <c r="H68" s="46">
        <f>'Wind Conditions'!$C$6</f>
        <v>12</v>
      </c>
      <c r="I68" s="471">
        <f>'Wind Conditions'!$C$20</f>
        <v>9.8021333333333349E-2</v>
      </c>
      <c r="J68" s="56">
        <f>'Wind Conditions'!$D$20</f>
        <v>7.0999999999999994E-2</v>
      </c>
      <c r="K68" s="447" t="s">
        <v>193</v>
      </c>
      <c r="L68" s="395">
        <f t="shared" si="60"/>
        <v>90</v>
      </c>
      <c r="M68" s="395">
        <v>0</v>
      </c>
      <c r="N68" s="578" t="s">
        <v>210</v>
      </c>
      <c r="O68" s="449">
        <f>'Wave and Current Conditions'!$O$13</f>
        <v>1.4727272727272727</v>
      </c>
      <c r="P68" s="449">
        <f>'Wave and Current Conditions'!$AD$13</f>
        <v>7.6416666666666657</v>
      </c>
      <c r="Q68" s="410">
        <v>9</v>
      </c>
      <c r="R68" s="407">
        <f t="shared" si="1"/>
        <v>90</v>
      </c>
      <c r="S68" s="412">
        <f t="shared" si="64"/>
        <v>5</v>
      </c>
      <c r="T68" s="481">
        <f t="shared" si="13"/>
        <v>-57508598.853213154</v>
      </c>
      <c r="U68" s="450" t="s">
        <v>211</v>
      </c>
      <c r="V68" s="407">
        <f t="shared" si="65"/>
        <v>90</v>
      </c>
      <c r="W68" s="395">
        <f>'Wave and Current Conditions'!$D$98</f>
        <v>0.12</v>
      </c>
      <c r="X68" s="395">
        <v>400</v>
      </c>
      <c r="Y68" s="395">
        <v>3600</v>
      </c>
      <c r="Z68" s="411">
        <v>0.01</v>
      </c>
      <c r="AD68" s="239" t="str">
        <f t="shared" si="54"/>
        <v>'220009009'</v>
      </c>
      <c r="AE68" s="269" t="str">
        <f t="shared" si="40"/>
        <v>'POW'</v>
      </c>
      <c r="AF68" s="268">
        <f t="shared" si="55"/>
        <v>90</v>
      </c>
      <c r="AG68" s="268">
        <f t="shared" si="56"/>
        <v>12</v>
      </c>
      <c r="AH68" s="268">
        <f t="shared" si="41"/>
        <v>1</v>
      </c>
      <c r="AI68" s="239" t="str">
        <f t="shared" si="57"/>
        <v>'I'</v>
      </c>
      <c r="AJ68" s="268">
        <f t="shared" si="42"/>
        <v>10</v>
      </c>
      <c r="AK68" s="268">
        <f t="shared" si="14"/>
        <v>90</v>
      </c>
      <c r="AL68" s="270">
        <f t="shared" si="43"/>
        <v>1.4727272727272727</v>
      </c>
      <c r="AM68" s="270">
        <f t="shared" si="44"/>
        <v>7.6416666666666657</v>
      </c>
      <c r="AN68" s="268">
        <f t="shared" si="8"/>
        <v>2.4</v>
      </c>
      <c r="AO68" s="268">
        <f t="shared" si="45"/>
        <v>9</v>
      </c>
      <c r="AP68" s="268">
        <v>0</v>
      </c>
      <c r="AQ68" s="268">
        <v>15</v>
      </c>
      <c r="AR68" s="268">
        <f t="shared" si="10"/>
        <v>2.4</v>
      </c>
      <c r="AS68" s="268">
        <v>0</v>
      </c>
      <c r="AT68" s="268">
        <v>0</v>
      </c>
      <c r="AU68" s="268">
        <f t="shared" si="15"/>
        <v>90</v>
      </c>
      <c r="AV68" s="268">
        <f t="shared" si="46"/>
        <v>0.12</v>
      </c>
      <c r="AW68" s="268" t="s">
        <v>14</v>
      </c>
      <c r="AX68" s="269" t="str">
        <f t="shared" si="47"/>
        <v>{0,0,0,0,-57508598.8532132,0}</v>
      </c>
      <c r="AY68" s="268" t="s">
        <v>14</v>
      </c>
      <c r="AZ68" s="268" t="s">
        <v>15</v>
      </c>
      <c r="BA68" s="268">
        <v>0</v>
      </c>
      <c r="BB68" s="268">
        <v>0</v>
      </c>
      <c r="BC68" s="268">
        <f t="shared" si="48"/>
        <v>0</v>
      </c>
      <c r="BD68" s="268">
        <f t="shared" si="58"/>
        <v>0</v>
      </c>
      <c r="BE68" s="268">
        <f t="shared" si="49"/>
        <v>4000</v>
      </c>
      <c r="BF68" s="268">
        <v>1</v>
      </c>
      <c r="BG68" s="268">
        <v>1</v>
      </c>
      <c r="BH68" s="268">
        <v>1</v>
      </c>
      <c r="BI68" s="268"/>
      <c r="BJ68" s="268">
        <v>1</v>
      </c>
      <c r="BK68" s="268">
        <v>1</v>
      </c>
      <c r="BL68" s="268">
        <f t="shared" si="50"/>
        <v>400</v>
      </c>
      <c r="BM68" s="268">
        <f t="shared" si="51"/>
        <v>4000</v>
      </c>
      <c r="BN68" s="268">
        <v>0</v>
      </c>
    </row>
    <row r="69" spans="1:66" x14ac:dyDescent="0.2">
      <c r="A69" s="402" t="str">
        <f t="shared" si="0"/>
        <v>220009010</v>
      </c>
      <c r="B69" s="391">
        <v>2.2000000000000002</v>
      </c>
      <c r="C69" s="392" t="s">
        <v>212</v>
      </c>
      <c r="D69" s="403" t="s">
        <v>181</v>
      </c>
      <c r="E69" s="405">
        <v>0</v>
      </c>
      <c r="F69" s="406">
        <v>1.1000000000000001</v>
      </c>
      <c r="G69" s="448" t="s">
        <v>106</v>
      </c>
      <c r="H69" s="46">
        <f>'Wind Conditions'!$C$6</f>
        <v>12</v>
      </c>
      <c r="I69" s="471">
        <f>'Wind Conditions'!$C$20</f>
        <v>9.8021333333333349E-2</v>
      </c>
      <c r="J69" s="56">
        <f>'Wind Conditions'!$D$20</f>
        <v>7.0999999999999994E-2</v>
      </c>
      <c r="K69" s="447" t="s">
        <v>194</v>
      </c>
      <c r="L69" s="395">
        <f t="shared" si="60"/>
        <v>90</v>
      </c>
      <c r="M69" s="395">
        <v>0</v>
      </c>
      <c r="N69" s="578" t="s">
        <v>210</v>
      </c>
      <c r="O69" s="449">
        <f>'Wave and Current Conditions'!$O$13</f>
        <v>1.4727272727272727</v>
      </c>
      <c r="P69" s="449">
        <f>'Wave and Current Conditions'!$AD$13</f>
        <v>7.6416666666666657</v>
      </c>
      <c r="Q69" s="410">
        <v>10</v>
      </c>
      <c r="R69" s="407">
        <f t="shared" si="1"/>
        <v>90</v>
      </c>
      <c r="S69" s="412">
        <f t="shared" si="64"/>
        <v>5</v>
      </c>
      <c r="T69" s="481">
        <f t="shared" si="13"/>
        <v>-57508598.853213154</v>
      </c>
      <c r="U69" s="450" t="s">
        <v>211</v>
      </c>
      <c r="V69" s="407">
        <f t="shared" si="65"/>
        <v>90</v>
      </c>
      <c r="W69" s="395">
        <f>'Wave and Current Conditions'!$D$98</f>
        <v>0.12</v>
      </c>
      <c r="X69" s="395">
        <v>400</v>
      </c>
      <c r="Y69" s="395">
        <v>3600</v>
      </c>
      <c r="Z69" s="411">
        <v>0.01</v>
      </c>
      <c r="AD69" s="239" t="str">
        <f t="shared" si="54"/>
        <v>'220009010'</v>
      </c>
      <c r="AE69" s="269" t="str">
        <f t="shared" si="40"/>
        <v>'POW'</v>
      </c>
      <c r="AF69" s="268">
        <f t="shared" si="55"/>
        <v>90</v>
      </c>
      <c r="AG69" s="268">
        <f t="shared" si="56"/>
        <v>12</v>
      </c>
      <c r="AH69" s="268">
        <f t="shared" si="41"/>
        <v>1</v>
      </c>
      <c r="AI69" s="239" t="str">
        <f t="shared" si="57"/>
        <v>'J'</v>
      </c>
      <c r="AJ69" s="268">
        <f t="shared" si="42"/>
        <v>10</v>
      </c>
      <c r="AK69" s="268">
        <f t="shared" si="14"/>
        <v>90</v>
      </c>
      <c r="AL69" s="270">
        <f t="shared" si="43"/>
        <v>1.4727272727272727</v>
      </c>
      <c r="AM69" s="270">
        <f t="shared" si="44"/>
        <v>7.6416666666666657</v>
      </c>
      <c r="AN69" s="268">
        <f t="shared" si="8"/>
        <v>2.4</v>
      </c>
      <c r="AO69" s="268">
        <f t="shared" si="45"/>
        <v>10</v>
      </c>
      <c r="AP69" s="268">
        <v>0</v>
      </c>
      <c r="AQ69" s="268">
        <v>15</v>
      </c>
      <c r="AR69" s="268">
        <f t="shared" si="10"/>
        <v>2.4</v>
      </c>
      <c r="AS69" s="268">
        <v>0</v>
      </c>
      <c r="AT69" s="268">
        <v>0</v>
      </c>
      <c r="AU69" s="268">
        <f t="shared" si="15"/>
        <v>90</v>
      </c>
      <c r="AV69" s="268">
        <f t="shared" si="46"/>
        <v>0.12</v>
      </c>
      <c r="AW69" s="268" t="s">
        <v>14</v>
      </c>
      <c r="AX69" s="269" t="str">
        <f t="shared" si="47"/>
        <v>{0,0,0,0,-57508598.8532132,0}</v>
      </c>
      <c r="AY69" s="268" t="s">
        <v>14</v>
      </c>
      <c r="AZ69" s="268" t="s">
        <v>15</v>
      </c>
      <c r="BA69" s="268">
        <v>0</v>
      </c>
      <c r="BB69" s="268">
        <v>0</v>
      </c>
      <c r="BC69" s="268">
        <f t="shared" si="48"/>
        <v>0</v>
      </c>
      <c r="BD69" s="268">
        <f t="shared" si="58"/>
        <v>0</v>
      </c>
      <c r="BE69" s="268">
        <f t="shared" si="49"/>
        <v>4000</v>
      </c>
      <c r="BF69" s="268">
        <v>1</v>
      </c>
      <c r="BG69" s="268">
        <v>1</v>
      </c>
      <c r="BH69" s="268">
        <v>1</v>
      </c>
      <c r="BI69" s="268"/>
      <c r="BJ69" s="268">
        <v>1</v>
      </c>
      <c r="BK69" s="268">
        <v>1</v>
      </c>
      <c r="BL69" s="268">
        <f t="shared" si="50"/>
        <v>400</v>
      </c>
      <c r="BM69" s="268">
        <f t="shared" si="51"/>
        <v>4000</v>
      </c>
      <c r="BN69" s="268">
        <v>0</v>
      </c>
    </row>
    <row r="70" spans="1:66" x14ac:dyDescent="0.2">
      <c r="A70" s="402" t="str">
        <f t="shared" ref="A70:A133" si="66">TEXT(B70*10,"00")&amp;TEXT(E70,"00")&amp;TEXT(R70,"000")&amp;TEXT(Q70,"00")</f>
        <v>220009011</v>
      </c>
      <c r="B70" s="391">
        <v>2.2000000000000002</v>
      </c>
      <c r="C70" s="392" t="s">
        <v>212</v>
      </c>
      <c r="D70" s="403" t="s">
        <v>181</v>
      </c>
      <c r="E70" s="405">
        <v>0</v>
      </c>
      <c r="F70" s="406">
        <v>1.1000000000000001</v>
      </c>
      <c r="G70" s="448" t="s">
        <v>106</v>
      </c>
      <c r="H70" s="46">
        <f>'Wind Conditions'!$C$6</f>
        <v>12</v>
      </c>
      <c r="I70" s="471">
        <f>'Wind Conditions'!$C$20</f>
        <v>9.8021333333333349E-2</v>
      </c>
      <c r="J70" s="56">
        <f>'Wind Conditions'!$D$20</f>
        <v>7.0999999999999994E-2</v>
      </c>
      <c r="K70" s="447" t="s">
        <v>195</v>
      </c>
      <c r="L70" s="395">
        <f t="shared" si="60"/>
        <v>90</v>
      </c>
      <c r="M70" s="395">
        <v>0</v>
      </c>
      <c r="N70" s="578" t="s">
        <v>210</v>
      </c>
      <c r="O70" s="449">
        <f>'Wave and Current Conditions'!$O$13</f>
        <v>1.4727272727272727</v>
      </c>
      <c r="P70" s="449">
        <f>'Wave and Current Conditions'!$AD$13</f>
        <v>7.6416666666666657</v>
      </c>
      <c r="Q70" s="410">
        <v>11</v>
      </c>
      <c r="R70" s="407">
        <f t="shared" ref="R70:R133" si="67">L70</f>
        <v>90</v>
      </c>
      <c r="S70" s="412">
        <f t="shared" si="64"/>
        <v>5</v>
      </c>
      <c r="T70" s="481">
        <f t="shared" si="13"/>
        <v>-57508598.853213154</v>
      </c>
      <c r="U70" s="450" t="s">
        <v>211</v>
      </c>
      <c r="V70" s="407">
        <f t="shared" si="65"/>
        <v>90</v>
      </c>
      <c r="W70" s="395">
        <f>'Wave and Current Conditions'!$D$98</f>
        <v>0.12</v>
      </c>
      <c r="X70" s="395">
        <v>400</v>
      </c>
      <c r="Y70" s="395">
        <v>3600</v>
      </c>
      <c r="Z70" s="411">
        <v>0.01</v>
      </c>
      <c r="AD70" s="239" t="str">
        <f t="shared" ref="AD70:AD101" si="68">"'"&amp;A70&amp;"'"</f>
        <v>'220009011'</v>
      </c>
      <c r="AE70" s="269" t="str">
        <f t="shared" si="40"/>
        <v>'POW'</v>
      </c>
      <c r="AF70" s="268">
        <f t="shared" ref="AF70:AF101" si="69">L70</f>
        <v>90</v>
      </c>
      <c r="AG70" s="268">
        <f t="shared" ref="AG70:AG101" si="70">H70</f>
        <v>12</v>
      </c>
      <c r="AH70" s="268">
        <f t="shared" si="41"/>
        <v>1</v>
      </c>
      <c r="AI70" s="239" t="str">
        <f t="shared" ref="AI70:AI101" si="71">"'"&amp;K70&amp;"'"</f>
        <v>'K'</v>
      </c>
      <c r="AJ70" s="268">
        <f t="shared" si="42"/>
        <v>10</v>
      </c>
      <c r="AK70" s="268">
        <f t="shared" si="14"/>
        <v>90</v>
      </c>
      <c r="AL70" s="270">
        <f t="shared" si="43"/>
        <v>1.4727272727272727</v>
      </c>
      <c r="AM70" s="270">
        <f t="shared" si="44"/>
        <v>7.6416666666666657</v>
      </c>
      <c r="AN70" s="268">
        <f t="shared" ref="AN70:AN133" si="72">gamma</f>
        <v>2.4</v>
      </c>
      <c r="AO70" s="268">
        <f t="shared" si="45"/>
        <v>11</v>
      </c>
      <c r="AP70" s="268">
        <v>0</v>
      </c>
      <c r="AQ70" s="268">
        <v>15</v>
      </c>
      <c r="AR70" s="268">
        <f t="shared" ref="AR70:AR133" si="73">gamma</f>
        <v>2.4</v>
      </c>
      <c r="AS70" s="268">
        <v>0</v>
      </c>
      <c r="AT70" s="268">
        <v>0</v>
      </c>
      <c r="AU70" s="268">
        <f t="shared" si="15"/>
        <v>90</v>
      </c>
      <c r="AV70" s="268">
        <f t="shared" si="46"/>
        <v>0.12</v>
      </c>
      <c r="AW70" s="268" t="s">
        <v>14</v>
      </c>
      <c r="AX70" s="269" t="str">
        <f t="shared" si="47"/>
        <v>{0,0,0,0,-57508598.8532132,0}</v>
      </c>
      <c r="AY70" s="268" t="s">
        <v>14</v>
      </c>
      <c r="AZ70" s="268" t="s">
        <v>15</v>
      </c>
      <c r="BA70" s="268">
        <v>0</v>
      </c>
      <c r="BB70" s="268">
        <v>0</v>
      </c>
      <c r="BC70" s="268">
        <f t="shared" si="48"/>
        <v>0</v>
      </c>
      <c r="BD70" s="268">
        <f t="shared" ref="BD70:BD101" si="74">M70</f>
        <v>0</v>
      </c>
      <c r="BE70" s="268">
        <f t="shared" si="49"/>
        <v>4000</v>
      </c>
      <c r="BF70" s="268">
        <v>1</v>
      </c>
      <c r="BG70" s="268">
        <v>1</v>
      </c>
      <c r="BH70" s="268">
        <v>1</v>
      </c>
      <c r="BI70" s="268"/>
      <c r="BJ70" s="268">
        <v>1</v>
      </c>
      <c r="BK70" s="268">
        <v>1</v>
      </c>
      <c r="BL70" s="268">
        <f t="shared" si="50"/>
        <v>400</v>
      </c>
      <c r="BM70" s="268">
        <f t="shared" si="51"/>
        <v>4000</v>
      </c>
      <c r="BN70" s="268">
        <v>0</v>
      </c>
    </row>
    <row r="71" spans="1:66" x14ac:dyDescent="0.2">
      <c r="A71" s="402" t="str">
        <f t="shared" si="66"/>
        <v>220009012</v>
      </c>
      <c r="B71" s="391">
        <v>2.2000000000000002</v>
      </c>
      <c r="C71" s="392" t="s">
        <v>212</v>
      </c>
      <c r="D71" s="403" t="s">
        <v>181</v>
      </c>
      <c r="E71" s="405">
        <v>0</v>
      </c>
      <c r="F71" s="406">
        <v>1.1000000000000001</v>
      </c>
      <c r="G71" s="448" t="s">
        <v>106</v>
      </c>
      <c r="H71" s="46">
        <f>'Wind Conditions'!$C$6</f>
        <v>12</v>
      </c>
      <c r="I71" s="471">
        <f>'Wind Conditions'!$C$20</f>
        <v>9.8021333333333349E-2</v>
      </c>
      <c r="J71" s="56">
        <f>'Wind Conditions'!$D$20</f>
        <v>7.0999999999999994E-2</v>
      </c>
      <c r="K71" s="451" t="s">
        <v>196</v>
      </c>
      <c r="L71" s="395">
        <f t="shared" si="60"/>
        <v>90</v>
      </c>
      <c r="M71" s="395">
        <v>0</v>
      </c>
      <c r="N71" s="578" t="s">
        <v>210</v>
      </c>
      <c r="O71" s="449">
        <f>'Wave and Current Conditions'!$O$13</f>
        <v>1.4727272727272727</v>
      </c>
      <c r="P71" s="449">
        <f>'Wave and Current Conditions'!$AD$13</f>
        <v>7.6416666666666657</v>
      </c>
      <c r="Q71" s="410">
        <v>12</v>
      </c>
      <c r="R71" s="407">
        <f t="shared" si="67"/>
        <v>90</v>
      </c>
      <c r="S71" s="412">
        <f t="shared" si="64"/>
        <v>5</v>
      </c>
      <c r="T71" s="481">
        <f t="shared" ref="T71:T134" si="75">ABS(S71)*SIGN(S71*-1)*T$5</f>
        <v>-57508598.853213154</v>
      </c>
      <c r="U71" s="450" t="s">
        <v>211</v>
      </c>
      <c r="V71" s="407">
        <f t="shared" si="65"/>
        <v>90</v>
      </c>
      <c r="W71" s="395">
        <f>'Wave and Current Conditions'!$D$98</f>
        <v>0.12</v>
      </c>
      <c r="X71" s="395">
        <v>400</v>
      </c>
      <c r="Y71" s="395">
        <v>3600</v>
      </c>
      <c r="Z71" s="411">
        <v>0.01</v>
      </c>
      <c r="AD71" s="239" t="str">
        <f t="shared" si="68"/>
        <v>'220009012'</v>
      </c>
      <c r="AE71" s="269" t="str">
        <f t="shared" si="40"/>
        <v>'POW'</v>
      </c>
      <c r="AF71" s="268">
        <f t="shared" si="69"/>
        <v>90</v>
      </c>
      <c r="AG71" s="268">
        <f t="shared" si="70"/>
        <v>12</v>
      </c>
      <c r="AH71" s="268">
        <f t="shared" si="41"/>
        <v>1</v>
      </c>
      <c r="AI71" s="239" t="str">
        <f t="shared" si="71"/>
        <v>'L'</v>
      </c>
      <c r="AJ71" s="268">
        <f t="shared" si="42"/>
        <v>10</v>
      </c>
      <c r="AK71" s="268">
        <f t="shared" ref="AK71:AK134" si="76">R71</f>
        <v>90</v>
      </c>
      <c r="AL71" s="270">
        <f t="shared" si="43"/>
        <v>1.4727272727272727</v>
      </c>
      <c r="AM71" s="270">
        <f t="shared" si="44"/>
        <v>7.6416666666666657</v>
      </c>
      <c r="AN71" s="268">
        <f t="shared" si="72"/>
        <v>2.4</v>
      </c>
      <c r="AO71" s="268">
        <f t="shared" si="45"/>
        <v>12</v>
      </c>
      <c r="AP71" s="268">
        <v>0</v>
      </c>
      <c r="AQ71" s="268">
        <v>15</v>
      </c>
      <c r="AR71" s="268">
        <f t="shared" si="73"/>
        <v>2.4</v>
      </c>
      <c r="AS71" s="268">
        <v>0</v>
      </c>
      <c r="AT71" s="268">
        <v>0</v>
      </c>
      <c r="AU71" s="268">
        <f t="shared" ref="AU71:AU134" si="77">V71</f>
        <v>90</v>
      </c>
      <c r="AV71" s="268">
        <f t="shared" si="46"/>
        <v>0.12</v>
      </c>
      <c r="AW71" s="268" t="s">
        <v>14</v>
      </c>
      <c r="AX71" s="269" t="str">
        <f t="shared" si="47"/>
        <v>{0,0,0,0,-57508598.8532132,0}</v>
      </c>
      <c r="AY71" s="268" t="s">
        <v>14</v>
      </c>
      <c r="AZ71" s="268" t="s">
        <v>15</v>
      </c>
      <c r="BA71" s="268">
        <v>0</v>
      </c>
      <c r="BB71" s="268">
        <v>0</v>
      </c>
      <c r="BC71" s="268">
        <f t="shared" si="48"/>
        <v>0</v>
      </c>
      <c r="BD71" s="268">
        <f t="shared" si="74"/>
        <v>0</v>
      </c>
      <c r="BE71" s="268">
        <f t="shared" si="49"/>
        <v>4000</v>
      </c>
      <c r="BF71" s="268">
        <v>1</v>
      </c>
      <c r="BG71" s="268">
        <v>1</v>
      </c>
      <c r="BH71" s="268">
        <v>1</v>
      </c>
      <c r="BI71" s="268"/>
      <c r="BJ71" s="268">
        <v>1</v>
      </c>
      <c r="BK71" s="268">
        <v>1</v>
      </c>
      <c r="BL71" s="268">
        <f t="shared" si="50"/>
        <v>400</v>
      </c>
      <c r="BM71" s="268">
        <f t="shared" si="51"/>
        <v>4000</v>
      </c>
      <c r="BN71" s="268">
        <v>0</v>
      </c>
    </row>
    <row r="72" spans="1:66" x14ac:dyDescent="0.2">
      <c r="A72" s="402" t="str">
        <f t="shared" si="66"/>
        <v>220009013</v>
      </c>
      <c r="B72" s="391">
        <v>2.2000000000000002</v>
      </c>
      <c r="C72" s="392" t="s">
        <v>212</v>
      </c>
      <c r="D72" s="403" t="s">
        <v>181</v>
      </c>
      <c r="E72" s="405">
        <v>0</v>
      </c>
      <c r="F72" s="406">
        <v>1.1000000000000001</v>
      </c>
      <c r="G72" s="448" t="s">
        <v>106</v>
      </c>
      <c r="H72" s="46">
        <f>'Wind Conditions'!$C$6</f>
        <v>12</v>
      </c>
      <c r="I72" s="471">
        <f>'Wind Conditions'!$C$20</f>
        <v>9.8021333333333349E-2</v>
      </c>
      <c r="J72" s="56">
        <f>'Wind Conditions'!$D$20</f>
        <v>7.0999999999999994E-2</v>
      </c>
      <c r="K72" s="447" t="s">
        <v>197</v>
      </c>
      <c r="L72" s="395">
        <f t="shared" si="60"/>
        <v>90</v>
      </c>
      <c r="M72" s="395">
        <v>0</v>
      </c>
      <c r="N72" s="578" t="s">
        <v>210</v>
      </c>
      <c r="O72" s="449">
        <f>'Wave and Current Conditions'!$O$13</f>
        <v>1.4727272727272727</v>
      </c>
      <c r="P72" s="449">
        <f>'Wave and Current Conditions'!$AD$13</f>
        <v>7.6416666666666657</v>
      </c>
      <c r="Q72" s="410">
        <v>13</v>
      </c>
      <c r="R72" s="407">
        <f t="shared" si="67"/>
        <v>90</v>
      </c>
      <c r="S72" s="412">
        <f t="shared" si="64"/>
        <v>5</v>
      </c>
      <c r="T72" s="481">
        <f t="shared" si="75"/>
        <v>-57508598.853213154</v>
      </c>
      <c r="U72" s="450" t="s">
        <v>211</v>
      </c>
      <c r="V72" s="407">
        <f t="shared" si="65"/>
        <v>90</v>
      </c>
      <c r="W72" s="395">
        <f>'Wave and Current Conditions'!$D$98</f>
        <v>0.12</v>
      </c>
      <c r="X72" s="395">
        <v>400</v>
      </c>
      <c r="Y72" s="395">
        <v>3600</v>
      </c>
      <c r="Z72" s="411">
        <v>0.01</v>
      </c>
      <c r="AD72" s="239" t="str">
        <f t="shared" si="68"/>
        <v>'220009013'</v>
      </c>
      <c r="AE72" s="269" t="str">
        <f t="shared" si="40"/>
        <v>'POW'</v>
      </c>
      <c r="AF72" s="268">
        <f t="shared" si="69"/>
        <v>90</v>
      </c>
      <c r="AG72" s="268">
        <f t="shared" si="70"/>
        <v>12</v>
      </c>
      <c r="AH72" s="268">
        <f t="shared" si="41"/>
        <v>1</v>
      </c>
      <c r="AI72" s="239" t="str">
        <f t="shared" si="71"/>
        <v>'M'</v>
      </c>
      <c r="AJ72" s="268">
        <f t="shared" si="42"/>
        <v>10</v>
      </c>
      <c r="AK72" s="268">
        <f t="shared" si="76"/>
        <v>90</v>
      </c>
      <c r="AL72" s="270">
        <f t="shared" si="43"/>
        <v>1.4727272727272727</v>
      </c>
      <c r="AM72" s="270">
        <f t="shared" si="44"/>
        <v>7.6416666666666657</v>
      </c>
      <c r="AN72" s="268">
        <f t="shared" si="72"/>
        <v>2.4</v>
      </c>
      <c r="AO72" s="268">
        <f t="shared" si="45"/>
        <v>13</v>
      </c>
      <c r="AP72" s="268">
        <v>0</v>
      </c>
      <c r="AQ72" s="268">
        <v>15</v>
      </c>
      <c r="AR72" s="268">
        <f t="shared" si="73"/>
        <v>2.4</v>
      </c>
      <c r="AS72" s="268">
        <v>0</v>
      </c>
      <c r="AT72" s="268">
        <v>0</v>
      </c>
      <c r="AU72" s="268">
        <f t="shared" si="77"/>
        <v>90</v>
      </c>
      <c r="AV72" s="268">
        <f t="shared" si="46"/>
        <v>0.12</v>
      </c>
      <c r="AW72" s="268" t="s">
        <v>14</v>
      </c>
      <c r="AX72" s="269" t="str">
        <f t="shared" si="47"/>
        <v>{0,0,0,0,-57508598.8532132,0}</v>
      </c>
      <c r="AY72" s="268" t="s">
        <v>14</v>
      </c>
      <c r="AZ72" s="268" t="s">
        <v>15</v>
      </c>
      <c r="BA72" s="268">
        <v>0</v>
      </c>
      <c r="BB72" s="268">
        <v>0</v>
      </c>
      <c r="BC72" s="268">
        <f t="shared" si="48"/>
        <v>0</v>
      </c>
      <c r="BD72" s="268">
        <f t="shared" si="74"/>
        <v>0</v>
      </c>
      <c r="BE72" s="268">
        <f t="shared" si="49"/>
        <v>4000</v>
      </c>
      <c r="BF72" s="268">
        <v>1</v>
      </c>
      <c r="BG72" s="268">
        <v>1</v>
      </c>
      <c r="BH72" s="268">
        <v>1</v>
      </c>
      <c r="BI72" s="268"/>
      <c r="BJ72" s="268">
        <v>1</v>
      </c>
      <c r="BK72" s="268">
        <v>1</v>
      </c>
      <c r="BL72" s="268">
        <f t="shared" si="50"/>
        <v>400</v>
      </c>
      <c r="BM72" s="268">
        <f t="shared" si="51"/>
        <v>4000</v>
      </c>
      <c r="BN72" s="268">
        <v>0</v>
      </c>
    </row>
    <row r="73" spans="1:66" x14ac:dyDescent="0.2">
      <c r="A73" s="402" t="str">
        <f t="shared" si="66"/>
        <v>220009014</v>
      </c>
      <c r="B73" s="391">
        <v>2.2000000000000002</v>
      </c>
      <c r="C73" s="392" t="s">
        <v>212</v>
      </c>
      <c r="D73" s="403" t="s">
        <v>181</v>
      </c>
      <c r="E73" s="405">
        <v>0</v>
      </c>
      <c r="F73" s="406">
        <v>1.1000000000000001</v>
      </c>
      <c r="G73" s="448" t="s">
        <v>106</v>
      </c>
      <c r="H73" s="46">
        <f>'Wind Conditions'!$C$6</f>
        <v>12</v>
      </c>
      <c r="I73" s="471">
        <f>'Wind Conditions'!$C$20</f>
        <v>9.8021333333333349E-2</v>
      </c>
      <c r="J73" s="56">
        <f>'Wind Conditions'!$D$20</f>
        <v>7.0999999999999994E-2</v>
      </c>
      <c r="K73" s="447" t="s">
        <v>59</v>
      </c>
      <c r="L73" s="395">
        <f t="shared" si="60"/>
        <v>90</v>
      </c>
      <c r="M73" s="395">
        <v>0</v>
      </c>
      <c r="N73" s="578" t="s">
        <v>210</v>
      </c>
      <c r="O73" s="449">
        <f>'Wave and Current Conditions'!$O$13</f>
        <v>1.4727272727272727</v>
      </c>
      <c r="P73" s="449">
        <f>'Wave and Current Conditions'!$AD$13</f>
        <v>7.6416666666666657</v>
      </c>
      <c r="Q73" s="410">
        <v>14</v>
      </c>
      <c r="R73" s="407">
        <f t="shared" si="67"/>
        <v>90</v>
      </c>
      <c r="S73" s="412">
        <f t="shared" si="64"/>
        <v>5</v>
      </c>
      <c r="T73" s="481">
        <f t="shared" si="75"/>
        <v>-57508598.853213154</v>
      </c>
      <c r="U73" s="450" t="s">
        <v>211</v>
      </c>
      <c r="V73" s="407">
        <f t="shared" si="65"/>
        <v>90</v>
      </c>
      <c r="W73" s="395">
        <f>'Wave and Current Conditions'!$D$98</f>
        <v>0.12</v>
      </c>
      <c r="X73" s="395">
        <v>400</v>
      </c>
      <c r="Y73" s="395">
        <v>3600</v>
      </c>
      <c r="Z73" s="411">
        <v>0.01</v>
      </c>
      <c r="AD73" s="239" t="str">
        <f t="shared" si="68"/>
        <v>'220009014'</v>
      </c>
      <c r="AE73" s="269" t="str">
        <f t="shared" si="40"/>
        <v>'POW'</v>
      </c>
      <c r="AF73" s="268">
        <f t="shared" si="69"/>
        <v>90</v>
      </c>
      <c r="AG73" s="268">
        <f t="shared" si="70"/>
        <v>12</v>
      </c>
      <c r="AH73" s="268">
        <f t="shared" si="41"/>
        <v>1</v>
      </c>
      <c r="AI73" s="239" t="str">
        <f t="shared" si="71"/>
        <v>'N'</v>
      </c>
      <c r="AJ73" s="268">
        <f t="shared" si="42"/>
        <v>10</v>
      </c>
      <c r="AK73" s="268">
        <f t="shared" si="76"/>
        <v>90</v>
      </c>
      <c r="AL73" s="270">
        <f t="shared" si="43"/>
        <v>1.4727272727272727</v>
      </c>
      <c r="AM73" s="270">
        <f t="shared" si="44"/>
        <v>7.6416666666666657</v>
      </c>
      <c r="AN73" s="268">
        <f t="shared" si="72"/>
        <v>2.4</v>
      </c>
      <c r="AO73" s="268">
        <f t="shared" si="45"/>
        <v>14</v>
      </c>
      <c r="AP73" s="268">
        <v>0</v>
      </c>
      <c r="AQ73" s="268">
        <v>15</v>
      </c>
      <c r="AR73" s="268">
        <f t="shared" si="73"/>
        <v>2.4</v>
      </c>
      <c r="AS73" s="268">
        <v>0</v>
      </c>
      <c r="AT73" s="268">
        <v>0</v>
      </c>
      <c r="AU73" s="268">
        <f t="shared" si="77"/>
        <v>90</v>
      </c>
      <c r="AV73" s="268">
        <f t="shared" si="46"/>
        <v>0.12</v>
      </c>
      <c r="AW73" s="268" t="s">
        <v>14</v>
      </c>
      <c r="AX73" s="269" t="str">
        <f t="shared" si="47"/>
        <v>{0,0,0,0,-57508598.8532132,0}</v>
      </c>
      <c r="AY73" s="268" t="s">
        <v>14</v>
      </c>
      <c r="AZ73" s="268" t="s">
        <v>15</v>
      </c>
      <c r="BA73" s="268">
        <v>0</v>
      </c>
      <c r="BB73" s="268">
        <v>0</v>
      </c>
      <c r="BC73" s="268">
        <f t="shared" si="48"/>
        <v>0</v>
      </c>
      <c r="BD73" s="268">
        <f t="shared" si="74"/>
        <v>0</v>
      </c>
      <c r="BE73" s="268">
        <f t="shared" si="49"/>
        <v>4000</v>
      </c>
      <c r="BF73" s="268">
        <v>1</v>
      </c>
      <c r="BG73" s="268">
        <v>1</v>
      </c>
      <c r="BH73" s="268">
        <v>1</v>
      </c>
      <c r="BI73" s="268"/>
      <c r="BJ73" s="268">
        <v>1</v>
      </c>
      <c r="BK73" s="268">
        <v>1</v>
      </c>
      <c r="BL73" s="268">
        <f t="shared" si="50"/>
        <v>400</v>
      </c>
      <c r="BM73" s="268">
        <f t="shared" si="51"/>
        <v>4000</v>
      </c>
      <c r="BN73" s="268">
        <v>0</v>
      </c>
    </row>
    <row r="74" spans="1:66" x14ac:dyDescent="0.2">
      <c r="A74" s="402" t="str">
        <f t="shared" si="66"/>
        <v>220009015</v>
      </c>
      <c r="B74" s="391">
        <v>2.2000000000000002</v>
      </c>
      <c r="C74" s="392" t="s">
        <v>212</v>
      </c>
      <c r="D74" s="403" t="s">
        <v>181</v>
      </c>
      <c r="E74" s="405">
        <v>0</v>
      </c>
      <c r="F74" s="406">
        <v>1.1000000000000001</v>
      </c>
      <c r="G74" s="448" t="s">
        <v>106</v>
      </c>
      <c r="H74" s="46">
        <f>'Wind Conditions'!$C$6</f>
        <v>12</v>
      </c>
      <c r="I74" s="471">
        <f>'Wind Conditions'!$C$20</f>
        <v>9.8021333333333349E-2</v>
      </c>
      <c r="J74" s="56">
        <f>'Wind Conditions'!$D$20</f>
        <v>7.0999999999999994E-2</v>
      </c>
      <c r="K74" s="447" t="s">
        <v>198</v>
      </c>
      <c r="L74" s="395">
        <f t="shared" si="60"/>
        <v>90</v>
      </c>
      <c r="M74" s="395">
        <v>0</v>
      </c>
      <c r="N74" s="578" t="s">
        <v>210</v>
      </c>
      <c r="O74" s="449">
        <f>'Wave and Current Conditions'!$O$13</f>
        <v>1.4727272727272727</v>
      </c>
      <c r="P74" s="449">
        <f>'Wave and Current Conditions'!$AD$13</f>
        <v>7.6416666666666657</v>
      </c>
      <c r="Q74" s="410">
        <v>15</v>
      </c>
      <c r="R74" s="407">
        <f t="shared" si="67"/>
        <v>90</v>
      </c>
      <c r="S74" s="412">
        <f t="shared" si="64"/>
        <v>5</v>
      </c>
      <c r="T74" s="481">
        <f t="shared" si="75"/>
        <v>-57508598.853213154</v>
      </c>
      <c r="U74" s="450" t="s">
        <v>211</v>
      </c>
      <c r="V74" s="407">
        <f t="shared" si="65"/>
        <v>90</v>
      </c>
      <c r="W74" s="395">
        <f>'Wave and Current Conditions'!$D$98</f>
        <v>0.12</v>
      </c>
      <c r="X74" s="395">
        <v>400</v>
      </c>
      <c r="Y74" s="395">
        <v>3600</v>
      </c>
      <c r="Z74" s="411">
        <v>0.01</v>
      </c>
      <c r="AD74" s="239" t="str">
        <f t="shared" si="68"/>
        <v>'220009015'</v>
      </c>
      <c r="AE74" s="269" t="str">
        <f t="shared" si="40"/>
        <v>'POW'</v>
      </c>
      <c r="AF74" s="268">
        <f t="shared" si="69"/>
        <v>90</v>
      </c>
      <c r="AG74" s="268">
        <f t="shared" si="70"/>
        <v>12</v>
      </c>
      <c r="AH74" s="268">
        <f t="shared" si="41"/>
        <v>1</v>
      </c>
      <c r="AI74" s="239" t="str">
        <f t="shared" si="71"/>
        <v>'O'</v>
      </c>
      <c r="AJ74" s="268">
        <f t="shared" si="42"/>
        <v>10</v>
      </c>
      <c r="AK74" s="268">
        <f t="shared" si="76"/>
        <v>90</v>
      </c>
      <c r="AL74" s="270">
        <f t="shared" si="43"/>
        <v>1.4727272727272727</v>
      </c>
      <c r="AM74" s="270">
        <f t="shared" si="44"/>
        <v>7.6416666666666657</v>
      </c>
      <c r="AN74" s="268">
        <f t="shared" si="72"/>
        <v>2.4</v>
      </c>
      <c r="AO74" s="268">
        <f t="shared" si="45"/>
        <v>15</v>
      </c>
      <c r="AP74" s="268">
        <v>0</v>
      </c>
      <c r="AQ74" s="268">
        <v>15</v>
      </c>
      <c r="AR74" s="268">
        <f t="shared" si="73"/>
        <v>2.4</v>
      </c>
      <c r="AS74" s="268">
        <v>0</v>
      </c>
      <c r="AT74" s="268">
        <v>0</v>
      </c>
      <c r="AU74" s="268">
        <f t="shared" si="77"/>
        <v>90</v>
      </c>
      <c r="AV74" s="268">
        <f t="shared" si="46"/>
        <v>0.12</v>
      </c>
      <c r="AW74" s="268" t="s">
        <v>14</v>
      </c>
      <c r="AX74" s="269" t="str">
        <f t="shared" si="47"/>
        <v>{0,0,0,0,-57508598.8532132,0}</v>
      </c>
      <c r="AY74" s="268" t="s">
        <v>14</v>
      </c>
      <c r="AZ74" s="268" t="s">
        <v>15</v>
      </c>
      <c r="BA74" s="268">
        <v>0</v>
      </c>
      <c r="BB74" s="268">
        <v>0</v>
      </c>
      <c r="BC74" s="268">
        <f t="shared" si="48"/>
        <v>0</v>
      </c>
      <c r="BD74" s="268">
        <f t="shared" si="74"/>
        <v>0</v>
      </c>
      <c r="BE74" s="268">
        <f t="shared" si="49"/>
        <v>4000</v>
      </c>
      <c r="BF74" s="268">
        <v>1</v>
      </c>
      <c r="BG74" s="268">
        <v>1</v>
      </c>
      <c r="BH74" s="268">
        <v>1</v>
      </c>
      <c r="BI74" s="268"/>
      <c r="BJ74" s="268">
        <v>1</v>
      </c>
      <c r="BK74" s="268">
        <v>1</v>
      </c>
      <c r="BL74" s="268">
        <f t="shared" si="50"/>
        <v>400</v>
      </c>
      <c r="BM74" s="268">
        <f t="shared" si="51"/>
        <v>4000</v>
      </c>
      <c r="BN74" s="268">
        <v>0</v>
      </c>
    </row>
    <row r="75" spans="1:66" x14ac:dyDescent="0.2">
      <c r="A75" s="402" t="str">
        <f t="shared" si="66"/>
        <v>220009016</v>
      </c>
      <c r="B75" s="391">
        <v>2.2000000000000002</v>
      </c>
      <c r="C75" s="392" t="s">
        <v>212</v>
      </c>
      <c r="D75" s="403" t="s">
        <v>181</v>
      </c>
      <c r="E75" s="405">
        <v>0</v>
      </c>
      <c r="F75" s="406">
        <v>1.1000000000000001</v>
      </c>
      <c r="G75" s="448" t="s">
        <v>106</v>
      </c>
      <c r="H75" s="46">
        <f>'Wind Conditions'!$C$6</f>
        <v>12</v>
      </c>
      <c r="I75" s="471">
        <f>'Wind Conditions'!$C$20</f>
        <v>9.8021333333333349E-2</v>
      </c>
      <c r="J75" s="56">
        <f>'Wind Conditions'!$D$20</f>
        <v>7.0999999999999994E-2</v>
      </c>
      <c r="K75" s="447" t="s">
        <v>199</v>
      </c>
      <c r="L75" s="395">
        <f t="shared" si="60"/>
        <v>90</v>
      </c>
      <c r="M75" s="395">
        <v>0</v>
      </c>
      <c r="N75" s="578" t="s">
        <v>210</v>
      </c>
      <c r="O75" s="449">
        <f>'Wave and Current Conditions'!$O$13</f>
        <v>1.4727272727272727</v>
      </c>
      <c r="P75" s="449">
        <f>'Wave and Current Conditions'!$AD$13</f>
        <v>7.6416666666666657</v>
      </c>
      <c r="Q75" s="410">
        <v>16</v>
      </c>
      <c r="R75" s="407">
        <f t="shared" si="67"/>
        <v>90</v>
      </c>
      <c r="S75" s="412">
        <f t="shared" si="64"/>
        <v>5</v>
      </c>
      <c r="T75" s="481">
        <f t="shared" si="75"/>
        <v>-57508598.853213154</v>
      </c>
      <c r="U75" s="450" t="s">
        <v>211</v>
      </c>
      <c r="V75" s="407">
        <f t="shared" si="65"/>
        <v>90</v>
      </c>
      <c r="W75" s="395">
        <f>'Wave and Current Conditions'!$D$98</f>
        <v>0.12</v>
      </c>
      <c r="X75" s="395">
        <v>400</v>
      </c>
      <c r="Y75" s="395">
        <v>3600</v>
      </c>
      <c r="Z75" s="411">
        <v>0.01</v>
      </c>
      <c r="AD75" s="239" t="str">
        <f t="shared" si="68"/>
        <v>'220009016'</v>
      </c>
      <c r="AE75" s="269" t="str">
        <f t="shared" si="40"/>
        <v>'POW'</v>
      </c>
      <c r="AF75" s="268">
        <f t="shared" si="69"/>
        <v>90</v>
      </c>
      <c r="AG75" s="268">
        <f t="shared" si="70"/>
        <v>12</v>
      </c>
      <c r="AH75" s="268">
        <f t="shared" si="41"/>
        <v>1</v>
      </c>
      <c r="AI75" s="239" t="str">
        <f t="shared" si="71"/>
        <v>'P'</v>
      </c>
      <c r="AJ75" s="268">
        <f t="shared" si="42"/>
        <v>10</v>
      </c>
      <c r="AK75" s="268">
        <f t="shared" si="76"/>
        <v>90</v>
      </c>
      <c r="AL75" s="270">
        <f t="shared" si="43"/>
        <v>1.4727272727272727</v>
      </c>
      <c r="AM75" s="270">
        <f t="shared" si="44"/>
        <v>7.6416666666666657</v>
      </c>
      <c r="AN75" s="268">
        <f t="shared" si="72"/>
        <v>2.4</v>
      </c>
      <c r="AO75" s="268">
        <f t="shared" si="45"/>
        <v>16</v>
      </c>
      <c r="AP75" s="268">
        <v>0</v>
      </c>
      <c r="AQ75" s="268">
        <v>15</v>
      </c>
      <c r="AR75" s="268">
        <f t="shared" si="73"/>
        <v>2.4</v>
      </c>
      <c r="AS75" s="268">
        <v>0</v>
      </c>
      <c r="AT75" s="268">
        <v>0</v>
      </c>
      <c r="AU75" s="268">
        <f t="shared" si="77"/>
        <v>90</v>
      </c>
      <c r="AV75" s="268">
        <f t="shared" si="46"/>
        <v>0.12</v>
      </c>
      <c r="AW75" s="268" t="s">
        <v>14</v>
      </c>
      <c r="AX75" s="269" t="str">
        <f t="shared" si="47"/>
        <v>{0,0,0,0,-57508598.8532132,0}</v>
      </c>
      <c r="AY75" s="268" t="s">
        <v>14</v>
      </c>
      <c r="AZ75" s="268" t="s">
        <v>15</v>
      </c>
      <c r="BA75" s="268">
        <v>0</v>
      </c>
      <c r="BB75" s="268">
        <v>0</v>
      </c>
      <c r="BC75" s="268">
        <f t="shared" si="48"/>
        <v>0</v>
      </c>
      <c r="BD75" s="268">
        <f t="shared" si="74"/>
        <v>0</v>
      </c>
      <c r="BE75" s="268">
        <f t="shared" si="49"/>
        <v>4000</v>
      </c>
      <c r="BF75" s="268">
        <v>1</v>
      </c>
      <c r="BG75" s="268">
        <v>1</v>
      </c>
      <c r="BH75" s="268">
        <v>1</v>
      </c>
      <c r="BI75" s="268"/>
      <c r="BJ75" s="268">
        <v>1</v>
      </c>
      <c r="BK75" s="268">
        <v>1</v>
      </c>
      <c r="BL75" s="268">
        <f t="shared" si="50"/>
        <v>400</v>
      </c>
      <c r="BM75" s="268">
        <f t="shared" si="51"/>
        <v>4000</v>
      </c>
      <c r="BN75" s="268">
        <v>0</v>
      </c>
    </row>
    <row r="76" spans="1:66" x14ac:dyDescent="0.2">
      <c r="A76" s="402" t="str">
        <f t="shared" si="66"/>
        <v>220009017</v>
      </c>
      <c r="B76" s="391">
        <v>2.2000000000000002</v>
      </c>
      <c r="C76" s="392" t="s">
        <v>212</v>
      </c>
      <c r="D76" s="403" t="s">
        <v>181</v>
      </c>
      <c r="E76" s="405">
        <v>0</v>
      </c>
      <c r="F76" s="406">
        <v>1.1000000000000001</v>
      </c>
      <c r="G76" s="448" t="s">
        <v>106</v>
      </c>
      <c r="H76" s="46">
        <f>'Wind Conditions'!$C$6</f>
        <v>12</v>
      </c>
      <c r="I76" s="471">
        <f>'Wind Conditions'!$C$20</f>
        <v>9.8021333333333349E-2</v>
      </c>
      <c r="J76" s="56">
        <f>'Wind Conditions'!$D$20</f>
        <v>7.0999999999999994E-2</v>
      </c>
      <c r="K76" s="447" t="s">
        <v>200</v>
      </c>
      <c r="L76" s="395">
        <f t="shared" si="60"/>
        <v>90</v>
      </c>
      <c r="M76" s="395">
        <v>0</v>
      </c>
      <c r="N76" s="578" t="s">
        <v>210</v>
      </c>
      <c r="O76" s="449">
        <f>'Wave and Current Conditions'!$O$13</f>
        <v>1.4727272727272727</v>
      </c>
      <c r="P76" s="449">
        <f>'Wave and Current Conditions'!$AD$13</f>
        <v>7.6416666666666657</v>
      </c>
      <c r="Q76" s="410">
        <v>17</v>
      </c>
      <c r="R76" s="407">
        <f t="shared" si="67"/>
        <v>90</v>
      </c>
      <c r="S76" s="412">
        <f t="shared" si="64"/>
        <v>5</v>
      </c>
      <c r="T76" s="481">
        <f t="shared" si="75"/>
        <v>-57508598.853213154</v>
      </c>
      <c r="U76" s="450" t="s">
        <v>211</v>
      </c>
      <c r="V76" s="407">
        <f t="shared" si="65"/>
        <v>90</v>
      </c>
      <c r="W76" s="395">
        <f>'Wave and Current Conditions'!$D$98</f>
        <v>0.12</v>
      </c>
      <c r="X76" s="395">
        <v>400</v>
      </c>
      <c r="Y76" s="395">
        <v>3600</v>
      </c>
      <c r="Z76" s="411">
        <v>0.01</v>
      </c>
      <c r="AD76" s="239" t="str">
        <f t="shared" si="68"/>
        <v>'220009017'</v>
      </c>
      <c r="AE76" s="269" t="str">
        <f t="shared" si="40"/>
        <v>'POW'</v>
      </c>
      <c r="AF76" s="268">
        <f t="shared" si="69"/>
        <v>90</v>
      </c>
      <c r="AG76" s="268">
        <f t="shared" si="70"/>
        <v>12</v>
      </c>
      <c r="AH76" s="268">
        <f t="shared" si="41"/>
        <v>1</v>
      </c>
      <c r="AI76" s="239" t="str">
        <f t="shared" si="71"/>
        <v>'Q'</v>
      </c>
      <c r="AJ76" s="268">
        <f t="shared" si="42"/>
        <v>10</v>
      </c>
      <c r="AK76" s="268">
        <f t="shared" si="76"/>
        <v>90</v>
      </c>
      <c r="AL76" s="270">
        <f t="shared" si="43"/>
        <v>1.4727272727272727</v>
      </c>
      <c r="AM76" s="270">
        <f t="shared" si="44"/>
        <v>7.6416666666666657</v>
      </c>
      <c r="AN76" s="268">
        <f t="shared" si="72"/>
        <v>2.4</v>
      </c>
      <c r="AO76" s="268">
        <f t="shared" si="45"/>
        <v>17</v>
      </c>
      <c r="AP76" s="268">
        <v>0</v>
      </c>
      <c r="AQ76" s="268">
        <v>15</v>
      </c>
      <c r="AR76" s="268">
        <f t="shared" si="73"/>
        <v>2.4</v>
      </c>
      <c r="AS76" s="268">
        <v>0</v>
      </c>
      <c r="AT76" s="268">
        <v>0</v>
      </c>
      <c r="AU76" s="268">
        <f t="shared" si="77"/>
        <v>90</v>
      </c>
      <c r="AV76" s="268">
        <f t="shared" si="46"/>
        <v>0.12</v>
      </c>
      <c r="AW76" s="268" t="s">
        <v>14</v>
      </c>
      <c r="AX76" s="269" t="str">
        <f t="shared" si="47"/>
        <v>{0,0,0,0,-57508598.8532132,0}</v>
      </c>
      <c r="AY76" s="268" t="s">
        <v>14</v>
      </c>
      <c r="AZ76" s="268" t="s">
        <v>15</v>
      </c>
      <c r="BA76" s="268">
        <v>0</v>
      </c>
      <c r="BB76" s="268">
        <v>0</v>
      </c>
      <c r="BC76" s="268">
        <f t="shared" si="48"/>
        <v>0</v>
      </c>
      <c r="BD76" s="268">
        <f t="shared" si="74"/>
        <v>0</v>
      </c>
      <c r="BE76" s="268">
        <f t="shared" si="49"/>
        <v>4000</v>
      </c>
      <c r="BF76" s="268">
        <v>1</v>
      </c>
      <c r="BG76" s="268">
        <v>1</v>
      </c>
      <c r="BH76" s="268">
        <v>1</v>
      </c>
      <c r="BI76" s="268"/>
      <c r="BJ76" s="268">
        <v>1</v>
      </c>
      <c r="BK76" s="268">
        <v>1</v>
      </c>
      <c r="BL76" s="268">
        <f t="shared" si="50"/>
        <v>400</v>
      </c>
      <c r="BM76" s="268">
        <f t="shared" si="51"/>
        <v>4000</v>
      </c>
      <c r="BN76" s="268">
        <v>0</v>
      </c>
    </row>
    <row r="77" spans="1:66" x14ac:dyDescent="0.2">
      <c r="A77" s="402" t="str">
        <f t="shared" si="66"/>
        <v>220009018</v>
      </c>
      <c r="B77" s="391">
        <v>2.2000000000000002</v>
      </c>
      <c r="C77" s="392" t="s">
        <v>212</v>
      </c>
      <c r="D77" s="403" t="s">
        <v>181</v>
      </c>
      <c r="E77" s="405">
        <v>0</v>
      </c>
      <c r="F77" s="406">
        <v>1.1000000000000001</v>
      </c>
      <c r="G77" s="448" t="s">
        <v>106</v>
      </c>
      <c r="H77" s="46">
        <f>'Wind Conditions'!$C$6</f>
        <v>12</v>
      </c>
      <c r="I77" s="471">
        <f>'Wind Conditions'!$C$20</f>
        <v>9.8021333333333349E-2</v>
      </c>
      <c r="J77" s="56">
        <f>'Wind Conditions'!$D$20</f>
        <v>7.0999999999999994E-2</v>
      </c>
      <c r="K77" s="451" t="s">
        <v>201</v>
      </c>
      <c r="L77" s="395">
        <f t="shared" si="60"/>
        <v>90</v>
      </c>
      <c r="M77" s="395">
        <v>0</v>
      </c>
      <c r="N77" s="578" t="s">
        <v>210</v>
      </c>
      <c r="O77" s="449">
        <f>'Wave and Current Conditions'!$O$13</f>
        <v>1.4727272727272727</v>
      </c>
      <c r="P77" s="449">
        <f>'Wave and Current Conditions'!$AD$13</f>
        <v>7.6416666666666657</v>
      </c>
      <c r="Q77" s="410">
        <v>18</v>
      </c>
      <c r="R77" s="407">
        <f t="shared" si="67"/>
        <v>90</v>
      </c>
      <c r="S77" s="412">
        <f t="shared" si="64"/>
        <v>5</v>
      </c>
      <c r="T77" s="481">
        <f t="shared" si="75"/>
        <v>-57508598.853213154</v>
      </c>
      <c r="U77" s="450" t="s">
        <v>211</v>
      </c>
      <c r="V77" s="407">
        <f t="shared" si="65"/>
        <v>90</v>
      </c>
      <c r="W77" s="395">
        <f>'Wave and Current Conditions'!$D$98</f>
        <v>0.12</v>
      </c>
      <c r="X77" s="395">
        <v>400</v>
      </c>
      <c r="Y77" s="395">
        <v>3600</v>
      </c>
      <c r="Z77" s="411">
        <v>0.01</v>
      </c>
      <c r="AD77" s="239" t="str">
        <f t="shared" si="68"/>
        <v>'220009018'</v>
      </c>
      <c r="AE77" s="269" t="str">
        <f t="shared" si="40"/>
        <v>'POW'</v>
      </c>
      <c r="AF77" s="268">
        <f t="shared" si="69"/>
        <v>90</v>
      </c>
      <c r="AG77" s="268">
        <f t="shared" si="70"/>
        <v>12</v>
      </c>
      <c r="AH77" s="268">
        <f t="shared" si="41"/>
        <v>1</v>
      </c>
      <c r="AI77" s="239" t="str">
        <f t="shared" si="71"/>
        <v>'R'</v>
      </c>
      <c r="AJ77" s="268">
        <f t="shared" si="42"/>
        <v>10</v>
      </c>
      <c r="AK77" s="268">
        <f t="shared" si="76"/>
        <v>90</v>
      </c>
      <c r="AL77" s="270">
        <f t="shared" si="43"/>
        <v>1.4727272727272727</v>
      </c>
      <c r="AM77" s="270">
        <f t="shared" si="44"/>
        <v>7.6416666666666657</v>
      </c>
      <c r="AN77" s="268">
        <f t="shared" si="72"/>
        <v>2.4</v>
      </c>
      <c r="AO77" s="268">
        <f t="shared" si="45"/>
        <v>18</v>
      </c>
      <c r="AP77" s="268">
        <v>0</v>
      </c>
      <c r="AQ77" s="268">
        <v>15</v>
      </c>
      <c r="AR77" s="268">
        <f t="shared" si="73"/>
        <v>2.4</v>
      </c>
      <c r="AS77" s="268">
        <v>0</v>
      </c>
      <c r="AT77" s="268">
        <v>0</v>
      </c>
      <c r="AU77" s="268">
        <f t="shared" si="77"/>
        <v>90</v>
      </c>
      <c r="AV77" s="268">
        <f t="shared" si="46"/>
        <v>0.12</v>
      </c>
      <c r="AW77" s="268" t="s">
        <v>14</v>
      </c>
      <c r="AX77" s="269" t="str">
        <f t="shared" si="47"/>
        <v>{0,0,0,0,-57508598.8532132,0}</v>
      </c>
      <c r="AY77" s="268" t="s">
        <v>14</v>
      </c>
      <c r="AZ77" s="268" t="s">
        <v>15</v>
      </c>
      <c r="BA77" s="268">
        <v>0</v>
      </c>
      <c r="BB77" s="268">
        <v>0</v>
      </c>
      <c r="BC77" s="268">
        <f t="shared" si="48"/>
        <v>0</v>
      </c>
      <c r="BD77" s="268">
        <f t="shared" si="74"/>
        <v>0</v>
      </c>
      <c r="BE77" s="268">
        <f t="shared" si="49"/>
        <v>4000</v>
      </c>
      <c r="BF77" s="268">
        <v>1</v>
      </c>
      <c r="BG77" s="268">
        <v>1</v>
      </c>
      <c r="BH77" s="268">
        <v>1</v>
      </c>
      <c r="BI77" s="268"/>
      <c r="BJ77" s="268">
        <v>1</v>
      </c>
      <c r="BK77" s="268">
        <v>1</v>
      </c>
      <c r="BL77" s="268">
        <f t="shared" si="50"/>
        <v>400</v>
      </c>
      <c r="BM77" s="268">
        <f t="shared" si="51"/>
        <v>4000</v>
      </c>
      <c r="BN77" s="268">
        <v>0</v>
      </c>
    </row>
    <row r="78" spans="1:66" x14ac:dyDescent="0.2">
      <c r="A78" s="390" t="str">
        <f t="shared" si="66"/>
        <v>220012001</v>
      </c>
      <c r="B78" s="391">
        <v>2.2000000000000002</v>
      </c>
      <c r="C78" s="392" t="s">
        <v>212</v>
      </c>
      <c r="D78" s="391" t="s">
        <v>181</v>
      </c>
      <c r="E78" s="393">
        <v>0</v>
      </c>
      <c r="F78" s="394">
        <v>1.1000000000000001</v>
      </c>
      <c r="G78" s="448" t="s">
        <v>106</v>
      </c>
      <c r="H78" s="46">
        <f>'Wind Conditions'!$C$6</f>
        <v>12</v>
      </c>
      <c r="I78" s="471">
        <f>'Wind Conditions'!$C$20</f>
        <v>9.8021333333333349E-2</v>
      </c>
      <c r="J78" s="56">
        <f>'Wind Conditions'!$D$20</f>
        <v>7.0999999999999994E-2</v>
      </c>
      <c r="K78" s="398" t="s">
        <v>182</v>
      </c>
      <c r="L78" s="395">
        <f t="shared" si="60"/>
        <v>120</v>
      </c>
      <c r="M78" s="395">
        <v>0</v>
      </c>
      <c r="N78" s="578" t="s">
        <v>210</v>
      </c>
      <c r="O78" s="449">
        <f>'Wave and Current Conditions'!$O$13</f>
        <v>1.4727272727272727</v>
      </c>
      <c r="P78" s="449">
        <f>'Wave and Current Conditions'!$AD$13</f>
        <v>7.6416666666666657</v>
      </c>
      <c r="Q78" s="398">
        <v>1</v>
      </c>
      <c r="R78" s="395">
        <f t="shared" si="67"/>
        <v>120</v>
      </c>
      <c r="S78" s="412">
        <v>5</v>
      </c>
      <c r="T78" s="481">
        <f t="shared" si="75"/>
        <v>-57508598.853213154</v>
      </c>
      <c r="U78" s="450" t="s">
        <v>211</v>
      </c>
      <c r="V78" s="395">
        <f t="shared" ref="V78:V83" si="78">R78</f>
        <v>120</v>
      </c>
      <c r="W78" s="395">
        <f>'Wave and Current Conditions'!$D$98</f>
        <v>0.12</v>
      </c>
      <c r="X78" s="395">
        <v>400</v>
      </c>
      <c r="Y78" s="395">
        <v>3600</v>
      </c>
      <c r="Z78" s="399">
        <v>0.01</v>
      </c>
      <c r="AD78" s="239" t="str">
        <f t="shared" si="68"/>
        <v>'220012001'</v>
      </c>
      <c r="AE78" s="269" t="str">
        <f t="shared" si="40"/>
        <v>'POW'</v>
      </c>
      <c r="AF78" s="268">
        <f t="shared" si="69"/>
        <v>120</v>
      </c>
      <c r="AG78" s="268">
        <f t="shared" si="70"/>
        <v>12</v>
      </c>
      <c r="AH78" s="268">
        <f t="shared" si="41"/>
        <v>1</v>
      </c>
      <c r="AI78" s="239" t="str">
        <f t="shared" si="71"/>
        <v>'A'</v>
      </c>
      <c r="AJ78" s="268">
        <f t="shared" si="42"/>
        <v>10</v>
      </c>
      <c r="AK78" s="268">
        <f t="shared" si="76"/>
        <v>120</v>
      </c>
      <c r="AL78" s="270">
        <f t="shared" si="43"/>
        <v>1.4727272727272727</v>
      </c>
      <c r="AM78" s="270">
        <f t="shared" si="44"/>
        <v>7.6416666666666657</v>
      </c>
      <c r="AN78" s="268">
        <f t="shared" si="72"/>
        <v>2.4</v>
      </c>
      <c r="AO78" s="268">
        <f t="shared" si="45"/>
        <v>1</v>
      </c>
      <c r="AP78" s="268">
        <v>0</v>
      </c>
      <c r="AQ78" s="268">
        <v>15</v>
      </c>
      <c r="AR78" s="268">
        <f t="shared" si="73"/>
        <v>2.4</v>
      </c>
      <c r="AS78" s="268">
        <v>0</v>
      </c>
      <c r="AT78" s="268">
        <v>0</v>
      </c>
      <c r="AU78" s="268">
        <f t="shared" si="77"/>
        <v>120</v>
      </c>
      <c r="AV78" s="268">
        <f t="shared" si="46"/>
        <v>0.12</v>
      </c>
      <c r="AW78" s="268" t="s">
        <v>14</v>
      </c>
      <c r="AX78" s="269" t="str">
        <f t="shared" si="47"/>
        <v>{0,0,0,0,-57508598.8532132,0}</v>
      </c>
      <c r="AY78" s="268" t="s">
        <v>14</v>
      </c>
      <c r="AZ78" s="268" t="s">
        <v>15</v>
      </c>
      <c r="BA78" s="268">
        <v>0</v>
      </c>
      <c r="BB78" s="268">
        <v>0</v>
      </c>
      <c r="BC78" s="268">
        <f t="shared" si="48"/>
        <v>0</v>
      </c>
      <c r="BD78" s="268">
        <f t="shared" si="74"/>
        <v>0</v>
      </c>
      <c r="BE78" s="268">
        <f t="shared" si="49"/>
        <v>4000</v>
      </c>
      <c r="BF78" s="268">
        <v>1</v>
      </c>
      <c r="BG78" s="268">
        <v>1</v>
      </c>
      <c r="BH78" s="268">
        <v>1</v>
      </c>
      <c r="BI78" s="268"/>
      <c r="BJ78" s="268">
        <v>1</v>
      </c>
      <c r="BK78" s="268">
        <v>1</v>
      </c>
      <c r="BL78" s="268">
        <f t="shared" si="50"/>
        <v>400</v>
      </c>
      <c r="BM78" s="268">
        <f t="shared" si="51"/>
        <v>4000</v>
      </c>
      <c r="BN78" s="268">
        <v>0</v>
      </c>
    </row>
    <row r="79" spans="1:66" x14ac:dyDescent="0.2">
      <c r="A79" s="390" t="str">
        <f t="shared" si="66"/>
        <v>220012002</v>
      </c>
      <c r="B79" s="391">
        <v>2.2000000000000002</v>
      </c>
      <c r="C79" s="392" t="s">
        <v>212</v>
      </c>
      <c r="D79" s="391" t="s">
        <v>181</v>
      </c>
      <c r="E79" s="393">
        <v>0</v>
      </c>
      <c r="F79" s="394">
        <v>1.1000000000000001</v>
      </c>
      <c r="G79" s="448" t="s">
        <v>106</v>
      </c>
      <c r="H79" s="46">
        <f>'Wind Conditions'!$C$6</f>
        <v>12</v>
      </c>
      <c r="I79" s="471">
        <f>'Wind Conditions'!$C$20</f>
        <v>9.8021333333333349E-2</v>
      </c>
      <c r="J79" s="56">
        <f>'Wind Conditions'!$D$20</f>
        <v>7.0999999999999994E-2</v>
      </c>
      <c r="K79" s="398" t="s">
        <v>91</v>
      </c>
      <c r="L79" s="395">
        <f t="shared" si="60"/>
        <v>120</v>
      </c>
      <c r="M79" s="395">
        <v>0</v>
      </c>
      <c r="N79" s="578" t="s">
        <v>210</v>
      </c>
      <c r="O79" s="449">
        <f>'Wave and Current Conditions'!$O$13</f>
        <v>1.4727272727272727</v>
      </c>
      <c r="P79" s="449">
        <f>'Wave and Current Conditions'!$AD$13</f>
        <v>7.6416666666666657</v>
      </c>
      <c r="Q79" s="398">
        <v>2</v>
      </c>
      <c r="R79" s="395">
        <f t="shared" si="67"/>
        <v>120</v>
      </c>
      <c r="S79" s="412">
        <f>S78</f>
        <v>5</v>
      </c>
      <c r="T79" s="481">
        <f t="shared" si="75"/>
        <v>-57508598.853213154</v>
      </c>
      <c r="U79" s="450" t="s">
        <v>211</v>
      </c>
      <c r="V79" s="395">
        <f t="shared" si="78"/>
        <v>120</v>
      </c>
      <c r="W79" s="395">
        <f>'Wave and Current Conditions'!$D$98</f>
        <v>0.12</v>
      </c>
      <c r="X79" s="395">
        <v>400</v>
      </c>
      <c r="Y79" s="395">
        <v>3600</v>
      </c>
      <c r="Z79" s="399">
        <v>0.01</v>
      </c>
      <c r="AD79" s="239" t="str">
        <f t="shared" si="68"/>
        <v>'220012002'</v>
      </c>
      <c r="AE79" s="269" t="str">
        <f t="shared" si="40"/>
        <v>'POW'</v>
      </c>
      <c r="AF79" s="268">
        <f t="shared" si="69"/>
        <v>120</v>
      </c>
      <c r="AG79" s="268">
        <f t="shared" si="70"/>
        <v>12</v>
      </c>
      <c r="AH79" s="268">
        <f t="shared" si="41"/>
        <v>1</v>
      </c>
      <c r="AI79" s="239" t="str">
        <f t="shared" si="71"/>
        <v>'B'</v>
      </c>
      <c r="AJ79" s="268">
        <f t="shared" si="42"/>
        <v>10</v>
      </c>
      <c r="AK79" s="268">
        <f t="shared" si="76"/>
        <v>120</v>
      </c>
      <c r="AL79" s="270">
        <f t="shared" si="43"/>
        <v>1.4727272727272727</v>
      </c>
      <c r="AM79" s="270">
        <f t="shared" si="44"/>
        <v>7.6416666666666657</v>
      </c>
      <c r="AN79" s="268">
        <f t="shared" si="72"/>
        <v>2.4</v>
      </c>
      <c r="AO79" s="268">
        <f t="shared" si="45"/>
        <v>2</v>
      </c>
      <c r="AP79" s="268">
        <v>0</v>
      </c>
      <c r="AQ79" s="268">
        <v>15</v>
      </c>
      <c r="AR79" s="268">
        <f t="shared" si="73"/>
        <v>2.4</v>
      </c>
      <c r="AS79" s="268">
        <v>0</v>
      </c>
      <c r="AT79" s="268">
        <v>0</v>
      </c>
      <c r="AU79" s="268">
        <f t="shared" si="77"/>
        <v>120</v>
      </c>
      <c r="AV79" s="268">
        <f t="shared" si="46"/>
        <v>0.12</v>
      </c>
      <c r="AW79" s="268" t="s">
        <v>14</v>
      </c>
      <c r="AX79" s="269" t="str">
        <f t="shared" si="47"/>
        <v>{0,0,0,0,-57508598.8532132,0}</v>
      </c>
      <c r="AY79" s="268" t="s">
        <v>14</v>
      </c>
      <c r="AZ79" s="268" t="s">
        <v>15</v>
      </c>
      <c r="BA79" s="268">
        <v>0</v>
      </c>
      <c r="BB79" s="268">
        <v>0</v>
      </c>
      <c r="BC79" s="268">
        <f t="shared" si="48"/>
        <v>0</v>
      </c>
      <c r="BD79" s="268">
        <f t="shared" si="74"/>
        <v>0</v>
      </c>
      <c r="BE79" s="268">
        <f t="shared" si="49"/>
        <v>4000</v>
      </c>
      <c r="BF79" s="268">
        <v>1</v>
      </c>
      <c r="BG79" s="268">
        <v>1</v>
      </c>
      <c r="BH79" s="268">
        <v>1</v>
      </c>
      <c r="BI79" s="268"/>
      <c r="BJ79" s="268">
        <v>1</v>
      </c>
      <c r="BK79" s="268">
        <v>1</v>
      </c>
      <c r="BL79" s="268">
        <f t="shared" si="50"/>
        <v>400</v>
      </c>
      <c r="BM79" s="268">
        <f t="shared" si="51"/>
        <v>4000</v>
      </c>
      <c r="BN79" s="268">
        <v>0</v>
      </c>
    </row>
    <row r="80" spans="1:66" x14ac:dyDescent="0.2">
      <c r="A80" s="390" t="str">
        <f t="shared" si="66"/>
        <v>220012003</v>
      </c>
      <c r="B80" s="391">
        <v>2.2000000000000002</v>
      </c>
      <c r="C80" s="392" t="s">
        <v>212</v>
      </c>
      <c r="D80" s="391" t="s">
        <v>181</v>
      </c>
      <c r="E80" s="393">
        <v>0</v>
      </c>
      <c r="F80" s="394">
        <v>1.1000000000000001</v>
      </c>
      <c r="G80" s="448" t="s">
        <v>106</v>
      </c>
      <c r="H80" s="46">
        <f>'Wind Conditions'!$C$6</f>
        <v>12</v>
      </c>
      <c r="I80" s="471">
        <f>'Wind Conditions'!$C$20</f>
        <v>9.8021333333333349E-2</v>
      </c>
      <c r="J80" s="56">
        <f>'Wind Conditions'!$D$20</f>
        <v>7.0999999999999994E-2</v>
      </c>
      <c r="K80" s="398" t="s">
        <v>186</v>
      </c>
      <c r="L80" s="395">
        <f t="shared" si="60"/>
        <v>120</v>
      </c>
      <c r="M80" s="395">
        <v>0</v>
      </c>
      <c r="N80" s="578" t="s">
        <v>210</v>
      </c>
      <c r="O80" s="449">
        <f>'Wave and Current Conditions'!$O$13</f>
        <v>1.4727272727272727</v>
      </c>
      <c r="P80" s="449">
        <f>'Wave and Current Conditions'!$AD$13</f>
        <v>7.6416666666666657</v>
      </c>
      <c r="Q80" s="398">
        <v>3</v>
      </c>
      <c r="R80" s="395">
        <f t="shared" si="67"/>
        <v>120</v>
      </c>
      <c r="S80" s="412">
        <f t="shared" ref="S80:S95" si="79">S79</f>
        <v>5</v>
      </c>
      <c r="T80" s="481">
        <f t="shared" si="75"/>
        <v>-57508598.853213154</v>
      </c>
      <c r="U80" s="450" t="s">
        <v>211</v>
      </c>
      <c r="V80" s="395">
        <f t="shared" si="78"/>
        <v>120</v>
      </c>
      <c r="W80" s="395">
        <f>'Wave and Current Conditions'!$D$98</f>
        <v>0.12</v>
      </c>
      <c r="X80" s="395">
        <v>400</v>
      </c>
      <c r="Y80" s="395">
        <v>3600</v>
      </c>
      <c r="Z80" s="399">
        <v>0.01</v>
      </c>
      <c r="AD80" s="239" t="str">
        <f t="shared" si="68"/>
        <v>'220012003'</v>
      </c>
      <c r="AE80" s="269" t="str">
        <f t="shared" si="40"/>
        <v>'POW'</v>
      </c>
      <c r="AF80" s="268">
        <f t="shared" si="69"/>
        <v>120</v>
      </c>
      <c r="AG80" s="268">
        <f t="shared" si="70"/>
        <v>12</v>
      </c>
      <c r="AH80" s="268">
        <f t="shared" si="41"/>
        <v>1</v>
      </c>
      <c r="AI80" s="239" t="str">
        <f t="shared" si="71"/>
        <v>'C'</v>
      </c>
      <c r="AJ80" s="268">
        <f t="shared" si="42"/>
        <v>10</v>
      </c>
      <c r="AK80" s="268">
        <f t="shared" si="76"/>
        <v>120</v>
      </c>
      <c r="AL80" s="270">
        <f t="shared" si="43"/>
        <v>1.4727272727272727</v>
      </c>
      <c r="AM80" s="270">
        <f t="shared" si="44"/>
        <v>7.6416666666666657</v>
      </c>
      <c r="AN80" s="268">
        <f t="shared" si="72"/>
        <v>2.4</v>
      </c>
      <c r="AO80" s="268">
        <f t="shared" si="45"/>
        <v>3</v>
      </c>
      <c r="AP80" s="268">
        <v>0</v>
      </c>
      <c r="AQ80" s="268">
        <v>15</v>
      </c>
      <c r="AR80" s="268">
        <f t="shared" si="73"/>
        <v>2.4</v>
      </c>
      <c r="AS80" s="268">
        <v>0</v>
      </c>
      <c r="AT80" s="268">
        <v>0</v>
      </c>
      <c r="AU80" s="268">
        <f t="shared" si="77"/>
        <v>120</v>
      </c>
      <c r="AV80" s="268">
        <f t="shared" si="46"/>
        <v>0.12</v>
      </c>
      <c r="AW80" s="268" t="s">
        <v>14</v>
      </c>
      <c r="AX80" s="269" t="str">
        <f t="shared" si="47"/>
        <v>{0,0,0,0,-57508598.8532132,0}</v>
      </c>
      <c r="AY80" s="268" t="s">
        <v>14</v>
      </c>
      <c r="AZ80" s="268" t="s">
        <v>15</v>
      </c>
      <c r="BA80" s="268">
        <v>0</v>
      </c>
      <c r="BB80" s="268">
        <v>0</v>
      </c>
      <c r="BC80" s="268">
        <f t="shared" si="48"/>
        <v>0</v>
      </c>
      <c r="BD80" s="268">
        <f t="shared" si="74"/>
        <v>0</v>
      </c>
      <c r="BE80" s="268">
        <f t="shared" si="49"/>
        <v>4000</v>
      </c>
      <c r="BF80" s="268">
        <v>1</v>
      </c>
      <c r="BG80" s="268">
        <v>1</v>
      </c>
      <c r="BH80" s="268">
        <v>1</v>
      </c>
      <c r="BI80" s="268"/>
      <c r="BJ80" s="268">
        <v>1</v>
      </c>
      <c r="BK80" s="268">
        <v>1</v>
      </c>
      <c r="BL80" s="268">
        <f t="shared" si="50"/>
        <v>400</v>
      </c>
      <c r="BM80" s="268">
        <f t="shared" si="51"/>
        <v>4000</v>
      </c>
      <c r="BN80" s="268">
        <v>0</v>
      </c>
    </row>
    <row r="81" spans="1:66" x14ac:dyDescent="0.2">
      <c r="A81" s="390" t="str">
        <f t="shared" si="66"/>
        <v>220012004</v>
      </c>
      <c r="B81" s="391">
        <v>2.2000000000000002</v>
      </c>
      <c r="C81" s="392" t="s">
        <v>212</v>
      </c>
      <c r="D81" s="391" t="s">
        <v>181</v>
      </c>
      <c r="E81" s="393">
        <v>0</v>
      </c>
      <c r="F81" s="394">
        <v>1.1000000000000001</v>
      </c>
      <c r="G81" s="448" t="s">
        <v>106</v>
      </c>
      <c r="H81" s="46">
        <f>'Wind Conditions'!$C$6</f>
        <v>12</v>
      </c>
      <c r="I81" s="471">
        <f>'Wind Conditions'!$C$20</f>
        <v>9.8021333333333349E-2</v>
      </c>
      <c r="J81" s="56">
        <f>'Wind Conditions'!$D$20</f>
        <v>7.0999999999999994E-2</v>
      </c>
      <c r="K81" s="398" t="s">
        <v>187</v>
      </c>
      <c r="L81" s="395">
        <f t="shared" si="60"/>
        <v>120</v>
      </c>
      <c r="M81" s="395">
        <v>0</v>
      </c>
      <c r="N81" s="578" t="s">
        <v>210</v>
      </c>
      <c r="O81" s="449">
        <f>'Wave and Current Conditions'!$O$13</f>
        <v>1.4727272727272727</v>
      </c>
      <c r="P81" s="449">
        <f>'Wave and Current Conditions'!$AD$13</f>
        <v>7.6416666666666657</v>
      </c>
      <c r="Q81" s="398">
        <v>4</v>
      </c>
      <c r="R81" s="395">
        <f t="shared" si="67"/>
        <v>120</v>
      </c>
      <c r="S81" s="412">
        <f t="shared" si="79"/>
        <v>5</v>
      </c>
      <c r="T81" s="481">
        <f t="shared" si="75"/>
        <v>-57508598.853213154</v>
      </c>
      <c r="U81" s="450" t="s">
        <v>211</v>
      </c>
      <c r="V81" s="395">
        <f t="shared" si="78"/>
        <v>120</v>
      </c>
      <c r="W81" s="395">
        <f>'Wave and Current Conditions'!$D$98</f>
        <v>0.12</v>
      </c>
      <c r="X81" s="395">
        <v>400</v>
      </c>
      <c r="Y81" s="395">
        <v>3600</v>
      </c>
      <c r="Z81" s="399">
        <v>0.01</v>
      </c>
      <c r="AD81" s="239" t="str">
        <f t="shared" si="68"/>
        <v>'220012004'</v>
      </c>
      <c r="AE81" s="269" t="str">
        <f t="shared" si="40"/>
        <v>'POW'</v>
      </c>
      <c r="AF81" s="268">
        <f t="shared" si="69"/>
        <v>120</v>
      </c>
      <c r="AG81" s="268">
        <f t="shared" si="70"/>
        <v>12</v>
      </c>
      <c r="AH81" s="268">
        <f t="shared" si="41"/>
        <v>1</v>
      </c>
      <c r="AI81" s="239" t="str">
        <f t="shared" si="71"/>
        <v>'D'</v>
      </c>
      <c r="AJ81" s="268">
        <f t="shared" si="42"/>
        <v>10</v>
      </c>
      <c r="AK81" s="268">
        <f t="shared" si="76"/>
        <v>120</v>
      </c>
      <c r="AL81" s="270">
        <f t="shared" si="43"/>
        <v>1.4727272727272727</v>
      </c>
      <c r="AM81" s="270">
        <f t="shared" si="44"/>
        <v>7.6416666666666657</v>
      </c>
      <c r="AN81" s="268">
        <f t="shared" si="72"/>
        <v>2.4</v>
      </c>
      <c r="AO81" s="268">
        <f t="shared" si="45"/>
        <v>4</v>
      </c>
      <c r="AP81" s="268">
        <v>0</v>
      </c>
      <c r="AQ81" s="268">
        <v>15</v>
      </c>
      <c r="AR81" s="268">
        <f t="shared" si="73"/>
        <v>2.4</v>
      </c>
      <c r="AS81" s="268">
        <v>0</v>
      </c>
      <c r="AT81" s="268">
        <v>0</v>
      </c>
      <c r="AU81" s="268">
        <f t="shared" si="77"/>
        <v>120</v>
      </c>
      <c r="AV81" s="268">
        <f t="shared" si="46"/>
        <v>0.12</v>
      </c>
      <c r="AW81" s="268" t="s">
        <v>14</v>
      </c>
      <c r="AX81" s="269" t="str">
        <f t="shared" si="47"/>
        <v>{0,0,0,0,-57508598.8532132,0}</v>
      </c>
      <c r="AY81" s="268" t="s">
        <v>14</v>
      </c>
      <c r="AZ81" s="268" t="s">
        <v>15</v>
      </c>
      <c r="BA81" s="268">
        <v>0</v>
      </c>
      <c r="BB81" s="268">
        <v>0</v>
      </c>
      <c r="BC81" s="268">
        <f t="shared" si="48"/>
        <v>0</v>
      </c>
      <c r="BD81" s="268">
        <f t="shared" si="74"/>
        <v>0</v>
      </c>
      <c r="BE81" s="268">
        <f t="shared" si="49"/>
        <v>4000</v>
      </c>
      <c r="BF81" s="268">
        <v>1</v>
      </c>
      <c r="BG81" s="268">
        <v>1</v>
      </c>
      <c r="BH81" s="268">
        <v>1</v>
      </c>
      <c r="BI81" s="268"/>
      <c r="BJ81" s="268">
        <v>1</v>
      </c>
      <c r="BK81" s="268">
        <v>1</v>
      </c>
      <c r="BL81" s="268">
        <f t="shared" si="50"/>
        <v>400</v>
      </c>
      <c r="BM81" s="268">
        <f t="shared" si="51"/>
        <v>4000</v>
      </c>
      <c r="BN81" s="268">
        <v>0</v>
      </c>
    </row>
    <row r="82" spans="1:66" x14ac:dyDescent="0.2">
      <c r="A82" s="390" t="str">
        <f t="shared" si="66"/>
        <v>220012005</v>
      </c>
      <c r="B82" s="391">
        <v>2.2000000000000002</v>
      </c>
      <c r="C82" s="392" t="s">
        <v>212</v>
      </c>
      <c r="D82" s="391" t="s">
        <v>181</v>
      </c>
      <c r="E82" s="393">
        <v>0</v>
      </c>
      <c r="F82" s="394">
        <v>1.1000000000000001</v>
      </c>
      <c r="G82" s="448" t="s">
        <v>106</v>
      </c>
      <c r="H82" s="46">
        <f>'Wind Conditions'!$C$6</f>
        <v>12</v>
      </c>
      <c r="I82" s="471">
        <f>'Wind Conditions'!$C$20</f>
        <v>9.8021333333333349E-2</v>
      </c>
      <c r="J82" s="56">
        <f>'Wind Conditions'!$D$20</f>
        <v>7.0999999999999994E-2</v>
      </c>
      <c r="K82" s="398" t="s">
        <v>188</v>
      </c>
      <c r="L82" s="395">
        <f t="shared" si="60"/>
        <v>120</v>
      </c>
      <c r="M82" s="395">
        <v>0</v>
      </c>
      <c r="N82" s="578" t="s">
        <v>210</v>
      </c>
      <c r="O82" s="449">
        <f>'Wave and Current Conditions'!$O$13</f>
        <v>1.4727272727272727</v>
      </c>
      <c r="P82" s="449">
        <f>'Wave and Current Conditions'!$AD$13</f>
        <v>7.6416666666666657</v>
      </c>
      <c r="Q82" s="398">
        <v>5</v>
      </c>
      <c r="R82" s="395">
        <f t="shared" si="67"/>
        <v>120</v>
      </c>
      <c r="S82" s="412">
        <f t="shared" si="79"/>
        <v>5</v>
      </c>
      <c r="T82" s="481">
        <f t="shared" si="75"/>
        <v>-57508598.853213154</v>
      </c>
      <c r="U82" s="450" t="s">
        <v>211</v>
      </c>
      <c r="V82" s="395">
        <f t="shared" si="78"/>
        <v>120</v>
      </c>
      <c r="W82" s="395">
        <f>'Wave and Current Conditions'!$D$98</f>
        <v>0.12</v>
      </c>
      <c r="X82" s="395">
        <v>400</v>
      </c>
      <c r="Y82" s="395">
        <v>3600</v>
      </c>
      <c r="Z82" s="399">
        <v>0.01</v>
      </c>
      <c r="AD82" s="239" t="str">
        <f t="shared" si="68"/>
        <v>'220012005'</v>
      </c>
      <c r="AE82" s="269" t="str">
        <f t="shared" si="40"/>
        <v>'POW'</v>
      </c>
      <c r="AF82" s="268">
        <f t="shared" si="69"/>
        <v>120</v>
      </c>
      <c r="AG82" s="268">
        <f t="shared" si="70"/>
        <v>12</v>
      </c>
      <c r="AH82" s="268">
        <f t="shared" si="41"/>
        <v>1</v>
      </c>
      <c r="AI82" s="239" t="str">
        <f t="shared" si="71"/>
        <v>'E'</v>
      </c>
      <c r="AJ82" s="268">
        <f t="shared" si="42"/>
        <v>10</v>
      </c>
      <c r="AK82" s="268">
        <f t="shared" si="76"/>
        <v>120</v>
      </c>
      <c r="AL82" s="270">
        <f t="shared" si="43"/>
        <v>1.4727272727272727</v>
      </c>
      <c r="AM82" s="270">
        <f t="shared" si="44"/>
        <v>7.6416666666666657</v>
      </c>
      <c r="AN82" s="268">
        <f t="shared" si="72"/>
        <v>2.4</v>
      </c>
      <c r="AO82" s="268">
        <f t="shared" si="45"/>
        <v>5</v>
      </c>
      <c r="AP82" s="268">
        <v>0</v>
      </c>
      <c r="AQ82" s="268">
        <v>15</v>
      </c>
      <c r="AR82" s="268">
        <f t="shared" si="73"/>
        <v>2.4</v>
      </c>
      <c r="AS82" s="268">
        <v>0</v>
      </c>
      <c r="AT82" s="268">
        <v>0</v>
      </c>
      <c r="AU82" s="268">
        <f t="shared" si="77"/>
        <v>120</v>
      </c>
      <c r="AV82" s="268">
        <f t="shared" si="46"/>
        <v>0.12</v>
      </c>
      <c r="AW82" s="268" t="s">
        <v>14</v>
      </c>
      <c r="AX82" s="269" t="str">
        <f t="shared" si="47"/>
        <v>{0,0,0,0,-57508598.8532132,0}</v>
      </c>
      <c r="AY82" s="268" t="s">
        <v>14</v>
      </c>
      <c r="AZ82" s="268" t="s">
        <v>15</v>
      </c>
      <c r="BA82" s="268">
        <v>0</v>
      </c>
      <c r="BB82" s="268">
        <v>0</v>
      </c>
      <c r="BC82" s="268">
        <f t="shared" si="48"/>
        <v>0</v>
      </c>
      <c r="BD82" s="268">
        <f t="shared" si="74"/>
        <v>0</v>
      </c>
      <c r="BE82" s="268">
        <f t="shared" si="49"/>
        <v>4000</v>
      </c>
      <c r="BF82" s="268">
        <v>1</v>
      </c>
      <c r="BG82" s="268">
        <v>1</v>
      </c>
      <c r="BH82" s="268">
        <v>1</v>
      </c>
      <c r="BI82" s="268"/>
      <c r="BJ82" s="268">
        <v>1</v>
      </c>
      <c r="BK82" s="268">
        <v>1</v>
      </c>
      <c r="BL82" s="268">
        <f t="shared" si="50"/>
        <v>400</v>
      </c>
      <c r="BM82" s="268">
        <f t="shared" si="51"/>
        <v>4000</v>
      </c>
      <c r="BN82" s="268">
        <v>0</v>
      </c>
    </row>
    <row r="83" spans="1:66" x14ac:dyDescent="0.2">
      <c r="A83" s="402" t="str">
        <f t="shared" si="66"/>
        <v>220012006</v>
      </c>
      <c r="B83" s="391">
        <v>2.2000000000000002</v>
      </c>
      <c r="C83" s="392" t="s">
        <v>212</v>
      </c>
      <c r="D83" s="403" t="s">
        <v>181</v>
      </c>
      <c r="E83" s="405">
        <v>0</v>
      </c>
      <c r="F83" s="406">
        <v>1.1000000000000001</v>
      </c>
      <c r="G83" s="448" t="s">
        <v>106</v>
      </c>
      <c r="H83" s="46">
        <f>'Wind Conditions'!$C$6</f>
        <v>12</v>
      </c>
      <c r="I83" s="471">
        <f>'Wind Conditions'!$C$20</f>
        <v>9.8021333333333349E-2</v>
      </c>
      <c r="J83" s="56">
        <f>'Wind Conditions'!$D$20</f>
        <v>7.0999999999999994E-2</v>
      </c>
      <c r="K83" s="410" t="s">
        <v>190</v>
      </c>
      <c r="L83" s="395">
        <f t="shared" si="60"/>
        <v>120</v>
      </c>
      <c r="M83" s="395">
        <v>0</v>
      </c>
      <c r="N83" s="578" t="s">
        <v>210</v>
      </c>
      <c r="O83" s="449">
        <f>'Wave and Current Conditions'!$O$13</f>
        <v>1.4727272727272727</v>
      </c>
      <c r="P83" s="449">
        <f>'Wave and Current Conditions'!$AD$13</f>
        <v>7.6416666666666657</v>
      </c>
      <c r="Q83" s="410">
        <v>6</v>
      </c>
      <c r="R83" s="407">
        <f t="shared" si="67"/>
        <v>120</v>
      </c>
      <c r="S83" s="412">
        <f t="shared" si="79"/>
        <v>5</v>
      </c>
      <c r="T83" s="481">
        <f t="shared" si="75"/>
        <v>-57508598.853213154</v>
      </c>
      <c r="U83" s="450" t="s">
        <v>211</v>
      </c>
      <c r="V83" s="407">
        <f t="shared" si="78"/>
        <v>120</v>
      </c>
      <c r="W83" s="395">
        <f>'Wave and Current Conditions'!$D$98</f>
        <v>0.12</v>
      </c>
      <c r="X83" s="395">
        <v>400</v>
      </c>
      <c r="Y83" s="395">
        <v>3600</v>
      </c>
      <c r="Z83" s="411">
        <v>0.01</v>
      </c>
      <c r="AD83" s="239" t="str">
        <f t="shared" si="68"/>
        <v>'220012006'</v>
      </c>
      <c r="AE83" s="269" t="str">
        <f t="shared" si="40"/>
        <v>'POW'</v>
      </c>
      <c r="AF83" s="268">
        <f t="shared" si="69"/>
        <v>120</v>
      </c>
      <c r="AG83" s="268">
        <f t="shared" si="70"/>
        <v>12</v>
      </c>
      <c r="AH83" s="268">
        <f t="shared" si="41"/>
        <v>1</v>
      </c>
      <c r="AI83" s="239" t="str">
        <f t="shared" si="71"/>
        <v>'F'</v>
      </c>
      <c r="AJ83" s="268">
        <f t="shared" si="42"/>
        <v>10</v>
      </c>
      <c r="AK83" s="268">
        <f t="shared" si="76"/>
        <v>120</v>
      </c>
      <c r="AL83" s="270">
        <f t="shared" si="43"/>
        <v>1.4727272727272727</v>
      </c>
      <c r="AM83" s="270">
        <f t="shared" si="44"/>
        <v>7.6416666666666657</v>
      </c>
      <c r="AN83" s="268">
        <f t="shared" si="72"/>
        <v>2.4</v>
      </c>
      <c r="AO83" s="268">
        <f t="shared" si="45"/>
        <v>6</v>
      </c>
      <c r="AP83" s="268">
        <v>0</v>
      </c>
      <c r="AQ83" s="268">
        <v>15</v>
      </c>
      <c r="AR83" s="268">
        <f t="shared" si="73"/>
        <v>2.4</v>
      </c>
      <c r="AS83" s="268">
        <v>0</v>
      </c>
      <c r="AT83" s="268">
        <v>0</v>
      </c>
      <c r="AU83" s="268">
        <f t="shared" si="77"/>
        <v>120</v>
      </c>
      <c r="AV83" s="268">
        <f t="shared" si="46"/>
        <v>0.12</v>
      </c>
      <c r="AW83" s="268" t="s">
        <v>14</v>
      </c>
      <c r="AX83" s="269" t="str">
        <f t="shared" si="47"/>
        <v>{0,0,0,0,-57508598.8532132,0}</v>
      </c>
      <c r="AY83" s="268" t="s">
        <v>14</v>
      </c>
      <c r="AZ83" s="268" t="s">
        <v>15</v>
      </c>
      <c r="BA83" s="268">
        <v>0</v>
      </c>
      <c r="BB83" s="268">
        <v>0</v>
      </c>
      <c r="BC83" s="268">
        <f t="shared" si="48"/>
        <v>0</v>
      </c>
      <c r="BD83" s="268">
        <f t="shared" si="74"/>
        <v>0</v>
      </c>
      <c r="BE83" s="268">
        <f t="shared" si="49"/>
        <v>4000</v>
      </c>
      <c r="BF83" s="268">
        <v>1</v>
      </c>
      <c r="BG83" s="268">
        <v>1</v>
      </c>
      <c r="BH83" s="268">
        <v>1</v>
      </c>
      <c r="BI83" s="268"/>
      <c r="BJ83" s="268">
        <v>1</v>
      </c>
      <c r="BK83" s="268">
        <v>1</v>
      </c>
      <c r="BL83" s="268">
        <f t="shared" si="50"/>
        <v>400</v>
      </c>
      <c r="BM83" s="268">
        <f t="shared" si="51"/>
        <v>4000</v>
      </c>
      <c r="BN83" s="268">
        <v>0</v>
      </c>
    </row>
    <row r="84" spans="1:66" x14ac:dyDescent="0.2">
      <c r="A84" s="402" t="str">
        <f t="shared" si="66"/>
        <v>220012007</v>
      </c>
      <c r="B84" s="391">
        <v>2.2000000000000002</v>
      </c>
      <c r="C84" s="392" t="s">
        <v>212</v>
      </c>
      <c r="D84" s="403" t="s">
        <v>181</v>
      </c>
      <c r="E84" s="405">
        <v>0</v>
      </c>
      <c r="F84" s="406">
        <v>1.1000000000000001</v>
      </c>
      <c r="G84" s="448" t="s">
        <v>106</v>
      </c>
      <c r="H84" s="46">
        <f>'Wind Conditions'!$C$6</f>
        <v>12</v>
      </c>
      <c r="I84" s="471">
        <f>'Wind Conditions'!$C$20</f>
        <v>9.8021333333333349E-2</v>
      </c>
      <c r="J84" s="56">
        <f>'Wind Conditions'!$D$20</f>
        <v>7.0999999999999994E-2</v>
      </c>
      <c r="K84" s="447" t="s">
        <v>191</v>
      </c>
      <c r="L84" s="395">
        <f t="shared" si="60"/>
        <v>120</v>
      </c>
      <c r="M84" s="395">
        <v>0</v>
      </c>
      <c r="N84" s="578" t="s">
        <v>210</v>
      </c>
      <c r="O84" s="449">
        <f>'Wave and Current Conditions'!$O$13</f>
        <v>1.4727272727272727</v>
      </c>
      <c r="P84" s="449">
        <f>'Wave and Current Conditions'!$AD$13</f>
        <v>7.6416666666666657</v>
      </c>
      <c r="Q84" s="410">
        <v>7</v>
      </c>
      <c r="R84" s="407">
        <f t="shared" si="67"/>
        <v>120</v>
      </c>
      <c r="S84" s="412">
        <f t="shared" si="79"/>
        <v>5</v>
      </c>
      <c r="T84" s="481">
        <f t="shared" si="75"/>
        <v>-57508598.853213154</v>
      </c>
      <c r="U84" s="450" t="s">
        <v>211</v>
      </c>
      <c r="V84" s="407">
        <f t="shared" ref="V84:V95" si="80">R84</f>
        <v>120</v>
      </c>
      <c r="W84" s="395">
        <f>'Wave and Current Conditions'!$D$98</f>
        <v>0.12</v>
      </c>
      <c r="X84" s="395">
        <v>400</v>
      </c>
      <c r="Y84" s="395">
        <v>3600</v>
      </c>
      <c r="Z84" s="411">
        <v>0.01</v>
      </c>
      <c r="AD84" s="239" t="str">
        <f t="shared" si="68"/>
        <v>'220012007'</v>
      </c>
      <c r="AE84" s="269" t="str">
        <f t="shared" si="40"/>
        <v>'POW'</v>
      </c>
      <c r="AF84" s="268">
        <f t="shared" si="69"/>
        <v>120</v>
      </c>
      <c r="AG84" s="268">
        <f t="shared" si="70"/>
        <v>12</v>
      </c>
      <c r="AH84" s="268">
        <f t="shared" si="41"/>
        <v>1</v>
      </c>
      <c r="AI84" s="239" t="str">
        <f t="shared" si="71"/>
        <v>'G'</v>
      </c>
      <c r="AJ84" s="268">
        <f t="shared" si="42"/>
        <v>10</v>
      </c>
      <c r="AK84" s="268">
        <f t="shared" si="76"/>
        <v>120</v>
      </c>
      <c r="AL84" s="270">
        <f t="shared" si="43"/>
        <v>1.4727272727272727</v>
      </c>
      <c r="AM84" s="270">
        <f t="shared" si="44"/>
        <v>7.6416666666666657</v>
      </c>
      <c r="AN84" s="268">
        <f t="shared" si="72"/>
        <v>2.4</v>
      </c>
      <c r="AO84" s="268">
        <f t="shared" si="45"/>
        <v>7</v>
      </c>
      <c r="AP84" s="268">
        <v>0</v>
      </c>
      <c r="AQ84" s="268">
        <v>15</v>
      </c>
      <c r="AR84" s="268">
        <f t="shared" si="73"/>
        <v>2.4</v>
      </c>
      <c r="AS84" s="268">
        <v>0</v>
      </c>
      <c r="AT84" s="268">
        <v>0</v>
      </c>
      <c r="AU84" s="268">
        <f t="shared" si="77"/>
        <v>120</v>
      </c>
      <c r="AV84" s="268">
        <f t="shared" si="46"/>
        <v>0.12</v>
      </c>
      <c r="AW84" s="268" t="s">
        <v>14</v>
      </c>
      <c r="AX84" s="269" t="str">
        <f t="shared" si="47"/>
        <v>{0,0,0,0,-57508598.8532132,0}</v>
      </c>
      <c r="AY84" s="268" t="s">
        <v>14</v>
      </c>
      <c r="AZ84" s="268" t="s">
        <v>15</v>
      </c>
      <c r="BA84" s="268">
        <v>0</v>
      </c>
      <c r="BB84" s="268">
        <v>0</v>
      </c>
      <c r="BC84" s="268">
        <f t="shared" si="48"/>
        <v>0</v>
      </c>
      <c r="BD84" s="268">
        <f t="shared" si="74"/>
        <v>0</v>
      </c>
      <c r="BE84" s="268">
        <f t="shared" si="49"/>
        <v>4000</v>
      </c>
      <c r="BF84" s="268">
        <v>1</v>
      </c>
      <c r="BG84" s="268">
        <v>1</v>
      </c>
      <c r="BH84" s="268">
        <v>1</v>
      </c>
      <c r="BI84" s="268"/>
      <c r="BJ84" s="268">
        <v>1</v>
      </c>
      <c r="BK84" s="268">
        <v>1</v>
      </c>
      <c r="BL84" s="268">
        <f t="shared" si="50"/>
        <v>400</v>
      </c>
      <c r="BM84" s="268">
        <f t="shared" si="51"/>
        <v>4000</v>
      </c>
      <c r="BN84" s="268">
        <v>0</v>
      </c>
    </row>
    <row r="85" spans="1:66" x14ac:dyDescent="0.2">
      <c r="A85" s="402" t="str">
        <f t="shared" si="66"/>
        <v>220012008</v>
      </c>
      <c r="B85" s="391">
        <v>2.2000000000000002</v>
      </c>
      <c r="C85" s="392" t="s">
        <v>212</v>
      </c>
      <c r="D85" s="403" t="s">
        <v>181</v>
      </c>
      <c r="E85" s="405">
        <v>0</v>
      </c>
      <c r="F85" s="406">
        <v>1.1000000000000001</v>
      </c>
      <c r="G85" s="448" t="s">
        <v>106</v>
      </c>
      <c r="H85" s="46">
        <f>'Wind Conditions'!$C$6</f>
        <v>12</v>
      </c>
      <c r="I85" s="471">
        <f>'Wind Conditions'!$C$20</f>
        <v>9.8021333333333349E-2</v>
      </c>
      <c r="J85" s="56">
        <f>'Wind Conditions'!$D$20</f>
        <v>7.0999999999999994E-2</v>
      </c>
      <c r="K85" s="447" t="s">
        <v>192</v>
      </c>
      <c r="L85" s="395">
        <f t="shared" si="60"/>
        <v>120</v>
      </c>
      <c r="M85" s="395">
        <v>0</v>
      </c>
      <c r="N85" s="578" t="s">
        <v>210</v>
      </c>
      <c r="O85" s="449">
        <f>'Wave and Current Conditions'!$O$13</f>
        <v>1.4727272727272727</v>
      </c>
      <c r="P85" s="449">
        <f>'Wave and Current Conditions'!$AD$13</f>
        <v>7.6416666666666657</v>
      </c>
      <c r="Q85" s="410">
        <v>8</v>
      </c>
      <c r="R85" s="407">
        <f t="shared" si="67"/>
        <v>120</v>
      </c>
      <c r="S85" s="412">
        <f t="shared" si="79"/>
        <v>5</v>
      </c>
      <c r="T85" s="481">
        <f t="shared" si="75"/>
        <v>-57508598.853213154</v>
      </c>
      <c r="U85" s="450" t="s">
        <v>211</v>
      </c>
      <c r="V85" s="407">
        <f t="shared" si="80"/>
        <v>120</v>
      </c>
      <c r="W85" s="395">
        <f>'Wave and Current Conditions'!$D$98</f>
        <v>0.12</v>
      </c>
      <c r="X85" s="395">
        <v>400</v>
      </c>
      <c r="Y85" s="395">
        <v>3600</v>
      </c>
      <c r="Z85" s="411">
        <v>0.01</v>
      </c>
      <c r="AD85" s="239" t="str">
        <f t="shared" si="68"/>
        <v>'220012008'</v>
      </c>
      <c r="AE85" s="269" t="str">
        <f t="shared" si="40"/>
        <v>'POW'</v>
      </c>
      <c r="AF85" s="268">
        <f t="shared" si="69"/>
        <v>120</v>
      </c>
      <c r="AG85" s="268">
        <f t="shared" si="70"/>
        <v>12</v>
      </c>
      <c r="AH85" s="268">
        <f t="shared" si="41"/>
        <v>1</v>
      </c>
      <c r="AI85" s="239" t="str">
        <f t="shared" si="71"/>
        <v>'H'</v>
      </c>
      <c r="AJ85" s="268">
        <f t="shared" si="42"/>
        <v>10</v>
      </c>
      <c r="AK85" s="268">
        <f t="shared" si="76"/>
        <v>120</v>
      </c>
      <c r="AL85" s="270">
        <f t="shared" si="43"/>
        <v>1.4727272727272727</v>
      </c>
      <c r="AM85" s="270">
        <f t="shared" si="44"/>
        <v>7.6416666666666657</v>
      </c>
      <c r="AN85" s="268">
        <f t="shared" si="72"/>
        <v>2.4</v>
      </c>
      <c r="AO85" s="268">
        <f t="shared" si="45"/>
        <v>8</v>
      </c>
      <c r="AP85" s="268">
        <v>0</v>
      </c>
      <c r="AQ85" s="268">
        <v>15</v>
      </c>
      <c r="AR85" s="268">
        <f t="shared" si="73"/>
        <v>2.4</v>
      </c>
      <c r="AS85" s="268">
        <v>0</v>
      </c>
      <c r="AT85" s="268">
        <v>0</v>
      </c>
      <c r="AU85" s="268">
        <f t="shared" si="77"/>
        <v>120</v>
      </c>
      <c r="AV85" s="268">
        <f t="shared" si="46"/>
        <v>0.12</v>
      </c>
      <c r="AW85" s="268" t="s">
        <v>14</v>
      </c>
      <c r="AX85" s="269" t="str">
        <f t="shared" si="47"/>
        <v>{0,0,0,0,-57508598.8532132,0}</v>
      </c>
      <c r="AY85" s="268" t="s">
        <v>14</v>
      </c>
      <c r="AZ85" s="268" t="s">
        <v>15</v>
      </c>
      <c r="BA85" s="268">
        <v>0</v>
      </c>
      <c r="BB85" s="268">
        <v>0</v>
      </c>
      <c r="BC85" s="268">
        <f t="shared" si="48"/>
        <v>0</v>
      </c>
      <c r="BD85" s="268">
        <f t="shared" si="74"/>
        <v>0</v>
      </c>
      <c r="BE85" s="268">
        <f t="shared" si="49"/>
        <v>4000</v>
      </c>
      <c r="BF85" s="268">
        <v>1</v>
      </c>
      <c r="BG85" s="268">
        <v>1</v>
      </c>
      <c r="BH85" s="268">
        <v>1</v>
      </c>
      <c r="BI85" s="268"/>
      <c r="BJ85" s="268">
        <v>1</v>
      </c>
      <c r="BK85" s="268">
        <v>1</v>
      </c>
      <c r="BL85" s="268">
        <f t="shared" si="50"/>
        <v>400</v>
      </c>
      <c r="BM85" s="268">
        <f t="shared" si="51"/>
        <v>4000</v>
      </c>
      <c r="BN85" s="268">
        <v>0</v>
      </c>
    </row>
    <row r="86" spans="1:66" x14ac:dyDescent="0.2">
      <c r="A86" s="402" t="str">
        <f t="shared" si="66"/>
        <v>220012009</v>
      </c>
      <c r="B86" s="391">
        <v>2.2000000000000002</v>
      </c>
      <c r="C86" s="392" t="s">
        <v>212</v>
      </c>
      <c r="D86" s="403" t="s">
        <v>181</v>
      </c>
      <c r="E86" s="405">
        <v>0</v>
      </c>
      <c r="F86" s="406">
        <v>1.1000000000000001</v>
      </c>
      <c r="G86" s="448" t="s">
        <v>106</v>
      </c>
      <c r="H86" s="46">
        <f>'Wind Conditions'!$C$6</f>
        <v>12</v>
      </c>
      <c r="I86" s="471">
        <f>'Wind Conditions'!$C$20</f>
        <v>9.8021333333333349E-2</v>
      </c>
      <c r="J86" s="56">
        <f>'Wind Conditions'!$D$20</f>
        <v>7.0999999999999994E-2</v>
      </c>
      <c r="K86" s="447" t="s">
        <v>193</v>
      </c>
      <c r="L86" s="395">
        <f t="shared" si="60"/>
        <v>120</v>
      </c>
      <c r="M86" s="395">
        <v>0</v>
      </c>
      <c r="N86" s="578" t="s">
        <v>210</v>
      </c>
      <c r="O86" s="449">
        <f>'Wave and Current Conditions'!$O$13</f>
        <v>1.4727272727272727</v>
      </c>
      <c r="P86" s="449">
        <f>'Wave and Current Conditions'!$AD$13</f>
        <v>7.6416666666666657</v>
      </c>
      <c r="Q86" s="410">
        <v>9</v>
      </c>
      <c r="R86" s="407">
        <f t="shared" si="67"/>
        <v>120</v>
      </c>
      <c r="S86" s="412">
        <f t="shared" si="79"/>
        <v>5</v>
      </c>
      <c r="T86" s="481">
        <f t="shared" si="75"/>
        <v>-57508598.853213154</v>
      </c>
      <c r="U86" s="450" t="s">
        <v>211</v>
      </c>
      <c r="V86" s="407">
        <f t="shared" si="80"/>
        <v>120</v>
      </c>
      <c r="W86" s="395">
        <f>'Wave and Current Conditions'!$D$98</f>
        <v>0.12</v>
      </c>
      <c r="X86" s="395">
        <v>400</v>
      </c>
      <c r="Y86" s="395">
        <v>3600</v>
      </c>
      <c r="Z86" s="411">
        <v>0.01</v>
      </c>
      <c r="AD86" s="239" t="str">
        <f t="shared" si="68"/>
        <v>'220012009'</v>
      </c>
      <c r="AE86" s="269" t="str">
        <f t="shared" si="40"/>
        <v>'POW'</v>
      </c>
      <c r="AF86" s="268">
        <f t="shared" si="69"/>
        <v>120</v>
      </c>
      <c r="AG86" s="268">
        <f t="shared" si="70"/>
        <v>12</v>
      </c>
      <c r="AH86" s="268">
        <f t="shared" si="41"/>
        <v>1</v>
      </c>
      <c r="AI86" s="239" t="str">
        <f t="shared" si="71"/>
        <v>'I'</v>
      </c>
      <c r="AJ86" s="268">
        <f t="shared" si="42"/>
        <v>10</v>
      </c>
      <c r="AK86" s="268">
        <f t="shared" si="76"/>
        <v>120</v>
      </c>
      <c r="AL86" s="270">
        <f t="shared" si="43"/>
        <v>1.4727272727272727</v>
      </c>
      <c r="AM86" s="270">
        <f t="shared" si="44"/>
        <v>7.6416666666666657</v>
      </c>
      <c r="AN86" s="268">
        <f t="shared" si="72"/>
        <v>2.4</v>
      </c>
      <c r="AO86" s="268">
        <f t="shared" si="45"/>
        <v>9</v>
      </c>
      <c r="AP86" s="268">
        <v>0</v>
      </c>
      <c r="AQ86" s="268">
        <v>15</v>
      </c>
      <c r="AR86" s="268">
        <f t="shared" si="73"/>
        <v>2.4</v>
      </c>
      <c r="AS86" s="268">
        <v>0</v>
      </c>
      <c r="AT86" s="268">
        <v>0</v>
      </c>
      <c r="AU86" s="268">
        <f t="shared" si="77"/>
        <v>120</v>
      </c>
      <c r="AV86" s="268">
        <f t="shared" si="46"/>
        <v>0.12</v>
      </c>
      <c r="AW86" s="268" t="s">
        <v>14</v>
      </c>
      <c r="AX86" s="269" t="str">
        <f t="shared" si="47"/>
        <v>{0,0,0,0,-57508598.8532132,0}</v>
      </c>
      <c r="AY86" s="268" t="s">
        <v>14</v>
      </c>
      <c r="AZ86" s="268" t="s">
        <v>15</v>
      </c>
      <c r="BA86" s="268">
        <v>0</v>
      </c>
      <c r="BB86" s="268">
        <v>0</v>
      </c>
      <c r="BC86" s="268">
        <f t="shared" si="48"/>
        <v>0</v>
      </c>
      <c r="BD86" s="268">
        <f t="shared" si="74"/>
        <v>0</v>
      </c>
      <c r="BE86" s="268">
        <f t="shared" si="49"/>
        <v>4000</v>
      </c>
      <c r="BF86" s="268">
        <v>1</v>
      </c>
      <c r="BG86" s="268">
        <v>1</v>
      </c>
      <c r="BH86" s="268">
        <v>1</v>
      </c>
      <c r="BI86" s="268"/>
      <c r="BJ86" s="268">
        <v>1</v>
      </c>
      <c r="BK86" s="268">
        <v>1</v>
      </c>
      <c r="BL86" s="268">
        <f t="shared" si="50"/>
        <v>400</v>
      </c>
      <c r="BM86" s="268">
        <f t="shared" si="51"/>
        <v>4000</v>
      </c>
      <c r="BN86" s="268">
        <v>0</v>
      </c>
    </row>
    <row r="87" spans="1:66" x14ac:dyDescent="0.2">
      <c r="A87" s="402" t="str">
        <f t="shared" si="66"/>
        <v>220012010</v>
      </c>
      <c r="B87" s="391">
        <v>2.2000000000000002</v>
      </c>
      <c r="C87" s="392" t="s">
        <v>212</v>
      </c>
      <c r="D87" s="403" t="s">
        <v>181</v>
      </c>
      <c r="E87" s="405">
        <v>0</v>
      </c>
      <c r="F87" s="406">
        <v>1.1000000000000001</v>
      </c>
      <c r="G87" s="448" t="s">
        <v>106</v>
      </c>
      <c r="H87" s="46">
        <f>'Wind Conditions'!$C$6</f>
        <v>12</v>
      </c>
      <c r="I87" s="471">
        <f>'Wind Conditions'!$C$20</f>
        <v>9.8021333333333349E-2</v>
      </c>
      <c r="J87" s="56">
        <f>'Wind Conditions'!$D$20</f>
        <v>7.0999999999999994E-2</v>
      </c>
      <c r="K87" s="447" t="s">
        <v>194</v>
      </c>
      <c r="L87" s="395">
        <f t="shared" si="60"/>
        <v>120</v>
      </c>
      <c r="M87" s="395">
        <v>0</v>
      </c>
      <c r="N87" s="578" t="s">
        <v>210</v>
      </c>
      <c r="O87" s="449">
        <f>'Wave and Current Conditions'!$O$13</f>
        <v>1.4727272727272727</v>
      </c>
      <c r="P87" s="449">
        <f>'Wave and Current Conditions'!$AD$13</f>
        <v>7.6416666666666657</v>
      </c>
      <c r="Q87" s="410">
        <v>10</v>
      </c>
      <c r="R87" s="407">
        <f t="shared" si="67"/>
        <v>120</v>
      </c>
      <c r="S87" s="412">
        <f t="shared" si="79"/>
        <v>5</v>
      </c>
      <c r="T87" s="481">
        <f t="shared" si="75"/>
        <v>-57508598.853213154</v>
      </c>
      <c r="U87" s="450" t="s">
        <v>211</v>
      </c>
      <c r="V87" s="407">
        <f t="shared" si="80"/>
        <v>120</v>
      </c>
      <c r="W87" s="395">
        <f>'Wave and Current Conditions'!$D$98</f>
        <v>0.12</v>
      </c>
      <c r="X87" s="395">
        <v>400</v>
      </c>
      <c r="Y87" s="395">
        <v>3600</v>
      </c>
      <c r="Z87" s="411">
        <v>0.01</v>
      </c>
      <c r="AD87" s="239" t="str">
        <f t="shared" si="68"/>
        <v>'220012010'</v>
      </c>
      <c r="AE87" s="269" t="str">
        <f t="shared" si="40"/>
        <v>'POW'</v>
      </c>
      <c r="AF87" s="268">
        <f t="shared" si="69"/>
        <v>120</v>
      </c>
      <c r="AG87" s="268">
        <f t="shared" si="70"/>
        <v>12</v>
      </c>
      <c r="AH87" s="268">
        <f t="shared" si="41"/>
        <v>1</v>
      </c>
      <c r="AI87" s="239" t="str">
        <f t="shared" si="71"/>
        <v>'J'</v>
      </c>
      <c r="AJ87" s="268">
        <f t="shared" si="42"/>
        <v>10</v>
      </c>
      <c r="AK87" s="268">
        <f t="shared" si="76"/>
        <v>120</v>
      </c>
      <c r="AL87" s="270">
        <f t="shared" si="43"/>
        <v>1.4727272727272727</v>
      </c>
      <c r="AM87" s="270">
        <f t="shared" si="44"/>
        <v>7.6416666666666657</v>
      </c>
      <c r="AN87" s="268">
        <f t="shared" si="72"/>
        <v>2.4</v>
      </c>
      <c r="AO87" s="268">
        <f t="shared" si="45"/>
        <v>10</v>
      </c>
      <c r="AP87" s="268">
        <v>0</v>
      </c>
      <c r="AQ87" s="268">
        <v>15</v>
      </c>
      <c r="AR87" s="268">
        <f t="shared" si="73"/>
        <v>2.4</v>
      </c>
      <c r="AS87" s="268">
        <v>0</v>
      </c>
      <c r="AT87" s="268">
        <v>0</v>
      </c>
      <c r="AU87" s="268">
        <f t="shared" si="77"/>
        <v>120</v>
      </c>
      <c r="AV87" s="268">
        <f t="shared" si="46"/>
        <v>0.12</v>
      </c>
      <c r="AW87" s="268" t="s">
        <v>14</v>
      </c>
      <c r="AX87" s="269" t="str">
        <f t="shared" si="47"/>
        <v>{0,0,0,0,-57508598.8532132,0}</v>
      </c>
      <c r="AY87" s="268" t="s">
        <v>14</v>
      </c>
      <c r="AZ87" s="268" t="s">
        <v>15</v>
      </c>
      <c r="BA87" s="268">
        <v>0</v>
      </c>
      <c r="BB87" s="268">
        <v>0</v>
      </c>
      <c r="BC87" s="268">
        <f t="shared" si="48"/>
        <v>0</v>
      </c>
      <c r="BD87" s="268">
        <f t="shared" si="74"/>
        <v>0</v>
      </c>
      <c r="BE87" s="268">
        <f t="shared" si="49"/>
        <v>4000</v>
      </c>
      <c r="BF87" s="268">
        <v>1</v>
      </c>
      <c r="BG87" s="268">
        <v>1</v>
      </c>
      <c r="BH87" s="268">
        <v>1</v>
      </c>
      <c r="BI87" s="268"/>
      <c r="BJ87" s="268">
        <v>1</v>
      </c>
      <c r="BK87" s="268">
        <v>1</v>
      </c>
      <c r="BL87" s="268">
        <f t="shared" si="50"/>
        <v>400</v>
      </c>
      <c r="BM87" s="268">
        <f t="shared" si="51"/>
        <v>4000</v>
      </c>
      <c r="BN87" s="268">
        <v>0</v>
      </c>
    </row>
    <row r="88" spans="1:66" x14ac:dyDescent="0.2">
      <c r="A88" s="402" t="str">
        <f t="shared" si="66"/>
        <v>220012011</v>
      </c>
      <c r="B88" s="391">
        <v>2.2000000000000002</v>
      </c>
      <c r="C88" s="392" t="s">
        <v>212</v>
      </c>
      <c r="D88" s="403" t="s">
        <v>181</v>
      </c>
      <c r="E88" s="405">
        <v>0</v>
      </c>
      <c r="F88" s="406">
        <v>1.1000000000000001</v>
      </c>
      <c r="G88" s="448" t="s">
        <v>106</v>
      </c>
      <c r="H88" s="46">
        <f>'Wind Conditions'!$C$6</f>
        <v>12</v>
      </c>
      <c r="I88" s="471">
        <f>'Wind Conditions'!$C$20</f>
        <v>9.8021333333333349E-2</v>
      </c>
      <c r="J88" s="56">
        <f>'Wind Conditions'!$D$20</f>
        <v>7.0999999999999994E-2</v>
      </c>
      <c r="K88" s="447" t="s">
        <v>195</v>
      </c>
      <c r="L88" s="395">
        <f t="shared" si="60"/>
        <v>120</v>
      </c>
      <c r="M88" s="395">
        <v>0</v>
      </c>
      <c r="N88" s="578" t="s">
        <v>210</v>
      </c>
      <c r="O88" s="449">
        <f>'Wave and Current Conditions'!$O$13</f>
        <v>1.4727272727272727</v>
      </c>
      <c r="P88" s="449">
        <f>'Wave and Current Conditions'!$AD$13</f>
        <v>7.6416666666666657</v>
      </c>
      <c r="Q88" s="410">
        <v>11</v>
      </c>
      <c r="R88" s="407">
        <f t="shared" si="67"/>
        <v>120</v>
      </c>
      <c r="S88" s="412">
        <f t="shared" si="79"/>
        <v>5</v>
      </c>
      <c r="T88" s="481">
        <f t="shared" si="75"/>
        <v>-57508598.853213154</v>
      </c>
      <c r="U88" s="450" t="s">
        <v>211</v>
      </c>
      <c r="V88" s="407">
        <f t="shared" si="80"/>
        <v>120</v>
      </c>
      <c r="W88" s="395">
        <f>'Wave and Current Conditions'!$D$98</f>
        <v>0.12</v>
      </c>
      <c r="X88" s="395">
        <v>400</v>
      </c>
      <c r="Y88" s="395">
        <v>3600</v>
      </c>
      <c r="Z88" s="411">
        <v>0.01</v>
      </c>
      <c r="AD88" s="239" t="str">
        <f t="shared" si="68"/>
        <v>'220012011'</v>
      </c>
      <c r="AE88" s="269" t="str">
        <f t="shared" ref="AE88:AE151" si="81">AE87</f>
        <v>'POW'</v>
      </c>
      <c r="AF88" s="268">
        <f t="shared" si="69"/>
        <v>120</v>
      </c>
      <c r="AG88" s="268">
        <f t="shared" si="70"/>
        <v>12</v>
      </c>
      <c r="AH88" s="268">
        <f t="shared" ref="AH88:AH151" si="82">AH87</f>
        <v>1</v>
      </c>
      <c r="AI88" s="239" t="str">
        <f t="shared" si="71"/>
        <v>'K'</v>
      </c>
      <c r="AJ88" s="268">
        <f t="shared" ref="AJ88:AJ151" si="83">AJ87</f>
        <v>10</v>
      </c>
      <c r="AK88" s="268">
        <f t="shared" si="76"/>
        <v>120</v>
      </c>
      <c r="AL88" s="270">
        <f t="shared" ref="AL88:AL151" si="84">O88</f>
        <v>1.4727272727272727</v>
      </c>
      <c r="AM88" s="270">
        <f t="shared" ref="AM88:AM151" si="85">P88</f>
        <v>7.6416666666666657</v>
      </c>
      <c r="AN88" s="268">
        <f t="shared" si="72"/>
        <v>2.4</v>
      </c>
      <c r="AO88" s="268">
        <f t="shared" ref="AO88:AO151" si="86">Q88</f>
        <v>11</v>
      </c>
      <c r="AP88" s="268">
        <v>0</v>
      </c>
      <c r="AQ88" s="268">
        <v>15</v>
      </c>
      <c r="AR88" s="268">
        <f t="shared" si="73"/>
        <v>2.4</v>
      </c>
      <c r="AS88" s="268">
        <v>0</v>
      </c>
      <c r="AT88" s="268">
        <v>0</v>
      </c>
      <c r="AU88" s="268">
        <f t="shared" si="77"/>
        <v>120</v>
      </c>
      <c r="AV88" s="268">
        <f t="shared" ref="AV88:AV151" si="87">W88</f>
        <v>0.12</v>
      </c>
      <c r="AW88" s="268" t="s">
        <v>14</v>
      </c>
      <c r="AX88" s="269" t="str">
        <f t="shared" ref="AX88:AX151" si="88">"{0,0,0,0,"&amp;T88&amp;",0}"</f>
        <v>{0,0,0,0,-57508598.8532132,0}</v>
      </c>
      <c r="AY88" s="268" t="s">
        <v>14</v>
      </c>
      <c r="AZ88" s="268" t="s">
        <v>15</v>
      </c>
      <c r="BA88" s="268">
        <v>0</v>
      </c>
      <c r="BB88" s="268">
        <v>0</v>
      </c>
      <c r="BC88" s="268">
        <f t="shared" ref="BC88:BC151" si="89">BC87</f>
        <v>0</v>
      </c>
      <c r="BD88" s="268">
        <f t="shared" si="74"/>
        <v>0</v>
      </c>
      <c r="BE88" s="268">
        <f t="shared" ref="BE88:BE151" si="90">X88+Y88</f>
        <v>4000</v>
      </c>
      <c r="BF88" s="268">
        <v>1</v>
      </c>
      <c r="BG88" s="268">
        <v>1</v>
      </c>
      <c r="BH88" s="268">
        <v>1</v>
      </c>
      <c r="BI88" s="268"/>
      <c r="BJ88" s="268">
        <v>1</v>
      </c>
      <c r="BK88" s="268">
        <v>1</v>
      </c>
      <c r="BL88" s="268">
        <f t="shared" ref="BL88:BL151" si="91">X88</f>
        <v>400</v>
      </c>
      <c r="BM88" s="268">
        <f t="shared" ref="BM88:BM151" si="92">BE88</f>
        <v>4000</v>
      </c>
      <c r="BN88" s="268">
        <v>0</v>
      </c>
    </row>
    <row r="89" spans="1:66" x14ac:dyDescent="0.2">
      <c r="A89" s="402" t="str">
        <f t="shared" si="66"/>
        <v>220012012</v>
      </c>
      <c r="B89" s="391">
        <v>2.2000000000000002</v>
      </c>
      <c r="C89" s="392" t="s">
        <v>212</v>
      </c>
      <c r="D89" s="403" t="s">
        <v>181</v>
      </c>
      <c r="E89" s="405">
        <v>0</v>
      </c>
      <c r="F89" s="406">
        <v>1.1000000000000001</v>
      </c>
      <c r="G89" s="448" t="s">
        <v>106</v>
      </c>
      <c r="H89" s="46">
        <f>'Wind Conditions'!$C$6</f>
        <v>12</v>
      </c>
      <c r="I89" s="471">
        <f>'Wind Conditions'!$C$20</f>
        <v>9.8021333333333349E-2</v>
      </c>
      <c r="J89" s="56">
        <f>'Wind Conditions'!$D$20</f>
        <v>7.0999999999999994E-2</v>
      </c>
      <c r="K89" s="451" t="s">
        <v>196</v>
      </c>
      <c r="L89" s="395">
        <f t="shared" si="60"/>
        <v>120</v>
      </c>
      <c r="M89" s="395">
        <v>0</v>
      </c>
      <c r="N89" s="578" t="s">
        <v>210</v>
      </c>
      <c r="O89" s="449">
        <f>'Wave and Current Conditions'!$O$13</f>
        <v>1.4727272727272727</v>
      </c>
      <c r="P89" s="449">
        <f>'Wave and Current Conditions'!$AD$13</f>
        <v>7.6416666666666657</v>
      </c>
      <c r="Q89" s="410">
        <v>12</v>
      </c>
      <c r="R89" s="407">
        <f t="shared" si="67"/>
        <v>120</v>
      </c>
      <c r="S89" s="412">
        <f t="shared" si="79"/>
        <v>5</v>
      </c>
      <c r="T89" s="481">
        <f t="shared" si="75"/>
        <v>-57508598.853213154</v>
      </c>
      <c r="U89" s="450" t="s">
        <v>211</v>
      </c>
      <c r="V89" s="407">
        <f t="shared" si="80"/>
        <v>120</v>
      </c>
      <c r="W89" s="395">
        <f>'Wave and Current Conditions'!$D$98</f>
        <v>0.12</v>
      </c>
      <c r="X89" s="395">
        <v>400</v>
      </c>
      <c r="Y89" s="395">
        <v>3600</v>
      </c>
      <c r="Z89" s="411">
        <v>0.01</v>
      </c>
      <c r="AD89" s="239" t="str">
        <f t="shared" si="68"/>
        <v>'220012012'</v>
      </c>
      <c r="AE89" s="269" t="str">
        <f t="shared" si="81"/>
        <v>'POW'</v>
      </c>
      <c r="AF89" s="268">
        <f t="shared" si="69"/>
        <v>120</v>
      </c>
      <c r="AG89" s="268">
        <f t="shared" si="70"/>
        <v>12</v>
      </c>
      <c r="AH89" s="268">
        <f t="shared" si="82"/>
        <v>1</v>
      </c>
      <c r="AI89" s="239" t="str">
        <f t="shared" si="71"/>
        <v>'L'</v>
      </c>
      <c r="AJ89" s="268">
        <f t="shared" si="83"/>
        <v>10</v>
      </c>
      <c r="AK89" s="268">
        <f t="shared" si="76"/>
        <v>120</v>
      </c>
      <c r="AL89" s="270">
        <f t="shared" si="84"/>
        <v>1.4727272727272727</v>
      </c>
      <c r="AM89" s="270">
        <f t="shared" si="85"/>
        <v>7.6416666666666657</v>
      </c>
      <c r="AN89" s="268">
        <f t="shared" si="72"/>
        <v>2.4</v>
      </c>
      <c r="AO89" s="268">
        <f t="shared" si="86"/>
        <v>12</v>
      </c>
      <c r="AP89" s="268">
        <v>0</v>
      </c>
      <c r="AQ89" s="268">
        <v>15</v>
      </c>
      <c r="AR89" s="268">
        <f t="shared" si="73"/>
        <v>2.4</v>
      </c>
      <c r="AS89" s="268">
        <v>0</v>
      </c>
      <c r="AT89" s="268">
        <v>0</v>
      </c>
      <c r="AU89" s="268">
        <f t="shared" si="77"/>
        <v>120</v>
      </c>
      <c r="AV89" s="268">
        <f t="shared" si="87"/>
        <v>0.12</v>
      </c>
      <c r="AW89" s="268" t="s">
        <v>14</v>
      </c>
      <c r="AX89" s="269" t="str">
        <f t="shared" si="88"/>
        <v>{0,0,0,0,-57508598.8532132,0}</v>
      </c>
      <c r="AY89" s="268" t="s">
        <v>14</v>
      </c>
      <c r="AZ89" s="268" t="s">
        <v>15</v>
      </c>
      <c r="BA89" s="268">
        <v>0</v>
      </c>
      <c r="BB89" s="268">
        <v>0</v>
      </c>
      <c r="BC89" s="268">
        <f t="shared" si="89"/>
        <v>0</v>
      </c>
      <c r="BD89" s="268">
        <f t="shared" si="74"/>
        <v>0</v>
      </c>
      <c r="BE89" s="268">
        <f t="shared" si="90"/>
        <v>4000</v>
      </c>
      <c r="BF89" s="268">
        <v>1</v>
      </c>
      <c r="BG89" s="268">
        <v>1</v>
      </c>
      <c r="BH89" s="268">
        <v>1</v>
      </c>
      <c r="BI89" s="268"/>
      <c r="BJ89" s="268">
        <v>1</v>
      </c>
      <c r="BK89" s="268">
        <v>1</v>
      </c>
      <c r="BL89" s="268">
        <f t="shared" si="91"/>
        <v>400</v>
      </c>
      <c r="BM89" s="268">
        <f t="shared" si="92"/>
        <v>4000</v>
      </c>
      <c r="BN89" s="268">
        <v>0</v>
      </c>
    </row>
    <row r="90" spans="1:66" x14ac:dyDescent="0.2">
      <c r="A90" s="402" t="str">
        <f t="shared" si="66"/>
        <v>220012013</v>
      </c>
      <c r="B90" s="391">
        <v>2.2000000000000002</v>
      </c>
      <c r="C90" s="392" t="s">
        <v>212</v>
      </c>
      <c r="D90" s="403" t="s">
        <v>181</v>
      </c>
      <c r="E90" s="405">
        <v>0</v>
      </c>
      <c r="F90" s="406">
        <v>1.1000000000000001</v>
      </c>
      <c r="G90" s="448" t="s">
        <v>106</v>
      </c>
      <c r="H90" s="46">
        <f>'Wind Conditions'!$C$6</f>
        <v>12</v>
      </c>
      <c r="I90" s="471">
        <f>'Wind Conditions'!$C$20</f>
        <v>9.8021333333333349E-2</v>
      </c>
      <c r="J90" s="56">
        <f>'Wind Conditions'!$D$20</f>
        <v>7.0999999999999994E-2</v>
      </c>
      <c r="K90" s="447" t="s">
        <v>197</v>
      </c>
      <c r="L90" s="395">
        <f t="shared" si="60"/>
        <v>120</v>
      </c>
      <c r="M90" s="395">
        <v>0</v>
      </c>
      <c r="N90" s="578" t="s">
        <v>210</v>
      </c>
      <c r="O90" s="449">
        <f>'Wave and Current Conditions'!$O$13</f>
        <v>1.4727272727272727</v>
      </c>
      <c r="P90" s="449">
        <f>'Wave and Current Conditions'!$AD$13</f>
        <v>7.6416666666666657</v>
      </c>
      <c r="Q90" s="410">
        <v>13</v>
      </c>
      <c r="R90" s="407">
        <f t="shared" si="67"/>
        <v>120</v>
      </c>
      <c r="S90" s="412">
        <f t="shared" si="79"/>
        <v>5</v>
      </c>
      <c r="T90" s="481">
        <f t="shared" si="75"/>
        <v>-57508598.853213154</v>
      </c>
      <c r="U90" s="450" t="s">
        <v>211</v>
      </c>
      <c r="V90" s="407">
        <f t="shared" si="80"/>
        <v>120</v>
      </c>
      <c r="W90" s="395">
        <f>'Wave and Current Conditions'!$D$98</f>
        <v>0.12</v>
      </c>
      <c r="X90" s="395">
        <v>400</v>
      </c>
      <c r="Y90" s="395">
        <v>3600</v>
      </c>
      <c r="Z90" s="411">
        <v>0.01</v>
      </c>
      <c r="AD90" s="239" t="str">
        <f t="shared" si="68"/>
        <v>'220012013'</v>
      </c>
      <c r="AE90" s="269" t="str">
        <f t="shared" si="81"/>
        <v>'POW'</v>
      </c>
      <c r="AF90" s="268">
        <f t="shared" si="69"/>
        <v>120</v>
      </c>
      <c r="AG90" s="268">
        <f t="shared" si="70"/>
        <v>12</v>
      </c>
      <c r="AH90" s="268">
        <f t="shared" si="82"/>
        <v>1</v>
      </c>
      <c r="AI90" s="239" t="str">
        <f t="shared" si="71"/>
        <v>'M'</v>
      </c>
      <c r="AJ90" s="268">
        <f t="shared" si="83"/>
        <v>10</v>
      </c>
      <c r="AK90" s="268">
        <f t="shared" si="76"/>
        <v>120</v>
      </c>
      <c r="AL90" s="270">
        <f t="shared" si="84"/>
        <v>1.4727272727272727</v>
      </c>
      <c r="AM90" s="270">
        <f t="shared" si="85"/>
        <v>7.6416666666666657</v>
      </c>
      <c r="AN90" s="268">
        <f t="shared" si="72"/>
        <v>2.4</v>
      </c>
      <c r="AO90" s="268">
        <f t="shared" si="86"/>
        <v>13</v>
      </c>
      <c r="AP90" s="268">
        <v>0</v>
      </c>
      <c r="AQ90" s="268">
        <v>15</v>
      </c>
      <c r="AR90" s="268">
        <f t="shared" si="73"/>
        <v>2.4</v>
      </c>
      <c r="AS90" s="268">
        <v>0</v>
      </c>
      <c r="AT90" s="268">
        <v>0</v>
      </c>
      <c r="AU90" s="268">
        <f t="shared" si="77"/>
        <v>120</v>
      </c>
      <c r="AV90" s="268">
        <f t="shared" si="87"/>
        <v>0.12</v>
      </c>
      <c r="AW90" s="268" t="s">
        <v>14</v>
      </c>
      <c r="AX90" s="269" t="str">
        <f t="shared" si="88"/>
        <v>{0,0,0,0,-57508598.8532132,0}</v>
      </c>
      <c r="AY90" s="268" t="s">
        <v>14</v>
      </c>
      <c r="AZ90" s="268" t="s">
        <v>15</v>
      </c>
      <c r="BA90" s="268">
        <v>0</v>
      </c>
      <c r="BB90" s="268">
        <v>0</v>
      </c>
      <c r="BC90" s="268">
        <f t="shared" si="89"/>
        <v>0</v>
      </c>
      <c r="BD90" s="268">
        <f t="shared" si="74"/>
        <v>0</v>
      </c>
      <c r="BE90" s="268">
        <f t="shared" si="90"/>
        <v>4000</v>
      </c>
      <c r="BF90" s="268">
        <v>1</v>
      </c>
      <c r="BG90" s="268">
        <v>1</v>
      </c>
      <c r="BH90" s="268">
        <v>1</v>
      </c>
      <c r="BI90" s="268"/>
      <c r="BJ90" s="268">
        <v>1</v>
      </c>
      <c r="BK90" s="268">
        <v>1</v>
      </c>
      <c r="BL90" s="268">
        <f t="shared" si="91"/>
        <v>400</v>
      </c>
      <c r="BM90" s="268">
        <f t="shared" si="92"/>
        <v>4000</v>
      </c>
      <c r="BN90" s="268">
        <v>0</v>
      </c>
    </row>
    <row r="91" spans="1:66" x14ac:dyDescent="0.2">
      <c r="A91" s="402" t="str">
        <f t="shared" si="66"/>
        <v>220012014</v>
      </c>
      <c r="B91" s="391">
        <v>2.2000000000000002</v>
      </c>
      <c r="C91" s="392" t="s">
        <v>212</v>
      </c>
      <c r="D91" s="403" t="s">
        <v>181</v>
      </c>
      <c r="E91" s="405">
        <v>0</v>
      </c>
      <c r="F91" s="406">
        <v>1.1000000000000001</v>
      </c>
      <c r="G91" s="448" t="s">
        <v>106</v>
      </c>
      <c r="H91" s="46">
        <f>'Wind Conditions'!$C$6</f>
        <v>12</v>
      </c>
      <c r="I91" s="471">
        <f>'Wind Conditions'!$C$20</f>
        <v>9.8021333333333349E-2</v>
      </c>
      <c r="J91" s="56">
        <f>'Wind Conditions'!$D$20</f>
        <v>7.0999999999999994E-2</v>
      </c>
      <c r="K91" s="447" t="s">
        <v>59</v>
      </c>
      <c r="L91" s="395">
        <f t="shared" si="60"/>
        <v>120</v>
      </c>
      <c r="M91" s="395">
        <v>0</v>
      </c>
      <c r="N91" s="578" t="s">
        <v>210</v>
      </c>
      <c r="O91" s="449">
        <f>'Wave and Current Conditions'!$O$13</f>
        <v>1.4727272727272727</v>
      </c>
      <c r="P91" s="449">
        <f>'Wave and Current Conditions'!$AD$13</f>
        <v>7.6416666666666657</v>
      </c>
      <c r="Q91" s="410">
        <v>14</v>
      </c>
      <c r="R91" s="407">
        <f t="shared" si="67"/>
        <v>120</v>
      </c>
      <c r="S91" s="412">
        <f t="shared" si="79"/>
        <v>5</v>
      </c>
      <c r="T91" s="481">
        <f t="shared" si="75"/>
        <v>-57508598.853213154</v>
      </c>
      <c r="U91" s="450" t="s">
        <v>211</v>
      </c>
      <c r="V91" s="407">
        <f t="shared" si="80"/>
        <v>120</v>
      </c>
      <c r="W91" s="395">
        <f>'Wave and Current Conditions'!$D$98</f>
        <v>0.12</v>
      </c>
      <c r="X91" s="395">
        <v>400</v>
      </c>
      <c r="Y91" s="395">
        <v>3600</v>
      </c>
      <c r="Z91" s="411">
        <v>0.01</v>
      </c>
      <c r="AD91" s="239" t="str">
        <f t="shared" si="68"/>
        <v>'220012014'</v>
      </c>
      <c r="AE91" s="269" t="str">
        <f t="shared" si="81"/>
        <v>'POW'</v>
      </c>
      <c r="AF91" s="268">
        <f t="shared" si="69"/>
        <v>120</v>
      </c>
      <c r="AG91" s="268">
        <f t="shared" si="70"/>
        <v>12</v>
      </c>
      <c r="AH91" s="268">
        <f t="shared" si="82"/>
        <v>1</v>
      </c>
      <c r="AI91" s="239" t="str">
        <f t="shared" si="71"/>
        <v>'N'</v>
      </c>
      <c r="AJ91" s="268">
        <f t="shared" si="83"/>
        <v>10</v>
      </c>
      <c r="AK91" s="268">
        <f t="shared" si="76"/>
        <v>120</v>
      </c>
      <c r="AL91" s="270">
        <f t="shared" si="84"/>
        <v>1.4727272727272727</v>
      </c>
      <c r="AM91" s="270">
        <f t="shared" si="85"/>
        <v>7.6416666666666657</v>
      </c>
      <c r="AN91" s="268">
        <f t="shared" si="72"/>
        <v>2.4</v>
      </c>
      <c r="AO91" s="268">
        <f t="shared" si="86"/>
        <v>14</v>
      </c>
      <c r="AP91" s="268">
        <v>0</v>
      </c>
      <c r="AQ91" s="268">
        <v>15</v>
      </c>
      <c r="AR91" s="268">
        <f t="shared" si="73"/>
        <v>2.4</v>
      </c>
      <c r="AS91" s="268">
        <v>0</v>
      </c>
      <c r="AT91" s="268">
        <v>0</v>
      </c>
      <c r="AU91" s="268">
        <f t="shared" si="77"/>
        <v>120</v>
      </c>
      <c r="AV91" s="268">
        <f t="shared" si="87"/>
        <v>0.12</v>
      </c>
      <c r="AW91" s="268" t="s">
        <v>14</v>
      </c>
      <c r="AX91" s="269" t="str">
        <f t="shared" si="88"/>
        <v>{0,0,0,0,-57508598.8532132,0}</v>
      </c>
      <c r="AY91" s="268" t="s">
        <v>14</v>
      </c>
      <c r="AZ91" s="268" t="s">
        <v>15</v>
      </c>
      <c r="BA91" s="268">
        <v>0</v>
      </c>
      <c r="BB91" s="268">
        <v>0</v>
      </c>
      <c r="BC91" s="268">
        <f t="shared" si="89"/>
        <v>0</v>
      </c>
      <c r="BD91" s="268">
        <f t="shared" si="74"/>
        <v>0</v>
      </c>
      <c r="BE91" s="268">
        <f t="shared" si="90"/>
        <v>4000</v>
      </c>
      <c r="BF91" s="268">
        <v>1</v>
      </c>
      <c r="BG91" s="268">
        <v>1</v>
      </c>
      <c r="BH91" s="268">
        <v>1</v>
      </c>
      <c r="BI91" s="268"/>
      <c r="BJ91" s="268">
        <v>1</v>
      </c>
      <c r="BK91" s="268">
        <v>1</v>
      </c>
      <c r="BL91" s="268">
        <f t="shared" si="91"/>
        <v>400</v>
      </c>
      <c r="BM91" s="268">
        <f t="shared" si="92"/>
        <v>4000</v>
      </c>
      <c r="BN91" s="268">
        <v>0</v>
      </c>
    </row>
    <row r="92" spans="1:66" x14ac:dyDescent="0.2">
      <c r="A92" s="402" t="str">
        <f t="shared" si="66"/>
        <v>220012015</v>
      </c>
      <c r="B92" s="391">
        <v>2.2000000000000002</v>
      </c>
      <c r="C92" s="392" t="s">
        <v>212</v>
      </c>
      <c r="D92" s="403" t="s">
        <v>181</v>
      </c>
      <c r="E92" s="405">
        <v>0</v>
      </c>
      <c r="F92" s="406">
        <v>1.1000000000000001</v>
      </c>
      <c r="G92" s="448" t="s">
        <v>106</v>
      </c>
      <c r="H92" s="46">
        <f>'Wind Conditions'!$C$6</f>
        <v>12</v>
      </c>
      <c r="I92" s="471">
        <f>'Wind Conditions'!$C$20</f>
        <v>9.8021333333333349E-2</v>
      </c>
      <c r="J92" s="56">
        <f>'Wind Conditions'!$D$20</f>
        <v>7.0999999999999994E-2</v>
      </c>
      <c r="K92" s="447" t="s">
        <v>198</v>
      </c>
      <c r="L92" s="395">
        <f t="shared" si="60"/>
        <v>120</v>
      </c>
      <c r="M92" s="395">
        <v>0</v>
      </c>
      <c r="N92" s="578" t="s">
        <v>210</v>
      </c>
      <c r="O92" s="449">
        <f>'Wave and Current Conditions'!$O$13</f>
        <v>1.4727272727272727</v>
      </c>
      <c r="P92" s="449">
        <f>'Wave and Current Conditions'!$AD$13</f>
        <v>7.6416666666666657</v>
      </c>
      <c r="Q92" s="410">
        <v>15</v>
      </c>
      <c r="R92" s="407">
        <f t="shared" si="67"/>
        <v>120</v>
      </c>
      <c r="S92" s="412">
        <f t="shared" si="79"/>
        <v>5</v>
      </c>
      <c r="T92" s="481">
        <f t="shared" si="75"/>
        <v>-57508598.853213154</v>
      </c>
      <c r="U92" s="450" t="s">
        <v>211</v>
      </c>
      <c r="V92" s="407">
        <f t="shared" si="80"/>
        <v>120</v>
      </c>
      <c r="W92" s="395">
        <f>'Wave and Current Conditions'!$D$98</f>
        <v>0.12</v>
      </c>
      <c r="X92" s="395">
        <v>400</v>
      </c>
      <c r="Y92" s="395">
        <v>3600</v>
      </c>
      <c r="Z92" s="411">
        <v>0.01</v>
      </c>
      <c r="AD92" s="239" t="str">
        <f t="shared" si="68"/>
        <v>'220012015'</v>
      </c>
      <c r="AE92" s="269" t="str">
        <f t="shared" si="81"/>
        <v>'POW'</v>
      </c>
      <c r="AF92" s="268">
        <f t="shared" si="69"/>
        <v>120</v>
      </c>
      <c r="AG92" s="268">
        <f t="shared" si="70"/>
        <v>12</v>
      </c>
      <c r="AH92" s="268">
        <f t="shared" si="82"/>
        <v>1</v>
      </c>
      <c r="AI92" s="239" t="str">
        <f t="shared" si="71"/>
        <v>'O'</v>
      </c>
      <c r="AJ92" s="268">
        <f t="shared" si="83"/>
        <v>10</v>
      </c>
      <c r="AK92" s="268">
        <f t="shared" si="76"/>
        <v>120</v>
      </c>
      <c r="AL92" s="270">
        <f t="shared" si="84"/>
        <v>1.4727272727272727</v>
      </c>
      <c r="AM92" s="270">
        <f t="shared" si="85"/>
        <v>7.6416666666666657</v>
      </c>
      <c r="AN92" s="268">
        <f t="shared" si="72"/>
        <v>2.4</v>
      </c>
      <c r="AO92" s="268">
        <f t="shared" si="86"/>
        <v>15</v>
      </c>
      <c r="AP92" s="268">
        <v>0</v>
      </c>
      <c r="AQ92" s="268">
        <v>15</v>
      </c>
      <c r="AR92" s="268">
        <f t="shared" si="73"/>
        <v>2.4</v>
      </c>
      <c r="AS92" s="268">
        <v>0</v>
      </c>
      <c r="AT92" s="268">
        <v>0</v>
      </c>
      <c r="AU92" s="268">
        <f t="shared" si="77"/>
        <v>120</v>
      </c>
      <c r="AV92" s="268">
        <f t="shared" si="87"/>
        <v>0.12</v>
      </c>
      <c r="AW92" s="268" t="s">
        <v>14</v>
      </c>
      <c r="AX92" s="269" t="str">
        <f t="shared" si="88"/>
        <v>{0,0,0,0,-57508598.8532132,0}</v>
      </c>
      <c r="AY92" s="268" t="s">
        <v>14</v>
      </c>
      <c r="AZ92" s="268" t="s">
        <v>15</v>
      </c>
      <c r="BA92" s="268">
        <v>0</v>
      </c>
      <c r="BB92" s="268">
        <v>0</v>
      </c>
      <c r="BC92" s="268">
        <f t="shared" si="89"/>
        <v>0</v>
      </c>
      <c r="BD92" s="268">
        <f t="shared" si="74"/>
        <v>0</v>
      </c>
      <c r="BE92" s="268">
        <f t="shared" si="90"/>
        <v>4000</v>
      </c>
      <c r="BF92" s="268">
        <v>1</v>
      </c>
      <c r="BG92" s="268">
        <v>1</v>
      </c>
      <c r="BH92" s="268">
        <v>1</v>
      </c>
      <c r="BI92" s="268"/>
      <c r="BJ92" s="268">
        <v>1</v>
      </c>
      <c r="BK92" s="268">
        <v>1</v>
      </c>
      <c r="BL92" s="268">
        <f t="shared" si="91"/>
        <v>400</v>
      </c>
      <c r="BM92" s="268">
        <f t="shared" si="92"/>
        <v>4000</v>
      </c>
      <c r="BN92" s="268">
        <v>0</v>
      </c>
    </row>
    <row r="93" spans="1:66" x14ac:dyDescent="0.2">
      <c r="A93" s="402" t="str">
        <f t="shared" si="66"/>
        <v>220012016</v>
      </c>
      <c r="B93" s="391">
        <v>2.2000000000000002</v>
      </c>
      <c r="C93" s="392" t="s">
        <v>212</v>
      </c>
      <c r="D93" s="403" t="s">
        <v>181</v>
      </c>
      <c r="E93" s="405">
        <v>0</v>
      </c>
      <c r="F93" s="406">
        <v>1.1000000000000001</v>
      </c>
      <c r="G93" s="448" t="s">
        <v>106</v>
      </c>
      <c r="H93" s="46">
        <f>'Wind Conditions'!$C$6</f>
        <v>12</v>
      </c>
      <c r="I93" s="471">
        <f>'Wind Conditions'!$C$20</f>
        <v>9.8021333333333349E-2</v>
      </c>
      <c r="J93" s="56">
        <f>'Wind Conditions'!$D$20</f>
        <v>7.0999999999999994E-2</v>
      </c>
      <c r="K93" s="447" t="s">
        <v>199</v>
      </c>
      <c r="L93" s="395">
        <f t="shared" si="60"/>
        <v>120</v>
      </c>
      <c r="M93" s="395">
        <v>0</v>
      </c>
      <c r="N93" s="578" t="s">
        <v>210</v>
      </c>
      <c r="O93" s="449">
        <f>'Wave and Current Conditions'!$O$13</f>
        <v>1.4727272727272727</v>
      </c>
      <c r="P93" s="449">
        <f>'Wave and Current Conditions'!$AD$13</f>
        <v>7.6416666666666657</v>
      </c>
      <c r="Q93" s="410">
        <v>16</v>
      </c>
      <c r="R93" s="407">
        <f t="shared" si="67"/>
        <v>120</v>
      </c>
      <c r="S93" s="412">
        <f t="shared" si="79"/>
        <v>5</v>
      </c>
      <c r="T93" s="481">
        <f t="shared" si="75"/>
        <v>-57508598.853213154</v>
      </c>
      <c r="U93" s="450" t="s">
        <v>211</v>
      </c>
      <c r="V93" s="407">
        <f t="shared" si="80"/>
        <v>120</v>
      </c>
      <c r="W93" s="395">
        <f>'Wave and Current Conditions'!$D$98</f>
        <v>0.12</v>
      </c>
      <c r="X93" s="395">
        <v>400</v>
      </c>
      <c r="Y93" s="395">
        <v>3600</v>
      </c>
      <c r="Z93" s="411">
        <v>0.01</v>
      </c>
      <c r="AD93" s="239" t="str">
        <f t="shared" si="68"/>
        <v>'220012016'</v>
      </c>
      <c r="AE93" s="269" t="str">
        <f t="shared" si="81"/>
        <v>'POW'</v>
      </c>
      <c r="AF93" s="268">
        <f t="shared" si="69"/>
        <v>120</v>
      </c>
      <c r="AG93" s="268">
        <f t="shared" si="70"/>
        <v>12</v>
      </c>
      <c r="AH93" s="268">
        <f t="shared" si="82"/>
        <v>1</v>
      </c>
      <c r="AI93" s="239" t="str">
        <f t="shared" si="71"/>
        <v>'P'</v>
      </c>
      <c r="AJ93" s="268">
        <f t="shared" si="83"/>
        <v>10</v>
      </c>
      <c r="AK93" s="268">
        <f t="shared" si="76"/>
        <v>120</v>
      </c>
      <c r="AL93" s="270">
        <f t="shared" si="84"/>
        <v>1.4727272727272727</v>
      </c>
      <c r="AM93" s="270">
        <f t="shared" si="85"/>
        <v>7.6416666666666657</v>
      </c>
      <c r="AN93" s="268">
        <f t="shared" si="72"/>
        <v>2.4</v>
      </c>
      <c r="AO93" s="268">
        <f t="shared" si="86"/>
        <v>16</v>
      </c>
      <c r="AP93" s="268">
        <v>0</v>
      </c>
      <c r="AQ93" s="268">
        <v>15</v>
      </c>
      <c r="AR93" s="268">
        <f t="shared" si="73"/>
        <v>2.4</v>
      </c>
      <c r="AS93" s="268">
        <v>0</v>
      </c>
      <c r="AT93" s="268">
        <v>0</v>
      </c>
      <c r="AU93" s="268">
        <f t="shared" si="77"/>
        <v>120</v>
      </c>
      <c r="AV93" s="268">
        <f t="shared" si="87"/>
        <v>0.12</v>
      </c>
      <c r="AW93" s="268" t="s">
        <v>14</v>
      </c>
      <c r="AX93" s="269" t="str">
        <f t="shared" si="88"/>
        <v>{0,0,0,0,-57508598.8532132,0}</v>
      </c>
      <c r="AY93" s="268" t="s">
        <v>14</v>
      </c>
      <c r="AZ93" s="268" t="s">
        <v>15</v>
      </c>
      <c r="BA93" s="268">
        <v>0</v>
      </c>
      <c r="BB93" s="268">
        <v>0</v>
      </c>
      <c r="BC93" s="268">
        <f t="shared" si="89"/>
        <v>0</v>
      </c>
      <c r="BD93" s="268">
        <f t="shared" si="74"/>
        <v>0</v>
      </c>
      <c r="BE93" s="268">
        <f t="shared" si="90"/>
        <v>4000</v>
      </c>
      <c r="BF93" s="268">
        <v>1</v>
      </c>
      <c r="BG93" s="268">
        <v>1</v>
      </c>
      <c r="BH93" s="268">
        <v>1</v>
      </c>
      <c r="BI93" s="268"/>
      <c r="BJ93" s="268">
        <v>1</v>
      </c>
      <c r="BK93" s="268">
        <v>1</v>
      </c>
      <c r="BL93" s="268">
        <f t="shared" si="91"/>
        <v>400</v>
      </c>
      <c r="BM93" s="268">
        <f t="shared" si="92"/>
        <v>4000</v>
      </c>
      <c r="BN93" s="268">
        <v>0</v>
      </c>
    </row>
    <row r="94" spans="1:66" x14ac:dyDescent="0.2">
      <c r="A94" s="402" t="str">
        <f t="shared" si="66"/>
        <v>220012017</v>
      </c>
      <c r="B94" s="391">
        <v>2.2000000000000002</v>
      </c>
      <c r="C94" s="392" t="s">
        <v>212</v>
      </c>
      <c r="D94" s="403" t="s">
        <v>181</v>
      </c>
      <c r="E94" s="405">
        <v>0</v>
      </c>
      <c r="F94" s="406">
        <v>1.1000000000000001</v>
      </c>
      <c r="G94" s="448" t="s">
        <v>106</v>
      </c>
      <c r="H94" s="46">
        <f>'Wind Conditions'!$C$6</f>
        <v>12</v>
      </c>
      <c r="I94" s="471">
        <f>'Wind Conditions'!$C$20</f>
        <v>9.8021333333333349E-2</v>
      </c>
      <c r="J94" s="56">
        <f>'Wind Conditions'!$D$20</f>
        <v>7.0999999999999994E-2</v>
      </c>
      <c r="K94" s="447" t="s">
        <v>200</v>
      </c>
      <c r="L94" s="395">
        <f t="shared" si="60"/>
        <v>120</v>
      </c>
      <c r="M94" s="395">
        <v>0</v>
      </c>
      <c r="N94" s="578" t="s">
        <v>210</v>
      </c>
      <c r="O94" s="449">
        <f>'Wave and Current Conditions'!$O$13</f>
        <v>1.4727272727272727</v>
      </c>
      <c r="P94" s="449">
        <f>'Wave and Current Conditions'!$AD$13</f>
        <v>7.6416666666666657</v>
      </c>
      <c r="Q94" s="410">
        <v>17</v>
      </c>
      <c r="R94" s="407">
        <f t="shared" si="67"/>
        <v>120</v>
      </c>
      <c r="S94" s="412">
        <f t="shared" si="79"/>
        <v>5</v>
      </c>
      <c r="T94" s="481">
        <f t="shared" si="75"/>
        <v>-57508598.853213154</v>
      </c>
      <c r="U94" s="450" t="s">
        <v>211</v>
      </c>
      <c r="V94" s="407">
        <f t="shared" si="80"/>
        <v>120</v>
      </c>
      <c r="W94" s="395">
        <f>'Wave and Current Conditions'!$D$98</f>
        <v>0.12</v>
      </c>
      <c r="X94" s="395">
        <v>400</v>
      </c>
      <c r="Y94" s="395">
        <v>3600</v>
      </c>
      <c r="Z94" s="411">
        <v>0.01</v>
      </c>
      <c r="AD94" s="239" t="str">
        <f t="shared" si="68"/>
        <v>'220012017'</v>
      </c>
      <c r="AE94" s="269" t="str">
        <f t="shared" si="81"/>
        <v>'POW'</v>
      </c>
      <c r="AF94" s="268">
        <f t="shared" si="69"/>
        <v>120</v>
      </c>
      <c r="AG94" s="268">
        <f t="shared" si="70"/>
        <v>12</v>
      </c>
      <c r="AH94" s="268">
        <f t="shared" si="82"/>
        <v>1</v>
      </c>
      <c r="AI94" s="239" t="str">
        <f t="shared" si="71"/>
        <v>'Q'</v>
      </c>
      <c r="AJ94" s="268">
        <f t="shared" si="83"/>
        <v>10</v>
      </c>
      <c r="AK94" s="268">
        <f t="shared" si="76"/>
        <v>120</v>
      </c>
      <c r="AL94" s="270">
        <f t="shared" si="84"/>
        <v>1.4727272727272727</v>
      </c>
      <c r="AM94" s="270">
        <f t="shared" si="85"/>
        <v>7.6416666666666657</v>
      </c>
      <c r="AN94" s="268">
        <f t="shared" si="72"/>
        <v>2.4</v>
      </c>
      <c r="AO94" s="268">
        <f t="shared" si="86"/>
        <v>17</v>
      </c>
      <c r="AP94" s="268">
        <v>0</v>
      </c>
      <c r="AQ94" s="268">
        <v>15</v>
      </c>
      <c r="AR94" s="268">
        <f t="shared" si="73"/>
        <v>2.4</v>
      </c>
      <c r="AS94" s="268">
        <v>0</v>
      </c>
      <c r="AT94" s="268">
        <v>0</v>
      </c>
      <c r="AU94" s="268">
        <f t="shared" si="77"/>
        <v>120</v>
      </c>
      <c r="AV94" s="268">
        <f t="shared" si="87"/>
        <v>0.12</v>
      </c>
      <c r="AW94" s="268" t="s">
        <v>14</v>
      </c>
      <c r="AX94" s="269" t="str">
        <f t="shared" si="88"/>
        <v>{0,0,0,0,-57508598.8532132,0}</v>
      </c>
      <c r="AY94" s="268" t="s">
        <v>14</v>
      </c>
      <c r="AZ94" s="268" t="s">
        <v>15</v>
      </c>
      <c r="BA94" s="268">
        <v>0</v>
      </c>
      <c r="BB94" s="268">
        <v>0</v>
      </c>
      <c r="BC94" s="268">
        <f t="shared" si="89"/>
        <v>0</v>
      </c>
      <c r="BD94" s="268">
        <f t="shared" si="74"/>
        <v>0</v>
      </c>
      <c r="BE94" s="268">
        <f t="shared" si="90"/>
        <v>4000</v>
      </c>
      <c r="BF94" s="268">
        <v>1</v>
      </c>
      <c r="BG94" s="268">
        <v>1</v>
      </c>
      <c r="BH94" s="268">
        <v>1</v>
      </c>
      <c r="BI94" s="268"/>
      <c r="BJ94" s="268">
        <v>1</v>
      </c>
      <c r="BK94" s="268">
        <v>1</v>
      </c>
      <c r="BL94" s="268">
        <f t="shared" si="91"/>
        <v>400</v>
      </c>
      <c r="BM94" s="268">
        <f t="shared" si="92"/>
        <v>4000</v>
      </c>
      <c r="BN94" s="268">
        <v>0</v>
      </c>
    </row>
    <row r="95" spans="1:66" x14ac:dyDescent="0.2">
      <c r="A95" s="402" t="str">
        <f t="shared" si="66"/>
        <v>220012018</v>
      </c>
      <c r="B95" s="391">
        <v>2.2000000000000002</v>
      </c>
      <c r="C95" s="392" t="s">
        <v>212</v>
      </c>
      <c r="D95" s="403" t="s">
        <v>181</v>
      </c>
      <c r="E95" s="405">
        <v>0</v>
      </c>
      <c r="F95" s="406">
        <v>1.1000000000000001</v>
      </c>
      <c r="G95" s="448" t="s">
        <v>106</v>
      </c>
      <c r="H95" s="46">
        <f>'Wind Conditions'!$C$6</f>
        <v>12</v>
      </c>
      <c r="I95" s="471">
        <f>'Wind Conditions'!$C$20</f>
        <v>9.8021333333333349E-2</v>
      </c>
      <c r="J95" s="56">
        <f>'Wind Conditions'!$D$20</f>
        <v>7.0999999999999994E-2</v>
      </c>
      <c r="K95" s="451" t="s">
        <v>201</v>
      </c>
      <c r="L95" s="395">
        <f t="shared" si="60"/>
        <v>120</v>
      </c>
      <c r="M95" s="395">
        <v>0</v>
      </c>
      <c r="N95" s="578" t="s">
        <v>210</v>
      </c>
      <c r="O95" s="449">
        <f>'Wave and Current Conditions'!$O$13</f>
        <v>1.4727272727272727</v>
      </c>
      <c r="P95" s="449">
        <f>'Wave and Current Conditions'!$AD$13</f>
        <v>7.6416666666666657</v>
      </c>
      <c r="Q95" s="410">
        <v>18</v>
      </c>
      <c r="R95" s="407">
        <f t="shared" si="67"/>
        <v>120</v>
      </c>
      <c r="S95" s="412">
        <f t="shared" si="79"/>
        <v>5</v>
      </c>
      <c r="T95" s="481">
        <f t="shared" si="75"/>
        <v>-57508598.853213154</v>
      </c>
      <c r="U95" s="450" t="s">
        <v>211</v>
      </c>
      <c r="V95" s="407">
        <f t="shared" si="80"/>
        <v>120</v>
      </c>
      <c r="W95" s="395">
        <f>'Wave and Current Conditions'!$D$98</f>
        <v>0.12</v>
      </c>
      <c r="X95" s="395">
        <v>400</v>
      </c>
      <c r="Y95" s="395">
        <v>3600</v>
      </c>
      <c r="Z95" s="411">
        <v>0.01</v>
      </c>
      <c r="AD95" s="239" t="str">
        <f t="shared" si="68"/>
        <v>'220012018'</v>
      </c>
      <c r="AE95" s="269" t="str">
        <f t="shared" si="81"/>
        <v>'POW'</v>
      </c>
      <c r="AF95" s="268">
        <f t="shared" si="69"/>
        <v>120</v>
      </c>
      <c r="AG95" s="268">
        <f t="shared" si="70"/>
        <v>12</v>
      </c>
      <c r="AH95" s="268">
        <f t="shared" si="82"/>
        <v>1</v>
      </c>
      <c r="AI95" s="239" t="str">
        <f t="shared" si="71"/>
        <v>'R'</v>
      </c>
      <c r="AJ95" s="268">
        <f t="shared" si="83"/>
        <v>10</v>
      </c>
      <c r="AK95" s="268">
        <f t="shared" si="76"/>
        <v>120</v>
      </c>
      <c r="AL95" s="270">
        <f t="shared" si="84"/>
        <v>1.4727272727272727</v>
      </c>
      <c r="AM95" s="270">
        <f t="shared" si="85"/>
        <v>7.6416666666666657</v>
      </c>
      <c r="AN95" s="268">
        <f t="shared" si="72"/>
        <v>2.4</v>
      </c>
      <c r="AO95" s="268">
        <f t="shared" si="86"/>
        <v>18</v>
      </c>
      <c r="AP95" s="268">
        <v>0</v>
      </c>
      <c r="AQ95" s="268">
        <v>15</v>
      </c>
      <c r="AR95" s="268">
        <f t="shared" si="73"/>
        <v>2.4</v>
      </c>
      <c r="AS95" s="268">
        <v>0</v>
      </c>
      <c r="AT95" s="268">
        <v>0</v>
      </c>
      <c r="AU95" s="268">
        <f t="shared" si="77"/>
        <v>120</v>
      </c>
      <c r="AV95" s="268">
        <f t="shared" si="87"/>
        <v>0.12</v>
      </c>
      <c r="AW95" s="268" t="s">
        <v>14</v>
      </c>
      <c r="AX95" s="269" t="str">
        <f t="shared" si="88"/>
        <v>{0,0,0,0,-57508598.8532132,0}</v>
      </c>
      <c r="AY95" s="268" t="s">
        <v>14</v>
      </c>
      <c r="AZ95" s="268" t="s">
        <v>15</v>
      </c>
      <c r="BA95" s="268">
        <v>0</v>
      </c>
      <c r="BB95" s="268">
        <v>0</v>
      </c>
      <c r="BC95" s="268">
        <f t="shared" si="89"/>
        <v>0</v>
      </c>
      <c r="BD95" s="268">
        <f t="shared" si="74"/>
        <v>0</v>
      </c>
      <c r="BE95" s="268">
        <f t="shared" si="90"/>
        <v>4000</v>
      </c>
      <c r="BF95" s="268">
        <v>1</v>
      </c>
      <c r="BG95" s="268">
        <v>1</v>
      </c>
      <c r="BH95" s="268">
        <v>1</v>
      </c>
      <c r="BI95" s="268"/>
      <c r="BJ95" s="268">
        <v>1</v>
      </c>
      <c r="BK95" s="268">
        <v>1</v>
      </c>
      <c r="BL95" s="268">
        <f t="shared" si="91"/>
        <v>400</v>
      </c>
      <c r="BM95" s="268">
        <f t="shared" si="92"/>
        <v>4000</v>
      </c>
      <c r="BN95" s="268">
        <v>0</v>
      </c>
    </row>
    <row r="96" spans="1:66" x14ac:dyDescent="0.2">
      <c r="A96" s="390" t="str">
        <f t="shared" si="66"/>
        <v>220015001</v>
      </c>
      <c r="B96" s="391">
        <v>2.2000000000000002</v>
      </c>
      <c r="C96" s="392" t="s">
        <v>212</v>
      </c>
      <c r="D96" s="391" t="s">
        <v>181</v>
      </c>
      <c r="E96" s="393">
        <v>0</v>
      </c>
      <c r="F96" s="394">
        <v>1.1000000000000001</v>
      </c>
      <c r="G96" s="448" t="s">
        <v>106</v>
      </c>
      <c r="H96" s="46">
        <f>'Wind Conditions'!$C$6</f>
        <v>12</v>
      </c>
      <c r="I96" s="471">
        <f>'Wind Conditions'!$C$20</f>
        <v>9.8021333333333349E-2</v>
      </c>
      <c r="J96" s="56">
        <f>'Wind Conditions'!$D$20</f>
        <v>7.0999999999999994E-2</v>
      </c>
      <c r="K96" s="398" t="s">
        <v>182</v>
      </c>
      <c r="L96" s="395">
        <f t="shared" si="60"/>
        <v>150</v>
      </c>
      <c r="M96" s="395">
        <v>0</v>
      </c>
      <c r="N96" s="578" t="s">
        <v>210</v>
      </c>
      <c r="O96" s="449">
        <f>'Wave and Current Conditions'!$O$13</f>
        <v>1.4727272727272727</v>
      </c>
      <c r="P96" s="449">
        <f>'Wave and Current Conditions'!$AD$13</f>
        <v>7.6416666666666657</v>
      </c>
      <c r="Q96" s="398">
        <v>1</v>
      </c>
      <c r="R96" s="395">
        <f t="shared" si="67"/>
        <v>150</v>
      </c>
      <c r="S96" s="412">
        <v>5</v>
      </c>
      <c r="T96" s="481">
        <f t="shared" si="75"/>
        <v>-57508598.853213154</v>
      </c>
      <c r="U96" s="450" t="s">
        <v>211</v>
      </c>
      <c r="V96" s="395">
        <f t="shared" ref="V96:V101" si="93">R96</f>
        <v>150</v>
      </c>
      <c r="W96" s="395">
        <f>'Wave and Current Conditions'!$D$98</f>
        <v>0.12</v>
      </c>
      <c r="X96" s="395">
        <v>400</v>
      </c>
      <c r="Y96" s="395">
        <v>3600</v>
      </c>
      <c r="Z96" s="399">
        <v>0.01</v>
      </c>
      <c r="AD96" s="239" t="str">
        <f t="shared" si="68"/>
        <v>'220015001'</v>
      </c>
      <c r="AE96" s="269" t="str">
        <f t="shared" si="81"/>
        <v>'POW'</v>
      </c>
      <c r="AF96" s="268">
        <f t="shared" si="69"/>
        <v>150</v>
      </c>
      <c r="AG96" s="268">
        <f t="shared" si="70"/>
        <v>12</v>
      </c>
      <c r="AH96" s="268">
        <f t="shared" si="82"/>
        <v>1</v>
      </c>
      <c r="AI96" s="239" t="str">
        <f t="shared" si="71"/>
        <v>'A'</v>
      </c>
      <c r="AJ96" s="268">
        <f t="shared" si="83"/>
        <v>10</v>
      </c>
      <c r="AK96" s="268">
        <f t="shared" si="76"/>
        <v>150</v>
      </c>
      <c r="AL96" s="270">
        <f t="shared" si="84"/>
        <v>1.4727272727272727</v>
      </c>
      <c r="AM96" s="270">
        <f t="shared" si="85"/>
        <v>7.6416666666666657</v>
      </c>
      <c r="AN96" s="268">
        <f t="shared" si="72"/>
        <v>2.4</v>
      </c>
      <c r="AO96" s="268">
        <f t="shared" si="86"/>
        <v>1</v>
      </c>
      <c r="AP96" s="268">
        <v>0</v>
      </c>
      <c r="AQ96" s="268">
        <v>15</v>
      </c>
      <c r="AR96" s="268">
        <f t="shared" si="73"/>
        <v>2.4</v>
      </c>
      <c r="AS96" s="268">
        <v>0</v>
      </c>
      <c r="AT96" s="268">
        <v>0</v>
      </c>
      <c r="AU96" s="268">
        <f t="shared" si="77"/>
        <v>150</v>
      </c>
      <c r="AV96" s="268">
        <f t="shared" si="87"/>
        <v>0.12</v>
      </c>
      <c r="AW96" s="268" t="s">
        <v>14</v>
      </c>
      <c r="AX96" s="269" t="str">
        <f t="shared" si="88"/>
        <v>{0,0,0,0,-57508598.8532132,0}</v>
      </c>
      <c r="AY96" s="268" t="s">
        <v>14</v>
      </c>
      <c r="AZ96" s="268" t="s">
        <v>15</v>
      </c>
      <c r="BA96" s="268">
        <v>0</v>
      </c>
      <c r="BB96" s="268">
        <v>0</v>
      </c>
      <c r="BC96" s="268">
        <f t="shared" si="89"/>
        <v>0</v>
      </c>
      <c r="BD96" s="268">
        <f t="shared" si="74"/>
        <v>0</v>
      </c>
      <c r="BE96" s="268">
        <f t="shared" si="90"/>
        <v>4000</v>
      </c>
      <c r="BF96" s="268">
        <v>1</v>
      </c>
      <c r="BG96" s="268">
        <v>1</v>
      </c>
      <c r="BH96" s="268">
        <v>1</v>
      </c>
      <c r="BI96" s="268"/>
      <c r="BJ96" s="268">
        <v>1</v>
      </c>
      <c r="BK96" s="268">
        <v>1</v>
      </c>
      <c r="BL96" s="268">
        <f t="shared" si="91"/>
        <v>400</v>
      </c>
      <c r="BM96" s="268">
        <f t="shared" si="92"/>
        <v>4000</v>
      </c>
      <c r="BN96" s="268">
        <v>0</v>
      </c>
    </row>
    <row r="97" spans="1:66" x14ac:dyDescent="0.2">
      <c r="A97" s="390" t="str">
        <f t="shared" si="66"/>
        <v>220015002</v>
      </c>
      <c r="B97" s="391">
        <v>2.2000000000000002</v>
      </c>
      <c r="C97" s="392" t="s">
        <v>212</v>
      </c>
      <c r="D97" s="391" t="s">
        <v>181</v>
      </c>
      <c r="E97" s="393">
        <v>0</v>
      </c>
      <c r="F97" s="394">
        <v>1.1000000000000001</v>
      </c>
      <c r="G97" s="448" t="s">
        <v>106</v>
      </c>
      <c r="H97" s="46">
        <f>'Wind Conditions'!$C$6</f>
        <v>12</v>
      </c>
      <c r="I97" s="471">
        <f>'Wind Conditions'!$C$20</f>
        <v>9.8021333333333349E-2</v>
      </c>
      <c r="J97" s="56">
        <f>'Wind Conditions'!$D$20</f>
        <v>7.0999999999999994E-2</v>
      </c>
      <c r="K97" s="398" t="s">
        <v>91</v>
      </c>
      <c r="L97" s="395">
        <f t="shared" si="60"/>
        <v>150</v>
      </c>
      <c r="M97" s="395">
        <v>0</v>
      </c>
      <c r="N97" s="578" t="s">
        <v>210</v>
      </c>
      <c r="O97" s="449">
        <f>'Wave and Current Conditions'!$O$13</f>
        <v>1.4727272727272727</v>
      </c>
      <c r="P97" s="449">
        <f>'Wave and Current Conditions'!$AD$13</f>
        <v>7.6416666666666657</v>
      </c>
      <c r="Q97" s="398">
        <v>2</v>
      </c>
      <c r="R97" s="395">
        <f t="shared" si="67"/>
        <v>150</v>
      </c>
      <c r="S97" s="412">
        <f>S96</f>
        <v>5</v>
      </c>
      <c r="T97" s="481">
        <f t="shared" si="75"/>
        <v>-57508598.853213154</v>
      </c>
      <c r="U97" s="450" t="s">
        <v>211</v>
      </c>
      <c r="V97" s="395">
        <f t="shared" si="93"/>
        <v>150</v>
      </c>
      <c r="W97" s="395">
        <f>'Wave and Current Conditions'!$D$98</f>
        <v>0.12</v>
      </c>
      <c r="X97" s="395">
        <v>400</v>
      </c>
      <c r="Y97" s="395">
        <v>3600</v>
      </c>
      <c r="Z97" s="399">
        <v>0.01</v>
      </c>
      <c r="AD97" s="239" t="str">
        <f t="shared" si="68"/>
        <v>'220015002'</v>
      </c>
      <c r="AE97" s="269" t="str">
        <f t="shared" si="81"/>
        <v>'POW'</v>
      </c>
      <c r="AF97" s="268">
        <f t="shared" si="69"/>
        <v>150</v>
      </c>
      <c r="AG97" s="268">
        <f t="shared" si="70"/>
        <v>12</v>
      </c>
      <c r="AH97" s="268">
        <f t="shared" si="82"/>
        <v>1</v>
      </c>
      <c r="AI97" s="239" t="str">
        <f t="shared" si="71"/>
        <v>'B'</v>
      </c>
      <c r="AJ97" s="268">
        <f t="shared" si="83"/>
        <v>10</v>
      </c>
      <c r="AK97" s="268">
        <f t="shared" si="76"/>
        <v>150</v>
      </c>
      <c r="AL97" s="270">
        <f t="shared" si="84"/>
        <v>1.4727272727272727</v>
      </c>
      <c r="AM97" s="270">
        <f t="shared" si="85"/>
        <v>7.6416666666666657</v>
      </c>
      <c r="AN97" s="268">
        <f t="shared" si="72"/>
        <v>2.4</v>
      </c>
      <c r="AO97" s="268">
        <f t="shared" si="86"/>
        <v>2</v>
      </c>
      <c r="AP97" s="268">
        <v>0</v>
      </c>
      <c r="AQ97" s="268">
        <v>15</v>
      </c>
      <c r="AR97" s="268">
        <f t="shared" si="73"/>
        <v>2.4</v>
      </c>
      <c r="AS97" s="268">
        <v>0</v>
      </c>
      <c r="AT97" s="268">
        <v>0</v>
      </c>
      <c r="AU97" s="268">
        <f t="shared" si="77"/>
        <v>150</v>
      </c>
      <c r="AV97" s="268">
        <f t="shared" si="87"/>
        <v>0.12</v>
      </c>
      <c r="AW97" s="268" t="s">
        <v>14</v>
      </c>
      <c r="AX97" s="269" t="str">
        <f t="shared" si="88"/>
        <v>{0,0,0,0,-57508598.8532132,0}</v>
      </c>
      <c r="AY97" s="268" t="s">
        <v>14</v>
      </c>
      <c r="AZ97" s="268" t="s">
        <v>15</v>
      </c>
      <c r="BA97" s="268">
        <v>0</v>
      </c>
      <c r="BB97" s="268">
        <v>0</v>
      </c>
      <c r="BC97" s="268">
        <f t="shared" si="89"/>
        <v>0</v>
      </c>
      <c r="BD97" s="268">
        <f t="shared" si="74"/>
        <v>0</v>
      </c>
      <c r="BE97" s="268">
        <f t="shared" si="90"/>
        <v>4000</v>
      </c>
      <c r="BF97" s="268">
        <v>1</v>
      </c>
      <c r="BG97" s="268">
        <v>1</v>
      </c>
      <c r="BH97" s="268">
        <v>1</v>
      </c>
      <c r="BI97" s="268"/>
      <c r="BJ97" s="268">
        <v>1</v>
      </c>
      <c r="BK97" s="268">
        <v>1</v>
      </c>
      <c r="BL97" s="268">
        <f t="shared" si="91"/>
        <v>400</v>
      </c>
      <c r="BM97" s="268">
        <f t="shared" si="92"/>
        <v>4000</v>
      </c>
      <c r="BN97" s="268">
        <v>0</v>
      </c>
    </row>
    <row r="98" spans="1:66" x14ac:dyDescent="0.2">
      <c r="A98" s="390" t="str">
        <f t="shared" si="66"/>
        <v>220015003</v>
      </c>
      <c r="B98" s="391">
        <v>2.2000000000000002</v>
      </c>
      <c r="C98" s="392" t="s">
        <v>212</v>
      </c>
      <c r="D98" s="391" t="s">
        <v>181</v>
      </c>
      <c r="E98" s="393">
        <v>0</v>
      </c>
      <c r="F98" s="394">
        <v>1.1000000000000001</v>
      </c>
      <c r="G98" s="448" t="s">
        <v>106</v>
      </c>
      <c r="H98" s="46">
        <f>'Wind Conditions'!$C$6</f>
        <v>12</v>
      </c>
      <c r="I98" s="471">
        <f>'Wind Conditions'!$C$20</f>
        <v>9.8021333333333349E-2</v>
      </c>
      <c r="J98" s="56">
        <f>'Wind Conditions'!$D$20</f>
        <v>7.0999999999999994E-2</v>
      </c>
      <c r="K98" s="398" t="s">
        <v>186</v>
      </c>
      <c r="L98" s="395">
        <f t="shared" si="60"/>
        <v>150</v>
      </c>
      <c r="M98" s="395">
        <v>0</v>
      </c>
      <c r="N98" s="578" t="s">
        <v>210</v>
      </c>
      <c r="O98" s="449">
        <f>'Wave and Current Conditions'!$O$13</f>
        <v>1.4727272727272727</v>
      </c>
      <c r="P98" s="449">
        <f>'Wave and Current Conditions'!$AD$13</f>
        <v>7.6416666666666657</v>
      </c>
      <c r="Q98" s="398">
        <v>3</v>
      </c>
      <c r="R98" s="395">
        <f t="shared" si="67"/>
        <v>150</v>
      </c>
      <c r="S98" s="412">
        <f t="shared" ref="S98:S113" si="94">S97</f>
        <v>5</v>
      </c>
      <c r="T98" s="481">
        <f t="shared" si="75"/>
        <v>-57508598.853213154</v>
      </c>
      <c r="U98" s="450" t="s">
        <v>211</v>
      </c>
      <c r="V98" s="395">
        <f t="shared" si="93"/>
        <v>150</v>
      </c>
      <c r="W98" s="395">
        <f>'Wave and Current Conditions'!$D$98</f>
        <v>0.12</v>
      </c>
      <c r="X98" s="395">
        <v>400</v>
      </c>
      <c r="Y98" s="395">
        <v>3600</v>
      </c>
      <c r="Z98" s="399">
        <v>0.01</v>
      </c>
      <c r="AD98" s="239" t="str">
        <f t="shared" si="68"/>
        <v>'220015003'</v>
      </c>
      <c r="AE98" s="269" t="str">
        <f t="shared" si="81"/>
        <v>'POW'</v>
      </c>
      <c r="AF98" s="268">
        <f t="shared" si="69"/>
        <v>150</v>
      </c>
      <c r="AG98" s="268">
        <f t="shared" si="70"/>
        <v>12</v>
      </c>
      <c r="AH98" s="268">
        <f t="shared" si="82"/>
        <v>1</v>
      </c>
      <c r="AI98" s="239" t="str">
        <f t="shared" si="71"/>
        <v>'C'</v>
      </c>
      <c r="AJ98" s="268">
        <f t="shared" si="83"/>
        <v>10</v>
      </c>
      <c r="AK98" s="268">
        <f t="shared" si="76"/>
        <v>150</v>
      </c>
      <c r="AL98" s="270">
        <f t="shared" si="84"/>
        <v>1.4727272727272727</v>
      </c>
      <c r="AM98" s="270">
        <f t="shared" si="85"/>
        <v>7.6416666666666657</v>
      </c>
      <c r="AN98" s="268">
        <f t="shared" si="72"/>
        <v>2.4</v>
      </c>
      <c r="AO98" s="268">
        <f t="shared" si="86"/>
        <v>3</v>
      </c>
      <c r="AP98" s="268">
        <v>0</v>
      </c>
      <c r="AQ98" s="268">
        <v>15</v>
      </c>
      <c r="AR98" s="268">
        <f t="shared" si="73"/>
        <v>2.4</v>
      </c>
      <c r="AS98" s="268">
        <v>0</v>
      </c>
      <c r="AT98" s="268">
        <v>0</v>
      </c>
      <c r="AU98" s="268">
        <f t="shared" si="77"/>
        <v>150</v>
      </c>
      <c r="AV98" s="268">
        <f t="shared" si="87"/>
        <v>0.12</v>
      </c>
      <c r="AW98" s="268" t="s">
        <v>14</v>
      </c>
      <c r="AX98" s="269" t="str">
        <f t="shared" si="88"/>
        <v>{0,0,0,0,-57508598.8532132,0}</v>
      </c>
      <c r="AY98" s="268" t="s">
        <v>14</v>
      </c>
      <c r="AZ98" s="268" t="s">
        <v>15</v>
      </c>
      <c r="BA98" s="268">
        <v>0</v>
      </c>
      <c r="BB98" s="268">
        <v>0</v>
      </c>
      <c r="BC98" s="268">
        <f t="shared" si="89"/>
        <v>0</v>
      </c>
      <c r="BD98" s="268">
        <f t="shared" si="74"/>
        <v>0</v>
      </c>
      <c r="BE98" s="268">
        <f t="shared" si="90"/>
        <v>4000</v>
      </c>
      <c r="BF98" s="268">
        <v>1</v>
      </c>
      <c r="BG98" s="268">
        <v>1</v>
      </c>
      <c r="BH98" s="268">
        <v>1</v>
      </c>
      <c r="BI98" s="268"/>
      <c r="BJ98" s="268">
        <v>1</v>
      </c>
      <c r="BK98" s="268">
        <v>1</v>
      </c>
      <c r="BL98" s="268">
        <f t="shared" si="91"/>
        <v>400</v>
      </c>
      <c r="BM98" s="268">
        <f t="shared" si="92"/>
        <v>4000</v>
      </c>
      <c r="BN98" s="268">
        <v>0</v>
      </c>
    </row>
    <row r="99" spans="1:66" x14ac:dyDescent="0.2">
      <c r="A99" s="390" t="str">
        <f t="shared" si="66"/>
        <v>220015004</v>
      </c>
      <c r="B99" s="391">
        <v>2.2000000000000002</v>
      </c>
      <c r="C99" s="392" t="s">
        <v>212</v>
      </c>
      <c r="D99" s="391" t="s">
        <v>181</v>
      </c>
      <c r="E99" s="393">
        <v>0</v>
      </c>
      <c r="F99" s="394">
        <v>1.1000000000000001</v>
      </c>
      <c r="G99" s="448" t="s">
        <v>106</v>
      </c>
      <c r="H99" s="46">
        <f>'Wind Conditions'!$C$6</f>
        <v>12</v>
      </c>
      <c r="I99" s="471">
        <f>'Wind Conditions'!$C$20</f>
        <v>9.8021333333333349E-2</v>
      </c>
      <c r="J99" s="56">
        <f>'Wind Conditions'!$D$20</f>
        <v>7.0999999999999994E-2</v>
      </c>
      <c r="K99" s="398" t="s">
        <v>187</v>
      </c>
      <c r="L99" s="395">
        <f t="shared" si="60"/>
        <v>150</v>
      </c>
      <c r="M99" s="395">
        <v>0</v>
      </c>
      <c r="N99" s="578" t="s">
        <v>210</v>
      </c>
      <c r="O99" s="449">
        <f>'Wave and Current Conditions'!$O$13</f>
        <v>1.4727272727272727</v>
      </c>
      <c r="P99" s="449">
        <f>'Wave and Current Conditions'!$AD$13</f>
        <v>7.6416666666666657</v>
      </c>
      <c r="Q99" s="398">
        <v>4</v>
      </c>
      <c r="R99" s="395">
        <f t="shared" si="67"/>
        <v>150</v>
      </c>
      <c r="S99" s="412">
        <f t="shared" si="94"/>
        <v>5</v>
      </c>
      <c r="T99" s="481">
        <f t="shared" si="75"/>
        <v>-57508598.853213154</v>
      </c>
      <c r="U99" s="450" t="s">
        <v>211</v>
      </c>
      <c r="V99" s="395">
        <f t="shared" si="93"/>
        <v>150</v>
      </c>
      <c r="W99" s="395">
        <f>'Wave and Current Conditions'!$D$98</f>
        <v>0.12</v>
      </c>
      <c r="X99" s="395">
        <v>400</v>
      </c>
      <c r="Y99" s="395">
        <v>3600</v>
      </c>
      <c r="Z99" s="399">
        <v>0.01</v>
      </c>
      <c r="AD99" s="239" t="str">
        <f t="shared" si="68"/>
        <v>'220015004'</v>
      </c>
      <c r="AE99" s="269" t="str">
        <f t="shared" si="81"/>
        <v>'POW'</v>
      </c>
      <c r="AF99" s="268">
        <f t="shared" si="69"/>
        <v>150</v>
      </c>
      <c r="AG99" s="268">
        <f t="shared" si="70"/>
        <v>12</v>
      </c>
      <c r="AH99" s="268">
        <f t="shared" si="82"/>
        <v>1</v>
      </c>
      <c r="AI99" s="239" t="str">
        <f t="shared" si="71"/>
        <v>'D'</v>
      </c>
      <c r="AJ99" s="268">
        <f t="shared" si="83"/>
        <v>10</v>
      </c>
      <c r="AK99" s="268">
        <f t="shared" si="76"/>
        <v>150</v>
      </c>
      <c r="AL99" s="270">
        <f t="shared" si="84"/>
        <v>1.4727272727272727</v>
      </c>
      <c r="AM99" s="270">
        <f t="shared" si="85"/>
        <v>7.6416666666666657</v>
      </c>
      <c r="AN99" s="268">
        <f t="shared" si="72"/>
        <v>2.4</v>
      </c>
      <c r="AO99" s="268">
        <f t="shared" si="86"/>
        <v>4</v>
      </c>
      <c r="AP99" s="268">
        <v>0</v>
      </c>
      <c r="AQ99" s="268">
        <v>15</v>
      </c>
      <c r="AR99" s="268">
        <f t="shared" si="73"/>
        <v>2.4</v>
      </c>
      <c r="AS99" s="268">
        <v>0</v>
      </c>
      <c r="AT99" s="268">
        <v>0</v>
      </c>
      <c r="AU99" s="268">
        <f t="shared" si="77"/>
        <v>150</v>
      </c>
      <c r="AV99" s="268">
        <f t="shared" si="87"/>
        <v>0.12</v>
      </c>
      <c r="AW99" s="268" t="s">
        <v>14</v>
      </c>
      <c r="AX99" s="269" t="str">
        <f t="shared" si="88"/>
        <v>{0,0,0,0,-57508598.8532132,0}</v>
      </c>
      <c r="AY99" s="268" t="s">
        <v>14</v>
      </c>
      <c r="AZ99" s="268" t="s">
        <v>15</v>
      </c>
      <c r="BA99" s="268">
        <v>0</v>
      </c>
      <c r="BB99" s="268">
        <v>0</v>
      </c>
      <c r="BC99" s="268">
        <f t="shared" si="89"/>
        <v>0</v>
      </c>
      <c r="BD99" s="268">
        <f t="shared" si="74"/>
        <v>0</v>
      </c>
      <c r="BE99" s="268">
        <f t="shared" si="90"/>
        <v>4000</v>
      </c>
      <c r="BF99" s="268">
        <v>1</v>
      </c>
      <c r="BG99" s="268">
        <v>1</v>
      </c>
      <c r="BH99" s="268">
        <v>1</v>
      </c>
      <c r="BI99" s="268"/>
      <c r="BJ99" s="268">
        <v>1</v>
      </c>
      <c r="BK99" s="268">
        <v>1</v>
      </c>
      <c r="BL99" s="268">
        <f t="shared" si="91"/>
        <v>400</v>
      </c>
      <c r="BM99" s="268">
        <f t="shared" si="92"/>
        <v>4000</v>
      </c>
      <c r="BN99" s="268">
        <v>0</v>
      </c>
    </row>
    <row r="100" spans="1:66" x14ac:dyDescent="0.2">
      <c r="A100" s="390" t="str">
        <f t="shared" si="66"/>
        <v>220015005</v>
      </c>
      <c r="B100" s="391">
        <v>2.2000000000000002</v>
      </c>
      <c r="C100" s="392" t="s">
        <v>212</v>
      </c>
      <c r="D100" s="391" t="s">
        <v>181</v>
      </c>
      <c r="E100" s="393">
        <v>0</v>
      </c>
      <c r="F100" s="394">
        <v>1.1000000000000001</v>
      </c>
      <c r="G100" s="448" t="s">
        <v>106</v>
      </c>
      <c r="H100" s="46">
        <f>'Wind Conditions'!$C$6</f>
        <v>12</v>
      </c>
      <c r="I100" s="471">
        <f>'Wind Conditions'!$C$20</f>
        <v>9.8021333333333349E-2</v>
      </c>
      <c r="J100" s="56">
        <f>'Wind Conditions'!$D$20</f>
        <v>7.0999999999999994E-2</v>
      </c>
      <c r="K100" s="398" t="s">
        <v>188</v>
      </c>
      <c r="L100" s="395">
        <f t="shared" si="60"/>
        <v>150</v>
      </c>
      <c r="M100" s="395">
        <v>0</v>
      </c>
      <c r="N100" s="578" t="s">
        <v>210</v>
      </c>
      <c r="O100" s="449">
        <f>'Wave and Current Conditions'!$O$13</f>
        <v>1.4727272727272727</v>
      </c>
      <c r="P100" s="449">
        <f>'Wave and Current Conditions'!$AD$13</f>
        <v>7.6416666666666657</v>
      </c>
      <c r="Q100" s="398">
        <v>5</v>
      </c>
      <c r="R100" s="395">
        <f t="shared" si="67"/>
        <v>150</v>
      </c>
      <c r="S100" s="412">
        <f t="shared" si="94"/>
        <v>5</v>
      </c>
      <c r="T100" s="481">
        <f t="shared" si="75"/>
        <v>-57508598.853213154</v>
      </c>
      <c r="U100" s="450" t="s">
        <v>211</v>
      </c>
      <c r="V100" s="395">
        <f t="shared" si="93"/>
        <v>150</v>
      </c>
      <c r="W100" s="395">
        <f>'Wave and Current Conditions'!$D$98</f>
        <v>0.12</v>
      </c>
      <c r="X100" s="395">
        <v>400</v>
      </c>
      <c r="Y100" s="395">
        <v>3600</v>
      </c>
      <c r="Z100" s="399">
        <v>0.01</v>
      </c>
      <c r="AD100" s="239" t="str">
        <f t="shared" si="68"/>
        <v>'220015005'</v>
      </c>
      <c r="AE100" s="269" t="str">
        <f t="shared" si="81"/>
        <v>'POW'</v>
      </c>
      <c r="AF100" s="268">
        <f t="shared" si="69"/>
        <v>150</v>
      </c>
      <c r="AG100" s="268">
        <f t="shared" si="70"/>
        <v>12</v>
      </c>
      <c r="AH100" s="268">
        <f t="shared" si="82"/>
        <v>1</v>
      </c>
      <c r="AI100" s="239" t="str">
        <f t="shared" si="71"/>
        <v>'E'</v>
      </c>
      <c r="AJ100" s="268">
        <f t="shared" si="83"/>
        <v>10</v>
      </c>
      <c r="AK100" s="268">
        <f t="shared" si="76"/>
        <v>150</v>
      </c>
      <c r="AL100" s="270">
        <f t="shared" si="84"/>
        <v>1.4727272727272727</v>
      </c>
      <c r="AM100" s="270">
        <f t="shared" si="85"/>
        <v>7.6416666666666657</v>
      </c>
      <c r="AN100" s="268">
        <f t="shared" si="72"/>
        <v>2.4</v>
      </c>
      <c r="AO100" s="268">
        <f t="shared" si="86"/>
        <v>5</v>
      </c>
      <c r="AP100" s="268">
        <v>0</v>
      </c>
      <c r="AQ100" s="268">
        <v>15</v>
      </c>
      <c r="AR100" s="268">
        <f t="shared" si="73"/>
        <v>2.4</v>
      </c>
      <c r="AS100" s="268">
        <v>0</v>
      </c>
      <c r="AT100" s="268">
        <v>0</v>
      </c>
      <c r="AU100" s="268">
        <f t="shared" si="77"/>
        <v>150</v>
      </c>
      <c r="AV100" s="268">
        <f t="shared" si="87"/>
        <v>0.12</v>
      </c>
      <c r="AW100" s="268" t="s">
        <v>14</v>
      </c>
      <c r="AX100" s="269" t="str">
        <f t="shared" si="88"/>
        <v>{0,0,0,0,-57508598.8532132,0}</v>
      </c>
      <c r="AY100" s="268" t="s">
        <v>14</v>
      </c>
      <c r="AZ100" s="268" t="s">
        <v>15</v>
      </c>
      <c r="BA100" s="268">
        <v>0</v>
      </c>
      <c r="BB100" s="268">
        <v>0</v>
      </c>
      <c r="BC100" s="268">
        <f t="shared" si="89"/>
        <v>0</v>
      </c>
      <c r="BD100" s="268">
        <f t="shared" si="74"/>
        <v>0</v>
      </c>
      <c r="BE100" s="268">
        <f t="shared" si="90"/>
        <v>4000</v>
      </c>
      <c r="BF100" s="268">
        <v>1</v>
      </c>
      <c r="BG100" s="268">
        <v>1</v>
      </c>
      <c r="BH100" s="268">
        <v>1</v>
      </c>
      <c r="BI100" s="268"/>
      <c r="BJ100" s="268">
        <v>1</v>
      </c>
      <c r="BK100" s="268">
        <v>1</v>
      </c>
      <c r="BL100" s="268">
        <f t="shared" si="91"/>
        <v>400</v>
      </c>
      <c r="BM100" s="268">
        <f t="shared" si="92"/>
        <v>4000</v>
      </c>
      <c r="BN100" s="268">
        <v>0</v>
      </c>
    </row>
    <row r="101" spans="1:66" x14ac:dyDescent="0.2">
      <c r="A101" s="402" t="str">
        <f t="shared" si="66"/>
        <v>220015006</v>
      </c>
      <c r="B101" s="391">
        <v>2.2000000000000002</v>
      </c>
      <c r="C101" s="392" t="s">
        <v>212</v>
      </c>
      <c r="D101" s="403" t="s">
        <v>181</v>
      </c>
      <c r="E101" s="405">
        <v>0</v>
      </c>
      <c r="F101" s="406">
        <v>1.1000000000000001</v>
      </c>
      <c r="G101" s="448" t="s">
        <v>106</v>
      </c>
      <c r="H101" s="46">
        <f>'Wind Conditions'!$C$6</f>
        <v>12</v>
      </c>
      <c r="I101" s="471">
        <f>'Wind Conditions'!$C$20</f>
        <v>9.8021333333333349E-2</v>
      </c>
      <c r="J101" s="56">
        <f>'Wind Conditions'!$D$20</f>
        <v>7.0999999999999994E-2</v>
      </c>
      <c r="K101" s="410" t="s">
        <v>190</v>
      </c>
      <c r="L101" s="395">
        <f t="shared" si="60"/>
        <v>150</v>
      </c>
      <c r="M101" s="395">
        <v>0</v>
      </c>
      <c r="N101" s="578" t="s">
        <v>210</v>
      </c>
      <c r="O101" s="449">
        <f>'Wave and Current Conditions'!$O$13</f>
        <v>1.4727272727272727</v>
      </c>
      <c r="P101" s="449">
        <f>'Wave and Current Conditions'!$AD$13</f>
        <v>7.6416666666666657</v>
      </c>
      <c r="Q101" s="410">
        <v>6</v>
      </c>
      <c r="R101" s="407">
        <f t="shared" si="67"/>
        <v>150</v>
      </c>
      <c r="S101" s="412">
        <f t="shared" si="94"/>
        <v>5</v>
      </c>
      <c r="T101" s="481">
        <f t="shared" si="75"/>
        <v>-57508598.853213154</v>
      </c>
      <c r="U101" s="450" t="s">
        <v>211</v>
      </c>
      <c r="V101" s="407">
        <f t="shared" si="93"/>
        <v>150</v>
      </c>
      <c r="W101" s="395">
        <f>'Wave and Current Conditions'!$D$98</f>
        <v>0.12</v>
      </c>
      <c r="X101" s="395">
        <v>400</v>
      </c>
      <c r="Y101" s="395">
        <v>3600</v>
      </c>
      <c r="Z101" s="411">
        <v>0.01</v>
      </c>
      <c r="AD101" s="239" t="str">
        <f t="shared" si="68"/>
        <v>'220015006'</v>
      </c>
      <c r="AE101" s="269" t="str">
        <f t="shared" si="81"/>
        <v>'POW'</v>
      </c>
      <c r="AF101" s="268">
        <f t="shared" si="69"/>
        <v>150</v>
      </c>
      <c r="AG101" s="268">
        <f t="shared" si="70"/>
        <v>12</v>
      </c>
      <c r="AH101" s="268">
        <f t="shared" si="82"/>
        <v>1</v>
      </c>
      <c r="AI101" s="239" t="str">
        <f t="shared" si="71"/>
        <v>'F'</v>
      </c>
      <c r="AJ101" s="268">
        <f t="shared" si="83"/>
        <v>10</v>
      </c>
      <c r="AK101" s="268">
        <f t="shared" si="76"/>
        <v>150</v>
      </c>
      <c r="AL101" s="270">
        <f t="shared" si="84"/>
        <v>1.4727272727272727</v>
      </c>
      <c r="AM101" s="270">
        <f t="shared" si="85"/>
        <v>7.6416666666666657</v>
      </c>
      <c r="AN101" s="268">
        <f t="shared" si="72"/>
        <v>2.4</v>
      </c>
      <c r="AO101" s="268">
        <f t="shared" si="86"/>
        <v>6</v>
      </c>
      <c r="AP101" s="268">
        <v>0</v>
      </c>
      <c r="AQ101" s="268">
        <v>15</v>
      </c>
      <c r="AR101" s="268">
        <f t="shared" si="73"/>
        <v>2.4</v>
      </c>
      <c r="AS101" s="268">
        <v>0</v>
      </c>
      <c r="AT101" s="268">
        <v>0</v>
      </c>
      <c r="AU101" s="268">
        <f t="shared" si="77"/>
        <v>150</v>
      </c>
      <c r="AV101" s="268">
        <f t="shared" si="87"/>
        <v>0.12</v>
      </c>
      <c r="AW101" s="268" t="s">
        <v>14</v>
      </c>
      <c r="AX101" s="269" t="str">
        <f t="shared" si="88"/>
        <v>{0,0,0,0,-57508598.8532132,0}</v>
      </c>
      <c r="AY101" s="268" t="s">
        <v>14</v>
      </c>
      <c r="AZ101" s="268" t="s">
        <v>15</v>
      </c>
      <c r="BA101" s="268">
        <v>0</v>
      </c>
      <c r="BB101" s="268">
        <v>0</v>
      </c>
      <c r="BC101" s="268">
        <f t="shared" si="89"/>
        <v>0</v>
      </c>
      <c r="BD101" s="268">
        <f t="shared" si="74"/>
        <v>0</v>
      </c>
      <c r="BE101" s="268">
        <f t="shared" si="90"/>
        <v>4000</v>
      </c>
      <c r="BF101" s="268">
        <v>1</v>
      </c>
      <c r="BG101" s="268">
        <v>1</v>
      </c>
      <c r="BH101" s="268">
        <v>1</v>
      </c>
      <c r="BI101" s="268"/>
      <c r="BJ101" s="268">
        <v>1</v>
      </c>
      <c r="BK101" s="268">
        <v>1</v>
      </c>
      <c r="BL101" s="268">
        <f t="shared" si="91"/>
        <v>400</v>
      </c>
      <c r="BM101" s="268">
        <f t="shared" si="92"/>
        <v>4000</v>
      </c>
      <c r="BN101" s="268">
        <v>0</v>
      </c>
    </row>
    <row r="102" spans="1:66" x14ac:dyDescent="0.2">
      <c r="A102" s="402" t="str">
        <f t="shared" si="66"/>
        <v>220015007</v>
      </c>
      <c r="B102" s="391">
        <v>2.2000000000000002</v>
      </c>
      <c r="C102" s="392" t="s">
        <v>212</v>
      </c>
      <c r="D102" s="403" t="s">
        <v>181</v>
      </c>
      <c r="E102" s="405">
        <v>0</v>
      </c>
      <c r="F102" s="406">
        <v>1.1000000000000001</v>
      </c>
      <c r="G102" s="448" t="s">
        <v>106</v>
      </c>
      <c r="H102" s="46">
        <f>'Wind Conditions'!$C$6</f>
        <v>12</v>
      </c>
      <c r="I102" s="471">
        <f>'Wind Conditions'!$C$20</f>
        <v>9.8021333333333349E-2</v>
      </c>
      <c r="J102" s="56">
        <f>'Wind Conditions'!$D$20</f>
        <v>7.0999999999999994E-2</v>
      </c>
      <c r="K102" s="447" t="s">
        <v>191</v>
      </c>
      <c r="L102" s="395">
        <f t="shared" si="60"/>
        <v>150</v>
      </c>
      <c r="M102" s="395">
        <v>0</v>
      </c>
      <c r="N102" s="578" t="s">
        <v>210</v>
      </c>
      <c r="O102" s="449">
        <f>'Wave and Current Conditions'!$O$13</f>
        <v>1.4727272727272727</v>
      </c>
      <c r="P102" s="449">
        <f>'Wave and Current Conditions'!$AD$13</f>
        <v>7.6416666666666657</v>
      </c>
      <c r="Q102" s="410">
        <v>7</v>
      </c>
      <c r="R102" s="407">
        <f t="shared" si="67"/>
        <v>150</v>
      </c>
      <c r="S102" s="412">
        <f t="shared" si="94"/>
        <v>5</v>
      </c>
      <c r="T102" s="481">
        <f t="shared" si="75"/>
        <v>-57508598.853213154</v>
      </c>
      <c r="U102" s="450" t="s">
        <v>211</v>
      </c>
      <c r="V102" s="407">
        <f t="shared" ref="V102:V113" si="95">R102</f>
        <v>150</v>
      </c>
      <c r="W102" s="395">
        <f>'Wave and Current Conditions'!$D$98</f>
        <v>0.12</v>
      </c>
      <c r="X102" s="395">
        <v>400</v>
      </c>
      <c r="Y102" s="395">
        <v>3600</v>
      </c>
      <c r="Z102" s="411">
        <v>0.01</v>
      </c>
      <c r="AD102" s="239" t="str">
        <f t="shared" ref="AD102:AD133" si="96">"'"&amp;A102&amp;"'"</f>
        <v>'220015007'</v>
      </c>
      <c r="AE102" s="269" t="str">
        <f t="shared" si="81"/>
        <v>'POW'</v>
      </c>
      <c r="AF102" s="268">
        <f t="shared" ref="AF102:AF133" si="97">L102</f>
        <v>150</v>
      </c>
      <c r="AG102" s="268">
        <f t="shared" ref="AG102:AG133" si="98">H102</f>
        <v>12</v>
      </c>
      <c r="AH102" s="268">
        <f t="shared" si="82"/>
        <v>1</v>
      </c>
      <c r="AI102" s="239" t="str">
        <f t="shared" ref="AI102:AI133" si="99">"'"&amp;K102&amp;"'"</f>
        <v>'G'</v>
      </c>
      <c r="AJ102" s="268">
        <f t="shared" si="83"/>
        <v>10</v>
      </c>
      <c r="AK102" s="268">
        <f t="shared" si="76"/>
        <v>150</v>
      </c>
      <c r="AL102" s="270">
        <f t="shared" si="84"/>
        <v>1.4727272727272727</v>
      </c>
      <c r="AM102" s="270">
        <f t="shared" si="85"/>
        <v>7.6416666666666657</v>
      </c>
      <c r="AN102" s="268">
        <f t="shared" si="72"/>
        <v>2.4</v>
      </c>
      <c r="AO102" s="268">
        <f t="shared" si="86"/>
        <v>7</v>
      </c>
      <c r="AP102" s="268">
        <v>0</v>
      </c>
      <c r="AQ102" s="268">
        <v>15</v>
      </c>
      <c r="AR102" s="268">
        <f t="shared" si="73"/>
        <v>2.4</v>
      </c>
      <c r="AS102" s="268">
        <v>0</v>
      </c>
      <c r="AT102" s="268">
        <v>0</v>
      </c>
      <c r="AU102" s="268">
        <f t="shared" si="77"/>
        <v>150</v>
      </c>
      <c r="AV102" s="268">
        <f t="shared" si="87"/>
        <v>0.12</v>
      </c>
      <c r="AW102" s="268" t="s">
        <v>14</v>
      </c>
      <c r="AX102" s="269" t="str">
        <f t="shared" si="88"/>
        <v>{0,0,0,0,-57508598.8532132,0}</v>
      </c>
      <c r="AY102" s="268" t="s">
        <v>14</v>
      </c>
      <c r="AZ102" s="268" t="s">
        <v>15</v>
      </c>
      <c r="BA102" s="268">
        <v>0</v>
      </c>
      <c r="BB102" s="268">
        <v>0</v>
      </c>
      <c r="BC102" s="268">
        <f t="shared" si="89"/>
        <v>0</v>
      </c>
      <c r="BD102" s="268">
        <f t="shared" ref="BD102:BD133" si="100">M102</f>
        <v>0</v>
      </c>
      <c r="BE102" s="268">
        <f t="shared" si="90"/>
        <v>4000</v>
      </c>
      <c r="BF102" s="268">
        <v>1</v>
      </c>
      <c r="BG102" s="268">
        <v>1</v>
      </c>
      <c r="BH102" s="268">
        <v>1</v>
      </c>
      <c r="BI102" s="268"/>
      <c r="BJ102" s="268">
        <v>1</v>
      </c>
      <c r="BK102" s="268">
        <v>1</v>
      </c>
      <c r="BL102" s="268">
        <f t="shared" si="91"/>
        <v>400</v>
      </c>
      <c r="BM102" s="268">
        <f t="shared" si="92"/>
        <v>4000</v>
      </c>
      <c r="BN102" s="268">
        <v>0</v>
      </c>
    </row>
    <row r="103" spans="1:66" x14ac:dyDescent="0.2">
      <c r="A103" s="402" t="str">
        <f t="shared" si="66"/>
        <v>220015008</v>
      </c>
      <c r="B103" s="391">
        <v>2.2000000000000002</v>
      </c>
      <c r="C103" s="392" t="s">
        <v>212</v>
      </c>
      <c r="D103" s="403" t="s">
        <v>181</v>
      </c>
      <c r="E103" s="405">
        <v>0</v>
      </c>
      <c r="F103" s="406">
        <v>1.1000000000000001</v>
      </c>
      <c r="G103" s="448" t="s">
        <v>106</v>
      </c>
      <c r="H103" s="46">
        <f>'Wind Conditions'!$C$6</f>
        <v>12</v>
      </c>
      <c r="I103" s="471">
        <f>'Wind Conditions'!$C$20</f>
        <v>9.8021333333333349E-2</v>
      </c>
      <c r="J103" s="56">
        <f>'Wind Conditions'!$D$20</f>
        <v>7.0999999999999994E-2</v>
      </c>
      <c r="K103" s="447" t="s">
        <v>192</v>
      </c>
      <c r="L103" s="395">
        <f t="shared" si="60"/>
        <v>150</v>
      </c>
      <c r="M103" s="395">
        <v>0</v>
      </c>
      <c r="N103" s="578" t="s">
        <v>210</v>
      </c>
      <c r="O103" s="449">
        <f>'Wave and Current Conditions'!$O$13</f>
        <v>1.4727272727272727</v>
      </c>
      <c r="P103" s="449">
        <f>'Wave and Current Conditions'!$AD$13</f>
        <v>7.6416666666666657</v>
      </c>
      <c r="Q103" s="410">
        <v>8</v>
      </c>
      <c r="R103" s="407">
        <f t="shared" si="67"/>
        <v>150</v>
      </c>
      <c r="S103" s="412">
        <f t="shared" si="94"/>
        <v>5</v>
      </c>
      <c r="T103" s="481">
        <f t="shared" si="75"/>
        <v>-57508598.853213154</v>
      </c>
      <c r="U103" s="450" t="s">
        <v>211</v>
      </c>
      <c r="V103" s="407">
        <f t="shared" si="95"/>
        <v>150</v>
      </c>
      <c r="W103" s="395">
        <f>'Wave and Current Conditions'!$D$98</f>
        <v>0.12</v>
      </c>
      <c r="X103" s="395">
        <v>400</v>
      </c>
      <c r="Y103" s="395">
        <v>3600</v>
      </c>
      <c r="Z103" s="411">
        <v>0.01</v>
      </c>
      <c r="AD103" s="239" t="str">
        <f t="shared" si="96"/>
        <v>'220015008'</v>
      </c>
      <c r="AE103" s="269" t="str">
        <f t="shared" si="81"/>
        <v>'POW'</v>
      </c>
      <c r="AF103" s="268">
        <f t="shared" si="97"/>
        <v>150</v>
      </c>
      <c r="AG103" s="268">
        <f t="shared" si="98"/>
        <v>12</v>
      </c>
      <c r="AH103" s="268">
        <f t="shared" si="82"/>
        <v>1</v>
      </c>
      <c r="AI103" s="239" t="str">
        <f t="shared" si="99"/>
        <v>'H'</v>
      </c>
      <c r="AJ103" s="268">
        <f t="shared" si="83"/>
        <v>10</v>
      </c>
      <c r="AK103" s="268">
        <f t="shared" si="76"/>
        <v>150</v>
      </c>
      <c r="AL103" s="270">
        <f t="shared" si="84"/>
        <v>1.4727272727272727</v>
      </c>
      <c r="AM103" s="270">
        <f t="shared" si="85"/>
        <v>7.6416666666666657</v>
      </c>
      <c r="AN103" s="268">
        <f t="shared" si="72"/>
        <v>2.4</v>
      </c>
      <c r="AO103" s="268">
        <f t="shared" si="86"/>
        <v>8</v>
      </c>
      <c r="AP103" s="268">
        <v>0</v>
      </c>
      <c r="AQ103" s="268">
        <v>15</v>
      </c>
      <c r="AR103" s="268">
        <f t="shared" si="73"/>
        <v>2.4</v>
      </c>
      <c r="AS103" s="268">
        <v>0</v>
      </c>
      <c r="AT103" s="268">
        <v>0</v>
      </c>
      <c r="AU103" s="268">
        <f t="shared" si="77"/>
        <v>150</v>
      </c>
      <c r="AV103" s="268">
        <f t="shared" si="87"/>
        <v>0.12</v>
      </c>
      <c r="AW103" s="268" t="s">
        <v>14</v>
      </c>
      <c r="AX103" s="269" t="str">
        <f t="shared" si="88"/>
        <v>{0,0,0,0,-57508598.8532132,0}</v>
      </c>
      <c r="AY103" s="268" t="s">
        <v>14</v>
      </c>
      <c r="AZ103" s="268" t="s">
        <v>15</v>
      </c>
      <c r="BA103" s="268">
        <v>0</v>
      </c>
      <c r="BB103" s="268">
        <v>0</v>
      </c>
      <c r="BC103" s="268">
        <f t="shared" si="89"/>
        <v>0</v>
      </c>
      <c r="BD103" s="268">
        <f t="shared" si="100"/>
        <v>0</v>
      </c>
      <c r="BE103" s="268">
        <f t="shared" si="90"/>
        <v>4000</v>
      </c>
      <c r="BF103" s="268">
        <v>1</v>
      </c>
      <c r="BG103" s="268">
        <v>1</v>
      </c>
      <c r="BH103" s="268">
        <v>1</v>
      </c>
      <c r="BI103" s="268"/>
      <c r="BJ103" s="268">
        <v>1</v>
      </c>
      <c r="BK103" s="268">
        <v>1</v>
      </c>
      <c r="BL103" s="268">
        <f t="shared" si="91"/>
        <v>400</v>
      </c>
      <c r="BM103" s="268">
        <f t="shared" si="92"/>
        <v>4000</v>
      </c>
      <c r="BN103" s="268">
        <v>0</v>
      </c>
    </row>
    <row r="104" spans="1:66" x14ac:dyDescent="0.2">
      <c r="A104" s="402" t="str">
        <f t="shared" si="66"/>
        <v>220015009</v>
      </c>
      <c r="B104" s="391">
        <v>2.2000000000000002</v>
      </c>
      <c r="C104" s="392" t="s">
        <v>212</v>
      </c>
      <c r="D104" s="403" t="s">
        <v>181</v>
      </c>
      <c r="E104" s="405">
        <v>0</v>
      </c>
      <c r="F104" s="406">
        <v>1.1000000000000001</v>
      </c>
      <c r="G104" s="448" t="s">
        <v>106</v>
      </c>
      <c r="H104" s="46">
        <f>'Wind Conditions'!$C$6</f>
        <v>12</v>
      </c>
      <c r="I104" s="471">
        <f>'Wind Conditions'!$C$20</f>
        <v>9.8021333333333349E-2</v>
      </c>
      <c r="J104" s="56">
        <f>'Wind Conditions'!$D$20</f>
        <v>7.0999999999999994E-2</v>
      </c>
      <c r="K104" s="447" t="s">
        <v>193</v>
      </c>
      <c r="L104" s="395">
        <f t="shared" si="60"/>
        <v>150</v>
      </c>
      <c r="M104" s="395">
        <v>0</v>
      </c>
      <c r="N104" s="578" t="s">
        <v>210</v>
      </c>
      <c r="O104" s="449">
        <f>'Wave and Current Conditions'!$O$13</f>
        <v>1.4727272727272727</v>
      </c>
      <c r="P104" s="449">
        <f>'Wave and Current Conditions'!$AD$13</f>
        <v>7.6416666666666657</v>
      </c>
      <c r="Q104" s="410">
        <v>9</v>
      </c>
      <c r="R104" s="407">
        <f t="shared" si="67"/>
        <v>150</v>
      </c>
      <c r="S104" s="412">
        <f t="shared" si="94"/>
        <v>5</v>
      </c>
      <c r="T104" s="481">
        <f t="shared" si="75"/>
        <v>-57508598.853213154</v>
      </c>
      <c r="U104" s="450" t="s">
        <v>211</v>
      </c>
      <c r="V104" s="407">
        <f t="shared" si="95"/>
        <v>150</v>
      </c>
      <c r="W104" s="395">
        <f>'Wave and Current Conditions'!$D$98</f>
        <v>0.12</v>
      </c>
      <c r="X104" s="395">
        <v>400</v>
      </c>
      <c r="Y104" s="395">
        <v>3600</v>
      </c>
      <c r="Z104" s="411">
        <v>0.01</v>
      </c>
      <c r="AD104" s="239" t="str">
        <f t="shared" si="96"/>
        <v>'220015009'</v>
      </c>
      <c r="AE104" s="269" t="str">
        <f t="shared" si="81"/>
        <v>'POW'</v>
      </c>
      <c r="AF104" s="268">
        <f t="shared" si="97"/>
        <v>150</v>
      </c>
      <c r="AG104" s="268">
        <f t="shared" si="98"/>
        <v>12</v>
      </c>
      <c r="AH104" s="268">
        <f t="shared" si="82"/>
        <v>1</v>
      </c>
      <c r="AI104" s="239" t="str">
        <f t="shared" si="99"/>
        <v>'I'</v>
      </c>
      <c r="AJ104" s="268">
        <f t="shared" si="83"/>
        <v>10</v>
      </c>
      <c r="AK104" s="268">
        <f t="shared" si="76"/>
        <v>150</v>
      </c>
      <c r="AL104" s="270">
        <f t="shared" si="84"/>
        <v>1.4727272727272727</v>
      </c>
      <c r="AM104" s="270">
        <f t="shared" si="85"/>
        <v>7.6416666666666657</v>
      </c>
      <c r="AN104" s="268">
        <f t="shared" si="72"/>
        <v>2.4</v>
      </c>
      <c r="AO104" s="268">
        <f t="shared" si="86"/>
        <v>9</v>
      </c>
      <c r="AP104" s="268">
        <v>0</v>
      </c>
      <c r="AQ104" s="268">
        <v>15</v>
      </c>
      <c r="AR104" s="268">
        <f t="shared" si="73"/>
        <v>2.4</v>
      </c>
      <c r="AS104" s="268">
        <v>0</v>
      </c>
      <c r="AT104" s="268">
        <v>0</v>
      </c>
      <c r="AU104" s="268">
        <f t="shared" si="77"/>
        <v>150</v>
      </c>
      <c r="AV104" s="268">
        <f t="shared" si="87"/>
        <v>0.12</v>
      </c>
      <c r="AW104" s="268" t="s">
        <v>14</v>
      </c>
      <c r="AX104" s="269" t="str">
        <f t="shared" si="88"/>
        <v>{0,0,0,0,-57508598.8532132,0}</v>
      </c>
      <c r="AY104" s="268" t="s">
        <v>14</v>
      </c>
      <c r="AZ104" s="268" t="s">
        <v>15</v>
      </c>
      <c r="BA104" s="268">
        <v>0</v>
      </c>
      <c r="BB104" s="268">
        <v>0</v>
      </c>
      <c r="BC104" s="268">
        <f t="shared" si="89"/>
        <v>0</v>
      </c>
      <c r="BD104" s="268">
        <f t="shared" si="100"/>
        <v>0</v>
      </c>
      <c r="BE104" s="268">
        <f t="shared" si="90"/>
        <v>4000</v>
      </c>
      <c r="BF104" s="268">
        <v>1</v>
      </c>
      <c r="BG104" s="268">
        <v>1</v>
      </c>
      <c r="BH104" s="268">
        <v>1</v>
      </c>
      <c r="BI104" s="268"/>
      <c r="BJ104" s="268">
        <v>1</v>
      </c>
      <c r="BK104" s="268">
        <v>1</v>
      </c>
      <c r="BL104" s="268">
        <f t="shared" si="91"/>
        <v>400</v>
      </c>
      <c r="BM104" s="268">
        <f t="shared" si="92"/>
        <v>4000</v>
      </c>
      <c r="BN104" s="268">
        <v>0</v>
      </c>
    </row>
    <row r="105" spans="1:66" x14ac:dyDescent="0.2">
      <c r="A105" s="402" t="str">
        <f t="shared" si="66"/>
        <v>220015010</v>
      </c>
      <c r="B105" s="391">
        <v>2.2000000000000002</v>
      </c>
      <c r="C105" s="392" t="s">
        <v>212</v>
      </c>
      <c r="D105" s="403" t="s">
        <v>181</v>
      </c>
      <c r="E105" s="405">
        <v>0</v>
      </c>
      <c r="F105" s="406">
        <v>1.1000000000000001</v>
      </c>
      <c r="G105" s="448" t="s">
        <v>106</v>
      </c>
      <c r="H105" s="46">
        <f>'Wind Conditions'!$C$6</f>
        <v>12</v>
      </c>
      <c r="I105" s="471">
        <f>'Wind Conditions'!$C$20</f>
        <v>9.8021333333333349E-2</v>
      </c>
      <c r="J105" s="56">
        <f>'Wind Conditions'!$D$20</f>
        <v>7.0999999999999994E-2</v>
      </c>
      <c r="K105" s="447" t="s">
        <v>194</v>
      </c>
      <c r="L105" s="395">
        <f t="shared" si="60"/>
        <v>150</v>
      </c>
      <c r="M105" s="395">
        <v>0</v>
      </c>
      <c r="N105" s="578" t="s">
        <v>210</v>
      </c>
      <c r="O105" s="449">
        <f>'Wave and Current Conditions'!$O$13</f>
        <v>1.4727272727272727</v>
      </c>
      <c r="P105" s="449">
        <f>'Wave and Current Conditions'!$AD$13</f>
        <v>7.6416666666666657</v>
      </c>
      <c r="Q105" s="410">
        <v>10</v>
      </c>
      <c r="R105" s="407">
        <f t="shared" si="67"/>
        <v>150</v>
      </c>
      <c r="S105" s="412">
        <f t="shared" si="94"/>
        <v>5</v>
      </c>
      <c r="T105" s="481">
        <f t="shared" si="75"/>
        <v>-57508598.853213154</v>
      </c>
      <c r="U105" s="450" t="s">
        <v>211</v>
      </c>
      <c r="V105" s="407">
        <f t="shared" si="95"/>
        <v>150</v>
      </c>
      <c r="W105" s="395">
        <f>'Wave and Current Conditions'!$D$98</f>
        <v>0.12</v>
      </c>
      <c r="X105" s="395">
        <v>400</v>
      </c>
      <c r="Y105" s="395">
        <v>3600</v>
      </c>
      <c r="Z105" s="411">
        <v>0.01</v>
      </c>
      <c r="AD105" s="239" t="str">
        <f t="shared" si="96"/>
        <v>'220015010'</v>
      </c>
      <c r="AE105" s="269" t="str">
        <f t="shared" si="81"/>
        <v>'POW'</v>
      </c>
      <c r="AF105" s="268">
        <f t="shared" si="97"/>
        <v>150</v>
      </c>
      <c r="AG105" s="268">
        <f t="shared" si="98"/>
        <v>12</v>
      </c>
      <c r="AH105" s="268">
        <f t="shared" si="82"/>
        <v>1</v>
      </c>
      <c r="AI105" s="239" t="str">
        <f t="shared" si="99"/>
        <v>'J'</v>
      </c>
      <c r="AJ105" s="268">
        <f t="shared" si="83"/>
        <v>10</v>
      </c>
      <c r="AK105" s="268">
        <f t="shared" si="76"/>
        <v>150</v>
      </c>
      <c r="AL105" s="270">
        <f t="shared" si="84"/>
        <v>1.4727272727272727</v>
      </c>
      <c r="AM105" s="270">
        <f t="shared" si="85"/>
        <v>7.6416666666666657</v>
      </c>
      <c r="AN105" s="268">
        <f t="shared" si="72"/>
        <v>2.4</v>
      </c>
      <c r="AO105" s="268">
        <f t="shared" si="86"/>
        <v>10</v>
      </c>
      <c r="AP105" s="268">
        <v>0</v>
      </c>
      <c r="AQ105" s="268">
        <v>15</v>
      </c>
      <c r="AR105" s="268">
        <f t="shared" si="73"/>
        <v>2.4</v>
      </c>
      <c r="AS105" s="268">
        <v>0</v>
      </c>
      <c r="AT105" s="268">
        <v>0</v>
      </c>
      <c r="AU105" s="268">
        <f t="shared" si="77"/>
        <v>150</v>
      </c>
      <c r="AV105" s="268">
        <f t="shared" si="87"/>
        <v>0.12</v>
      </c>
      <c r="AW105" s="268" t="s">
        <v>14</v>
      </c>
      <c r="AX105" s="269" t="str">
        <f t="shared" si="88"/>
        <v>{0,0,0,0,-57508598.8532132,0}</v>
      </c>
      <c r="AY105" s="268" t="s">
        <v>14</v>
      </c>
      <c r="AZ105" s="268" t="s">
        <v>15</v>
      </c>
      <c r="BA105" s="268">
        <v>0</v>
      </c>
      <c r="BB105" s="268">
        <v>0</v>
      </c>
      <c r="BC105" s="268">
        <f t="shared" si="89"/>
        <v>0</v>
      </c>
      <c r="BD105" s="268">
        <f t="shared" si="100"/>
        <v>0</v>
      </c>
      <c r="BE105" s="268">
        <f t="shared" si="90"/>
        <v>4000</v>
      </c>
      <c r="BF105" s="268">
        <v>1</v>
      </c>
      <c r="BG105" s="268">
        <v>1</v>
      </c>
      <c r="BH105" s="268">
        <v>1</v>
      </c>
      <c r="BI105" s="268"/>
      <c r="BJ105" s="268">
        <v>1</v>
      </c>
      <c r="BK105" s="268">
        <v>1</v>
      </c>
      <c r="BL105" s="268">
        <f t="shared" si="91"/>
        <v>400</v>
      </c>
      <c r="BM105" s="268">
        <f t="shared" si="92"/>
        <v>4000</v>
      </c>
      <c r="BN105" s="268">
        <v>0</v>
      </c>
    </row>
    <row r="106" spans="1:66" x14ac:dyDescent="0.2">
      <c r="A106" s="402" t="str">
        <f t="shared" si="66"/>
        <v>220015011</v>
      </c>
      <c r="B106" s="391">
        <v>2.2000000000000002</v>
      </c>
      <c r="C106" s="392" t="s">
        <v>212</v>
      </c>
      <c r="D106" s="403" t="s">
        <v>181</v>
      </c>
      <c r="E106" s="405">
        <v>0</v>
      </c>
      <c r="F106" s="406">
        <v>1.1000000000000001</v>
      </c>
      <c r="G106" s="448" t="s">
        <v>106</v>
      </c>
      <c r="H106" s="46">
        <f>'Wind Conditions'!$C$6</f>
        <v>12</v>
      </c>
      <c r="I106" s="471">
        <f>'Wind Conditions'!$C$20</f>
        <v>9.8021333333333349E-2</v>
      </c>
      <c r="J106" s="56">
        <f>'Wind Conditions'!$D$20</f>
        <v>7.0999999999999994E-2</v>
      </c>
      <c r="K106" s="447" t="s">
        <v>195</v>
      </c>
      <c r="L106" s="395">
        <f t="shared" si="60"/>
        <v>150</v>
      </c>
      <c r="M106" s="395">
        <v>0</v>
      </c>
      <c r="N106" s="578" t="s">
        <v>210</v>
      </c>
      <c r="O106" s="449">
        <f>'Wave and Current Conditions'!$O$13</f>
        <v>1.4727272727272727</v>
      </c>
      <c r="P106" s="449">
        <f>'Wave and Current Conditions'!$AD$13</f>
        <v>7.6416666666666657</v>
      </c>
      <c r="Q106" s="410">
        <v>11</v>
      </c>
      <c r="R106" s="407">
        <f t="shared" si="67"/>
        <v>150</v>
      </c>
      <c r="S106" s="412">
        <f t="shared" si="94"/>
        <v>5</v>
      </c>
      <c r="T106" s="481">
        <f t="shared" si="75"/>
        <v>-57508598.853213154</v>
      </c>
      <c r="U106" s="450" t="s">
        <v>211</v>
      </c>
      <c r="V106" s="407">
        <f t="shared" si="95"/>
        <v>150</v>
      </c>
      <c r="W106" s="395">
        <f>'Wave and Current Conditions'!$D$98</f>
        <v>0.12</v>
      </c>
      <c r="X106" s="395">
        <v>400</v>
      </c>
      <c r="Y106" s="395">
        <v>3600</v>
      </c>
      <c r="Z106" s="411">
        <v>0.01</v>
      </c>
      <c r="AD106" s="239" t="str">
        <f t="shared" si="96"/>
        <v>'220015011'</v>
      </c>
      <c r="AE106" s="269" t="str">
        <f t="shared" si="81"/>
        <v>'POW'</v>
      </c>
      <c r="AF106" s="268">
        <f t="shared" si="97"/>
        <v>150</v>
      </c>
      <c r="AG106" s="268">
        <f t="shared" si="98"/>
        <v>12</v>
      </c>
      <c r="AH106" s="268">
        <f t="shared" si="82"/>
        <v>1</v>
      </c>
      <c r="AI106" s="239" t="str">
        <f t="shared" si="99"/>
        <v>'K'</v>
      </c>
      <c r="AJ106" s="268">
        <f t="shared" si="83"/>
        <v>10</v>
      </c>
      <c r="AK106" s="268">
        <f t="shared" si="76"/>
        <v>150</v>
      </c>
      <c r="AL106" s="270">
        <f t="shared" si="84"/>
        <v>1.4727272727272727</v>
      </c>
      <c r="AM106" s="270">
        <f t="shared" si="85"/>
        <v>7.6416666666666657</v>
      </c>
      <c r="AN106" s="268">
        <f t="shared" si="72"/>
        <v>2.4</v>
      </c>
      <c r="AO106" s="268">
        <f t="shared" si="86"/>
        <v>11</v>
      </c>
      <c r="AP106" s="268">
        <v>0</v>
      </c>
      <c r="AQ106" s="268">
        <v>15</v>
      </c>
      <c r="AR106" s="268">
        <f t="shared" si="73"/>
        <v>2.4</v>
      </c>
      <c r="AS106" s="268">
        <v>0</v>
      </c>
      <c r="AT106" s="268">
        <v>0</v>
      </c>
      <c r="AU106" s="268">
        <f t="shared" si="77"/>
        <v>150</v>
      </c>
      <c r="AV106" s="268">
        <f t="shared" si="87"/>
        <v>0.12</v>
      </c>
      <c r="AW106" s="268" t="s">
        <v>14</v>
      </c>
      <c r="AX106" s="269" t="str">
        <f t="shared" si="88"/>
        <v>{0,0,0,0,-57508598.8532132,0}</v>
      </c>
      <c r="AY106" s="268" t="s">
        <v>14</v>
      </c>
      <c r="AZ106" s="268" t="s">
        <v>15</v>
      </c>
      <c r="BA106" s="268">
        <v>0</v>
      </c>
      <c r="BB106" s="268">
        <v>0</v>
      </c>
      <c r="BC106" s="268">
        <f t="shared" si="89"/>
        <v>0</v>
      </c>
      <c r="BD106" s="268">
        <f t="shared" si="100"/>
        <v>0</v>
      </c>
      <c r="BE106" s="268">
        <f t="shared" si="90"/>
        <v>4000</v>
      </c>
      <c r="BF106" s="268">
        <v>1</v>
      </c>
      <c r="BG106" s="268">
        <v>1</v>
      </c>
      <c r="BH106" s="268">
        <v>1</v>
      </c>
      <c r="BI106" s="268"/>
      <c r="BJ106" s="268">
        <v>1</v>
      </c>
      <c r="BK106" s="268">
        <v>1</v>
      </c>
      <c r="BL106" s="268">
        <f t="shared" si="91"/>
        <v>400</v>
      </c>
      <c r="BM106" s="268">
        <f t="shared" si="92"/>
        <v>4000</v>
      </c>
      <c r="BN106" s="268">
        <v>0</v>
      </c>
    </row>
    <row r="107" spans="1:66" x14ac:dyDescent="0.2">
      <c r="A107" s="402" t="str">
        <f t="shared" si="66"/>
        <v>220015012</v>
      </c>
      <c r="B107" s="391">
        <v>2.2000000000000002</v>
      </c>
      <c r="C107" s="392" t="s">
        <v>212</v>
      </c>
      <c r="D107" s="403" t="s">
        <v>181</v>
      </c>
      <c r="E107" s="405">
        <v>0</v>
      </c>
      <c r="F107" s="406">
        <v>1.1000000000000001</v>
      </c>
      <c r="G107" s="448" t="s">
        <v>106</v>
      </c>
      <c r="H107" s="46">
        <f>'Wind Conditions'!$C$6</f>
        <v>12</v>
      </c>
      <c r="I107" s="471">
        <f>'Wind Conditions'!$C$20</f>
        <v>9.8021333333333349E-2</v>
      </c>
      <c r="J107" s="56">
        <f>'Wind Conditions'!$D$20</f>
        <v>7.0999999999999994E-2</v>
      </c>
      <c r="K107" s="451" t="s">
        <v>196</v>
      </c>
      <c r="L107" s="395">
        <f t="shared" ref="L107:L131" si="101">L89+30</f>
        <v>150</v>
      </c>
      <c r="M107" s="395">
        <v>0</v>
      </c>
      <c r="N107" s="578" t="s">
        <v>210</v>
      </c>
      <c r="O107" s="449">
        <f>'Wave and Current Conditions'!$O$13</f>
        <v>1.4727272727272727</v>
      </c>
      <c r="P107" s="449">
        <f>'Wave and Current Conditions'!$AD$13</f>
        <v>7.6416666666666657</v>
      </c>
      <c r="Q107" s="410">
        <v>12</v>
      </c>
      <c r="R107" s="407">
        <f t="shared" si="67"/>
        <v>150</v>
      </c>
      <c r="S107" s="412">
        <f t="shared" si="94"/>
        <v>5</v>
      </c>
      <c r="T107" s="481">
        <f t="shared" si="75"/>
        <v>-57508598.853213154</v>
      </c>
      <c r="U107" s="450" t="s">
        <v>211</v>
      </c>
      <c r="V107" s="407">
        <f t="shared" si="95"/>
        <v>150</v>
      </c>
      <c r="W107" s="395">
        <f>'Wave and Current Conditions'!$D$98</f>
        <v>0.12</v>
      </c>
      <c r="X107" s="395">
        <v>400</v>
      </c>
      <c r="Y107" s="395">
        <v>3600</v>
      </c>
      <c r="Z107" s="411">
        <v>0.01</v>
      </c>
      <c r="AD107" s="239" t="str">
        <f t="shared" si="96"/>
        <v>'220015012'</v>
      </c>
      <c r="AE107" s="269" t="str">
        <f t="shared" si="81"/>
        <v>'POW'</v>
      </c>
      <c r="AF107" s="268">
        <f t="shared" si="97"/>
        <v>150</v>
      </c>
      <c r="AG107" s="268">
        <f t="shared" si="98"/>
        <v>12</v>
      </c>
      <c r="AH107" s="268">
        <f t="shared" si="82"/>
        <v>1</v>
      </c>
      <c r="AI107" s="239" t="str">
        <f t="shared" si="99"/>
        <v>'L'</v>
      </c>
      <c r="AJ107" s="268">
        <f t="shared" si="83"/>
        <v>10</v>
      </c>
      <c r="AK107" s="268">
        <f t="shared" si="76"/>
        <v>150</v>
      </c>
      <c r="AL107" s="270">
        <f t="shared" si="84"/>
        <v>1.4727272727272727</v>
      </c>
      <c r="AM107" s="270">
        <f t="shared" si="85"/>
        <v>7.6416666666666657</v>
      </c>
      <c r="AN107" s="268">
        <f t="shared" si="72"/>
        <v>2.4</v>
      </c>
      <c r="AO107" s="268">
        <f t="shared" si="86"/>
        <v>12</v>
      </c>
      <c r="AP107" s="268">
        <v>0</v>
      </c>
      <c r="AQ107" s="268">
        <v>15</v>
      </c>
      <c r="AR107" s="268">
        <f t="shared" si="73"/>
        <v>2.4</v>
      </c>
      <c r="AS107" s="268">
        <v>0</v>
      </c>
      <c r="AT107" s="268">
        <v>0</v>
      </c>
      <c r="AU107" s="268">
        <f t="shared" si="77"/>
        <v>150</v>
      </c>
      <c r="AV107" s="268">
        <f t="shared" si="87"/>
        <v>0.12</v>
      </c>
      <c r="AW107" s="268" t="s">
        <v>14</v>
      </c>
      <c r="AX107" s="269" t="str">
        <f t="shared" si="88"/>
        <v>{0,0,0,0,-57508598.8532132,0}</v>
      </c>
      <c r="AY107" s="268" t="s">
        <v>14</v>
      </c>
      <c r="AZ107" s="268" t="s">
        <v>15</v>
      </c>
      <c r="BA107" s="268">
        <v>0</v>
      </c>
      <c r="BB107" s="268">
        <v>0</v>
      </c>
      <c r="BC107" s="268">
        <f t="shared" si="89"/>
        <v>0</v>
      </c>
      <c r="BD107" s="268">
        <f t="shared" si="100"/>
        <v>0</v>
      </c>
      <c r="BE107" s="268">
        <f t="shared" si="90"/>
        <v>4000</v>
      </c>
      <c r="BF107" s="268">
        <v>1</v>
      </c>
      <c r="BG107" s="268">
        <v>1</v>
      </c>
      <c r="BH107" s="268">
        <v>1</v>
      </c>
      <c r="BI107" s="268"/>
      <c r="BJ107" s="268">
        <v>1</v>
      </c>
      <c r="BK107" s="268">
        <v>1</v>
      </c>
      <c r="BL107" s="268">
        <f t="shared" si="91"/>
        <v>400</v>
      </c>
      <c r="BM107" s="268">
        <f t="shared" si="92"/>
        <v>4000</v>
      </c>
      <c r="BN107" s="268">
        <v>0</v>
      </c>
    </row>
    <row r="108" spans="1:66" x14ac:dyDescent="0.2">
      <c r="A108" s="402" t="str">
        <f t="shared" si="66"/>
        <v>220015013</v>
      </c>
      <c r="B108" s="391">
        <v>2.2000000000000002</v>
      </c>
      <c r="C108" s="392" t="s">
        <v>212</v>
      </c>
      <c r="D108" s="403" t="s">
        <v>181</v>
      </c>
      <c r="E108" s="405">
        <v>0</v>
      </c>
      <c r="F108" s="406">
        <v>1.1000000000000001</v>
      </c>
      <c r="G108" s="448" t="s">
        <v>106</v>
      </c>
      <c r="H108" s="46">
        <f>'Wind Conditions'!$C$6</f>
        <v>12</v>
      </c>
      <c r="I108" s="471">
        <f>'Wind Conditions'!$C$20</f>
        <v>9.8021333333333349E-2</v>
      </c>
      <c r="J108" s="56">
        <f>'Wind Conditions'!$D$20</f>
        <v>7.0999999999999994E-2</v>
      </c>
      <c r="K108" s="447" t="s">
        <v>197</v>
      </c>
      <c r="L108" s="395">
        <f t="shared" si="101"/>
        <v>150</v>
      </c>
      <c r="M108" s="395">
        <v>0</v>
      </c>
      <c r="N108" s="578" t="s">
        <v>210</v>
      </c>
      <c r="O108" s="449">
        <f>'Wave and Current Conditions'!$O$13</f>
        <v>1.4727272727272727</v>
      </c>
      <c r="P108" s="449">
        <f>'Wave and Current Conditions'!$AD$13</f>
        <v>7.6416666666666657</v>
      </c>
      <c r="Q108" s="410">
        <v>13</v>
      </c>
      <c r="R108" s="407">
        <f t="shared" si="67"/>
        <v>150</v>
      </c>
      <c r="S108" s="412">
        <f t="shared" si="94"/>
        <v>5</v>
      </c>
      <c r="T108" s="481">
        <f t="shared" si="75"/>
        <v>-57508598.853213154</v>
      </c>
      <c r="U108" s="450" t="s">
        <v>211</v>
      </c>
      <c r="V108" s="407">
        <f t="shared" si="95"/>
        <v>150</v>
      </c>
      <c r="W108" s="395">
        <f>'Wave and Current Conditions'!$D$98</f>
        <v>0.12</v>
      </c>
      <c r="X108" s="395">
        <v>400</v>
      </c>
      <c r="Y108" s="395">
        <v>3600</v>
      </c>
      <c r="Z108" s="411">
        <v>0.01</v>
      </c>
      <c r="AD108" s="239" t="str">
        <f t="shared" si="96"/>
        <v>'220015013'</v>
      </c>
      <c r="AE108" s="269" t="str">
        <f t="shared" si="81"/>
        <v>'POW'</v>
      </c>
      <c r="AF108" s="268">
        <f t="shared" si="97"/>
        <v>150</v>
      </c>
      <c r="AG108" s="268">
        <f t="shared" si="98"/>
        <v>12</v>
      </c>
      <c r="AH108" s="268">
        <f t="shared" si="82"/>
        <v>1</v>
      </c>
      <c r="AI108" s="239" t="str">
        <f t="shared" si="99"/>
        <v>'M'</v>
      </c>
      <c r="AJ108" s="268">
        <f t="shared" si="83"/>
        <v>10</v>
      </c>
      <c r="AK108" s="268">
        <f t="shared" si="76"/>
        <v>150</v>
      </c>
      <c r="AL108" s="270">
        <f t="shared" si="84"/>
        <v>1.4727272727272727</v>
      </c>
      <c r="AM108" s="270">
        <f t="shared" si="85"/>
        <v>7.6416666666666657</v>
      </c>
      <c r="AN108" s="268">
        <f t="shared" si="72"/>
        <v>2.4</v>
      </c>
      <c r="AO108" s="268">
        <f t="shared" si="86"/>
        <v>13</v>
      </c>
      <c r="AP108" s="268">
        <v>0</v>
      </c>
      <c r="AQ108" s="268">
        <v>15</v>
      </c>
      <c r="AR108" s="268">
        <f t="shared" si="73"/>
        <v>2.4</v>
      </c>
      <c r="AS108" s="268">
        <v>0</v>
      </c>
      <c r="AT108" s="268">
        <v>0</v>
      </c>
      <c r="AU108" s="268">
        <f t="shared" si="77"/>
        <v>150</v>
      </c>
      <c r="AV108" s="268">
        <f t="shared" si="87"/>
        <v>0.12</v>
      </c>
      <c r="AW108" s="268" t="s">
        <v>14</v>
      </c>
      <c r="AX108" s="269" t="str">
        <f t="shared" si="88"/>
        <v>{0,0,0,0,-57508598.8532132,0}</v>
      </c>
      <c r="AY108" s="268" t="s">
        <v>14</v>
      </c>
      <c r="AZ108" s="268" t="s">
        <v>15</v>
      </c>
      <c r="BA108" s="268">
        <v>0</v>
      </c>
      <c r="BB108" s="268">
        <v>0</v>
      </c>
      <c r="BC108" s="268">
        <f t="shared" si="89"/>
        <v>0</v>
      </c>
      <c r="BD108" s="268">
        <f t="shared" si="100"/>
        <v>0</v>
      </c>
      <c r="BE108" s="268">
        <f t="shared" si="90"/>
        <v>4000</v>
      </c>
      <c r="BF108" s="268">
        <v>1</v>
      </c>
      <c r="BG108" s="268">
        <v>1</v>
      </c>
      <c r="BH108" s="268">
        <v>1</v>
      </c>
      <c r="BI108" s="268"/>
      <c r="BJ108" s="268">
        <v>1</v>
      </c>
      <c r="BK108" s="268">
        <v>1</v>
      </c>
      <c r="BL108" s="268">
        <f t="shared" si="91"/>
        <v>400</v>
      </c>
      <c r="BM108" s="268">
        <f t="shared" si="92"/>
        <v>4000</v>
      </c>
      <c r="BN108" s="268">
        <v>0</v>
      </c>
    </row>
    <row r="109" spans="1:66" x14ac:dyDescent="0.2">
      <c r="A109" s="402" t="str">
        <f t="shared" si="66"/>
        <v>220015014</v>
      </c>
      <c r="B109" s="391">
        <v>2.2000000000000002</v>
      </c>
      <c r="C109" s="392" t="s">
        <v>212</v>
      </c>
      <c r="D109" s="403" t="s">
        <v>181</v>
      </c>
      <c r="E109" s="405">
        <v>0</v>
      </c>
      <c r="F109" s="406">
        <v>1.1000000000000001</v>
      </c>
      <c r="G109" s="448" t="s">
        <v>106</v>
      </c>
      <c r="H109" s="46">
        <f>'Wind Conditions'!$C$6</f>
        <v>12</v>
      </c>
      <c r="I109" s="471">
        <f>'Wind Conditions'!$C$20</f>
        <v>9.8021333333333349E-2</v>
      </c>
      <c r="J109" s="56">
        <f>'Wind Conditions'!$D$20</f>
        <v>7.0999999999999994E-2</v>
      </c>
      <c r="K109" s="447" t="s">
        <v>59</v>
      </c>
      <c r="L109" s="395">
        <f t="shared" si="101"/>
        <v>150</v>
      </c>
      <c r="M109" s="395">
        <v>0</v>
      </c>
      <c r="N109" s="578" t="s">
        <v>210</v>
      </c>
      <c r="O109" s="449">
        <f>'Wave and Current Conditions'!$O$13</f>
        <v>1.4727272727272727</v>
      </c>
      <c r="P109" s="449">
        <f>'Wave and Current Conditions'!$AD$13</f>
        <v>7.6416666666666657</v>
      </c>
      <c r="Q109" s="410">
        <v>14</v>
      </c>
      <c r="R109" s="407">
        <f t="shared" si="67"/>
        <v>150</v>
      </c>
      <c r="S109" s="412">
        <f t="shared" si="94"/>
        <v>5</v>
      </c>
      <c r="T109" s="481">
        <f t="shared" si="75"/>
        <v>-57508598.853213154</v>
      </c>
      <c r="U109" s="450" t="s">
        <v>211</v>
      </c>
      <c r="V109" s="407">
        <f t="shared" si="95"/>
        <v>150</v>
      </c>
      <c r="W109" s="395">
        <f>'Wave and Current Conditions'!$D$98</f>
        <v>0.12</v>
      </c>
      <c r="X109" s="395">
        <v>400</v>
      </c>
      <c r="Y109" s="395">
        <v>3600</v>
      </c>
      <c r="Z109" s="411">
        <v>0.01</v>
      </c>
      <c r="AD109" s="239" t="str">
        <f t="shared" si="96"/>
        <v>'220015014'</v>
      </c>
      <c r="AE109" s="269" t="str">
        <f t="shared" si="81"/>
        <v>'POW'</v>
      </c>
      <c r="AF109" s="268">
        <f t="shared" si="97"/>
        <v>150</v>
      </c>
      <c r="AG109" s="268">
        <f t="shared" si="98"/>
        <v>12</v>
      </c>
      <c r="AH109" s="268">
        <f t="shared" si="82"/>
        <v>1</v>
      </c>
      <c r="AI109" s="239" t="str">
        <f t="shared" si="99"/>
        <v>'N'</v>
      </c>
      <c r="AJ109" s="268">
        <f t="shared" si="83"/>
        <v>10</v>
      </c>
      <c r="AK109" s="268">
        <f t="shared" si="76"/>
        <v>150</v>
      </c>
      <c r="AL109" s="270">
        <f t="shared" si="84"/>
        <v>1.4727272727272727</v>
      </c>
      <c r="AM109" s="270">
        <f t="shared" si="85"/>
        <v>7.6416666666666657</v>
      </c>
      <c r="AN109" s="268">
        <f t="shared" si="72"/>
        <v>2.4</v>
      </c>
      <c r="AO109" s="268">
        <f t="shared" si="86"/>
        <v>14</v>
      </c>
      <c r="AP109" s="268">
        <v>0</v>
      </c>
      <c r="AQ109" s="268">
        <v>15</v>
      </c>
      <c r="AR109" s="268">
        <f t="shared" si="73"/>
        <v>2.4</v>
      </c>
      <c r="AS109" s="268">
        <v>0</v>
      </c>
      <c r="AT109" s="268">
        <v>0</v>
      </c>
      <c r="AU109" s="268">
        <f t="shared" si="77"/>
        <v>150</v>
      </c>
      <c r="AV109" s="268">
        <f t="shared" si="87"/>
        <v>0.12</v>
      </c>
      <c r="AW109" s="268" t="s">
        <v>14</v>
      </c>
      <c r="AX109" s="269" t="str">
        <f t="shared" si="88"/>
        <v>{0,0,0,0,-57508598.8532132,0}</v>
      </c>
      <c r="AY109" s="268" t="s">
        <v>14</v>
      </c>
      <c r="AZ109" s="268" t="s">
        <v>15</v>
      </c>
      <c r="BA109" s="268">
        <v>0</v>
      </c>
      <c r="BB109" s="268">
        <v>0</v>
      </c>
      <c r="BC109" s="268">
        <f t="shared" si="89"/>
        <v>0</v>
      </c>
      <c r="BD109" s="268">
        <f t="shared" si="100"/>
        <v>0</v>
      </c>
      <c r="BE109" s="268">
        <f t="shared" si="90"/>
        <v>4000</v>
      </c>
      <c r="BF109" s="268">
        <v>1</v>
      </c>
      <c r="BG109" s="268">
        <v>1</v>
      </c>
      <c r="BH109" s="268">
        <v>1</v>
      </c>
      <c r="BI109" s="268"/>
      <c r="BJ109" s="268">
        <v>1</v>
      </c>
      <c r="BK109" s="268">
        <v>1</v>
      </c>
      <c r="BL109" s="268">
        <f t="shared" si="91"/>
        <v>400</v>
      </c>
      <c r="BM109" s="268">
        <f t="shared" si="92"/>
        <v>4000</v>
      </c>
      <c r="BN109" s="268">
        <v>0</v>
      </c>
    </row>
    <row r="110" spans="1:66" x14ac:dyDescent="0.2">
      <c r="A110" s="402" t="str">
        <f t="shared" si="66"/>
        <v>220015015</v>
      </c>
      <c r="B110" s="391">
        <v>2.2000000000000002</v>
      </c>
      <c r="C110" s="392" t="s">
        <v>212</v>
      </c>
      <c r="D110" s="403" t="s">
        <v>181</v>
      </c>
      <c r="E110" s="405">
        <v>0</v>
      </c>
      <c r="F110" s="406">
        <v>1.1000000000000001</v>
      </c>
      <c r="G110" s="448" t="s">
        <v>106</v>
      </c>
      <c r="H110" s="46">
        <f>'Wind Conditions'!$C$6</f>
        <v>12</v>
      </c>
      <c r="I110" s="471">
        <f>'Wind Conditions'!$C$20</f>
        <v>9.8021333333333349E-2</v>
      </c>
      <c r="J110" s="56">
        <f>'Wind Conditions'!$D$20</f>
        <v>7.0999999999999994E-2</v>
      </c>
      <c r="K110" s="447" t="s">
        <v>198</v>
      </c>
      <c r="L110" s="395">
        <f t="shared" si="101"/>
        <v>150</v>
      </c>
      <c r="M110" s="395">
        <v>0</v>
      </c>
      <c r="N110" s="578" t="s">
        <v>210</v>
      </c>
      <c r="O110" s="449">
        <f>'Wave and Current Conditions'!$O$13</f>
        <v>1.4727272727272727</v>
      </c>
      <c r="P110" s="449">
        <f>'Wave and Current Conditions'!$AD$13</f>
        <v>7.6416666666666657</v>
      </c>
      <c r="Q110" s="410">
        <v>15</v>
      </c>
      <c r="R110" s="407">
        <f t="shared" si="67"/>
        <v>150</v>
      </c>
      <c r="S110" s="412">
        <f t="shared" si="94"/>
        <v>5</v>
      </c>
      <c r="T110" s="481">
        <f t="shared" si="75"/>
        <v>-57508598.853213154</v>
      </c>
      <c r="U110" s="450" t="s">
        <v>211</v>
      </c>
      <c r="V110" s="407">
        <f t="shared" si="95"/>
        <v>150</v>
      </c>
      <c r="W110" s="395">
        <f>'Wave and Current Conditions'!$D$98</f>
        <v>0.12</v>
      </c>
      <c r="X110" s="395">
        <v>400</v>
      </c>
      <c r="Y110" s="395">
        <v>3600</v>
      </c>
      <c r="Z110" s="411">
        <v>0.01</v>
      </c>
      <c r="AD110" s="239" t="str">
        <f t="shared" si="96"/>
        <v>'220015015'</v>
      </c>
      <c r="AE110" s="269" t="str">
        <f t="shared" si="81"/>
        <v>'POW'</v>
      </c>
      <c r="AF110" s="268">
        <f t="shared" si="97"/>
        <v>150</v>
      </c>
      <c r="AG110" s="268">
        <f t="shared" si="98"/>
        <v>12</v>
      </c>
      <c r="AH110" s="268">
        <f t="shared" si="82"/>
        <v>1</v>
      </c>
      <c r="AI110" s="239" t="str">
        <f t="shared" si="99"/>
        <v>'O'</v>
      </c>
      <c r="AJ110" s="268">
        <f t="shared" si="83"/>
        <v>10</v>
      </c>
      <c r="AK110" s="268">
        <f t="shared" si="76"/>
        <v>150</v>
      </c>
      <c r="AL110" s="270">
        <f t="shared" si="84"/>
        <v>1.4727272727272727</v>
      </c>
      <c r="AM110" s="270">
        <f t="shared" si="85"/>
        <v>7.6416666666666657</v>
      </c>
      <c r="AN110" s="268">
        <f t="shared" si="72"/>
        <v>2.4</v>
      </c>
      <c r="AO110" s="268">
        <f t="shared" si="86"/>
        <v>15</v>
      </c>
      <c r="AP110" s="268">
        <v>0</v>
      </c>
      <c r="AQ110" s="268">
        <v>15</v>
      </c>
      <c r="AR110" s="268">
        <f t="shared" si="73"/>
        <v>2.4</v>
      </c>
      <c r="AS110" s="268">
        <v>0</v>
      </c>
      <c r="AT110" s="268">
        <v>0</v>
      </c>
      <c r="AU110" s="268">
        <f t="shared" si="77"/>
        <v>150</v>
      </c>
      <c r="AV110" s="268">
        <f t="shared" si="87"/>
        <v>0.12</v>
      </c>
      <c r="AW110" s="268" t="s">
        <v>14</v>
      </c>
      <c r="AX110" s="269" t="str">
        <f t="shared" si="88"/>
        <v>{0,0,0,0,-57508598.8532132,0}</v>
      </c>
      <c r="AY110" s="268" t="s">
        <v>14</v>
      </c>
      <c r="AZ110" s="268" t="s">
        <v>15</v>
      </c>
      <c r="BA110" s="268">
        <v>0</v>
      </c>
      <c r="BB110" s="268">
        <v>0</v>
      </c>
      <c r="BC110" s="268">
        <f t="shared" si="89"/>
        <v>0</v>
      </c>
      <c r="BD110" s="268">
        <f t="shared" si="100"/>
        <v>0</v>
      </c>
      <c r="BE110" s="268">
        <f t="shared" si="90"/>
        <v>4000</v>
      </c>
      <c r="BF110" s="268">
        <v>1</v>
      </c>
      <c r="BG110" s="268">
        <v>1</v>
      </c>
      <c r="BH110" s="268">
        <v>1</v>
      </c>
      <c r="BI110" s="268"/>
      <c r="BJ110" s="268">
        <v>1</v>
      </c>
      <c r="BK110" s="268">
        <v>1</v>
      </c>
      <c r="BL110" s="268">
        <f t="shared" si="91"/>
        <v>400</v>
      </c>
      <c r="BM110" s="268">
        <f t="shared" si="92"/>
        <v>4000</v>
      </c>
      <c r="BN110" s="268">
        <v>0</v>
      </c>
    </row>
    <row r="111" spans="1:66" x14ac:dyDescent="0.2">
      <c r="A111" s="402" t="str">
        <f t="shared" si="66"/>
        <v>220015016</v>
      </c>
      <c r="B111" s="391">
        <v>2.2000000000000002</v>
      </c>
      <c r="C111" s="392" t="s">
        <v>212</v>
      </c>
      <c r="D111" s="403" t="s">
        <v>181</v>
      </c>
      <c r="E111" s="405">
        <v>0</v>
      </c>
      <c r="F111" s="406">
        <v>1.1000000000000001</v>
      </c>
      <c r="G111" s="448" t="s">
        <v>106</v>
      </c>
      <c r="H111" s="46">
        <f>'Wind Conditions'!$C$6</f>
        <v>12</v>
      </c>
      <c r="I111" s="471">
        <f>'Wind Conditions'!$C$20</f>
        <v>9.8021333333333349E-2</v>
      </c>
      <c r="J111" s="56">
        <f>'Wind Conditions'!$D$20</f>
        <v>7.0999999999999994E-2</v>
      </c>
      <c r="K111" s="447" t="s">
        <v>199</v>
      </c>
      <c r="L111" s="395">
        <f t="shared" si="101"/>
        <v>150</v>
      </c>
      <c r="M111" s="395">
        <v>0</v>
      </c>
      <c r="N111" s="578" t="s">
        <v>210</v>
      </c>
      <c r="O111" s="449">
        <f>'Wave and Current Conditions'!$O$13</f>
        <v>1.4727272727272727</v>
      </c>
      <c r="P111" s="449">
        <f>'Wave and Current Conditions'!$AD$13</f>
        <v>7.6416666666666657</v>
      </c>
      <c r="Q111" s="410">
        <v>16</v>
      </c>
      <c r="R111" s="407">
        <f t="shared" si="67"/>
        <v>150</v>
      </c>
      <c r="S111" s="412">
        <f t="shared" si="94"/>
        <v>5</v>
      </c>
      <c r="T111" s="481">
        <f t="shared" si="75"/>
        <v>-57508598.853213154</v>
      </c>
      <c r="U111" s="450" t="s">
        <v>211</v>
      </c>
      <c r="V111" s="407">
        <f t="shared" si="95"/>
        <v>150</v>
      </c>
      <c r="W111" s="395">
        <f>'Wave and Current Conditions'!$D$98</f>
        <v>0.12</v>
      </c>
      <c r="X111" s="395">
        <v>400</v>
      </c>
      <c r="Y111" s="395">
        <v>3600</v>
      </c>
      <c r="Z111" s="411">
        <v>0.01</v>
      </c>
      <c r="AD111" s="239" t="str">
        <f t="shared" si="96"/>
        <v>'220015016'</v>
      </c>
      <c r="AE111" s="269" t="str">
        <f t="shared" si="81"/>
        <v>'POW'</v>
      </c>
      <c r="AF111" s="268">
        <f t="shared" si="97"/>
        <v>150</v>
      </c>
      <c r="AG111" s="268">
        <f t="shared" si="98"/>
        <v>12</v>
      </c>
      <c r="AH111" s="268">
        <f t="shared" si="82"/>
        <v>1</v>
      </c>
      <c r="AI111" s="239" t="str">
        <f t="shared" si="99"/>
        <v>'P'</v>
      </c>
      <c r="AJ111" s="268">
        <f t="shared" si="83"/>
        <v>10</v>
      </c>
      <c r="AK111" s="268">
        <f t="shared" si="76"/>
        <v>150</v>
      </c>
      <c r="AL111" s="270">
        <f t="shared" si="84"/>
        <v>1.4727272727272727</v>
      </c>
      <c r="AM111" s="270">
        <f t="shared" si="85"/>
        <v>7.6416666666666657</v>
      </c>
      <c r="AN111" s="268">
        <f t="shared" si="72"/>
        <v>2.4</v>
      </c>
      <c r="AO111" s="268">
        <f t="shared" si="86"/>
        <v>16</v>
      </c>
      <c r="AP111" s="268">
        <v>0</v>
      </c>
      <c r="AQ111" s="268">
        <v>15</v>
      </c>
      <c r="AR111" s="268">
        <f t="shared" si="73"/>
        <v>2.4</v>
      </c>
      <c r="AS111" s="268">
        <v>0</v>
      </c>
      <c r="AT111" s="268">
        <v>0</v>
      </c>
      <c r="AU111" s="268">
        <f t="shared" si="77"/>
        <v>150</v>
      </c>
      <c r="AV111" s="268">
        <f t="shared" si="87"/>
        <v>0.12</v>
      </c>
      <c r="AW111" s="268" t="s">
        <v>14</v>
      </c>
      <c r="AX111" s="269" t="str">
        <f t="shared" si="88"/>
        <v>{0,0,0,0,-57508598.8532132,0}</v>
      </c>
      <c r="AY111" s="268" t="s">
        <v>14</v>
      </c>
      <c r="AZ111" s="268" t="s">
        <v>15</v>
      </c>
      <c r="BA111" s="268">
        <v>0</v>
      </c>
      <c r="BB111" s="268">
        <v>0</v>
      </c>
      <c r="BC111" s="268">
        <f t="shared" si="89"/>
        <v>0</v>
      </c>
      <c r="BD111" s="268">
        <f t="shared" si="100"/>
        <v>0</v>
      </c>
      <c r="BE111" s="268">
        <f t="shared" si="90"/>
        <v>4000</v>
      </c>
      <c r="BF111" s="268">
        <v>1</v>
      </c>
      <c r="BG111" s="268">
        <v>1</v>
      </c>
      <c r="BH111" s="268">
        <v>1</v>
      </c>
      <c r="BI111" s="268"/>
      <c r="BJ111" s="268">
        <v>1</v>
      </c>
      <c r="BK111" s="268">
        <v>1</v>
      </c>
      <c r="BL111" s="268">
        <f t="shared" si="91"/>
        <v>400</v>
      </c>
      <c r="BM111" s="268">
        <f t="shared" si="92"/>
        <v>4000</v>
      </c>
      <c r="BN111" s="268">
        <v>0</v>
      </c>
    </row>
    <row r="112" spans="1:66" x14ac:dyDescent="0.2">
      <c r="A112" s="402" t="str">
        <f t="shared" si="66"/>
        <v>220015017</v>
      </c>
      <c r="B112" s="391">
        <v>2.2000000000000002</v>
      </c>
      <c r="C112" s="392" t="s">
        <v>212</v>
      </c>
      <c r="D112" s="403" t="s">
        <v>181</v>
      </c>
      <c r="E112" s="405">
        <v>0</v>
      </c>
      <c r="F112" s="406">
        <v>1.1000000000000001</v>
      </c>
      <c r="G112" s="448" t="s">
        <v>106</v>
      </c>
      <c r="H112" s="46">
        <f>'Wind Conditions'!$C$6</f>
        <v>12</v>
      </c>
      <c r="I112" s="471">
        <f>'Wind Conditions'!$C$20</f>
        <v>9.8021333333333349E-2</v>
      </c>
      <c r="J112" s="56">
        <f>'Wind Conditions'!$D$20</f>
        <v>7.0999999999999994E-2</v>
      </c>
      <c r="K112" s="447" t="s">
        <v>200</v>
      </c>
      <c r="L112" s="395">
        <f t="shared" si="101"/>
        <v>150</v>
      </c>
      <c r="M112" s="395">
        <v>0</v>
      </c>
      <c r="N112" s="578" t="s">
        <v>210</v>
      </c>
      <c r="O112" s="449">
        <f>'Wave and Current Conditions'!$O$13</f>
        <v>1.4727272727272727</v>
      </c>
      <c r="P112" s="449">
        <f>'Wave and Current Conditions'!$AD$13</f>
        <v>7.6416666666666657</v>
      </c>
      <c r="Q112" s="410">
        <v>17</v>
      </c>
      <c r="R112" s="407">
        <f t="shared" si="67"/>
        <v>150</v>
      </c>
      <c r="S112" s="412">
        <f t="shared" si="94"/>
        <v>5</v>
      </c>
      <c r="T112" s="481">
        <f t="shared" si="75"/>
        <v>-57508598.853213154</v>
      </c>
      <c r="U112" s="450" t="s">
        <v>211</v>
      </c>
      <c r="V112" s="407">
        <f t="shared" si="95"/>
        <v>150</v>
      </c>
      <c r="W112" s="395">
        <f>'Wave and Current Conditions'!$D$98</f>
        <v>0.12</v>
      </c>
      <c r="X112" s="395">
        <v>400</v>
      </c>
      <c r="Y112" s="395">
        <v>3600</v>
      </c>
      <c r="Z112" s="411">
        <v>0.01</v>
      </c>
      <c r="AD112" s="239" t="str">
        <f t="shared" si="96"/>
        <v>'220015017'</v>
      </c>
      <c r="AE112" s="269" t="str">
        <f t="shared" si="81"/>
        <v>'POW'</v>
      </c>
      <c r="AF112" s="268">
        <f t="shared" si="97"/>
        <v>150</v>
      </c>
      <c r="AG112" s="268">
        <f t="shared" si="98"/>
        <v>12</v>
      </c>
      <c r="AH112" s="268">
        <f t="shared" si="82"/>
        <v>1</v>
      </c>
      <c r="AI112" s="239" t="str">
        <f t="shared" si="99"/>
        <v>'Q'</v>
      </c>
      <c r="AJ112" s="268">
        <f t="shared" si="83"/>
        <v>10</v>
      </c>
      <c r="AK112" s="268">
        <f t="shared" si="76"/>
        <v>150</v>
      </c>
      <c r="AL112" s="270">
        <f t="shared" si="84"/>
        <v>1.4727272727272727</v>
      </c>
      <c r="AM112" s="270">
        <f t="shared" si="85"/>
        <v>7.6416666666666657</v>
      </c>
      <c r="AN112" s="268">
        <f t="shared" si="72"/>
        <v>2.4</v>
      </c>
      <c r="AO112" s="268">
        <f t="shared" si="86"/>
        <v>17</v>
      </c>
      <c r="AP112" s="268">
        <v>0</v>
      </c>
      <c r="AQ112" s="268">
        <v>15</v>
      </c>
      <c r="AR112" s="268">
        <f t="shared" si="73"/>
        <v>2.4</v>
      </c>
      <c r="AS112" s="268">
        <v>0</v>
      </c>
      <c r="AT112" s="268">
        <v>0</v>
      </c>
      <c r="AU112" s="268">
        <f t="shared" si="77"/>
        <v>150</v>
      </c>
      <c r="AV112" s="268">
        <f t="shared" si="87"/>
        <v>0.12</v>
      </c>
      <c r="AW112" s="268" t="s">
        <v>14</v>
      </c>
      <c r="AX112" s="269" t="str">
        <f t="shared" si="88"/>
        <v>{0,0,0,0,-57508598.8532132,0}</v>
      </c>
      <c r="AY112" s="268" t="s">
        <v>14</v>
      </c>
      <c r="AZ112" s="268" t="s">
        <v>15</v>
      </c>
      <c r="BA112" s="268">
        <v>0</v>
      </c>
      <c r="BB112" s="268">
        <v>0</v>
      </c>
      <c r="BC112" s="268">
        <f t="shared" si="89"/>
        <v>0</v>
      </c>
      <c r="BD112" s="268">
        <f t="shared" si="100"/>
        <v>0</v>
      </c>
      <c r="BE112" s="268">
        <f t="shared" si="90"/>
        <v>4000</v>
      </c>
      <c r="BF112" s="268">
        <v>1</v>
      </c>
      <c r="BG112" s="268">
        <v>1</v>
      </c>
      <c r="BH112" s="268">
        <v>1</v>
      </c>
      <c r="BI112" s="268"/>
      <c r="BJ112" s="268">
        <v>1</v>
      </c>
      <c r="BK112" s="268">
        <v>1</v>
      </c>
      <c r="BL112" s="268">
        <f t="shared" si="91"/>
        <v>400</v>
      </c>
      <c r="BM112" s="268">
        <f t="shared" si="92"/>
        <v>4000</v>
      </c>
      <c r="BN112" s="268">
        <v>0</v>
      </c>
    </row>
    <row r="113" spans="1:66" x14ac:dyDescent="0.2">
      <c r="A113" s="402" t="str">
        <f t="shared" si="66"/>
        <v>220015018</v>
      </c>
      <c r="B113" s="391">
        <v>2.2000000000000002</v>
      </c>
      <c r="C113" s="392" t="s">
        <v>212</v>
      </c>
      <c r="D113" s="403" t="s">
        <v>181</v>
      </c>
      <c r="E113" s="405">
        <v>0</v>
      </c>
      <c r="F113" s="406">
        <v>1.1000000000000001</v>
      </c>
      <c r="G113" s="448" t="s">
        <v>106</v>
      </c>
      <c r="H113" s="46">
        <f>'Wind Conditions'!$C$6</f>
        <v>12</v>
      </c>
      <c r="I113" s="471">
        <f>'Wind Conditions'!$C$20</f>
        <v>9.8021333333333349E-2</v>
      </c>
      <c r="J113" s="56">
        <f>'Wind Conditions'!$D$20</f>
        <v>7.0999999999999994E-2</v>
      </c>
      <c r="K113" s="451" t="s">
        <v>201</v>
      </c>
      <c r="L113" s="395">
        <f t="shared" si="101"/>
        <v>150</v>
      </c>
      <c r="M113" s="395">
        <v>0</v>
      </c>
      <c r="N113" s="578" t="s">
        <v>210</v>
      </c>
      <c r="O113" s="449">
        <f>'Wave and Current Conditions'!$O$13</f>
        <v>1.4727272727272727</v>
      </c>
      <c r="P113" s="449">
        <f>'Wave and Current Conditions'!$AD$13</f>
        <v>7.6416666666666657</v>
      </c>
      <c r="Q113" s="410">
        <v>18</v>
      </c>
      <c r="R113" s="407">
        <f t="shared" si="67"/>
        <v>150</v>
      </c>
      <c r="S113" s="412">
        <f t="shared" si="94"/>
        <v>5</v>
      </c>
      <c r="T113" s="481">
        <f t="shared" si="75"/>
        <v>-57508598.853213154</v>
      </c>
      <c r="U113" s="450" t="s">
        <v>211</v>
      </c>
      <c r="V113" s="407">
        <f t="shared" si="95"/>
        <v>150</v>
      </c>
      <c r="W113" s="395">
        <f>'Wave and Current Conditions'!$D$98</f>
        <v>0.12</v>
      </c>
      <c r="X113" s="395">
        <v>400</v>
      </c>
      <c r="Y113" s="395">
        <v>3600</v>
      </c>
      <c r="Z113" s="411">
        <v>0.01</v>
      </c>
      <c r="AD113" s="239" t="str">
        <f t="shared" si="96"/>
        <v>'220015018'</v>
      </c>
      <c r="AE113" s="269" t="str">
        <f t="shared" si="81"/>
        <v>'POW'</v>
      </c>
      <c r="AF113" s="268">
        <f t="shared" si="97"/>
        <v>150</v>
      </c>
      <c r="AG113" s="268">
        <f t="shared" si="98"/>
        <v>12</v>
      </c>
      <c r="AH113" s="268">
        <f t="shared" si="82"/>
        <v>1</v>
      </c>
      <c r="AI113" s="239" t="str">
        <f t="shared" si="99"/>
        <v>'R'</v>
      </c>
      <c r="AJ113" s="268">
        <f t="shared" si="83"/>
        <v>10</v>
      </c>
      <c r="AK113" s="268">
        <f t="shared" si="76"/>
        <v>150</v>
      </c>
      <c r="AL113" s="270">
        <f t="shared" si="84"/>
        <v>1.4727272727272727</v>
      </c>
      <c r="AM113" s="270">
        <f t="shared" si="85"/>
        <v>7.6416666666666657</v>
      </c>
      <c r="AN113" s="268">
        <f t="shared" si="72"/>
        <v>2.4</v>
      </c>
      <c r="AO113" s="268">
        <f t="shared" si="86"/>
        <v>18</v>
      </c>
      <c r="AP113" s="268">
        <v>0</v>
      </c>
      <c r="AQ113" s="268">
        <v>15</v>
      </c>
      <c r="AR113" s="268">
        <f t="shared" si="73"/>
        <v>2.4</v>
      </c>
      <c r="AS113" s="268">
        <v>0</v>
      </c>
      <c r="AT113" s="268">
        <v>0</v>
      </c>
      <c r="AU113" s="268">
        <f t="shared" si="77"/>
        <v>150</v>
      </c>
      <c r="AV113" s="268">
        <f t="shared" si="87"/>
        <v>0.12</v>
      </c>
      <c r="AW113" s="268" t="s">
        <v>14</v>
      </c>
      <c r="AX113" s="269" t="str">
        <f t="shared" si="88"/>
        <v>{0,0,0,0,-57508598.8532132,0}</v>
      </c>
      <c r="AY113" s="268" t="s">
        <v>14</v>
      </c>
      <c r="AZ113" s="268" t="s">
        <v>15</v>
      </c>
      <c r="BA113" s="268">
        <v>0</v>
      </c>
      <c r="BB113" s="268">
        <v>0</v>
      </c>
      <c r="BC113" s="268">
        <f t="shared" si="89"/>
        <v>0</v>
      </c>
      <c r="BD113" s="268">
        <f t="shared" si="100"/>
        <v>0</v>
      </c>
      <c r="BE113" s="268">
        <f t="shared" si="90"/>
        <v>4000</v>
      </c>
      <c r="BF113" s="268">
        <v>1</v>
      </c>
      <c r="BG113" s="268">
        <v>1</v>
      </c>
      <c r="BH113" s="268">
        <v>1</v>
      </c>
      <c r="BI113" s="268"/>
      <c r="BJ113" s="268">
        <v>1</v>
      </c>
      <c r="BK113" s="268">
        <v>1</v>
      </c>
      <c r="BL113" s="268">
        <f t="shared" si="91"/>
        <v>400</v>
      </c>
      <c r="BM113" s="268">
        <f t="shared" si="92"/>
        <v>4000</v>
      </c>
      <c r="BN113" s="268">
        <v>0</v>
      </c>
    </row>
    <row r="114" spans="1:66" x14ac:dyDescent="0.2">
      <c r="A114" s="390" t="str">
        <f t="shared" si="66"/>
        <v>220018001</v>
      </c>
      <c r="B114" s="391">
        <v>2.2000000000000002</v>
      </c>
      <c r="C114" s="392" t="s">
        <v>212</v>
      </c>
      <c r="D114" s="391" t="s">
        <v>181</v>
      </c>
      <c r="E114" s="393">
        <v>0</v>
      </c>
      <c r="F114" s="394">
        <v>1.1000000000000001</v>
      </c>
      <c r="G114" s="448" t="s">
        <v>106</v>
      </c>
      <c r="H114" s="46">
        <f>'Wind Conditions'!$C$6</f>
        <v>12</v>
      </c>
      <c r="I114" s="471">
        <f>'Wind Conditions'!$C$20</f>
        <v>9.8021333333333349E-2</v>
      </c>
      <c r="J114" s="56">
        <f>'Wind Conditions'!$D$20</f>
        <v>7.0999999999999994E-2</v>
      </c>
      <c r="K114" s="398" t="s">
        <v>182</v>
      </c>
      <c r="L114" s="395">
        <f t="shared" si="101"/>
        <v>180</v>
      </c>
      <c r="M114" s="395">
        <v>0</v>
      </c>
      <c r="N114" s="578" t="s">
        <v>210</v>
      </c>
      <c r="O114" s="449">
        <f>'Wave and Current Conditions'!$O$13</f>
        <v>1.4727272727272727</v>
      </c>
      <c r="P114" s="449">
        <f>'Wave and Current Conditions'!$AD$13</f>
        <v>7.6416666666666657</v>
      </c>
      <c r="Q114" s="398">
        <v>1</v>
      </c>
      <c r="R114" s="395">
        <f t="shared" si="67"/>
        <v>180</v>
      </c>
      <c r="S114" s="412">
        <v>5</v>
      </c>
      <c r="T114" s="481">
        <f t="shared" si="75"/>
        <v>-57508598.853213154</v>
      </c>
      <c r="U114" s="450" t="s">
        <v>211</v>
      </c>
      <c r="V114" s="395">
        <f t="shared" ref="V114:V119" si="102">R114</f>
        <v>180</v>
      </c>
      <c r="W114" s="395">
        <f>'Wave and Current Conditions'!$D$98</f>
        <v>0.12</v>
      </c>
      <c r="X114" s="395">
        <v>400</v>
      </c>
      <c r="Y114" s="395">
        <v>3600</v>
      </c>
      <c r="Z114" s="399">
        <v>0.01</v>
      </c>
      <c r="AD114" s="239" t="str">
        <f t="shared" si="96"/>
        <v>'220018001'</v>
      </c>
      <c r="AE114" s="269" t="str">
        <f t="shared" si="81"/>
        <v>'POW'</v>
      </c>
      <c r="AF114" s="268">
        <f t="shared" si="97"/>
        <v>180</v>
      </c>
      <c r="AG114" s="268">
        <f t="shared" si="98"/>
        <v>12</v>
      </c>
      <c r="AH114" s="268">
        <f t="shared" si="82"/>
        <v>1</v>
      </c>
      <c r="AI114" s="239" t="str">
        <f t="shared" si="99"/>
        <v>'A'</v>
      </c>
      <c r="AJ114" s="268">
        <f t="shared" si="83"/>
        <v>10</v>
      </c>
      <c r="AK114" s="268">
        <f t="shared" si="76"/>
        <v>180</v>
      </c>
      <c r="AL114" s="270">
        <f t="shared" si="84"/>
        <v>1.4727272727272727</v>
      </c>
      <c r="AM114" s="270">
        <f t="shared" si="85"/>
        <v>7.6416666666666657</v>
      </c>
      <c r="AN114" s="268">
        <f t="shared" si="72"/>
        <v>2.4</v>
      </c>
      <c r="AO114" s="268">
        <f t="shared" si="86"/>
        <v>1</v>
      </c>
      <c r="AP114" s="268">
        <v>0</v>
      </c>
      <c r="AQ114" s="268">
        <v>15</v>
      </c>
      <c r="AR114" s="268">
        <f t="shared" si="73"/>
        <v>2.4</v>
      </c>
      <c r="AS114" s="268">
        <v>0</v>
      </c>
      <c r="AT114" s="268">
        <v>0</v>
      </c>
      <c r="AU114" s="268">
        <f t="shared" si="77"/>
        <v>180</v>
      </c>
      <c r="AV114" s="268">
        <f t="shared" si="87"/>
        <v>0.12</v>
      </c>
      <c r="AW114" s="268" t="s">
        <v>14</v>
      </c>
      <c r="AX114" s="269" t="str">
        <f t="shared" si="88"/>
        <v>{0,0,0,0,-57508598.8532132,0}</v>
      </c>
      <c r="AY114" s="268" t="s">
        <v>14</v>
      </c>
      <c r="AZ114" s="268" t="s">
        <v>15</v>
      </c>
      <c r="BA114" s="268">
        <v>0</v>
      </c>
      <c r="BB114" s="268">
        <v>0</v>
      </c>
      <c r="BC114" s="268">
        <f t="shared" si="89"/>
        <v>0</v>
      </c>
      <c r="BD114" s="268">
        <f t="shared" si="100"/>
        <v>0</v>
      </c>
      <c r="BE114" s="268">
        <f t="shared" si="90"/>
        <v>4000</v>
      </c>
      <c r="BF114" s="268">
        <v>1</v>
      </c>
      <c r="BG114" s="268">
        <v>1</v>
      </c>
      <c r="BH114" s="268">
        <v>1</v>
      </c>
      <c r="BI114" s="268"/>
      <c r="BJ114" s="268">
        <v>1</v>
      </c>
      <c r="BK114" s="268">
        <v>1</v>
      </c>
      <c r="BL114" s="268">
        <f t="shared" si="91"/>
        <v>400</v>
      </c>
      <c r="BM114" s="268">
        <f t="shared" si="92"/>
        <v>4000</v>
      </c>
      <c r="BN114" s="268">
        <v>0</v>
      </c>
    </row>
    <row r="115" spans="1:66" x14ac:dyDescent="0.2">
      <c r="A115" s="390" t="str">
        <f t="shared" si="66"/>
        <v>220018002</v>
      </c>
      <c r="B115" s="391">
        <v>2.2000000000000002</v>
      </c>
      <c r="C115" s="392" t="s">
        <v>212</v>
      </c>
      <c r="D115" s="391" t="s">
        <v>181</v>
      </c>
      <c r="E115" s="393">
        <v>0</v>
      </c>
      <c r="F115" s="394">
        <v>1.1000000000000001</v>
      </c>
      <c r="G115" s="448" t="s">
        <v>106</v>
      </c>
      <c r="H115" s="46">
        <f>'Wind Conditions'!$C$6</f>
        <v>12</v>
      </c>
      <c r="I115" s="471">
        <f>'Wind Conditions'!$C$20</f>
        <v>9.8021333333333349E-2</v>
      </c>
      <c r="J115" s="56">
        <f>'Wind Conditions'!$D$20</f>
        <v>7.0999999999999994E-2</v>
      </c>
      <c r="K115" s="398" t="s">
        <v>91</v>
      </c>
      <c r="L115" s="395">
        <f t="shared" si="101"/>
        <v>180</v>
      </c>
      <c r="M115" s="395">
        <v>0</v>
      </c>
      <c r="N115" s="578" t="s">
        <v>210</v>
      </c>
      <c r="O115" s="449">
        <f>'Wave and Current Conditions'!$O$13</f>
        <v>1.4727272727272727</v>
      </c>
      <c r="P115" s="449">
        <f>'Wave and Current Conditions'!$AD$13</f>
        <v>7.6416666666666657</v>
      </c>
      <c r="Q115" s="398">
        <v>2</v>
      </c>
      <c r="R115" s="395">
        <f t="shared" si="67"/>
        <v>180</v>
      </c>
      <c r="S115" s="412">
        <f>S114</f>
        <v>5</v>
      </c>
      <c r="T115" s="481">
        <f t="shared" si="75"/>
        <v>-57508598.853213154</v>
      </c>
      <c r="U115" s="450" t="s">
        <v>211</v>
      </c>
      <c r="V115" s="395">
        <f t="shared" si="102"/>
        <v>180</v>
      </c>
      <c r="W115" s="395">
        <f>'Wave and Current Conditions'!$D$98</f>
        <v>0.12</v>
      </c>
      <c r="X115" s="395">
        <v>400</v>
      </c>
      <c r="Y115" s="395">
        <v>3600</v>
      </c>
      <c r="Z115" s="399">
        <v>0.01</v>
      </c>
      <c r="AD115" s="239" t="str">
        <f t="shared" si="96"/>
        <v>'220018002'</v>
      </c>
      <c r="AE115" s="269" t="str">
        <f t="shared" si="81"/>
        <v>'POW'</v>
      </c>
      <c r="AF115" s="268">
        <f t="shared" si="97"/>
        <v>180</v>
      </c>
      <c r="AG115" s="268">
        <f t="shared" si="98"/>
        <v>12</v>
      </c>
      <c r="AH115" s="268">
        <f t="shared" si="82"/>
        <v>1</v>
      </c>
      <c r="AI115" s="239" t="str">
        <f t="shared" si="99"/>
        <v>'B'</v>
      </c>
      <c r="AJ115" s="268">
        <f t="shared" si="83"/>
        <v>10</v>
      </c>
      <c r="AK115" s="268">
        <f t="shared" si="76"/>
        <v>180</v>
      </c>
      <c r="AL115" s="270">
        <f t="shared" si="84"/>
        <v>1.4727272727272727</v>
      </c>
      <c r="AM115" s="270">
        <f t="shared" si="85"/>
        <v>7.6416666666666657</v>
      </c>
      <c r="AN115" s="268">
        <f t="shared" si="72"/>
        <v>2.4</v>
      </c>
      <c r="AO115" s="268">
        <f t="shared" si="86"/>
        <v>2</v>
      </c>
      <c r="AP115" s="268">
        <v>0</v>
      </c>
      <c r="AQ115" s="268">
        <v>15</v>
      </c>
      <c r="AR115" s="268">
        <f t="shared" si="73"/>
        <v>2.4</v>
      </c>
      <c r="AS115" s="268">
        <v>0</v>
      </c>
      <c r="AT115" s="268">
        <v>0</v>
      </c>
      <c r="AU115" s="268">
        <f t="shared" si="77"/>
        <v>180</v>
      </c>
      <c r="AV115" s="268">
        <f t="shared" si="87"/>
        <v>0.12</v>
      </c>
      <c r="AW115" s="268" t="s">
        <v>14</v>
      </c>
      <c r="AX115" s="269" t="str">
        <f t="shared" si="88"/>
        <v>{0,0,0,0,-57508598.8532132,0}</v>
      </c>
      <c r="AY115" s="268" t="s">
        <v>14</v>
      </c>
      <c r="AZ115" s="268" t="s">
        <v>15</v>
      </c>
      <c r="BA115" s="268">
        <v>0</v>
      </c>
      <c r="BB115" s="268">
        <v>0</v>
      </c>
      <c r="BC115" s="268">
        <f t="shared" si="89"/>
        <v>0</v>
      </c>
      <c r="BD115" s="268">
        <f t="shared" si="100"/>
        <v>0</v>
      </c>
      <c r="BE115" s="268">
        <f t="shared" si="90"/>
        <v>4000</v>
      </c>
      <c r="BF115" s="268">
        <v>1</v>
      </c>
      <c r="BG115" s="268">
        <v>1</v>
      </c>
      <c r="BH115" s="268">
        <v>1</v>
      </c>
      <c r="BI115" s="268"/>
      <c r="BJ115" s="268">
        <v>1</v>
      </c>
      <c r="BK115" s="268">
        <v>1</v>
      </c>
      <c r="BL115" s="268">
        <f t="shared" si="91"/>
        <v>400</v>
      </c>
      <c r="BM115" s="268">
        <f t="shared" si="92"/>
        <v>4000</v>
      </c>
      <c r="BN115" s="268">
        <v>0</v>
      </c>
    </row>
    <row r="116" spans="1:66" x14ac:dyDescent="0.2">
      <c r="A116" s="390" t="str">
        <f t="shared" si="66"/>
        <v>220018003</v>
      </c>
      <c r="B116" s="391">
        <v>2.2000000000000002</v>
      </c>
      <c r="C116" s="392" t="s">
        <v>212</v>
      </c>
      <c r="D116" s="391" t="s">
        <v>181</v>
      </c>
      <c r="E116" s="393">
        <v>0</v>
      </c>
      <c r="F116" s="394">
        <v>1.1000000000000001</v>
      </c>
      <c r="G116" s="448" t="s">
        <v>106</v>
      </c>
      <c r="H116" s="46">
        <f>'Wind Conditions'!$C$6</f>
        <v>12</v>
      </c>
      <c r="I116" s="471">
        <f>'Wind Conditions'!$C$20</f>
        <v>9.8021333333333349E-2</v>
      </c>
      <c r="J116" s="56">
        <f>'Wind Conditions'!$D$20</f>
        <v>7.0999999999999994E-2</v>
      </c>
      <c r="K116" s="398" t="s">
        <v>186</v>
      </c>
      <c r="L116" s="395">
        <f t="shared" si="101"/>
        <v>180</v>
      </c>
      <c r="M116" s="395">
        <v>0</v>
      </c>
      <c r="N116" s="578" t="s">
        <v>210</v>
      </c>
      <c r="O116" s="449">
        <f>'Wave and Current Conditions'!$O$13</f>
        <v>1.4727272727272727</v>
      </c>
      <c r="P116" s="449">
        <f>'Wave and Current Conditions'!$AD$13</f>
        <v>7.6416666666666657</v>
      </c>
      <c r="Q116" s="398">
        <v>3</v>
      </c>
      <c r="R116" s="395">
        <f t="shared" si="67"/>
        <v>180</v>
      </c>
      <c r="S116" s="412">
        <f t="shared" ref="S116:S131" si="103">S115</f>
        <v>5</v>
      </c>
      <c r="T116" s="481">
        <f t="shared" si="75"/>
        <v>-57508598.853213154</v>
      </c>
      <c r="U116" s="450" t="s">
        <v>211</v>
      </c>
      <c r="V116" s="395">
        <f t="shared" si="102"/>
        <v>180</v>
      </c>
      <c r="W116" s="395">
        <f>'Wave and Current Conditions'!$D$98</f>
        <v>0.12</v>
      </c>
      <c r="X116" s="395">
        <v>400</v>
      </c>
      <c r="Y116" s="395">
        <v>3600</v>
      </c>
      <c r="Z116" s="399">
        <v>0.01</v>
      </c>
      <c r="AD116" s="239" t="str">
        <f t="shared" si="96"/>
        <v>'220018003'</v>
      </c>
      <c r="AE116" s="269" t="str">
        <f t="shared" si="81"/>
        <v>'POW'</v>
      </c>
      <c r="AF116" s="268">
        <f t="shared" si="97"/>
        <v>180</v>
      </c>
      <c r="AG116" s="268">
        <f t="shared" si="98"/>
        <v>12</v>
      </c>
      <c r="AH116" s="268">
        <f t="shared" si="82"/>
        <v>1</v>
      </c>
      <c r="AI116" s="239" t="str">
        <f t="shared" si="99"/>
        <v>'C'</v>
      </c>
      <c r="AJ116" s="268">
        <f t="shared" si="83"/>
        <v>10</v>
      </c>
      <c r="AK116" s="268">
        <f t="shared" si="76"/>
        <v>180</v>
      </c>
      <c r="AL116" s="270">
        <f t="shared" si="84"/>
        <v>1.4727272727272727</v>
      </c>
      <c r="AM116" s="270">
        <f t="shared" si="85"/>
        <v>7.6416666666666657</v>
      </c>
      <c r="AN116" s="268">
        <f t="shared" si="72"/>
        <v>2.4</v>
      </c>
      <c r="AO116" s="268">
        <f t="shared" si="86"/>
        <v>3</v>
      </c>
      <c r="AP116" s="268">
        <v>0</v>
      </c>
      <c r="AQ116" s="268">
        <v>15</v>
      </c>
      <c r="AR116" s="268">
        <f t="shared" si="73"/>
        <v>2.4</v>
      </c>
      <c r="AS116" s="268">
        <v>0</v>
      </c>
      <c r="AT116" s="268">
        <v>0</v>
      </c>
      <c r="AU116" s="268">
        <f t="shared" si="77"/>
        <v>180</v>
      </c>
      <c r="AV116" s="268">
        <f t="shared" si="87"/>
        <v>0.12</v>
      </c>
      <c r="AW116" s="268" t="s">
        <v>14</v>
      </c>
      <c r="AX116" s="269" t="str">
        <f t="shared" si="88"/>
        <v>{0,0,0,0,-57508598.8532132,0}</v>
      </c>
      <c r="AY116" s="268" t="s">
        <v>14</v>
      </c>
      <c r="AZ116" s="268" t="s">
        <v>15</v>
      </c>
      <c r="BA116" s="268">
        <v>0</v>
      </c>
      <c r="BB116" s="268">
        <v>0</v>
      </c>
      <c r="BC116" s="268">
        <f t="shared" si="89"/>
        <v>0</v>
      </c>
      <c r="BD116" s="268">
        <f t="shared" si="100"/>
        <v>0</v>
      </c>
      <c r="BE116" s="268">
        <f t="shared" si="90"/>
        <v>4000</v>
      </c>
      <c r="BF116" s="268">
        <v>1</v>
      </c>
      <c r="BG116" s="268">
        <v>1</v>
      </c>
      <c r="BH116" s="268">
        <v>1</v>
      </c>
      <c r="BI116" s="268"/>
      <c r="BJ116" s="268">
        <v>1</v>
      </c>
      <c r="BK116" s="268">
        <v>1</v>
      </c>
      <c r="BL116" s="268">
        <f t="shared" si="91"/>
        <v>400</v>
      </c>
      <c r="BM116" s="268">
        <f t="shared" si="92"/>
        <v>4000</v>
      </c>
      <c r="BN116" s="268">
        <v>0</v>
      </c>
    </row>
    <row r="117" spans="1:66" x14ac:dyDescent="0.2">
      <c r="A117" s="390" t="str">
        <f t="shared" si="66"/>
        <v>220018004</v>
      </c>
      <c r="B117" s="391">
        <v>2.2000000000000002</v>
      </c>
      <c r="C117" s="392" t="s">
        <v>212</v>
      </c>
      <c r="D117" s="391" t="s">
        <v>181</v>
      </c>
      <c r="E117" s="393">
        <v>0</v>
      </c>
      <c r="F117" s="394">
        <v>1.1000000000000001</v>
      </c>
      <c r="G117" s="448" t="s">
        <v>106</v>
      </c>
      <c r="H117" s="46">
        <f>'Wind Conditions'!$C$6</f>
        <v>12</v>
      </c>
      <c r="I117" s="471">
        <f>'Wind Conditions'!$C$20</f>
        <v>9.8021333333333349E-2</v>
      </c>
      <c r="J117" s="56">
        <f>'Wind Conditions'!$D$20</f>
        <v>7.0999999999999994E-2</v>
      </c>
      <c r="K117" s="398" t="s">
        <v>187</v>
      </c>
      <c r="L117" s="395">
        <f t="shared" si="101"/>
        <v>180</v>
      </c>
      <c r="M117" s="395">
        <v>0</v>
      </c>
      <c r="N117" s="578" t="s">
        <v>210</v>
      </c>
      <c r="O117" s="449">
        <f>'Wave and Current Conditions'!$O$13</f>
        <v>1.4727272727272727</v>
      </c>
      <c r="P117" s="449">
        <f>'Wave and Current Conditions'!$AD$13</f>
        <v>7.6416666666666657</v>
      </c>
      <c r="Q117" s="398">
        <v>4</v>
      </c>
      <c r="R117" s="395">
        <f t="shared" si="67"/>
        <v>180</v>
      </c>
      <c r="S117" s="412">
        <f t="shared" si="103"/>
        <v>5</v>
      </c>
      <c r="T117" s="481">
        <f t="shared" si="75"/>
        <v>-57508598.853213154</v>
      </c>
      <c r="U117" s="450" t="s">
        <v>211</v>
      </c>
      <c r="V117" s="395">
        <f t="shared" si="102"/>
        <v>180</v>
      </c>
      <c r="W117" s="395">
        <f>'Wave and Current Conditions'!$D$98</f>
        <v>0.12</v>
      </c>
      <c r="X117" s="395">
        <v>400</v>
      </c>
      <c r="Y117" s="395">
        <v>3600</v>
      </c>
      <c r="Z117" s="399">
        <v>0.01</v>
      </c>
      <c r="AD117" s="239" t="str">
        <f t="shared" si="96"/>
        <v>'220018004'</v>
      </c>
      <c r="AE117" s="269" t="str">
        <f t="shared" si="81"/>
        <v>'POW'</v>
      </c>
      <c r="AF117" s="268">
        <f t="shared" si="97"/>
        <v>180</v>
      </c>
      <c r="AG117" s="268">
        <f t="shared" si="98"/>
        <v>12</v>
      </c>
      <c r="AH117" s="268">
        <f t="shared" si="82"/>
        <v>1</v>
      </c>
      <c r="AI117" s="239" t="str">
        <f t="shared" si="99"/>
        <v>'D'</v>
      </c>
      <c r="AJ117" s="268">
        <f t="shared" si="83"/>
        <v>10</v>
      </c>
      <c r="AK117" s="268">
        <f t="shared" si="76"/>
        <v>180</v>
      </c>
      <c r="AL117" s="270">
        <f t="shared" si="84"/>
        <v>1.4727272727272727</v>
      </c>
      <c r="AM117" s="270">
        <f t="shared" si="85"/>
        <v>7.6416666666666657</v>
      </c>
      <c r="AN117" s="268">
        <f t="shared" si="72"/>
        <v>2.4</v>
      </c>
      <c r="AO117" s="268">
        <f t="shared" si="86"/>
        <v>4</v>
      </c>
      <c r="AP117" s="268">
        <v>0</v>
      </c>
      <c r="AQ117" s="268">
        <v>15</v>
      </c>
      <c r="AR117" s="268">
        <f t="shared" si="73"/>
        <v>2.4</v>
      </c>
      <c r="AS117" s="268">
        <v>0</v>
      </c>
      <c r="AT117" s="268">
        <v>0</v>
      </c>
      <c r="AU117" s="268">
        <f t="shared" si="77"/>
        <v>180</v>
      </c>
      <c r="AV117" s="268">
        <f t="shared" si="87"/>
        <v>0.12</v>
      </c>
      <c r="AW117" s="268" t="s">
        <v>14</v>
      </c>
      <c r="AX117" s="269" t="str">
        <f t="shared" si="88"/>
        <v>{0,0,0,0,-57508598.8532132,0}</v>
      </c>
      <c r="AY117" s="268" t="s">
        <v>14</v>
      </c>
      <c r="AZ117" s="268" t="s">
        <v>15</v>
      </c>
      <c r="BA117" s="268">
        <v>0</v>
      </c>
      <c r="BB117" s="268">
        <v>0</v>
      </c>
      <c r="BC117" s="268">
        <f t="shared" si="89"/>
        <v>0</v>
      </c>
      <c r="BD117" s="268">
        <f t="shared" si="100"/>
        <v>0</v>
      </c>
      <c r="BE117" s="268">
        <f t="shared" si="90"/>
        <v>4000</v>
      </c>
      <c r="BF117" s="268">
        <v>1</v>
      </c>
      <c r="BG117" s="268">
        <v>1</v>
      </c>
      <c r="BH117" s="268">
        <v>1</v>
      </c>
      <c r="BI117" s="268"/>
      <c r="BJ117" s="268">
        <v>1</v>
      </c>
      <c r="BK117" s="268">
        <v>1</v>
      </c>
      <c r="BL117" s="268">
        <f t="shared" si="91"/>
        <v>400</v>
      </c>
      <c r="BM117" s="268">
        <f t="shared" si="92"/>
        <v>4000</v>
      </c>
      <c r="BN117" s="268">
        <v>0</v>
      </c>
    </row>
    <row r="118" spans="1:66" x14ac:dyDescent="0.2">
      <c r="A118" s="390" t="str">
        <f t="shared" si="66"/>
        <v>220018005</v>
      </c>
      <c r="B118" s="391">
        <v>2.2000000000000002</v>
      </c>
      <c r="C118" s="392" t="s">
        <v>212</v>
      </c>
      <c r="D118" s="391" t="s">
        <v>181</v>
      </c>
      <c r="E118" s="393">
        <v>0</v>
      </c>
      <c r="F118" s="394">
        <v>1.1000000000000001</v>
      </c>
      <c r="G118" s="448" t="s">
        <v>106</v>
      </c>
      <c r="H118" s="46">
        <f>'Wind Conditions'!$C$6</f>
        <v>12</v>
      </c>
      <c r="I118" s="471">
        <f>'Wind Conditions'!$C$20</f>
        <v>9.8021333333333349E-2</v>
      </c>
      <c r="J118" s="56">
        <f>'Wind Conditions'!$D$20</f>
        <v>7.0999999999999994E-2</v>
      </c>
      <c r="K118" s="398" t="s">
        <v>188</v>
      </c>
      <c r="L118" s="395">
        <f t="shared" si="101"/>
        <v>180</v>
      </c>
      <c r="M118" s="395">
        <v>0</v>
      </c>
      <c r="N118" s="578" t="s">
        <v>210</v>
      </c>
      <c r="O118" s="449">
        <f>'Wave and Current Conditions'!$O$13</f>
        <v>1.4727272727272727</v>
      </c>
      <c r="P118" s="449">
        <f>'Wave and Current Conditions'!$AD$13</f>
        <v>7.6416666666666657</v>
      </c>
      <c r="Q118" s="398">
        <v>5</v>
      </c>
      <c r="R118" s="395">
        <f t="shared" si="67"/>
        <v>180</v>
      </c>
      <c r="S118" s="412">
        <f t="shared" si="103"/>
        <v>5</v>
      </c>
      <c r="T118" s="481">
        <f t="shared" si="75"/>
        <v>-57508598.853213154</v>
      </c>
      <c r="U118" s="450" t="s">
        <v>211</v>
      </c>
      <c r="V118" s="395">
        <f t="shared" si="102"/>
        <v>180</v>
      </c>
      <c r="W118" s="395">
        <f>'Wave and Current Conditions'!$D$98</f>
        <v>0.12</v>
      </c>
      <c r="X118" s="395">
        <v>400</v>
      </c>
      <c r="Y118" s="395">
        <v>3600</v>
      </c>
      <c r="Z118" s="399">
        <v>0.01</v>
      </c>
      <c r="AD118" s="239" t="str">
        <f t="shared" si="96"/>
        <v>'220018005'</v>
      </c>
      <c r="AE118" s="269" t="str">
        <f t="shared" si="81"/>
        <v>'POW'</v>
      </c>
      <c r="AF118" s="268">
        <f t="shared" si="97"/>
        <v>180</v>
      </c>
      <c r="AG118" s="268">
        <f t="shared" si="98"/>
        <v>12</v>
      </c>
      <c r="AH118" s="268">
        <f t="shared" si="82"/>
        <v>1</v>
      </c>
      <c r="AI118" s="239" t="str">
        <f t="shared" si="99"/>
        <v>'E'</v>
      </c>
      <c r="AJ118" s="268">
        <f t="shared" si="83"/>
        <v>10</v>
      </c>
      <c r="AK118" s="268">
        <f t="shared" si="76"/>
        <v>180</v>
      </c>
      <c r="AL118" s="270">
        <f t="shared" si="84"/>
        <v>1.4727272727272727</v>
      </c>
      <c r="AM118" s="270">
        <f t="shared" si="85"/>
        <v>7.6416666666666657</v>
      </c>
      <c r="AN118" s="268">
        <f t="shared" si="72"/>
        <v>2.4</v>
      </c>
      <c r="AO118" s="268">
        <f t="shared" si="86"/>
        <v>5</v>
      </c>
      <c r="AP118" s="268">
        <v>0</v>
      </c>
      <c r="AQ118" s="268">
        <v>15</v>
      </c>
      <c r="AR118" s="268">
        <f t="shared" si="73"/>
        <v>2.4</v>
      </c>
      <c r="AS118" s="268">
        <v>0</v>
      </c>
      <c r="AT118" s="268">
        <v>0</v>
      </c>
      <c r="AU118" s="268">
        <f t="shared" si="77"/>
        <v>180</v>
      </c>
      <c r="AV118" s="268">
        <f t="shared" si="87"/>
        <v>0.12</v>
      </c>
      <c r="AW118" s="268" t="s">
        <v>14</v>
      </c>
      <c r="AX118" s="269" t="str">
        <f t="shared" si="88"/>
        <v>{0,0,0,0,-57508598.8532132,0}</v>
      </c>
      <c r="AY118" s="268" t="s">
        <v>14</v>
      </c>
      <c r="AZ118" s="268" t="s">
        <v>15</v>
      </c>
      <c r="BA118" s="268">
        <v>0</v>
      </c>
      <c r="BB118" s="268">
        <v>0</v>
      </c>
      <c r="BC118" s="268">
        <f t="shared" si="89"/>
        <v>0</v>
      </c>
      <c r="BD118" s="268">
        <f t="shared" si="100"/>
        <v>0</v>
      </c>
      <c r="BE118" s="268">
        <f t="shared" si="90"/>
        <v>4000</v>
      </c>
      <c r="BF118" s="268">
        <v>1</v>
      </c>
      <c r="BG118" s="268">
        <v>1</v>
      </c>
      <c r="BH118" s="268">
        <v>1</v>
      </c>
      <c r="BI118" s="268"/>
      <c r="BJ118" s="268">
        <v>1</v>
      </c>
      <c r="BK118" s="268">
        <v>1</v>
      </c>
      <c r="BL118" s="268">
        <f t="shared" si="91"/>
        <v>400</v>
      </c>
      <c r="BM118" s="268">
        <f t="shared" si="92"/>
        <v>4000</v>
      </c>
      <c r="BN118" s="268">
        <v>0</v>
      </c>
    </row>
    <row r="119" spans="1:66" x14ac:dyDescent="0.2">
      <c r="A119" s="402" t="str">
        <f t="shared" si="66"/>
        <v>220018006</v>
      </c>
      <c r="B119" s="391">
        <v>2.2000000000000002</v>
      </c>
      <c r="C119" s="392" t="s">
        <v>212</v>
      </c>
      <c r="D119" s="403" t="s">
        <v>181</v>
      </c>
      <c r="E119" s="405">
        <v>0</v>
      </c>
      <c r="F119" s="406">
        <v>1.1000000000000001</v>
      </c>
      <c r="G119" s="448" t="s">
        <v>106</v>
      </c>
      <c r="H119" s="46">
        <f>'Wind Conditions'!$C$6</f>
        <v>12</v>
      </c>
      <c r="I119" s="471">
        <f>'Wind Conditions'!$C$20</f>
        <v>9.8021333333333349E-2</v>
      </c>
      <c r="J119" s="56">
        <f>'Wind Conditions'!$D$20</f>
        <v>7.0999999999999994E-2</v>
      </c>
      <c r="K119" s="410" t="s">
        <v>190</v>
      </c>
      <c r="L119" s="395">
        <f t="shared" si="101"/>
        <v>180</v>
      </c>
      <c r="M119" s="395">
        <v>0</v>
      </c>
      <c r="N119" s="578" t="s">
        <v>210</v>
      </c>
      <c r="O119" s="449">
        <f>'Wave and Current Conditions'!$O$13</f>
        <v>1.4727272727272727</v>
      </c>
      <c r="P119" s="449">
        <f>'Wave and Current Conditions'!$AD$13</f>
        <v>7.6416666666666657</v>
      </c>
      <c r="Q119" s="410">
        <v>6</v>
      </c>
      <c r="R119" s="407">
        <f t="shared" si="67"/>
        <v>180</v>
      </c>
      <c r="S119" s="412">
        <f t="shared" si="103"/>
        <v>5</v>
      </c>
      <c r="T119" s="481">
        <f t="shared" si="75"/>
        <v>-57508598.853213154</v>
      </c>
      <c r="U119" s="450" t="s">
        <v>211</v>
      </c>
      <c r="V119" s="407">
        <f t="shared" si="102"/>
        <v>180</v>
      </c>
      <c r="W119" s="395">
        <f>'Wave and Current Conditions'!$D$98</f>
        <v>0.12</v>
      </c>
      <c r="X119" s="395">
        <v>400</v>
      </c>
      <c r="Y119" s="395">
        <v>3600</v>
      </c>
      <c r="Z119" s="411">
        <v>0.01</v>
      </c>
      <c r="AD119" s="239" t="str">
        <f t="shared" si="96"/>
        <v>'220018006'</v>
      </c>
      <c r="AE119" s="269" t="str">
        <f t="shared" si="81"/>
        <v>'POW'</v>
      </c>
      <c r="AF119" s="268">
        <f t="shared" si="97"/>
        <v>180</v>
      </c>
      <c r="AG119" s="268">
        <f t="shared" si="98"/>
        <v>12</v>
      </c>
      <c r="AH119" s="268">
        <f t="shared" si="82"/>
        <v>1</v>
      </c>
      <c r="AI119" s="239" t="str">
        <f t="shared" si="99"/>
        <v>'F'</v>
      </c>
      <c r="AJ119" s="268">
        <f t="shared" si="83"/>
        <v>10</v>
      </c>
      <c r="AK119" s="268">
        <f t="shared" si="76"/>
        <v>180</v>
      </c>
      <c r="AL119" s="270">
        <f t="shared" si="84"/>
        <v>1.4727272727272727</v>
      </c>
      <c r="AM119" s="270">
        <f t="shared" si="85"/>
        <v>7.6416666666666657</v>
      </c>
      <c r="AN119" s="268">
        <f t="shared" si="72"/>
        <v>2.4</v>
      </c>
      <c r="AO119" s="268">
        <f t="shared" si="86"/>
        <v>6</v>
      </c>
      <c r="AP119" s="268">
        <v>0</v>
      </c>
      <c r="AQ119" s="268">
        <v>15</v>
      </c>
      <c r="AR119" s="268">
        <f t="shared" si="73"/>
        <v>2.4</v>
      </c>
      <c r="AS119" s="268">
        <v>0</v>
      </c>
      <c r="AT119" s="268">
        <v>0</v>
      </c>
      <c r="AU119" s="268">
        <f t="shared" si="77"/>
        <v>180</v>
      </c>
      <c r="AV119" s="268">
        <f t="shared" si="87"/>
        <v>0.12</v>
      </c>
      <c r="AW119" s="268" t="s">
        <v>14</v>
      </c>
      <c r="AX119" s="269" t="str">
        <f t="shared" si="88"/>
        <v>{0,0,0,0,-57508598.8532132,0}</v>
      </c>
      <c r="AY119" s="268" t="s">
        <v>14</v>
      </c>
      <c r="AZ119" s="268" t="s">
        <v>15</v>
      </c>
      <c r="BA119" s="268">
        <v>0</v>
      </c>
      <c r="BB119" s="268">
        <v>0</v>
      </c>
      <c r="BC119" s="268">
        <f t="shared" si="89"/>
        <v>0</v>
      </c>
      <c r="BD119" s="268">
        <f t="shared" si="100"/>
        <v>0</v>
      </c>
      <c r="BE119" s="268">
        <f t="shared" si="90"/>
        <v>4000</v>
      </c>
      <c r="BF119" s="268">
        <v>1</v>
      </c>
      <c r="BG119" s="268">
        <v>1</v>
      </c>
      <c r="BH119" s="268">
        <v>1</v>
      </c>
      <c r="BI119" s="268"/>
      <c r="BJ119" s="268">
        <v>1</v>
      </c>
      <c r="BK119" s="268">
        <v>1</v>
      </c>
      <c r="BL119" s="268">
        <f t="shared" si="91"/>
        <v>400</v>
      </c>
      <c r="BM119" s="268">
        <f t="shared" si="92"/>
        <v>4000</v>
      </c>
      <c r="BN119" s="268">
        <v>0</v>
      </c>
    </row>
    <row r="120" spans="1:66" x14ac:dyDescent="0.2">
      <c r="A120" s="402" t="str">
        <f t="shared" si="66"/>
        <v>220018007</v>
      </c>
      <c r="B120" s="391">
        <v>2.2000000000000002</v>
      </c>
      <c r="C120" s="392" t="s">
        <v>212</v>
      </c>
      <c r="D120" s="403" t="s">
        <v>181</v>
      </c>
      <c r="E120" s="405">
        <v>0</v>
      </c>
      <c r="F120" s="406">
        <v>1.1000000000000001</v>
      </c>
      <c r="G120" s="448" t="s">
        <v>106</v>
      </c>
      <c r="H120" s="46">
        <f>'Wind Conditions'!$C$6</f>
        <v>12</v>
      </c>
      <c r="I120" s="471">
        <f>'Wind Conditions'!$C$20</f>
        <v>9.8021333333333349E-2</v>
      </c>
      <c r="J120" s="56">
        <f>'Wind Conditions'!$D$20</f>
        <v>7.0999999999999994E-2</v>
      </c>
      <c r="K120" s="447" t="s">
        <v>191</v>
      </c>
      <c r="L120" s="395">
        <f t="shared" si="101"/>
        <v>180</v>
      </c>
      <c r="M120" s="395">
        <v>0</v>
      </c>
      <c r="N120" s="578" t="s">
        <v>210</v>
      </c>
      <c r="O120" s="449">
        <f>'Wave and Current Conditions'!$O$13</f>
        <v>1.4727272727272727</v>
      </c>
      <c r="P120" s="449">
        <f>'Wave and Current Conditions'!$AD$13</f>
        <v>7.6416666666666657</v>
      </c>
      <c r="Q120" s="410">
        <v>7</v>
      </c>
      <c r="R120" s="407">
        <f t="shared" si="67"/>
        <v>180</v>
      </c>
      <c r="S120" s="412">
        <f t="shared" si="103"/>
        <v>5</v>
      </c>
      <c r="T120" s="481">
        <f t="shared" si="75"/>
        <v>-57508598.853213154</v>
      </c>
      <c r="U120" s="450" t="s">
        <v>211</v>
      </c>
      <c r="V120" s="407">
        <f t="shared" ref="V120:V131" si="104">R120</f>
        <v>180</v>
      </c>
      <c r="W120" s="395">
        <f>'Wave and Current Conditions'!$D$98</f>
        <v>0.12</v>
      </c>
      <c r="X120" s="395">
        <v>400</v>
      </c>
      <c r="Y120" s="395">
        <v>3600</v>
      </c>
      <c r="Z120" s="411">
        <v>0.01</v>
      </c>
      <c r="AD120" s="239" t="str">
        <f t="shared" si="96"/>
        <v>'220018007'</v>
      </c>
      <c r="AE120" s="269" t="str">
        <f t="shared" si="81"/>
        <v>'POW'</v>
      </c>
      <c r="AF120" s="268">
        <f t="shared" si="97"/>
        <v>180</v>
      </c>
      <c r="AG120" s="268">
        <f t="shared" si="98"/>
        <v>12</v>
      </c>
      <c r="AH120" s="268">
        <f t="shared" si="82"/>
        <v>1</v>
      </c>
      <c r="AI120" s="239" t="str">
        <f t="shared" si="99"/>
        <v>'G'</v>
      </c>
      <c r="AJ120" s="268">
        <f t="shared" si="83"/>
        <v>10</v>
      </c>
      <c r="AK120" s="268">
        <f t="shared" si="76"/>
        <v>180</v>
      </c>
      <c r="AL120" s="270">
        <f t="shared" si="84"/>
        <v>1.4727272727272727</v>
      </c>
      <c r="AM120" s="270">
        <f t="shared" si="85"/>
        <v>7.6416666666666657</v>
      </c>
      <c r="AN120" s="268">
        <f t="shared" si="72"/>
        <v>2.4</v>
      </c>
      <c r="AO120" s="268">
        <f t="shared" si="86"/>
        <v>7</v>
      </c>
      <c r="AP120" s="268">
        <v>0</v>
      </c>
      <c r="AQ120" s="268">
        <v>15</v>
      </c>
      <c r="AR120" s="268">
        <f t="shared" si="73"/>
        <v>2.4</v>
      </c>
      <c r="AS120" s="268">
        <v>0</v>
      </c>
      <c r="AT120" s="268">
        <v>0</v>
      </c>
      <c r="AU120" s="268">
        <f t="shared" si="77"/>
        <v>180</v>
      </c>
      <c r="AV120" s="268">
        <f t="shared" si="87"/>
        <v>0.12</v>
      </c>
      <c r="AW120" s="268" t="s">
        <v>14</v>
      </c>
      <c r="AX120" s="269" t="str">
        <f t="shared" si="88"/>
        <v>{0,0,0,0,-57508598.8532132,0}</v>
      </c>
      <c r="AY120" s="268" t="s">
        <v>14</v>
      </c>
      <c r="AZ120" s="268" t="s">
        <v>15</v>
      </c>
      <c r="BA120" s="268">
        <v>0</v>
      </c>
      <c r="BB120" s="268">
        <v>0</v>
      </c>
      <c r="BC120" s="268">
        <f t="shared" si="89"/>
        <v>0</v>
      </c>
      <c r="BD120" s="268">
        <f t="shared" si="100"/>
        <v>0</v>
      </c>
      <c r="BE120" s="268">
        <f t="shared" si="90"/>
        <v>4000</v>
      </c>
      <c r="BF120" s="268">
        <v>1</v>
      </c>
      <c r="BG120" s="268">
        <v>1</v>
      </c>
      <c r="BH120" s="268">
        <v>1</v>
      </c>
      <c r="BI120" s="268"/>
      <c r="BJ120" s="268">
        <v>1</v>
      </c>
      <c r="BK120" s="268">
        <v>1</v>
      </c>
      <c r="BL120" s="268">
        <f t="shared" si="91"/>
        <v>400</v>
      </c>
      <c r="BM120" s="268">
        <f t="shared" si="92"/>
        <v>4000</v>
      </c>
      <c r="BN120" s="268">
        <v>0</v>
      </c>
    </row>
    <row r="121" spans="1:66" x14ac:dyDescent="0.2">
      <c r="A121" s="402" t="str">
        <f t="shared" si="66"/>
        <v>220018008</v>
      </c>
      <c r="B121" s="391">
        <v>2.2000000000000002</v>
      </c>
      <c r="C121" s="392" t="s">
        <v>212</v>
      </c>
      <c r="D121" s="403" t="s">
        <v>181</v>
      </c>
      <c r="E121" s="405">
        <v>0</v>
      </c>
      <c r="F121" s="406">
        <v>1.1000000000000001</v>
      </c>
      <c r="G121" s="448" t="s">
        <v>106</v>
      </c>
      <c r="H121" s="46">
        <f>'Wind Conditions'!$C$6</f>
        <v>12</v>
      </c>
      <c r="I121" s="471">
        <f>'Wind Conditions'!$C$20</f>
        <v>9.8021333333333349E-2</v>
      </c>
      <c r="J121" s="56">
        <f>'Wind Conditions'!$D$20</f>
        <v>7.0999999999999994E-2</v>
      </c>
      <c r="K121" s="447" t="s">
        <v>192</v>
      </c>
      <c r="L121" s="395">
        <f t="shared" si="101"/>
        <v>180</v>
      </c>
      <c r="M121" s="395">
        <v>0</v>
      </c>
      <c r="N121" s="578" t="s">
        <v>210</v>
      </c>
      <c r="O121" s="449">
        <f>'Wave and Current Conditions'!$O$13</f>
        <v>1.4727272727272727</v>
      </c>
      <c r="P121" s="449">
        <f>'Wave and Current Conditions'!$AD$13</f>
        <v>7.6416666666666657</v>
      </c>
      <c r="Q121" s="410">
        <v>8</v>
      </c>
      <c r="R121" s="407">
        <f t="shared" si="67"/>
        <v>180</v>
      </c>
      <c r="S121" s="412">
        <f t="shared" si="103"/>
        <v>5</v>
      </c>
      <c r="T121" s="481">
        <f t="shared" si="75"/>
        <v>-57508598.853213154</v>
      </c>
      <c r="U121" s="450" t="s">
        <v>211</v>
      </c>
      <c r="V121" s="407">
        <f t="shared" si="104"/>
        <v>180</v>
      </c>
      <c r="W121" s="395">
        <f>'Wave and Current Conditions'!$D$98</f>
        <v>0.12</v>
      </c>
      <c r="X121" s="395">
        <v>400</v>
      </c>
      <c r="Y121" s="395">
        <v>3600</v>
      </c>
      <c r="Z121" s="411">
        <v>0.01</v>
      </c>
      <c r="AD121" s="239" t="str">
        <f t="shared" si="96"/>
        <v>'220018008'</v>
      </c>
      <c r="AE121" s="269" t="str">
        <f t="shared" si="81"/>
        <v>'POW'</v>
      </c>
      <c r="AF121" s="268">
        <f t="shared" si="97"/>
        <v>180</v>
      </c>
      <c r="AG121" s="268">
        <f t="shared" si="98"/>
        <v>12</v>
      </c>
      <c r="AH121" s="268">
        <f t="shared" si="82"/>
        <v>1</v>
      </c>
      <c r="AI121" s="239" t="str">
        <f t="shared" si="99"/>
        <v>'H'</v>
      </c>
      <c r="AJ121" s="268">
        <f t="shared" si="83"/>
        <v>10</v>
      </c>
      <c r="AK121" s="268">
        <f t="shared" si="76"/>
        <v>180</v>
      </c>
      <c r="AL121" s="270">
        <f t="shared" si="84"/>
        <v>1.4727272727272727</v>
      </c>
      <c r="AM121" s="270">
        <f t="shared" si="85"/>
        <v>7.6416666666666657</v>
      </c>
      <c r="AN121" s="268">
        <f t="shared" si="72"/>
        <v>2.4</v>
      </c>
      <c r="AO121" s="268">
        <f t="shared" si="86"/>
        <v>8</v>
      </c>
      <c r="AP121" s="268">
        <v>0</v>
      </c>
      <c r="AQ121" s="268">
        <v>15</v>
      </c>
      <c r="AR121" s="268">
        <f t="shared" si="73"/>
        <v>2.4</v>
      </c>
      <c r="AS121" s="268">
        <v>0</v>
      </c>
      <c r="AT121" s="268">
        <v>0</v>
      </c>
      <c r="AU121" s="268">
        <f t="shared" si="77"/>
        <v>180</v>
      </c>
      <c r="AV121" s="268">
        <f t="shared" si="87"/>
        <v>0.12</v>
      </c>
      <c r="AW121" s="268" t="s">
        <v>14</v>
      </c>
      <c r="AX121" s="269" t="str">
        <f t="shared" si="88"/>
        <v>{0,0,0,0,-57508598.8532132,0}</v>
      </c>
      <c r="AY121" s="268" t="s">
        <v>14</v>
      </c>
      <c r="AZ121" s="268" t="s">
        <v>15</v>
      </c>
      <c r="BA121" s="268">
        <v>0</v>
      </c>
      <c r="BB121" s="268">
        <v>0</v>
      </c>
      <c r="BC121" s="268">
        <f t="shared" si="89"/>
        <v>0</v>
      </c>
      <c r="BD121" s="268">
        <f t="shared" si="100"/>
        <v>0</v>
      </c>
      <c r="BE121" s="268">
        <f t="shared" si="90"/>
        <v>4000</v>
      </c>
      <c r="BF121" s="268">
        <v>1</v>
      </c>
      <c r="BG121" s="268">
        <v>1</v>
      </c>
      <c r="BH121" s="268">
        <v>1</v>
      </c>
      <c r="BI121" s="268"/>
      <c r="BJ121" s="268">
        <v>1</v>
      </c>
      <c r="BK121" s="268">
        <v>1</v>
      </c>
      <c r="BL121" s="268">
        <f t="shared" si="91"/>
        <v>400</v>
      </c>
      <c r="BM121" s="268">
        <f t="shared" si="92"/>
        <v>4000</v>
      </c>
      <c r="BN121" s="268">
        <v>0</v>
      </c>
    </row>
    <row r="122" spans="1:66" x14ac:dyDescent="0.2">
      <c r="A122" s="402" t="str">
        <f t="shared" si="66"/>
        <v>220018009</v>
      </c>
      <c r="B122" s="391">
        <v>2.2000000000000002</v>
      </c>
      <c r="C122" s="392" t="s">
        <v>212</v>
      </c>
      <c r="D122" s="403" t="s">
        <v>181</v>
      </c>
      <c r="E122" s="405">
        <v>0</v>
      </c>
      <c r="F122" s="406">
        <v>1.1000000000000001</v>
      </c>
      <c r="G122" s="448" t="s">
        <v>106</v>
      </c>
      <c r="H122" s="46">
        <f>'Wind Conditions'!$C$6</f>
        <v>12</v>
      </c>
      <c r="I122" s="471">
        <f>'Wind Conditions'!$C$20</f>
        <v>9.8021333333333349E-2</v>
      </c>
      <c r="J122" s="56">
        <f>'Wind Conditions'!$D$20</f>
        <v>7.0999999999999994E-2</v>
      </c>
      <c r="K122" s="447" t="s">
        <v>193</v>
      </c>
      <c r="L122" s="395">
        <f t="shared" si="101"/>
        <v>180</v>
      </c>
      <c r="M122" s="395">
        <v>0</v>
      </c>
      <c r="N122" s="578" t="s">
        <v>210</v>
      </c>
      <c r="O122" s="449">
        <f>'Wave and Current Conditions'!$O$13</f>
        <v>1.4727272727272727</v>
      </c>
      <c r="P122" s="449">
        <f>'Wave and Current Conditions'!$AD$13</f>
        <v>7.6416666666666657</v>
      </c>
      <c r="Q122" s="410">
        <v>9</v>
      </c>
      <c r="R122" s="407">
        <f t="shared" si="67"/>
        <v>180</v>
      </c>
      <c r="S122" s="412">
        <f t="shared" si="103"/>
        <v>5</v>
      </c>
      <c r="T122" s="481">
        <f t="shared" si="75"/>
        <v>-57508598.853213154</v>
      </c>
      <c r="U122" s="450" t="s">
        <v>211</v>
      </c>
      <c r="V122" s="407">
        <f t="shared" si="104"/>
        <v>180</v>
      </c>
      <c r="W122" s="395">
        <f>'Wave and Current Conditions'!$D$98</f>
        <v>0.12</v>
      </c>
      <c r="X122" s="395">
        <v>400</v>
      </c>
      <c r="Y122" s="395">
        <v>3600</v>
      </c>
      <c r="Z122" s="411">
        <v>0.01</v>
      </c>
      <c r="AD122" s="239" t="str">
        <f t="shared" si="96"/>
        <v>'220018009'</v>
      </c>
      <c r="AE122" s="269" t="str">
        <f t="shared" si="81"/>
        <v>'POW'</v>
      </c>
      <c r="AF122" s="268">
        <f t="shared" si="97"/>
        <v>180</v>
      </c>
      <c r="AG122" s="268">
        <f t="shared" si="98"/>
        <v>12</v>
      </c>
      <c r="AH122" s="268">
        <f t="shared" si="82"/>
        <v>1</v>
      </c>
      <c r="AI122" s="239" t="str">
        <f t="shared" si="99"/>
        <v>'I'</v>
      </c>
      <c r="AJ122" s="268">
        <f t="shared" si="83"/>
        <v>10</v>
      </c>
      <c r="AK122" s="268">
        <f t="shared" si="76"/>
        <v>180</v>
      </c>
      <c r="AL122" s="270">
        <f t="shared" si="84"/>
        <v>1.4727272727272727</v>
      </c>
      <c r="AM122" s="270">
        <f t="shared" si="85"/>
        <v>7.6416666666666657</v>
      </c>
      <c r="AN122" s="268">
        <f t="shared" si="72"/>
        <v>2.4</v>
      </c>
      <c r="AO122" s="268">
        <f t="shared" si="86"/>
        <v>9</v>
      </c>
      <c r="AP122" s="268">
        <v>0</v>
      </c>
      <c r="AQ122" s="268">
        <v>15</v>
      </c>
      <c r="AR122" s="268">
        <f t="shared" si="73"/>
        <v>2.4</v>
      </c>
      <c r="AS122" s="268">
        <v>0</v>
      </c>
      <c r="AT122" s="268">
        <v>0</v>
      </c>
      <c r="AU122" s="268">
        <f t="shared" si="77"/>
        <v>180</v>
      </c>
      <c r="AV122" s="268">
        <f t="shared" si="87"/>
        <v>0.12</v>
      </c>
      <c r="AW122" s="268" t="s">
        <v>14</v>
      </c>
      <c r="AX122" s="269" t="str">
        <f t="shared" si="88"/>
        <v>{0,0,0,0,-57508598.8532132,0}</v>
      </c>
      <c r="AY122" s="268" t="s">
        <v>14</v>
      </c>
      <c r="AZ122" s="268" t="s">
        <v>15</v>
      </c>
      <c r="BA122" s="268">
        <v>0</v>
      </c>
      <c r="BB122" s="268">
        <v>0</v>
      </c>
      <c r="BC122" s="268">
        <f t="shared" si="89"/>
        <v>0</v>
      </c>
      <c r="BD122" s="268">
        <f t="shared" si="100"/>
        <v>0</v>
      </c>
      <c r="BE122" s="268">
        <f t="shared" si="90"/>
        <v>4000</v>
      </c>
      <c r="BF122" s="268">
        <v>1</v>
      </c>
      <c r="BG122" s="268">
        <v>1</v>
      </c>
      <c r="BH122" s="268">
        <v>1</v>
      </c>
      <c r="BI122" s="268"/>
      <c r="BJ122" s="268">
        <v>1</v>
      </c>
      <c r="BK122" s="268">
        <v>1</v>
      </c>
      <c r="BL122" s="268">
        <f t="shared" si="91"/>
        <v>400</v>
      </c>
      <c r="BM122" s="268">
        <f t="shared" si="92"/>
        <v>4000</v>
      </c>
      <c r="BN122" s="268">
        <v>0</v>
      </c>
    </row>
    <row r="123" spans="1:66" x14ac:dyDescent="0.2">
      <c r="A123" s="402" t="str">
        <f t="shared" si="66"/>
        <v>220018010</v>
      </c>
      <c r="B123" s="391">
        <v>2.2000000000000002</v>
      </c>
      <c r="C123" s="392" t="s">
        <v>212</v>
      </c>
      <c r="D123" s="403" t="s">
        <v>181</v>
      </c>
      <c r="E123" s="405">
        <v>0</v>
      </c>
      <c r="F123" s="406">
        <v>1.1000000000000001</v>
      </c>
      <c r="G123" s="448" t="s">
        <v>106</v>
      </c>
      <c r="H123" s="46">
        <f>'Wind Conditions'!$C$6</f>
        <v>12</v>
      </c>
      <c r="I123" s="471">
        <f>'Wind Conditions'!$C$20</f>
        <v>9.8021333333333349E-2</v>
      </c>
      <c r="J123" s="56">
        <f>'Wind Conditions'!$D$20</f>
        <v>7.0999999999999994E-2</v>
      </c>
      <c r="K123" s="447" t="s">
        <v>194</v>
      </c>
      <c r="L123" s="395">
        <f t="shared" si="101"/>
        <v>180</v>
      </c>
      <c r="M123" s="395">
        <v>0</v>
      </c>
      <c r="N123" s="578" t="s">
        <v>210</v>
      </c>
      <c r="O123" s="449">
        <f>'Wave and Current Conditions'!$O$13</f>
        <v>1.4727272727272727</v>
      </c>
      <c r="P123" s="449">
        <f>'Wave and Current Conditions'!$AD$13</f>
        <v>7.6416666666666657</v>
      </c>
      <c r="Q123" s="410">
        <v>10</v>
      </c>
      <c r="R123" s="407">
        <f t="shared" si="67"/>
        <v>180</v>
      </c>
      <c r="S123" s="412">
        <f t="shared" si="103"/>
        <v>5</v>
      </c>
      <c r="T123" s="481">
        <f t="shared" si="75"/>
        <v>-57508598.853213154</v>
      </c>
      <c r="U123" s="450" t="s">
        <v>211</v>
      </c>
      <c r="V123" s="407">
        <f t="shared" si="104"/>
        <v>180</v>
      </c>
      <c r="W123" s="395">
        <f>'Wave and Current Conditions'!$D$98</f>
        <v>0.12</v>
      </c>
      <c r="X123" s="395">
        <v>400</v>
      </c>
      <c r="Y123" s="395">
        <v>3600</v>
      </c>
      <c r="Z123" s="411">
        <v>0.01</v>
      </c>
      <c r="AD123" s="239" t="str">
        <f t="shared" si="96"/>
        <v>'220018010'</v>
      </c>
      <c r="AE123" s="269" t="str">
        <f t="shared" si="81"/>
        <v>'POW'</v>
      </c>
      <c r="AF123" s="268">
        <f t="shared" si="97"/>
        <v>180</v>
      </c>
      <c r="AG123" s="268">
        <f t="shared" si="98"/>
        <v>12</v>
      </c>
      <c r="AH123" s="268">
        <f t="shared" si="82"/>
        <v>1</v>
      </c>
      <c r="AI123" s="239" t="str">
        <f t="shared" si="99"/>
        <v>'J'</v>
      </c>
      <c r="AJ123" s="268">
        <f t="shared" si="83"/>
        <v>10</v>
      </c>
      <c r="AK123" s="268">
        <f t="shared" si="76"/>
        <v>180</v>
      </c>
      <c r="AL123" s="270">
        <f t="shared" si="84"/>
        <v>1.4727272727272727</v>
      </c>
      <c r="AM123" s="270">
        <f t="shared" si="85"/>
        <v>7.6416666666666657</v>
      </c>
      <c r="AN123" s="268">
        <f t="shared" si="72"/>
        <v>2.4</v>
      </c>
      <c r="AO123" s="268">
        <f t="shared" si="86"/>
        <v>10</v>
      </c>
      <c r="AP123" s="268">
        <v>0</v>
      </c>
      <c r="AQ123" s="268">
        <v>15</v>
      </c>
      <c r="AR123" s="268">
        <f t="shared" si="73"/>
        <v>2.4</v>
      </c>
      <c r="AS123" s="268">
        <v>0</v>
      </c>
      <c r="AT123" s="268">
        <v>0</v>
      </c>
      <c r="AU123" s="268">
        <f t="shared" si="77"/>
        <v>180</v>
      </c>
      <c r="AV123" s="268">
        <f t="shared" si="87"/>
        <v>0.12</v>
      </c>
      <c r="AW123" s="268" t="s">
        <v>14</v>
      </c>
      <c r="AX123" s="269" t="str">
        <f t="shared" si="88"/>
        <v>{0,0,0,0,-57508598.8532132,0}</v>
      </c>
      <c r="AY123" s="268" t="s">
        <v>14</v>
      </c>
      <c r="AZ123" s="268" t="s">
        <v>15</v>
      </c>
      <c r="BA123" s="268">
        <v>0</v>
      </c>
      <c r="BB123" s="268">
        <v>0</v>
      </c>
      <c r="BC123" s="268">
        <f t="shared" si="89"/>
        <v>0</v>
      </c>
      <c r="BD123" s="268">
        <f t="shared" si="100"/>
        <v>0</v>
      </c>
      <c r="BE123" s="268">
        <f t="shared" si="90"/>
        <v>4000</v>
      </c>
      <c r="BF123" s="268">
        <v>1</v>
      </c>
      <c r="BG123" s="268">
        <v>1</v>
      </c>
      <c r="BH123" s="268">
        <v>1</v>
      </c>
      <c r="BI123" s="268"/>
      <c r="BJ123" s="268">
        <v>1</v>
      </c>
      <c r="BK123" s="268">
        <v>1</v>
      </c>
      <c r="BL123" s="268">
        <f t="shared" si="91"/>
        <v>400</v>
      </c>
      <c r="BM123" s="268">
        <f t="shared" si="92"/>
        <v>4000</v>
      </c>
      <c r="BN123" s="268">
        <v>0</v>
      </c>
    </row>
    <row r="124" spans="1:66" x14ac:dyDescent="0.2">
      <c r="A124" s="402" t="str">
        <f t="shared" si="66"/>
        <v>220018011</v>
      </c>
      <c r="B124" s="391">
        <v>2.2000000000000002</v>
      </c>
      <c r="C124" s="392" t="s">
        <v>212</v>
      </c>
      <c r="D124" s="403" t="s">
        <v>181</v>
      </c>
      <c r="E124" s="405">
        <v>0</v>
      </c>
      <c r="F124" s="406">
        <v>1.1000000000000001</v>
      </c>
      <c r="G124" s="448" t="s">
        <v>106</v>
      </c>
      <c r="H124" s="46">
        <f>'Wind Conditions'!$C$6</f>
        <v>12</v>
      </c>
      <c r="I124" s="471">
        <f>'Wind Conditions'!$C$20</f>
        <v>9.8021333333333349E-2</v>
      </c>
      <c r="J124" s="56">
        <f>'Wind Conditions'!$D$20</f>
        <v>7.0999999999999994E-2</v>
      </c>
      <c r="K124" s="447" t="s">
        <v>195</v>
      </c>
      <c r="L124" s="395">
        <f t="shared" si="101"/>
        <v>180</v>
      </c>
      <c r="M124" s="395">
        <v>0</v>
      </c>
      <c r="N124" s="578" t="s">
        <v>210</v>
      </c>
      <c r="O124" s="449">
        <f>'Wave and Current Conditions'!$O$13</f>
        <v>1.4727272727272727</v>
      </c>
      <c r="P124" s="449">
        <f>'Wave and Current Conditions'!$AD$13</f>
        <v>7.6416666666666657</v>
      </c>
      <c r="Q124" s="410">
        <v>11</v>
      </c>
      <c r="R124" s="407">
        <f t="shared" si="67"/>
        <v>180</v>
      </c>
      <c r="S124" s="412">
        <f t="shared" si="103"/>
        <v>5</v>
      </c>
      <c r="T124" s="481">
        <f t="shared" si="75"/>
        <v>-57508598.853213154</v>
      </c>
      <c r="U124" s="450" t="s">
        <v>211</v>
      </c>
      <c r="V124" s="407">
        <f t="shared" si="104"/>
        <v>180</v>
      </c>
      <c r="W124" s="395">
        <f>'Wave and Current Conditions'!$D$98</f>
        <v>0.12</v>
      </c>
      <c r="X124" s="395">
        <v>400</v>
      </c>
      <c r="Y124" s="395">
        <v>3600</v>
      </c>
      <c r="Z124" s="411">
        <v>0.01</v>
      </c>
      <c r="AD124" s="239" t="str">
        <f t="shared" si="96"/>
        <v>'220018011'</v>
      </c>
      <c r="AE124" s="269" t="str">
        <f t="shared" si="81"/>
        <v>'POW'</v>
      </c>
      <c r="AF124" s="268">
        <f t="shared" si="97"/>
        <v>180</v>
      </c>
      <c r="AG124" s="268">
        <f t="shared" si="98"/>
        <v>12</v>
      </c>
      <c r="AH124" s="268">
        <f t="shared" si="82"/>
        <v>1</v>
      </c>
      <c r="AI124" s="239" t="str">
        <f t="shared" si="99"/>
        <v>'K'</v>
      </c>
      <c r="AJ124" s="268">
        <f t="shared" si="83"/>
        <v>10</v>
      </c>
      <c r="AK124" s="268">
        <f t="shared" si="76"/>
        <v>180</v>
      </c>
      <c r="AL124" s="270">
        <f t="shared" si="84"/>
        <v>1.4727272727272727</v>
      </c>
      <c r="AM124" s="270">
        <f t="shared" si="85"/>
        <v>7.6416666666666657</v>
      </c>
      <c r="AN124" s="268">
        <f t="shared" si="72"/>
        <v>2.4</v>
      </c>
      <c r="AO124" s="268">
        <f t="shared" si="86"/>
        <v>11</v>
      </c>
      <c r="AP124" s="268">
        <v>0</v>
      </c>
      <c r="AQ124" s="268">
        <v>15</v>
      </c>
      <c r="AR124" s="268">
        <f t="shared" si="73"/>
        <v>2.4</v>
      </c>
      <c r="AS124" s="268">
        <v>0</v>
      </c>
      <c r="AT124" s="268">
        <v>0</v>
      </c>
      <c r="AU124" s="268">
        <f t="shared" si="77"/>
        <v>180</v>
      </c>
      <c r="AV124" s="268">
        <f t="shared" si="87"/>
        <v>0.12</v>
      </c>
      <c r="AW124" s="268" t="s">
        <v>14</v>
      </c>
      <c r="AX124" s="269" t="str">
        <f t="shared" si="88"/>
        <v>{0,0,0,0,-57508598.8532132,0}</v>
      </c>
      <c r="AY124" s="268" t="s">
        <v>14</v>
      </c>
      <c r="AZ124" s="268" t="s">
        <v>15</v>
      </c>
      <c r="BA124" s="268">
        <v>0</v>
      </c>
      <c r="BB124" s="268">
        <v>0</v>
      </c>
      <c r="BC124" s="268">
        <f t="shared" si="89"/>
        <v>0</v>
      </c>
      <c r="BD124" s="268">
        <f t="shared" si="100"/>
        <v>0</v>
      </c>
      <c r="BE124" s="268">
        <f t="shared" si="90"/>
        <v>4000</v>
      </c>
      <c r="BF124" s="268">
        <v>1</v>
      </c>
      <c r="BG124" s="268">
        <v>1</v>
      </c>
      <c r="BH124" s="268">
        <v>1</v>
      </c>
      <c r="BI124" s="268"/>
      <c r="BJ124" s="268">
        <v>1</v>
      </c>
      <c r="BK124" s="268">
        <v>1</v>
      </c>
      <c r="BL124" s="268">
        <f t="shared" si="91"/>
        <v>400</v>
      </c>
      <c r="BM124" s="268">
        <f t="shared" si="92"/>
        <v>4000</v>
      </c>
      <c r="BN124" s="268">
        <v>0</v>
      </c>
    </row>
    <row r="125" spans="1:66" x14ac:dyDescent="0.2">
      <c r="A125" s="402" t="str">
        <f t="shared" si="66"/>
        <v>220018012</v>
      </c>
      <c r="B125" s="391">
        <v>2.2000000000000002</v>
      </c>
      <c r="C125" s="392" t="s">
        <v>212</v>
      </c>
      <c r="D125" s="403" t="s">
        <v>181</v>
      </c>
      <c r="E125" s="405">
        <v>0</v>
      </c>
      <c r="F125" s="406">
        <v>1.1000000000000001</v>
      </c>
      <c r="G125" s="448" t="s">
        <v>106</v>
      </c>
      <c r="H125" s="46">
        <f>'Wind Conditions'!$C$6</f>
        <v>12</v>
      </c>
      <c r="I125" s="471">
        <f>'Wind Conditions'!$C$20</f>
        <v>9.8021333333333349E-2</v>
      </c>
      <c r="J125" s="56">
        <f>'Wind Conditions'!$D$20</f>
        <v>7.0999999999999994E-2</v>
      </c>
      <c r="K125" s="451" t="s">
        <v>196</v>
      </c>
      <c r="L125" s="395">
        <f t="shared" si="101"/>
        <v>180</v>
      </c>
      <c r="M125" s="395">
        <v>0</v>
      </c>
      <c r="N125" s="578" t="s">
        <v>210</v>
      </c>
      <c r="O125" s="449">
        <f>'Wave and Current Conditions'!$O$13</f>
        <v>1.4727272727272727</v>
      </c>
      <c r="P125" s="449">
        <f>'Wave and Current Conditions'!$AD$13</f>
        <v>7.6416666666666657</v>
      </c>
      <c r="Q125" s="410">
        <v>12</v>
      </c>
      <c r="R125" s="407">
        <f t="shared" si="67"/>
        <v>180</v>
      </c>
      <c r="S125" s="412">
        <f t="shared" si="103"/>
        <v>5</v>
      </c>
      <c r="T125" s="481">
        <f t="shared" si="75"/>
        <v>-57508598.853213154</v>
      </c>
      <c r="U125" s="450" t="s">
        <v>211</v>
      </c>
      <c r="V125" s="407">
        <f t="shared" si="104"/>
        <v>180</v>
      </c>
      <c r="W125" s="395">
        <f>'Wave and Current Conditions'!$D$98</f>
        <v>0.12</v>
      </c>
      <c r="X125" s="395">
        <v>400</v>
      </c>
      <c r="Y125" s="395">
        <v>3600</v>
      </c>
      <c r="Z125" s="411">
        <v>0.01</v>
      </c>
      <c r="AD125" s="239" t="str">
        <f t="shared" si="96"/>
        <v>'220018012'</v>
      </c>
      <c r="AE125" s="269" t="str">
        <f t="shared" si="81"/>
        <v>'POW'</v>
      </c>
      <c r="AF125" s="268">
        <f t="shared" si="97"/>
        <v>180</v>
      </c>
      <c r="AG125" s="268">
        <f t="shared" si="98"/>
        <v>12</v>
      </c>
      <c r="AH125" s="268">
        <f t="shared" si="82"/>
        <v>1</v>
      </c>
      <c r="AI125" s="239" t="str">
        <f t="shared" si="99"/>
        <v>'L'</v>
      </c>
      <c r="AJ125" s="268">
        <f t="shared" si="83"/>
        <v>10</v>
      </c>
      <c r="AK125" s="268">
        <f t="shared" si="76"/>
        <v>180</v>
      </c>
      <c r="AL125" s="270">
        <f t="shared" si="84"/>
        <v>1.4727272727272727</v>
      </c>
      <c r="AM125" s="270">
        <f t="shared" si="85"/>
        <v>7.6416666666666657</v>
      </c>
      <c r="AN125" s="268">
        <f t="shared" si="72"/>
        <v>2.4</v>
      </c>
      <c r="AO125" s="268">
        <f t="shared" si="86"/>
        <v>12</v>
      </c>
      <c r="AP125" s="268">
        <v>0</v>
      </c>
      <c r="AQ125" s="268">
        <v>15</v>
      </c>
      <c r="AR125" s="268">
        <f t="shared" si="73"/>
        <v>2.4</v>
      </c>
      <c r="AS125" s="268">
        <v>0</v>
      </c>
      <c r="AT125" s="268">
        <v>0</v>
      </c>
      <c r="AU125" s="268">
        <f t="shared" si="77"/>
        <v>180</v>
      </c>
      <c r="AV125" s="268">
        <f t="shared" si="87"/>
        <v>0.12</v>
      </c>
      <c r="AW125" s="268" t="s">
        <v>14</v>
      </c>
      <c r="AX125" s="269" t="str">
        <f t="shared" si="88"/>
        <v>{0,0,0,0,-57508598.8532132,0}</v>
      </c>
      <c r="AY125" s="268" t="s">
        <v>14</v>
      </c>
      <c r="AZ125" s="268" t="s">
        <v>15</v>
      </c>
      <c r="BA125" s="268">
        <v>0</v>
      </c>
      <c r="BB125" s="268">
        <v>0</v>
      </c>
      <c r="BC125" s="268">
        <f t="shared" si="89"/>
        <v>0</v>
      </c>
      <c r="BD125" s="268">
        <f t="shared" si="100"/>
        <v>0</v>
      </c>
      <c r="BE125" s="268">
        <f t="shared" si="90"/>
        <v>4000</v>
      </c>
      <c r="BF125" s="268">
        <v>1</v>
      </c>
      <c r="BG125" s="268">
        <v>1</v>
      </c>
      <c r="BH125" s="268">
        <v>1</v>
      </c>
      <c r="BI125" s="268"/>
      <c r="BJ125" s="268">
        <v>1</v>
      </c>
      <c r="BK125" s="268">
        <v>1</v>
      </c>
      <c r="BL125" s="268">
        <f t="shared" si="91"/>
        <v>400</v>
      </c>
      <c r="BM125" s="268">
        <f t="shared" si="92"/>
        <v>4000</v>
      </c>
      <c r="BN125" s="268">
        <v>0</v>
      </c>
    </row>
    <row r="126" spans="1:66" x14ac:dyDescent="0.2">
      <c r="A126" s="402" t="str">
        <f t="shared" si="66"/>
        <v>220018013</v>
      </c>
      <c r="B126" s="391">
        <v>2.2000000000000002</v>
      </c>
      <c r="C126" s="392" t="s">
        <v>212</v>
      </c>
      <c r="D126" s="403" t="s">
        <v>181</v>
      </c>
      <c r="E126" s="405">
        <v>0</v>
      </c>
      <c r="F126" s="406">
        <v>1.1000000000000001</v>
      </c>
      <c r="G126" s="448" t="s">
        <v>106</v>
      </c>
      <c r="H126" s="46">
        <f>'Wind Conditions'!$C$6</f>
        <v>12</v>
      </c>
      <c r="I126" s="471">
        <f>'Wind Conditions'!$C$20</f>
        <v>9.8021333333333349E-2</v>
      </c>
      <c r="J126" s="56">
        <f>'Wind Conditions'!$D$20</f>
        <v>7.0999999999999994E-2</v>
      </c>
      <c r="K126" s="447" t="s">
        <v>197</v>
      </c>
      <c r="L126" s="395">
        <f t="shared" si="101"/>
        <v>180</v>
      </c>
      <c r="M126" s="395">
        <v>0</v>
      </c>
      <c r="N126" s="578" t="s">
        <v>210</v>
      </c>
      <c r="O126" s="449">
        <f>'Wave and Current Conditions'!$O$13</f>
        <v>1.4727272727272727</v>
      </c>
      <c r="P126" s="449">
        <f>'Wave and Current Conditions'!$AD$13</f>
        <v>7.6416666666666657</v>
      </c>
      <c r="Q126" s="410">
        <v>13</v>
      </c>
      <c r="R126" s="407">
        <f t="shared" si="67"/>
        <v>180</v>
      </c>
      <c r="S126" s="412">
        <f t="shared" si="103"/>
        <v>5</v>
      </c>
      <c r="T126" s="481">
        <f t="shared" si="75"/>
        <v>-57508598.853213154</v>
      </c>
      <c r="U126" s="450" t="s">
        <v>211</v>
      </c>
      <c r="V126" s="407">
        <f t="shared" si="104"/>
        <v>180</v>
      </c>
      <c r="W126" s="395">
        <f>'Wave and Current Conditions'!$D$98</f>
        <v>0.12</v>
      </c>
      <c r="X126" s="395">
        <v>400</v>
      </c>
      <c r="Y126" s="395">
        <v>3600</v>
      </c>
      <c r="Z126" s="411">
        <v>0.01</v>
      </c>
      <c r="AD126" s="239" t="str">
        <f t="shared" si="96"/>
        <v>'220018013'</v>
      </c>
      <c r="AE126" s="269" t="str">
        <f t="shared" si="81"/>
        <v>'POW'</v>
      </c>
      <c r="AF126" s="268">
        <f t="shared" si="97"/>
        <v>180</v>
      </c>
      <c r="AG126" s="268">
        <f t="shared" si="98"/>
        <v>12</v>
      </c>
      <c r="AH126" s="268">
        <f t="shared" si="82"/>
        <v>1</v>
      </c>
      <c r="AI126" s="239" t="str">
        <f t="shared" si="99"/>
        <v>'M'</v>
      </c>
      <c r="AJ126" s="268">
        <f t="shared" si="83"/>
        <v>10</v>
      </c>
      <c r="AK126" s="268">
        <f t="shared" si="76"/>
        <v>180</v>
      </c>
      <c r="AL126" s="270">
        <f t="shared" si="84"/>
        <v>1.4727272727272727</v>
      </c>
      <c r="AM126" s="270">
        <f t="shared" si="85"/>
        <v>7.6416666666666657</v>
      </c>
      <c r="AN126" s="268">
        <f t="shared" si="72"/>
        <v>2.4</v>
      </c>
      <c r="AO126" s="268">
        <f t="shared" si="86"/>
        <v>13</v>
      </c>
      <c r="AP126" s="268">
        <v>0</v>
      </c>
      <c r="AQ126" s="268">
        <v>15</v>
      </c>
      <c r="AR126" s="268">
        <f t="shared" si="73"/>
        <v>2.4</v>
      </c>
      <c r="AS126" s="268">
        <v>0</v>
      </c>
      <c r="AT126" s="268">
        <v>0</v>
      </c>
      <c r="AU126" s="268">
        <f t="shared" si="77"/>
        <v>180</v>
      </c>
      <c r="AV126" s="268">
        <f t="shared" si="87"/>
        <v>0.12</v>
      </c>
      <c r="AW126" s="268" t="s">
        <v>14</v>
      </c>
      <c r="AX126" s="269" t="str">
        <f t="shared" si="88"/>
        <v>{0,0,0,0,-57508598.8532132,0}</v>
      </c>
      <c r="AY126" s="268" t="s">
        <v>14</v>
      </c>
      <c r="AZ126" s="268" t="s">
        <v>15</v>
      </c>
      <c r="BA126" s="268">
        <v>0</v>
      </c>
      <c r="BB126" s="268">
        <v>0</v>
      </c>
      <c r="BC126" s="268">
        <f t="shared" si="89"/>
        <v>0</v>
      </c>
      <c r="BD126" s="268">
        <f t="shared" si="100"/>
        <v>0</v>
      </c>
      <c r="BE126" s="268">
        <f t="shared" si="90"/>
        <v>4000</v>
      </c>
      <c r="BF126" s="268">
        <v>1</v>
      </c>
      <c r="BG126" s="268">
        <v>1</v>
      </c>
      <c r="BH126" s="268">
        <v>1</v>
      </c>
      <c r="BI126" s="268"/>
      <c r="BJ126" s="268">
        <v>1</v>
      </c>
      <c r="BK126" s="268">
        <v>1</v>
      </c>
      <c r="BL126" s="268">
        <f t="shared" si="91"/>
        <v>400</v>
      </c>
      <c r="BM126" s="268">
        <f t="shared" si="92"/>
        <v>4000</v>
      </c>
      <c r="BN126" s="268">
        <v>0</v>
      </c>
    </row>
    <row r="127" spans="1:66" x14ac:dyDescent="0.2">
      <c r="A127" s="402" t="str">
        <f t="shared" si="66"/>
        <v>220018014</v>
      </c>
      <c r="B127" s="391">
        <v>2.2000000000000002</v>
      </c>
      <c r="C127" s="392" t="s">
        <v>212</v>
      </c>
      <c r="D127" s="403" t="s">
        <v>181</v>
      </c>
      <c r="E127" s="405">
        <v>0</v>
      </c>
      <c r="F127" s="406">
        <v>1.1000000000000001</v>
      </c>
      <c r="G127" s="448" t="s">
        <v>106</v>
      </c>
      <c r="H127" s="46">
        <f>'Wind Conditions'!$C$6</f>
        <v>12</v>
      </c>
      <c r="I127" s="471">
        <f>'Wind Conditions'!$C$20</f>
        <v>9.8021333333333349E-2</v>
      </c>
      <c r="J127" s="56">
        <f>'Wind Conditions'!$D$20</f>
        <v>7.0999999999999994E-2</v>
      </c>
      <c r="K127" s="447" t="s">
        <v>59</v>
      </c>
      <c r="L127" s="395">
        <f t="shared" si="101"/>
        <v>180</v>
      </c>
      <c r="M127" s="395">
        <v>0</v>
      </c>
      <c r="N127" s="578" t="s">
        <v>210</v>
      </c>
      <c r="O127" s="449">
        <f>'Wave and Current Conditions'!$O$13</f>
        <v>1.4727272727272727</v>
      </c>
      <c r="P127" s="449">
        <f>'Wave and Current Conditions'!$AD$13</f>
        <v>7.6416666666666657</v>
      </c>
      <c r="Q127" s="410">
        <v>14</v>
      </c>
      <c r="R127" s="407">
        <f t="shared" si="67"/>
        <v>180</v>
      </c>
      <c r="S127" s="412">
        <f t="shared" si="103"/>
        <v>5</v>
      </c>
      <c r="T127" s="481">
        <f t="shared" si="75"/>
        <v>-57508598.853213154</v>
      </c>
      <c r="U127" s="450" t="s">
        <v>211</v>
      </c>
      <c r="V127" s="407">
        <f t="shared" si="104"/>
        <v>180</v>
      </c>
      <c r="W127" s="395">
        <f>'Wave and Current Conditions'!$D$98</f>
        <v>0.12</v>
      </c>
      <c r="X127" s="395">
        <v>400</v>
      </c>
      <c r="Y127" s="395">
        <v>3600</v>
      </c>
      <c r="Z127" s="411">
        <v>0.01</v>
      </c>
      <c r="AD127" s="239" t="str">
        <f t="shared" si="96"/>
        <v>'220018014'</v>
      </c>
      <c r="AE127" s="269" t="str">
        <f t="shared" si="81"/>
        <v>'POW'</v>
      </c>
      <c r="AF127" s="268">
        <f t="shared" si="97"/>
        <v>180</v>
      </c>
      <c r="AG127" s="268">
        <f t="shared" si="98"/>
        <v>12</v>
      </c>
      <c r="AH127" s="268">
        <f t="shared" si="82"/>
        <v>1</v>
      </c>
      <c r="AI127" s="239" t="str">
        <f t="shared" si="99"/>
        <v>'N'</v>
      </c>
      <c r="AJ127" s="268">
        <f t="shared" si="83"/>
        <v>10</v>
      </c>
      <c r="AK127" s="268">
        <f t="shared" si="76"/>
        <v>180</v>
      </c>
      <c r="AL127" s="270">
        <f t="shared" si="84"/>
        <v>1.4727272727272727</v>
      </c>
      <c r="AM127" s="270">
        <f t="shared" si="85"/>
        <v>7.6416666666666657</v>
      </c>
      <c r="AN127" s="268">
        <f t="shared" si="72"/>
        <v>2.4</v>
      </c>
      <c r="AO127" s="268">
        <f t="shared" si="86"/>
        <v>14</v>
      </c>
      <c r="AP127" s="268">
        <v>0</v>
      </c>
      <c r="AQ127" s="268">
        <v>15</v>
      </c>
      <c r="AR127" s="268">
        <f t="shared" si="73"/>
        <v>2.4</v>
      </c>
      <c r="AS127" s="268">
        <v>0</v>
      </c>
      <c r="AT127" s="268">
        <v>0</v>
      </c>
      <c r="AU127" s="268">
        <f t="shared" si="77"/>
        <v>180</v>
      </c>
      <c r="AV127" s="268">
        <f t="shared" si="87"/>
        <v>0.12</v>
      </c>
      <c r="AW127" s="268" t="s">
        <v>14</v>
      </c>
      <c r="AX127" s="269" t="str">
        <f t="shared" si="88"/>
        <v>{0,0,0,0,-57508598.8532132,0}</v>
      </c>
      <c r="AY127" s="268" t="s">
        <v>14</v>
      </c>
      <c r="AZ127" s="268" t="s">
        <v>15</v>
      </c>
      <c r="BA127" s="268">
        <v>0</v>
      </c>
      <c r="BB127" s="268">
        <v>0</v>
      </c>
      <c r="BC127" s="268">
        <f t="shared" si="89"/>
        <v>0</v>
      </c>
      <c r="BD127" s="268">
        <f t="shared" si="100"/>
        <v>0</v>
      </c>
      <c r="BE127" s="268">
        <f t="shared" si="90"/>
        <v>4000</v>
      </c>
      <c r="BF127" s="268">
        <v>1</v>
      </c>
      <c r="BG127" s="268">
        <v>1</v>
      </c>
      <c r="BH127" s="268">
        <v>1</v>
      </c>
      <c r="BI127" s="268"/>
      <c r="BJ127" s="268">
        <v>1</v>
      </c>
      <c r="BK127" s="268">
        <v>1</v>
      </c>
      <c r="BL127" s="268">
        <f t="shared" si="91"/>
        <v>400</v>
      </c>
      <c r="BM127" s="268">
        <f t="shared" si="92"/>
        <v>4000</v>
      </c>
      <c r="BN127" s="268">
        <v>0</v>
      </c>
    </row>
    <row r="128" spans="1:66" x14ac:dyDescent="0.2">
      <c r="A128" s="402" t="str">
        <f t="shared" si="66"/>
        <v>220018015</v>
      </c>
      <c r="B128" s="391">
        <v>2.2000000000000002</v>
      </c>
      <c r="C128" s="392" t="s">
        <v>212</v>
      </c>
      <c r="D128" s="403" t="s">
        <v>181</v>
      </c>
      <c r="E128" s="405">
        <v>0</v>
      </c>
      <c r="F128" s="406">
        <v>1.1000000000000001</v>
      </c>
      <c r="G128" s="448" t="s">
        <v>106</v>
      </c>
      <c r="H128" s="46">
        <f>'Wind Conditions'!$C$6</f>
        <v>12</v>
      </c>
      <c r="I128" s="471">
        <f>'Wind Conditions'!$C$20</f>
        <v>9.8021333333333349E-2</v>
      </c>
      <c r="J128" s="56">
        <f>'Wind Conditions'!$D$20</f>
        <v>7.0999999999999994E-2</v>
      </c>
      <c r="K128" s="447" t="s">
        <v>198</v>
      </c>
      <c r="L128" s="395">
        <f t="shared" si="101"/>
        <v>180</v>
      </c>
      <c r="M128" s="395">
        <v>0</v>
      </c>
      <c r="N128" s="578" t="s">
        <v>210</v>
      </c>
      <c r="O128" s="449">
        <f>'Wave and Current Conditions'!$O$13</f>
        <v>1.4727272727272727</v>
      </c>
      <c r="P128" s="449">
        <f>'Wave and Current Conditions'!$AD$13</f>
        <v>7.6416666666666657</v>
      </c>
      <c r="Q128" s="410">
        <v>15</v>
      </c>
      <c r="R128" s="407">
        <f t="shared" si="67"/>
        <v>180</v>
      </c>
      <c r="S128" s="412">
        <f t="shared" si="103"/>
        <v>5</v>
      </c>
      <c r="T128" s="481">
        <f t="shared" si="75"/>
        <v>-57508598.853213154</v>
      </c>
      <c r="U128" s="450" t="s">
        <v>211</v>
      </c>
      <c r="V128" s="407">
        <f t="shared" si="104"/>
        <v>180</v>
      </c>
      <c r="W128" s="395">
        <f>'Wave and Current Conditions'!$D$98</f>
        <v>0.12</v>
      </c>
      <c r="X128" s="395">
        <v>400</v>
      </c>
      <c r="Y128" s="395">
        <v>3600</v>
      </c>
      <c r="Z128" s="411">
        <v>0.01</v>
      </c>
      <c r="AD128" s="239" t="str">
        <f t="shared" si="96"/>
        <v>'220018015'</v>
      </c>
      <c r="AE128" s="269" t="str">
        <f t="shared" si="81"/>
        <v>'POW'</v>
      </c>
      <c r="AF128" s="268">
        <f t="shared" si="97"/>
        <v>180</v>
      </c>
      <c r="AG128" s="268">
        <f t="shared" si="98"/>
        <v>12</v>
      </c>
      <c r="AH128" s="268">
        <f t="shared" si="82"/>
        <v>1</v>
      </c>
      <c r="AI128" s="239" t="str">
        <f t="shared" si="99"/>
        <v>'O'</v>
      </c>
      <c r="AJ128" s="268">
        <f t="shared" si="83"/>
        <v>10</v>
      </c>
      <c r="AK128" s="268">
        <f t="shared" si="76"/>
        <v>180</v>
      </c>
      <c r="AL128" s="270">
        <f t="shared" si="84"/>
        <v>1.4727272727272727</v>
      </c>
      <c r="AM128" s="270">
        <f t="shared" si="85"/>
        <v>7.6416666666666657</v>
      </c>
      <c r="AN128" s="268">
        <f t="shared" si="72"/>
        <v>2.4</v>
      </c>
      <c r="AO128" s="268">
        <f t="shared" si="86"/>
        <v>15</v>
      </c>
      <c r="AP128" s="268">
        <v>0</v>
      </c>
      <c r="AQ128" s="268">
        <v>15</v>
      </c>
      <c r="AR128" s="268">
        <f t="shared" si="73"/>
        <v>2.4</v>
      </c>
      <c r="AS128" s="268">
        <v>0</v>
      </c>
      <c r="AT128" s="268">
        <v>0</v>
      </c>
      <c r="AU128" s="268">
        <f t="shared" si="77"/>
        <v>180</v>
      </c>
      <c r="AV128" s="268">
        <f t="shared" si="87"/>
        <v>0.12</v>
      </c>
      <c r="AW128" s="268" t="s">
        <v>14</v>
      </c>
      <c r="AX128" s="269" t="str">
        <f t="shared" si="88"/>
        <v>{0,0,0,0,-57508598.8532132,0}</v>
      </c>
      <c r="AY128" s="268" t="s">
        <v>14</v>
      </c>
      <c r="AZ128" s="268" t="s">
        <v>15</v>
      </c>
      <c r="BA128" s="268">
        <v>0</v>
      </c>
      <c r="BB128" s="268">
        <v>0</v>
      </c>
      <c r="BC128" s="268">
        <f t="shared" si="89"/>
        <v>0</v>
      </c>
      <c r="BD128" s="268">
        <f t="shared" si="100"/>
        <v>0</v>
      </c>
      <c r="BE128" s="268">
        <f t="shared" si="90"/>
        <v>4000</v>
      </c>
      <c r="BF128" s="268">
        <v>1</v>
      </c>
      <c r="BG128" s="268">
        <v>1</v>
      </c>
      <c r="BH128" s="268">
        <v>1</v>
      </c>
      <c r="BI128" s="268"/>
      <c r="BJ128" s="268">
        <v>1</v>
      </c>
      <c r="BK128" s="268">
        <v>1</v>
      </c>
      <c r="BL128" s="268">
        <f t="shared" si="91"/>
        <v>400</v>
      </c>
      <c r="BM128" s="268">
        <f t="shared" si="92"/>
        <v>4000</v>
      </c>
      <c r="BN128" s="268">
        <v>0</v>
      </c>
    </row>
    <row r="129" spans="1:66" x14ac:dyDescent="0.2">
      <c r="A129" s="402" t="str">
        <f t="shared" si="66"/>
        <v>220018016</v>
      </c>
      <c r="B129" s="391">
        <v>2.2000000000000002</v>
      </c>
      <c r="C129" s="392" t="s">
        <v>212</v>
      </c>
      <c r="D129" s="403" t="s">
        <v>181</v>
      </c>
      <c r="E129" s="405">
        <v>0</v>
      </c>
      <c r="F129" s="406">
        <v>1.1000000000000001</v>
      </c>
      <c r="G129" s="448" t="s">
        <v>106</v>
      </c>
      <c r="H129" s="46">
        <f>'Wind Conditions'!$C$6</f>
        <v>12</v>
      </c>
      <c r="I129" s="471">
        <f>'Wind Conditions'!$C$20</f>
        <v>9.8021333333333349E-2</v>
      </c>
      <c r="J129" s="56">
        <f>'Wind Conditions'!$D$20</f>
        <v>7.0999999999999994E-2</v>
      </c>
      <c r="K129" s="447" t="s">
        <v>199</v>
      </c>
      <c r="L129" s="395">
        <f t="shared" si="101"/>
        <v>180</v>
      </c>
      <c r="M129" s="395">
        <v>0</v>
      </c>
      <c r="N129" s="578" t="s">
        <v>210</v>
      </c>
      <c r="O129" s="449">
        <f>'Wave and Current Conditions'!$O$13</f>
        <v>1.4727272727272727</v>
      </c>
      <c r="P129" s="449">
        <f>'Wave and Current Conditions'!$AD$13</f>
        <v>7.6416666666666657</v>
      </c>
      <c r="Q129" s="410">
        <v>16</v>
      </c>
      <c r="R129" s="407">
        <f t="shared" si="67"/>
        <v>180</v>
      </c>
      <c r="S129" s="412">
        <f t="shared" si="103"/>
        <v>5</v>
      </c>
      <c r="T129" s="481">
        <f t="shared" si="75"/>
        <v>-57508598.853213154</v>
      </c>
      <c r="U129" s="450" t="s">
        <v>211</v>
      </c>
      <c r="V129" s="407">
        <f t="shared" si="104"/>
        <v>180</v>
      </c>
      <c r="W129" s="395">
        <f>'Wave and Current Conditions'!$D$98</f>
        <v>0.12</v>
      </c>
      <c r="X129" s="395">
        <v>400</v>
      </c>
      <c r="Y129" s="395">
        <v>3600</v>
      </c>
      <c r="Z129" s="411">
        <v>0.01</v>
      </c>
      <c r="AD129" s="239" t="str">
        <f t="shared" si="96"/>
        <v>'220018016'</v>
      </c>
      <c r="AE129" s="269" t="str">
        <f t="shared" si="81"/>
        <v>'POW'</v>
      </c>
      <c r="AF129" s="268">
        <f t="shared" si="97"/>
        <v>180</v>
      </c>
      <c r="AG129" s="268">
        <f t="shared" si="98"/>
        <v>12</v>
      </c>
      <c r="AH129" s="268">
        <f t="shared" si="82"/>
        <v>1</v>
      </c>
      <c r="AI129" s="239" t="str">
        <f t="shared" si="99"/>
        <v>'P'</v>
      </c>
      <c r="AJ129" s="268">
        <f t="shared" si="83"/>
        <v>10</v>
      </c>
      <c r="AK129" s="268">
        <f t="shared" si="76"/>
        <v>180</v>
      </c>
      <c r="AL129" s="270">
        <f t="shared" si="84"/>
        <v>1.4727272727272727</v>
      </c>
      <c r="AM129" s="270">
        <f t="shared" si="85"/>
        <v>7.6416666666666657</v>
      </c>
      <c r="AN129" s="268">
        <f t="shared" si="72"/>
        <v>2.4</v>
      </c>
      <c r="AO129" s="268">
        <f t="shared" si="86"/>
        <v>16</v>
      </c>
      <c r="AP129" s="268">
        <v>0</v>
      </c>
      <c r="AQ129" s="268">
        <v>15</v>
      </c>
      <c r="AR129" s="268">
        <f t="shared" si="73"/>
        <v>2.4</v>
      </c>
      <c r="AS129" s="268">
        <v>0</v>
      </c>
      <c r="AT129" s="268">
        <v>0</v>
      </c>
      <c r="AU129" s="268">
        <f t="shared" si="77"/>
        <v>180</v>
      </c>
      <c r="AV129" s="268">
        <f t="shared" si="87"/>
        <v>0.12</v>
      </c>
      <c r="AW129" s="268" t="s">
        <v>14</v>
      </c>
      <c r="AX129" s="269" t="str">
        <f t="shared" si="88"/>
        <v>{0,0,0,0,-57508598.8532132,0}</v>
      </c>
      <c r="AY129" s="268" t="s">
        <v>14</v>
      </c>
      <c r="AZ129" s="268" t="s">
        <v>15</v>
      </c>
      <c r="BA129" s="268">
        <v>0</v>
      </c>
      <c r="BB129" s="268">
        <v>0</v>
      </c>
      <c r="BC129" s="268">
        <f t="shared" si="89"/>
        <v>0</v>
      </c>
      <c r="BD129" s="268">
        <f t="shared" si="100"/>
        <v>0</v>
      </c>
      <c r="BE129" s="268">
        <f t="shared" si="90"/>
        <v>4000</v>
      </c>
      <c r="BF129" s="268">
        <v>1</v>
      </c>
      <c r="BG129" s="268">
        <v>1</v>
      </c>
      <c r="BH129" s="268">
        <v>1</v>
      </c>
      <c r="BI129" s="268"/>
      <c r="BJ129" s="268">
        <v>1</v>
      </c>
      <c r="BK129" s="268">
        <v>1</v>
      </c>
      <c r="BL129" s="268">
        <f t="shared" si="91"/>
        <v>400</v>
      </c>
      <c r="BM129" s="268">
        <f t="shared" si="92"/>
        <v>4000</v>
      </c>
      <c r="BN129" s="268">
        <v>0</v>
      </c>
    </row>
    <row r="130" spans="1:66" x14ac:dyDescent="0.2">
      <c r="A130" s="402" t="str">
        <f t="shared" si="66"/>
        <v>220018017</v>
      </c>
      <c r="B130" s="391">
        <v>2.2000000000000002</v>
      </c>
      <c r="C130" s="392" t="s">
        <v>212</v>
      </c>
      <c r="D130" s="403" t="s">
        <v>181</v>
      </c>
      <c r="E130" s="405">
        <v>0</v>
      </c>
      <c r="F130" s="406">
        <v>1.1000000000000001</v>
      </c>
      <c r="G130" s="448" t="s">
        <v>106</v>
      </c>
      <c r="H130" s="46">
        <f>'Wind Conditions'!$C$6</f>
        <v>12</v>
      </c>
      <c r="I130" s="471">
        <f>'Wind Conditions'!$C$20</f>
        <v>9.8021333333333349E-2</v>
      </c>
      <c r="J130" s="56">
        <f>'Wind Conditions'!$D$20</f>
        <v>7.0999999999999994E-2</v>
      </c>
      <c r="K130" s="447" t="s">
        <v>200</v>
      </c>
      <c r="L130" s="395">
        <f t="shared" si="101"/>
        <v>180</v>
      </c>
      <c r="M130" s="395">
        <v>0</v>
      </c>
      <c r="N130" s="578" t="s">
        <v>210</v>
      </c>
      <c r="O130" s="449">
        <f>'Wave and Current Conditions'!$O$13</f>
        <v>1.4727272727272727</v>
      </c>
      <c r="P130" s="449">
        <f>'Wave and Current Conditions'!$AD$13</f>
        <v>7.6416666666666657</v>
      </c>
      <c r="Q130" s="410">
        <v>17</v>
      </c>
      <c r="R130" s="407">
        <f t="shared" si="67"/>
        <v>180</v>
      </c>
      <c r="S130" s="412">
        <f t="shared" si="103"/>
        <v>5</v>
      </c>
      <c r="T130" s="481">
        <f t="shared" si="75"/>
        <v>-57508598.853213154</v>
      </c>
      <c r="U130" s="450" t="s">
        <v>211</v>
      </c>
      <c r="V130" s="407">
        <f t="shared" si="104"/>
        <v>180</v>
      </c>
      <c r="W130" s="395">
        <f>'Wave and Current Conditions'!$D$98</f>
        <v>0.12</v>
      </c>
      <c r="X130" s="395">
        <v>400</v>
      </c>
      <c r="Y130" s="395">
        <v>3600</v>
      </c>
      <c r="Z130" s="411">
        <v>0.01</v>
      </c>
      <c r="AD130" s="239" t="str">
        <f t="shared" si="96"/>
        <v>'220018017'</v>
      </c>
      <c r="AE130" s="269" t="str">
        <f t="shared" si="81"/>
        <v>'POW'</v>
      </c>
      <c r="AF130" s="268">
        <f t="shared" si="97"/>
        <v>180</v>
      </c>
      <c r="AG130" s="268">
        <f t="shared" si="98"/>
        <v>12</v>
      </c>
      <c r="AH130" s="268">
        <f t="shared" si="82"/>
        <v>1</v>
      </c>
      <c r="AI130" s="239" t="str">
        <f t="shared" si="99"/>
        <v>'Q'</v>
      </c>
      <c r="AJ130" s="268">
        <f t="shared" si="83"/>
        <v>10</v>
      </c>
      <c r="AK130" s="268">
        <f t="shared" si="76"/>
        <v>180</v>
      </c>
      <c r="AL130" s="270">
        <f t="shared" si="84"/>
        <v>1.4727272727272727</v>
      </c>
      <c r="AM130" s="270">
        <f t="shared" si="85"/>
        <v>7.6416666666666657</v>
      </c>
      <c r="AN130" s="268">
        <f t="shared" si="72"/>
        <v>2.4</v>
      </c>
      <c r="AO130" s="268">
        <f t="shared" si="86"/>
        <v>17</v>
      </c>
      <c r="AP130" s="268">
        <v>0</v>
      </c>
      <c r="AQ130" s="268">
        <v>15</v>
      </c>
      <c r="AR130" s="268">
        <f t="shared" si="73"/>
        <v>2.4</v>
      </c>
      <c r="AS130" s="268">
        <v>0</v>
      </c>
      <c r="AT130" s="268">
        <v>0</v>
      </c>
      <c r="AU130" s="268">
        <f t="shared" si="77"/>
        <v>180</v>
      </c>
      <c r="AV130" s="268">
        <f t="shared" si="87"/>
        <v>0.12</v>
      </c>
      <c r="AW130" s="268" t="s">
        <v>14</v>
      </c>
      <c r="AX130" s="269" t="str">
        <f t="shared" si="88"/>
        <v>{0,0,0,0,-57508598.8532132,0}</v>
      </c>
      <c r="AY130" s="268" t="s">
        <v>14</v>
      </c>
      <c r="AZ130" s="268" t="s">
        <v>15</v>
      </c>
      <c r="BA130" s="268">
        <v>0</v>
      </c>
      <c r="BB130" s="268">
        <v>0</v>
      </c>
      <c r="BC130" s="268">
        <f t="shared" si="89"/>
        <v>0</v>
      </c>
      <c r="BD130" s="268">
        <f t="shared" si="100"/>
        <v>0</v>
      </c>
      <c r="BE130" s="268">
        <f t="shared" si="90"/>
        <v>4000</v>
      </c>
      <c r="BF130" s="268">
        <v>1</v>
      </c>
      <c r="BG130" s="268">
        <v>1</v>
      </c>
      <c r="BH130" s="268">
        <v>1</v>
      </c>
      <c r="BI130" s="268"/>
      <c r="BJ130" s="268">
        <v>1</v>
      </c>
      <c r="BK130" s="268">
        <v>1</v>
      </c>
      <c r="BL130" s="268">
        <f t="shared" si="91"/>
        <v>400</v>
      </c>
      <c r="BM130" s="268">
        <f t="shared" si="92"/>
        <v>4000</v>
      </c>
      <c r="BN130" s="268">
        <v>0</v>
      </c>
    </row>
    <row r="131" spans="1:66" x14ac:dyDescent="0.2">
      <c r="A131" s="402" t="str">
        <f t="shared" si="66"/>
        <v>220018018</v>
      </c>
      <c r="B131" s="391">
        <v>2.2000000000000002</v>
      </c>
      <c r="C131" s="392" t="s">
        <v>212</v>
      </c>
      <c r="D131" s="403" t="s">
        <v>181</v>
      </c>
      <c r="E131" s="405">
        <v>0</v>
      </c>
      <c r="F131" s="406">
        <v>1.1000000000000001</v>
      </c>
      <c r="G131" s="448" t="s">
        <v>106</v>
      </c>
      <c r="H131" s="46">
        <f>'Wind Conditions'!$C$6</f>
        <v>12</v>
      </c>
      <c r="I131" s="471">
        <f>'Wind Conditions'!$C$20</f>
        <v>9.8021333333333349E-2</v>
      </c>
      <c r="J131" s="56">
        <f>'Wind Conditions'!$D$20</f>
        <v>7.0999999999999994E-2</v>
      </c>
      <c r="K131" s="451" t="s">
        <v>201</v>
      </c>
      <c r="L131" s="395">
        <f t="shared" si="101"/>
        <v>180</v>
      </c>
      <c r="M131" s="395">
        <v>0</v>
      </c>
      <c r="N131" s="578" t="s">
        <v>210</v>
      </c>
      <c r="O131" s="449">
        <f>'Wave and Current Conditions'!$O$13</f>
        <v>1.4727272727272727</v>
      </c>
      <c r="P131" s="449">
        <f>'Wave and Current Conditions'!$AD$13</f>
        <v>7.6416666666666657</v>
      </c>
      <c r="Q131" s="410">
        <v>18</v>
      </c>
      <c r="R131" s="407">
        <f t="shared" si="67"/>
        <v>180</v>
      </c>
      <c r="S131" s="412">
        <f t="shared" si="103"/>
        <v>5</v>
      </c>
      <c r="T131" s="481">
        <f t="shared" si="75"/>
        <v>-57508598.853213154</v>
      </c>
      <c r="U131" s="450" t="s">
        <v>211</v>
      </c>
      <c r="V131" s="407">
        <f t="shared" si="104"/>
        <v>180</v>
      </c>
      <c r="W131" s="395">
        <f>'Wave and Current Conditions'!$D$98</f>
        <v>0.12</v>
      </c>
      <c r="X131" s="395">
        <v>400</v>
      </c>
      <c r="Y131" s="395">
        <v>3600</v>
      </c>
      <c r="Z131" s="411">
        <v>0.01</v>
      </c>
      <c r="AD131" s="239" t="str">
        <f t="shared" si="96"/>
        <v>'220018018'</v>
      </c>
      <c r="AE131" s="269" t="str">
        <f t="shared" si="81"/>
        <v>'POW'</v>
      </c>
      <c r="AF131" s="268">
        <f t="shared" si="97"/>
        <v>180</v>
      </c>
      <c r="AG131" s="268">
        <f t="shared" si="98"/>
        <v>12</v>
      </c>
      <c r="AH131" s="268">
        <f t="shared" si="82"/>
        <v>1</v>
      </c>
      <c r="AI131" s="239" t="str">
        <f t="shared" si="99"/>
        <v>'R'</v>
      </c>
      <c r="AJ131" s="268">
        <f t="shared" si="83"/>
        <v>10</v>
      </c>
      <c r="AK131" s="268">
        <f t="shared" si="76"/>
        <v>180</v>
      </c>
      <c r="AL131" s="270">
        <f t="shared" si="84"/>
        <v>1.4727272727272727</v>
      </c>
      <c r="AM131" s="270">
        <f t="shared" si="85"/>
        <v>7.6416666666666657</v>
      </c>
      <c r="AN131" s="268">
        <f t="shared" si="72"/>
        <v>2.4</v>
      </c>
      <c r="AO131" s="268">
        <f t="shared" si="86"/>
        <v>18</v>
      </c>
      <c r="AP131" s="268">
        <v>0</v>
      </c>
      <c r="AQ131" s="268">
        <v>15</v>
      </c>
      <c r="AR131" s="268">
        <f t="shared" si="73"/>
        <v>2.4</v>
      </c>
      <c r="AS131" s="268">
        <v>0</v>
      </c>
      <c r="AT131" s="268">
        <v>0</v>
      </c>
      <c r="AU131" s="268">
        <f t="shared" si="77"/>
        <v>180</v>
      </c>
      <c r="AV131" s="268">
        <f t="shared" si="87"/>
        <v>0.12</v>
      </c>
      <c r="AW131" s="268" t="s">
        <v>14</v>
      </c>
      <c r="AX131" s="269" t="str">
        <f t="shared" si="88"/>
        <v>{0,0,0,0,-57508598.8532132,0}</v>
      </c>
      <c r="AY131" s="268" t="s">
        <v>14</v>
      </c>
      <c r="AZ131" s="268" t="s">
        <v>15</v>
      </c>
      <c r="BA131" s="268">
        <v>0</v>
      </c>
      <c r="BB131" s="268">
        <v>0</v>
      </c>
      <c r="BC131" s="268">
        <f t="shared" si="89"/>
        <v>0</v>
      </c>
      <c r="BD131" s="268">
        <f t="shared" si="100"/>
        <v>0</v>
      </c>
      <c r="BE131" s="268">
        <f t="shared" si="90"/>
        <v>4000</v>
      </c>
      <c r="BF131" s="268">
        <v>1</v>
      </c>
      <c r="BG131" s="268">
        <v>1</v>
      </c>
      <c r="BH131" s="268">
        <v>1</v>
      </c>
      <c r="BI131" s="268"/>
      <c r="BJ131" s="268">
        <v>1</v>
      </c>
      <c r="BK131" s="268">
        <v>1</v>
      </c>
      <c r="BL131" s="268">
        <f t="shared" si="91"/>
        <v>400</v>
      </c>
      <c r="BM131" s="268">
        <f t="shared" si="92"/>
        <v>4000</v>
      </c>
      <c r="BN131" s="268">
        <v>0</v>
      </c>
    </row>
    <row r="132" spans="1:66" s="459" customFormat="1" x14ac:dyDescent="0.2">
      <c r="A132" s="452" t="str">
        <f t="shared" si="66"/>
        <v>220100001</v>
      </c>
      <c r="B132" s="453">
        <v>2.2000000000000002</v>
      </c>
      <c r="C132" s="454" t="s">
        <v>212</v>
      </c>
      <c r="D132" s="453" t="s">
        <v>181</v>
      </c>
      <c r="E132" s="455">
        <v>1</v>
      </c>
      <c r="F132" s="456">
        <v>1.1000000000000001</v>
      </c>
      <c r="G132" s="457" t="s">
        <v>106</v>
      </c>
      <c r="H132" s="281">
        <f>'Wind Conditions'!$C$6</f>
        <v>12</v>
      </c>
      <c r="I132" s="480">
        <f>'Wind Conditions'!$C$20</f>
        <v>9.8021333333333349E-2</v>
      </c>
      <c r="J132" s="282">
        <f>'Wind Conditions'!$D$20</f>
        <v>7.0999999999999994E-2</v>
      </c>
      <c r="K132" s="458" t="s">
        <v>182</v>
      </c>
      <c r="L132" s="459">
        <f>L6</f>
        <v>0</v>
      </c>
      <c r="M132" s="459">
        <v>0</v>
      </c>
      <c r="N132" s="579" t="s">
        <v>210</v>
      </c>
      <c r="O132" s="461">
        <f>'Wave and Current Conditions'!$O$13</f>
        <v>1.4727272727272727</v>
      </c>
      <c r="P132" s="461">
        <f>'Wave and Current Conditions'!$AD$13</f>
        <v>7.6416666666666657</v>
      </c>
      <c r="Q132" s="458">
        <v>1</v>
      </c>
      <c r="R132" s="459">
        <f t="shared" si="67"/>
        <v>0</v>
      </c>
      <c r="S132" s="420">
        <v>-5</v>
      </c>
      <c r="T132" s="481">
        <f t="shared" si="75"/>
        <v>57508598.853213154</v>
      </c>
      <c r="U132" s="462" t="s">
        <v>211</v>
      </c>
      <c r="V132" s="459">
        <f t="shared" ref="V132:V137" si="105">R132</f>
        <v>0</v>
      </c>
      <c r="W132" s="459">
        <f>'Wave and Current Conditions'!$D$98</f>
        <v>0.12</v>
      </c>
      <c r="X132" s="459">
        <v>400</v>
      </c>
      <c r="Y132" s="459">
        <v>3600</v>
      </c>
      <c r="Z132" s="463">
        <v>0.01</v>
      </c>
      <c r="AD132" s="284" t="str">
        <f t="shared" si="96"/>
        <v>'220100001'</v>
      </c>
      <c r="AE132" s="283" t="str">
        <f t="shared" si="81"/>
        <v>'POW'</v>
      </c>
      <c r="AF132" s="284">
        <f t="shared" si="97"/>
        <v>0</v>
      </c>
      <c r="AG132" s="284">
        <f t="shared" si="98"/>
        <v>12</v>
      </c>
      <c r="AH132" s="284">
        <f t="shared" si="82"/>
        <v>1</v>
      </c>
      <c r="AI132" s="239" t="str">
        <f t="shared" si="99"/>
        <v>'A'</v>
      </c>
      <c r="AJ132" s="284">
        <f t="shared" si="83"/>
        <v>10</v>
      </c>
      <c r="AK132" s="268">
        <f t="shared" si="76"/>
        <v>0</v>
      </c>
      <c r="AL132" s="285">
        <f t="shared" si="84"/>
        <v>1.4727272727272727</v>
      </c>
      <c r="AM132" s="285">
        <f t="shared" si="85"/>
        <v>7.6416666666666657</v>
      </c>
      <c r="AN132" s="284">
        <f t="shared" si="72"/>
        <v>2.4</v>
      </c>
      <c r="AO132" s="284">
        <f t="shared" si="86"/>
        <v>1</v>
      </c>
      <c r="AP132" s="284">
        <v>0</v>
      </c>
      <c r="AQ132" s="284">
        <v>15</v>
      </c>
      <c r="AR132" s="284">
        <f t="shared" si="73"/>
        <v>2.4</v>
      </c>
      <c r="AS132" s="284">
        <v>0</v>
      </c>
      <c r="AT132" s="284">
        <v>0</v>
      </c>
      <c r="AU132" s="268">
        <f t="shared" si="77"/>
        <v>0</v>
      </c>
      <c r="AV132" s="284">
        <f t="shared" si="87"/>
        <v>0.12</v>
      </c>
      <c r="AW132" s="284" t="s">
        <v>14</v>
      </c>
      <c r="AX132" s="283" t="str">
        <f t="shared" si="88"/>
        <v>{0,0,0,0,57508598.8532132,0}</v>
      </c>
      <c r="AY132" s="284" t="s">
        <v>14</v>
      </c>
      <c r="AZ132" s="284" t="s">
        <v>15</v>
      </c>
      <c r="BA132" s="268">
        <v>0</v>
      </c>
      <c r="BB132" s="268">
        <v>0</v>
      </c>
      <c r="BC132" s="268">
        <f t="shared" si="89"/>
        <v>0</v>
      </c>
      <c r="BD132" s="268">
        <f t="shared" si="100"/>
        <v>0</v>
      </c>
      <c r="BE132" s="268">
        <f t="shared" si="90"/>
        <v>4000</v>
      </c>
      <c r="BF132" s="268">
        <v>1</v>
      </c>
      <c r="BG132" s="268">
        <v>1</v>
      </c>
      <c r="BH132" s="268">
        <v>1</v>
      </c>
      <c r="BI132" s="268"/>
      <c r="BJ132" s="268">
        <v>1</v>
      </c>
      <c r="BK132" s="268">
        <v>1</v>
      </c>
      <c r="BL132" s="268">
        <f t="shared" si="91"/>
        <v>400</v>
      </c>
      <c r="BM132" s="268">
        <f t="shared" si="92"/>
        <v>4000</v>
      </c>
      <c r="BN132" s="268">
        <v>0</v>
      </c>
    </row>
    <row r="133" spans="1:66" s="459" customFormat="1" x14ac:dyDescent="0.2">
      <c r="A133" s="452" t="str">
        <f t="shared" si="66"/>
        <v>220100002</v>
      </c>
      <c r="B133" s="453">
        <v>2.2000000000000002</v>
      </c>
      <c r="C133" s="454" t="s">
        <v>212</v>
      </c>
      <c r="D133" s="453" t="s">
        <v>181</v>
      </c>
      <c r="E133" s="455">
        <v>1</v>
      </c>
      <c r="F133" s="456">
        <v>1.1000000000000001</v>
      </c>
      <c r="G133" s="457" t="s">
        <v>106</v>
      </c>
      <c r="H133" s="281">
        <f>'Wind Conditions'!$C$6</f>
        <v>12</v>
      </c>
      <c r="I133" s="480">
        <f>'Wind Conditions'!$C$20</f>
        <v>9.8021333333333349E-2</v>
      </c>
      <c r="J133" s="282">
        <f>'Wind Conditions'!$D$20</f>
        <v>7.0999999999999994E-2</v>
      </c>
      <c r="K133" s="458" t="s">
        <v>91</v>
      </c>
      <c r="L133" s="459">
        <f t="shared" ref="L133:L196" si="106">L7</f>
        <v>0</v>
      </c>
      <c r="M133" s="459">
        <v>0</v>
      </c>
      <c r="N133" s="579" t="s">
        <v>210</v>
      </c>
      <c r="O133" s="461">
        <f>'Wave and Current Conditions'!$O$13</f>
        <v>1.4727272727272727</v>
      </c>
      <c r="P133" s="461">
        <f>'Wave and Current Conditions'!$AD$13</f>
        <v>7.6416666666666657</v>
      </c>
      <c r="Q133" s="458">
        <v>2</v>
      </c>
      <c r="R133" s="459">
        <f t="shared" si="67"/>
        <v>0</v>
      </c>
      <c r="S133" s="420">
        <f>S132</f>
        <v>-5</v>
      </c>
      <c r="T133" s="481">
        <f t="shared" si="75"/>
        <v>57508598.853213154</v>
      </c>
      <c r="U133" s="462" t="s">
        <v>211</v>
      </c>
      <c r="V133" s="459">
        <f t="shared" si="105"/>
        <v>0</v>
      </c>
      <c r="W133" s="459">
        <f>'Wave and Current Conditions'!$D$98</f>
        <v>0.12</v>
      </c>
      <c r="X133" s="459">
        <v>400</v>
      </c>
      <c r="Y133" s="459">
        <v>3600</v>
      </c>
      <c r="Z133" s="463">
        <v>0.01</v>
      </c>
      <c r="AD133" s="284" t="str">
        <f t="shared" si="96"/>
        <v>'220100002'</v>
      </c>
      <c r="AE133" s="283" t="str">
        <f t="shared" si="81"/>
        <v>'POW'</v>
      </c>
      <c r="AF133" s="284">
        <f t="shared" si="97"/>
        <v>0</v>
      </c>
      <c r="AG133" s="284">
        <f t="shared" si="98"/>
        <v>12</v>
      </c>
      <c r="AH133" s="284">
        <f t="shared" si="82"/>
        <v>1</v>
      </c>
      <c r="AI133" s="239" t="str">
        <f t="shared" si="99"/>
        <v>'B'</v>
      </c>
      <c r="AJ133" s="284">
        <f t="shared" si="83"/>
        <v>10</v>
      </c>
      <c r="AK133" s="268">
        <f t="shared" si="76"/>
        <v>0</v>
      </c>
      <c r="AL133" s="285">
        <f t="shared" si="84"/>
        <v>1.4727272727272727</v>
      </c>
      <c r="AM133" s="285">
        <f t="shared" si="85"/>
        <v>7.6416666666666657</v>
      </c>
      <c r="AN133" s="284">
        <f t="shared" si="72"/>
        <v>2.4</v>
      </c>
      <c r="AO133" s="284">
        <f t="shared" si="86"/>
        <v>2</v>
      </c>
      <c r="AP133" s="284">
        <v>0</v>
      </c>
      <c r="AQ133" s="284">
        <v>15</v>
      </c>
      <c r="AR133" s="284">
        <f t="shared" si="73"/>
        <v>2.4</v>
      </c>
      <c r="AS133" s="284">
        <v>0</v>
      </c>
      <c r="AT133" s="284">
        <v>0</v>
      </c>
      <c r="AU133" s="268">
        <f t="shared" si="77"/>
        <v>0</v>
      </c>
      <c r="AV133" s="284">
        <f t="shared" si="87"/>
        <v>0.12</v>
      </c>
      <c r="AW133" s="284" t="s">
        <v>14</v>
      </c>
      <c r="AX133" s="283" t="str">
        <f t="shared" si="88"/>
        <v>{0,0,0,0,57508598.8532132,0}</v>
      </c>
      <c r="AY133" s="284" t="s">
        <v>14</v>
      </c>
      <c r="AZ133" s="284" t="s">
        <v>15</v>
      </c>
      <c r="BA133" s="268">
        <v>0</v>
      </c>
      <c r="BB133" s="268">
        <v>0</v>
      </c>
      <c r="BC133" s="268">
        <f t="shared" si="89"/>
        <v>0</v>
      </c>
      <c r="BD133" s="268">
        <f t="shared" si="100"/>
        <v>0</v>
      </c>
      <c r="BE133" s="268">
        <f t="shared" si="90"/>
        <v>4000</v>
      </c>
      <c r="BF133" s="268">
        <v>1</v>
      </c>
      <c r="BG133" s="268">
        <v>1</v>
      </c>
      <c r="BH133" s="268">
        <v>1</v>
      </c>
      <c r="BI133" s="268"/>
      <c r="BJ133" s="268">
        <v>1</v>
      </c>
      <c r="BK133" s="268">
        <v>1</v>
      </c>
      <c r="BL133" s="268">
        <f t="shared" si="91"/>
        <v>400</v>
      </c>
      <c r="BM133" s="268">
        <f t="shared" si="92"/>
        <v>4000</v>
      </c>
      <c r="BN133" s="268">
        <v>0</v>
      </c>
    </row>
    <row r="134" spans="1:66" s="459" customFormat="1" x14ac:dyDescent="0.2">
      <c r="A134" s="452" t="str">
        <f t="shared" ref="A134:A197" si="107">TEXT(B134*10,"00")&amp;TEXT(E134,"00")&amp;TEXT(R134,"000")&amp;TEXT(Q134,"00")</f>
        <v>220100003</v>
      </c>
      <c r="B134" s="453">
        <v>2.2000000000000002</v>
      </c>
      <c r="C134" s="454" t="s">
        <v>212</v>
      </c>
      <c r="D134" s="453" t="s">
        <v>181</v>
      </c>
      <c r="E134" s="455">
        <v>1</v>
      </c>
      <c r="F134" s="456">
        <v>1.1000000000000001</v>
      </c>
      <c r="G134" s="457" t="s">
        <v>106</v>
      </c>
      <c r="H134" s="281">
        <f>'Wind Conditions'!$C$6</f>
        <v>12</v>
      </c>
      <c r="I134" s="480">
        <f>'Wind Conditions'!$C$20</f>
        <v>9.8021333333333349E-2</v>
      </c>
      <c r="J134" s="282">
        <f>'Wind Conditions'!$D$20</f>
        <v>7.0999999999999994E-2</v>
      </c>
      <c r="K134" s="458" t="s">
        <v>186</v>
      </c>
      <c r="L134" s="459">
        <f t="shared" si="106"/>
        <v>0</v>
      </c>
      <c r="M134" s="459">
        <v>0</v>
      </c>
      <c r="N134" s="579" t="s">
        <v>210</v>
      </c>
      <c r="O134" s="461">
        <f>'Wave and Current Conditions'!$O$13</f>
        <v>1.4727272727272727</v>
      </c>
      <c r="P134" s="461">
        <f>'Wave and Current Conditions'!$AD$13</f>
        <v>7.6416666666666657</v>
      </c>
      <c r="Q134" s="458">
        <v>3</v>
      </c>
      <c r="R134" s="459">
        <f t="shared" ref="R134:R197" si="108">L134</f>
        <v>0</v>
      </c>
      <c r="S134" s="420">
        <f t="shared" ref="S134:S197" si="109">S133</f>
        <v>-5</v>
      </c>
      <c r="T134" s="481">
        <f t="shared" si="75"/>
        <v>57508598.853213154</v>
      </c>
      <c r="U134" s="462" t="s">
        <v>211</v>
      </c>
      <c r="V134" s="459">
        <f t="shared" si="105"/>
        <v>0</v>
      </c>
      <c r="W134" s="459">
        <f>'Wave and Current Conditions'!$D$98</f>
        <v>0.12</v>
      </c>
      <c r="X134" s="459">
        <v>400</v>
      </c>
      <c r="Y134" s="459">
        <v>3600</v>
      </c>
      <c r="Z134" s="463">
        <v>0.01</v>
      </c>
      <c r="AD134" s="284" t="str">
        <f t="shared" ref="AD134:AD166" si="110">"'"&amp;A134&amp;"'"</f>
        <v>'220100003'</v>
      </c>
      <c r="AE134" s="283" t="str">
        <f t="shared" si="81"/>
        <v>'POW'</v>
      </c>
      <c r="AF134" s="284">
        <f t="shared" ref="AF134:AF166" si="111">L134</f>
        <v>0</v>
      </c>
      <c r="AG134" s="284">
        <f t="shared" ref="AG134:AG166" si="112">H134</f>
        <v>12</v>
      </c>
      <c r="AH134" s="284">
        <f t="shared" si="82"/>
        <v>1</v>
      </c>
      <c r="AI134" s="239" t="str">
        <f t="shared" ref="AI134:AI166" si="113">"'"&amp;K134&amp;"'"</f>
        <v>'C'</v>
      </c>
      <c r="AJ134" s="284">
        <f t="shared" si="83"/>
        <v>10</v>
      </c>
      <c r="AK134" s="268">
        <f t="shared" si="76"/>
        <v>0</v>
      </c>
      <c r="AL134" s="285">
        <f t="shared" si="84"/>
        <v>1.4727272727272727</v>
      </c>
      <c r="AM134" s="285">
        <f t="shared" si="85"/>
        <v>7.6416666666666657</v>
      </c>
      <c r="AN134" s="284">
        <f t="shared" ref="AN134:AN166" si="114">gamma</f>
        <v>2.4</v>
      </c>
      <c r="AO134" s="284">
        <f t="shared" si="86"/>
        <v>3</v>
      </c>
      <c r="AP134" s="284">
        <v>0</v>
      </c>
      <c r="AQ134" s="284">
        <v>15</v>
      </c>
      <c r="AR134" s="284">
        <f t="shared" ref="AR134:AR166" si="115">gamma</f>
        <v>2.4</v>
      </c>
      <c r="AS134" s="284">
        <v>0</v>
      </c>
      <c r="AT134" s="284">
        <v>0</v>
      </c>
      <c r="AU134" s="268">
        <f t="shared" si="77"/>
        <v>0</v>
      </c>
      <c r="AV134" s="284">
        <f t="shared" si="87"/>
        <v>0.12</v>
      </c>
      <c r="AW134" s="284" t="s">
        <v>14</v>
      </c>
      <c r="AX134" s="283" t="str">
        <f t="shared" si="88"/>
        <v>{0,0,0,0,57508598.8532132,0}</v>
      </c>
      <c r="AY134" s="284" t="s">
        <v>14</v>
      </c>
      <c r="AZ134" s="284" t="s">
        <v>15</v>
      </c>
      <c r="BA134" s="268">
        <v>0</v>
      </c>
      <c r="BB134" s="268">
        <v>0</v>
      </c>
      <c r="BC134" s="268">
        <f t="shared" si="89"/>
        <v>0</v>
      </c>
      <c r="BD134" s="268">
        <f t="shared" ref="BD134:BD166" si="116">M134</f>
        <v>0</v>
      </c>
      <c r="BE134" s="268">
        <f t="shared" si="90"/>
        <v>4000</v>
      </c>
      <c r="BF134" s="268">
        <v>1</v>
      </c>
      <c r="BG134" s="268">
        <v>1</v>
      </c>
      <c r="BH134" s="268">
        <v>1</v>
      </c>
      <c r="BI134" s="268"/>
      <c r="BJ134" s="268">
        <v>1</v>
      </c>
      <c r="BK134" s="268">
        <v>1</v>
      </c>
      <c r="BL134" s="268">
        <f t="shared" si="91"/>
        <v>400</v>
      </c>
      <c r="BM134" s="268">
        <f t="shared" si="92"/>
        <v>4000</v>
      </c>
      <c r="BN134" s="268">
        <v>0</v>
      </c>
    </row>
    <row r="135" spans="1:66" s="459" customFormat="1" x14ac:dyDescent="0.2">
      <c r="A135" s="452" t="str">
        <f t="shared" si="107"/>
        <v>220100004</v>
      </c>
      <c r="B135" s="453">
        <v>2.2000000000000002</v>
      </c>
      <c r="C135" s="454" t="s">
        <v>212</v>
      </c>
      <c r="D135" s="453" t="s">
        <v>181</v>
      </c>
      <c r="E135" s="455">
        <v>1</v>
      </c>
      <c r="F135" s="456">
        <v>1.1000000000000001</v>
      </c>
      <c r="G135" s="457" t="s">
        <v>106</v>
      </c>
      <c r="H135" s="281">
        <f>'Wind Conditions'!$C$6</f>
        <v>12</v>
      </c>
      <c r="I135" s="480">
        <f>'Wind Conditions'!$C$20</f>
        <v>9.8021333333333349E-2</v>
      </c>
      <c r="J135" s="282">
        <f>'Wind Conditions'!$D$20</f>
        <v>7.0999999999999994E-2</v>
      </c>
      <c r="K135" s="458" t="s">
        <v>187</v>
      </c>
      <c r="L135" s="459">
        <f t="shared" si="106"/>
        <v>0</v>
      </c>
      <c r="M135" s="459">
        <v>0</v>
      </c>
      <c r="N135" s="579" t="s">
        <v>210</v>
      </c>
      <c r="O135" s="461">
        <f>'Wave and Current Conditions'!$O$13</f>
        <v>1.4727272727272727</v>
      </c>
      <c r="P135" s="461">
        <f>'Wave and Current Conditions'!$AD$13</f>
        <v>7.6416666666666657</v>
      </c>
      <c r="Q135" s="458">
        <v>4</v>
      </c>
      <c r="R135" s="459">
        <f t="shared" si="108"/>
        <v>0</v>
      </c>
      <c r="S135" s="420">
        <f t="shared" si="109"/>
        <v>-5</v>
      </c>
      <c r="T135" s="481">
        <f t="shared" ref="T135:T198" si="117">ABS(S135)*SIGN(S135*-1)*T$5</f>
        <v>57508598.853213154</v>
      </c>
      <c r="U135" s="462" t="s">
        <v>211</v>
      </c>
      <c r="V135" s="459">
        <f t="shared" si="105"/>
        <v>0</v>
      </c>
      <c r="W135" s="459">
        <f>'Wave and Current Conditions'!$D$98</f>
        <v>0.12</v>
      </c>
      <c r="X135" s="459">
        <v>400</v>
      </c>
      <c r="Y135" s="459">
        <v>3600</v>
      </c>
      <c r="Z135" s="463">
        <v>0.01</v>
      </c>
      <c r="AD135" s="284" t="str">
        <f t="shared" si="110"/>
        <v>'220100004'</v>
      </c>
      <c r="AE135" s="283" t="str">
        <f t="shared" si="81"/>
        <v>'POW'</v>
      </c>
      <c r="AF135" s="284">
        <f t="shared" si="111"/>
        <v>0</v>
      </c>
      <c r="AG135" s="284">
        <f t="shared" si="112"/>
        <v>12</v>
      </c>
      <c r="AH135" s="284">
        <f t="shared" si="82"/>
        <v>1</v>
      </c>
      <c r="AI135" s="239" t="str">
        <f t="shared" si="113"/>
        <v>'D'</v>
      </c>
      <c r="AJ135" s="284">
        <f t="shared" si="83"/>
        <v>10</v>
      </c>
      <c r="AK135" s="268">
        <f t="shared" ref="AK135:AK166" si="118">R135</f>
        <v>0</v>
      </c>
      <c r="AL135" s="285">
        <f t="shared" si="84"/>
        <v>1.4727272727272727</v>
      </c>
      <c r="AM135" s="285">
        <f t="shared" si="85"/>
        <v>7.6416666666666657</v>
      </c>
      <c r="AN135" s="284">
        <f t="shared" si="114"/>
        <v>2.4</v>
      </c>
      <c r="AO135" s="284">
        <f t="shared" si="86"/>
        <v>4</v>
      </c>
      <c r="AP135" s="284">
        <v>0</v>
      </c>
      <c r="AQ135" s="284">
        <v>15</v>
      </c>
      <c r="AR135" s="284">
        <f t="shared" si="115"/>
        <v>2.4</v>
      </c>
      <c r="AS135" s="284">
        <v>0</v>
      </c>
      <c r="AT135" s="284">
        <v>0</v>
      </c>
      <c r="AU135" s="268">
        <f t="shared" ref="AU135:AU166" si="119">V135</f>
        <v>0</v>
      </c>
      <c r="AV135" s="284">
        <f t="shared" si="87"/>
        <v>0.12</v>
      </c>
      <c r="AW135" s="284" t="s">
        <v>14</v>
      </c>
      <c r="AX135" s="283" t="str">
        <f t="shared" si="88"/>
        <v>{0,0,0,0,57508598.8532132,0}</v>
      </c>
      <c r="AY135" s="284" t="s">
        <v>14</v>
      </c>
      <c r="AZ135" s="284" t="s">
        <v>15</v>
      </c>
      <c r="BA135" s="268">
        <v>0</v>
      </c>
      <c r="BB135" s="268">
        <v>0</v>
      </c>
      <c r="BC135" s="268">
        <f t="shared" si="89"/>
        <v>0</v>
      </c>
      <c r="BD135" s="268">
        <f t="shared" si="116"/>
        <v>0</v>
      </c>
      <c r="BE135" s="268">
        <f t="shared" si="90"/>
        <v>4000</v>
      </c>
      <c r="BF135" s="268">
        <v>1</v>
      </c>
      <c r="BG135" s="268">
        <v>1</v>
      </c>
      <c r="BH135" s="268">
        <v>1</v>
      </c>
      <c r="BI135" s="268"/>
      <c r="BJ135" s="268">
        <v>1</v>
      </c>
      <c r="BK135" s="268">
        <v>1</v>
      </c>
      <c r="BL135" s="268">
        <f t="shared" si="91"/>
        <v>400</v>
      </c>
      <c r="BM135" s="268">
        <f t="shared" si="92"/>
        <v>4000</v>
      </c>
      <c r="BN135" s="268">
        <v>0</v>
      </c>
    </row>
    <row r="136" spans="1:66" s="459" customFormat="1" x14ac:dyDescent="0.2">
      <c r="A136" s="452" t="str">
        <f t="shared" si="107"/>
        <v>220100005</v>
      </c>
      <c r="B136" s="453">
        <v>2.2000000000000002</v>
      </c>
      <c r="C136" s="454" t="s">
        <v>212</v>
      </c>
      <c r="D136" s="453" t="s">
        <v>181</v>
      </c>
      <c r="E136" s="455">
        <v>1</v>
      </c>
      <c r="F136" s="456">
        <v>1.1000000000000001</v>
      </c>
      <c r="G136" s="457" t="s">
        <v>106</v>
      </c>
      <c r="H136" s="281">
        <f>'Wind Conditions'!$C$6</f>
        <v>12</v>
      </c>
      <c r="I136" s="480">
        <f>'Wind Conditions'!$C$20</f>
        <v>9.8021333333333349E-2</v>
      </c>
      <c r="J136" s="282">
        <f>'Wind Conditions'!$D$20</f>
        <v>7.0999999999999994E-2</v>
      </c>
      <c r="K136" s="458" t="s">
        <v>188</v>
      </c>
      <c r="L136" s="459">
        <f t="shared" si="106"/>
        <v>0</v>
      </c>
      <c r="M136" s="459">
        <v>0</v>
      </c>
      <c r="N136" s="579" t="s">
        <v>210</v>
      </c>
      <c r="O136" s="461">
        <f>'Wave and Current Conditions'!$O$13</f>
        <v>1.4727272727272727</v>
      </c>
      <c r="P136" s="461">
        <f>'Wave and Current Conditions'!$AD$13</f>
        <v>7.6416666666666657</v>
      </c>
      <c r="Q136" s="458">
        <v>5</v>
      </c>
      <c r="R136" s="459">
        <f t="shared" si="108"/>
        <v>0</v>
      </c>
      <c r="S136" s="420">
        <f t="shared" si="109"/>
        <v>-5</v>
      </c>
      <c r="T136" s="481">
        <f t="shared" si="117"/>
        <v>57508598.853213154</v>
      </c>
      <c r="U136" s="462" t="s">
        <v>211</v>
      </c>
      <c r="V136" s="459">
        <f t="shared" si="105"/>
        <v>0</v>
      </c>
      <c r="W136" s="459">
        <f>'Wave and Current Conditions'!$D$98</f>
        <v>0.12</v>
      </c>
      <c r="X136" s="459">
        <v>400</v>
      </c>
      <c r="Y136" s="459">
        <v>3600</v>
      </c>
      <c r="Z136" s="463">
        <v>0.01</v>
      </c>
      <c r="AD136" s="284" t="str">
        <f t="shared" si="110"/>
        <v>'220100005'</v>
      </c>
      <c r="AE136" s="283" t="str">
        <f t="shared" si="81"/>
        <v>'POW'</v>
      </c>
      <c r="AF136" s="284">
        <f t="shared" si="111"/>
        <v>0</v>
      </c>
      <c r="AG136" s="284">
        <f t="shared" si="112"/>
        <v>12</v>
      </c>
      <c r="AH136" s="284">
        <f t="shared" si="82"/>
        <v>1</v>
      </c>
      <c r="AI136" s="239" t="str">
        <f t="shared" si="113"/>
        <v>'E'</v>
      </c>
      <c r="AJ136" s="284">
        <f t="shared" si="83"/>
        <v>10</v>
      </c>
      <c r="AK136" s="268">
        <f t="shared" si="118"/>
        <v>0</v>
      </c>
      <c r="AL136" s="285">
        <f t="shared" si="84"/>
        <v>1.4727272727272727</v>
      </c>
      <c r="AM136" s="285">
        <f t="shared" si="85"/>
        <v>7.6416666666666657</v>
      </c>
      <c r="AN136" s="284">
        <f t="shared" si="114"/>
        <v>2.4</v>
      </c>
      <c r="AO136" s="284">
        <f t="shared" si="86"/>
        <v>5</v>
      </c>
      <c r="AP136" s="284">
        <v>0</v>
      </c>
      <c r="AQ136" s="284">
        <v>15</v>
      </c>
      <c r="AR136" s="284">
        <f t="shared" si="115"/>
        <v>2.4</v>
      </c>
      <c r="AS136" s="284">
        <v>0</v>
      </c>
      <c r="AT136" s="284">
        <v>0</v>
      </c>
      <c r="AU136" s="268">
        <f t="shared" si="119"/>
        <v>0</v>
      </c>
      <c r="AV136" s="284">
        <f t="shared" si="87"/>
        <v>0.12</v>
      </c>
      <c r="AW136" s="284" t="s">
        <v>14</v>
      </c>
      <c r="AX136" s="283" t="str">
        <f t="shared" si="88"/>
        <v>{0,0,0,0,57508598.8532132,0}</v>
      </c>
      <c r="AY136" s="284" t="s">
        <v>14</v>
      </c>
      <c r="AZ136" s="284" t="s">
        <v>15</v>
      </c>
      <c r="BA136" s="268">
        <v>0</v>
      </c>
      <c r="BB136" s="268">
        <v>0</v>
      </c>
      <c r="BC136" s="268">
        <f t="shared" si="89"/>
        <v>0</v>
      </c>
      <c r="BD136" s="268">
        <f t="shared" si="116"/>
        <v>0</v>
      </c>
      <c r="BE136" s="268">
        <f t="shared" si="90"/>
        <v>4000</v>
      </c>
      <c r="BF136" s="268">
        <v>1</v>
      </c>
      <c r="BG136" s="268">
        <v>1</v>
      </c>
      <c r="BH136" s="268">
        <v>1</v>
      </c>
      <c r="BI136" s="268"/>
      <c r="BJ136" s="268">
        <v>1</v>
      </c>
      <c r="BK136" s="268">
        <v>1</v>
      </c>
      <c r="BL136" s="268">
        <f t="shared" si="91"/>
        <v>400</v>
      </c>
      <c r="BM136" s="268">
        <f t="shared" si="92"/>
        <v>4000</v>
      </c>
      <c r="BN136" s="268">
        <v>0</v>
      </c>
    </row>
    <row r="137" spans="1:66" s="459" customFormat="1" x14ac:dyDescent="0.2">
      <c r="A137" s="464" t="str">
        <f t="shared" si="107"/>
        <v>220100006</v>
      </c>
      <c r="B137" s="453">
        <v>2.2000000000000002</v>
      </c>
      <c r="C137" s="454" t="s">
        <v>212</v>
      </c>
      <c r="D137" s="465" t="s">
        <v>181</v>
      </c>
      <c r="E137" s="455">
        <v>1</v>
      </c>
      <c r="F137" s="466">
        <v>1.1000000000000001</v>
      </c>
      <c r="G137" s="457" t="s">
        <v>106</v>
      </c>
      <c r="H137" s="281">
        <f>'Wind Conditions'!$C$6</f>
        <v>12</v>
      </c>
      <c r="I137" s="480">
        <f>'Wind Conditions'!$C$20</f>
        <v>9.8021333333333349E-2</v>
      </c>
      <c r="J137" s="282">
        <f>'Wind Conditions'!$D$20</f>
        <v>7.0999999999999994E-2</v>
      </c>
      <c r="K137" s="467" t="s">
        <v>190</v>
      </c>
      <c r="L137" s="459">
        <f t="shared" si="106"/>
        <v>0</v>
      </c>
      <c r="M137" s="459">
        <v>0</v>
      </c>
      <c r="N137" s="579" t="s">
        <v>210</v>
      </c>
      <c r="O137" s="461">
        <f>'Wave and Current Conditions'!$O$13</f>
        <v>1.4727272727272727</v>
      </c>
      <c r="P137" s="461">
        <f>'Wave and Current Conditions'!$AD$13</f>
        <v>7.6416666666666657</v>
      </c>
      <c r="Q137" s="467">
        <v>6</v>
      </c>
      <c r="R137" s="468">
        <f t="shared" si="108"/>
        <v>0</v>
      </c>
      <c r="S137" s="420">
        <f t="shared" si="109"/>
        <v>-5</v>
      </c>
      <c r="T137" s="481">
        <f t="shared" si="117"/>
        <v>57508598.853213154</v>
      </c>
      <c r="U137" s="462" t="s">
        <v>211</v>
      </c>
      <c r="V137" s="468">
        <f t="shared" si="105"/>
        <v>0</v>
      </c>
      <c r="W137" s="459">
        <f>'Wave and Current Conditions'!$D$98</f>
        <v>0.12</v>
      </c>
      <c r="X137" s="459">
        <v>400</v>
      </c>
      <c r="Y137" s="459">
        <v>3600</v>
      </c>
      <c r="Z137" s="469">
        <v>0.01</v>
      </c>
      <c r="AD137" s="284" t="str">
        <f t="shared" si="110"/>
        <v>'220100006'</v>
      </c>
      <c r="AE137" s="283" t="str">
        <f t="shared" si="81"/>
        <v>'POW'</v>
      </c>
      <c r="AF137" s="284">
        <f t="shared" si="111"/>
        <v>0</v>
      </c>
      <c r="AG137" s="284">
        <f t="shared" si="112"/>
        <v>12</v>
      </c>
      <c r="AH137" s="284">
        <f t="shared" si="82"/>
        <v>1</v>
      </c>
      <c r="AI137" s="239" t="str">
        <f t="shared" si="113"/>
        <v>'F'</v>
      </c>
      <c r="AJ137" s="284">
        <f t="shared" si="83"/>
        <v>10</v>
      </c>
      <c r="AK137" s="268">
        <f t="shared" si="118"/>
        <v>0</v>
      </c>
      <c r="AL137" s="285">
        <f t="shared" si="84"/>
        <v>1.4727272727272727</v>
      </c>
      <c r="AM137" s="285">
        <f t="shared" si="85"/>
        <v>7.6416666666666657</v>
      </c>
      <c r="AN137" s="284">
        <f t="shared" si="114"/>
        <v>2.4</v>
      </c>
      <c r="AO137" s="284">
        <f t="shared" si="86"/>
        <v>6</v>
      </c>
      <c r="AP137" s="284">
        <v>0</v>
      </c>
      <c r="AQ137" s="284">
        <v>15</v>
      </c>
      <c r="AR137" s="284">
        <f t="shared" si="115"/>
        <v>2.4</v>
      </c>
      <c r="AS137" s="284">
        <v>0</v>
      </c>
      <c r="AT137" s="284">
        <v>0</v>
      </c>
      <c r="AU137" s="268">
        <f t="shared" si="119"/>
        <v>0</v>
      </c>
      <c r="AV137" s="284">
        <f t="shared" si="87"/>
        <v>0.12</v>
      </c>
      <c r="AW137" s="284" t="s">
        <v>14</v>
      </c>
      <c r="AX137" s="283" t="str">
        <f t="shared" si="88"/>
        <v>{0,0,0,0,57508598.8532132,0}</v>
      </c>
      <c r="AY137" s="284" t="s">
        <v>14</v>
      </c>
      <c r="AZ137" s="284" t="s">
        <v>15</v>
      </c>
      <c r="BA137" s="268">
        <v>0</v>
      </c>
      <c r="BB137" s="268">
        <v>0</v>
      </c>
      <c r="BC137" s="268">
        <f t="shared" si="89"/>
        <v>0</v>
      </c>
      <c r="BD137" s="268">
        <f t="shared" si="116"/>
        <v>0</v>
      </c>
      <c r="BE137" s="268">
        <f t="shared" si="90"/>
        <v>4000</v>
      </c>
      <c r="BF137" s="268">
        <v>1</v>
      </c>
      <c r="BG137" s="268">
        <v>1</v>
      </c>
      <c r="BH137" s="268">
        <v>1</v>
      </c>
      <c r="BI137" s="268"/>
      <c r="BJ137" s="268">
        <v>1</v>
      </c>
      <c r="BK137" s="268">
        <v>1</v>
      </c>
      <c r="BL137" s="268">
        <f t="shared" si="91"/>
        <v>400</v>
      </c>
      <c r="BM137" s="268">
        <f t="shared" si="92"/>
        <v>4000</v>
      </c>
      <c r="BN137" s="268">
        <v>0</v>
      </c>
    </row>
    <row r="138" spans="1:66" s="459" customFormat="1" x14ac:dyDescent="0.2">
      <c r="A138" s="464" t="str">
        <f t="shared" si="107"/>
        <v>220100007</v>
      </c>
      <c r="B138" s="453">
        <v>2.2000000000000002</v>
      </c>
      <c r="C138" s="454" t="s">
        <v>212</v>
      </c>
      <c r="D138" s="465" t="s">
        <v>181</v>
      </c>
      <c r="E138" s="455">
        <v>1</v>
      </c>
      <c r="F138" s="466">
        <v>1.1000000000000001</v>
      </c>
      <c r="G138" s="457" t="s">
        <v>106</v>
      </c>
      <c r="H138" s="281">
        <f>'Wind Conditions'!$C$6</f>
        <v>12</v>
      </c>
      <c r="I138" s="480">
        <f>'Wind Conditions'!$C$20</f>
        <v>9.8021333333333349E-2</v>
      </c>
      <c r="J138" s="282">
        <f>'Wind Conditions'!$D$20</f>
        <v>7.0999999999999994E-2</v>
      </c>
      <c r="K138" s="460" t="s">
        <v>191</v>
      </c>
      <c r="L138" s="459">
        <f t="shared" si="106"/>
        <v>0</v>
      </c>
      <c r="M138" s="459">
        <v>0</v>
      </c>
      <c r="N138" s="579" t="s">
        <v>210</v>
      </c>
      <c r="O138" s="461">
        <f>'Wave and Current Conditions'!$O$13</f>
        <v>1.4727272727272727</v>
      </c>
      <c r="P138" s="461">
        <f>'Wave and Current Conditions'!$AD$13</f>
        <v>7.6416666666666657</v>
      </c>
      <c r="Q138" s="467">
        <v>7</v>
      </c>
      <c r="R138" s="468">
        <f t="shared" si="108"/>
        <v>0</v>
      </c>
      <c r="S138" s="420">
        <f t="shared" si="109"/>
        <v>-5</v>
      </c>
      <c r="T138" s="481">
        <f t="shared" si="117"/>
        <v>57508598.853213154</v>
      </c>
      <c r="U138" s="462" t="s">
        <v>211</v>
      </c>
      <c r="V138" s="468">
        <f t="shared" ref="V138:V149" si="120">R138</f>
        <v>0</v>
      </c>
      <c r="W138" s="459">
        <f>'Wave and Current Conditions'!$D$98</f>
        <v>0.12</v>
      </c>
      <c r="X138" s="459">
        <v>400</v>
      </c>
      <c r="Y138" s="459">
        <v>3600</v>
      </c>
      <c r="Z138" s="469">
        <v>0.01</v>
      </c>
      <c r="AD138" s="284" t="str">
        <f t="shared" si="110"/>
        <v>'220100007'</v>
      </c>
      <c r="AE138" s="283" t="str">
        <f t="shared" si="81"/>
        <v>'POW'</v>
      </c>
      <c r="AF138" s="284">
        <f t="shared" si="111"/>
        <v>0</v>
      </c>
      <c r="AG138" s="284">
        <f t="shared" si="112"/>
        <v>12</v>
      </c>
      <c r="AH138" s="284">
        <f t="shared" si="82"/>
        <v>1</v>
      </c>
      <c r="AI138" s="239" t="str">
        <f t="shared" si="113"/>
        <v>'G'</v>
      </c>
      <c r="AJ138" s="284">
        <f t="shared" si="83"/>
        <v>10</v>
      </c>
      <c r="AK138" s="268">
        <f t="shared" si="118"/>
        <v>0</v>
      </c>
      <c r="AL138" s="285">
        <f t="shared" si="84"/>
        <v>1.4727272727272727</v>
      </c>
      <c r="AM138" s="285">
        <f t="shared" si="85"/>
        <v>7.6416666666666657</v>
      </c>
      <c r="AN138" s="284">
        <f t="shared" si="114"/>
        <v>2.4</v>
      </c>
      <c r="AO138" s="284">
        <f t="shared" si="86"/>
        <v>7</v>
      </c>
      <c r="AP138" s="284">
        <v>0</v>
      </c>
      <c r="AQ138" s="284">
        <v>15</v>
      </c>
      <c r="AR138" s="284">
        <f t="shared" si="115"/>
        <v>2.4</v>
      </c>
      <c r="AS138" s="284">
        <v>0</v>
      </c>
      <c r="AT138" s="284">
        <v>0</v>
      </c>
      <c r="AU138" s="268">
        <f t="shared" si="119"/>
        <v>0</v>
      </c>
      <c r="AV138" s="284">
        <f t="shared" si="87"/>
        <v>0.12</v>
      </c>
      <c r="AW138" s="284" t="s">
        <v>14</v>
      </c>
      <c r="AX138" s="283" t="str">
        <f t="shared" si="88"/>
        <v>{0,0,0,0,57508598.8532132,0}</v>
      </c>
      <c r="AY138" s="284" t="s">
        <v>14</v>
      </c>
      <c r="AZ138" s="284" t="s">
        <v>15</v>
      </c>
      <c r="BA138" s="268">
        <v>0</v>
      </c>
      <c r="BB138" s="268">
        <v>0</v>
      </c>
      <c r="BC138" s="268">
        <f t="shared" si="89"/>
        <v>0</v>
      </c>
      <c r="BD138" s="268">
        <f t="shared" si="116"/>
        <v>0</v>
      </c>
      <c r="BE138" s="268">
        <f t="shared" si="90"/>
        <v>4000</v>
      </c>
      <c r="BF138" s="268">
        <v>1</v>
      </c>
      <c r="BG138" s="268">
        <v>1</v>
      </c>
      <c r="BH138" s="268">
        <v>1</v>
      </c>
      <c r="BI138" s="268"/>
      <c r="BJ138" s="268">
        <v>1</v>
      </c>
      <c r="BK138" s="268">
        <v>1</v>
      </c>
      <c r="BL138" s="268">
        <f t="shared" si="91"/>
        <v>400</v>
      </c>
      <c r="BM138" s="268">
        <f t="shared" si="92"/>
        <v>4000</v>
      </c>
      <c r="BN138" s="268">
        <v>0</v>
      </c>
    </row>
    <row r="139" spans="1:66" s="459" customFormat="1" x14ac:dyDescent="0.2">
      <c r="A139" s="464" t="str">
        <f t="shared" si="107"/>
        <v>220100008</v>
      </c>
      <c r="B139" s="453">
        <v>2.2000000000000002</v>
      </c>
      <c r="C139" s="454" t="s">
        <v>212</v>
      </c>
      <c r="D139" s="465" t="s">
        <v>181</v>
      </c>
      <c r="E139" s="455">
        <v>1</v>
      </c>
      <c r="F139" s="466">
        <v>1.1000000000000001</v>
      </c>
      <c r="G139" s="457" t="s">
        <v>106</v>
      </c>
      <c r="H139" s="281">
        <f>'Wind Conditions'!$C$6</f>
        <v>12</v>
      </c>
      <c r="I139" s="480">
        <f>'Wind Conditions'!$C$20</f>
        <v>9.8021333333333349E-2</v>
      </c>
      <c r="J139" s="282">
        <f>'Wind Conditions'!$D$20</f>
        <v>7.0999999999999994E-2</v>
      </c>
      <c r="K139" s="460" t="s">
        <v>192</v>
      </c>
      <c r="L139" s="459">
        <f t="shared" si="106"/>
        <v>0</v>
      </c>
      <c r="M139" s="459">
        <v>0</v>
      </c>
      <c r="N139" s="579" t="s">
        <v>210</v>
      </c>
      <c r="O139" s="461">
        <f>'Wave and Current Conditions'!$O$13</f>
        <v>1.4727272727272727</v>
      </c>
      <c r="P139" s="461">
        <f>'Wave and Current Conditions'!$AD$13</f>
        <v>7.6416666666666657</v>
      </c>
      <c r="Q139" s="467">
        <v>8</v>
      </c>
      <c r="R139" s="468">
        <f t="shared" si="108"/>
        <v>0</v>
      </c>
      <c r="S139" s="420">
        <f t="shared" si="109"/>
        <v>-5</v>
      </c>
      <c r="T139" s="481">
        <f t="shared" si="117"/>
        <v>57508598.853213154</v>
      </c>
      <c r="U139" s="462" t="s">
        <v>211</v>
      </c>
      <c r="V139" s="468">
        <f t="shared" si="120"/>
        <v>0</v>
      </c>
      <c r="W139" s="459">
        <f>'Wave and Current Conditions'!$D$98</f>
        <v>0.12</v>
      </c>
      <c r="X139" s="459">
        <v>400</v>
      </c>
      <c r="Y139" s="459">
        <v>3600</v>
      </c>
      <c r="Z139" s="469">
        <v>0.01</v>
      </c>
      <c r="AD139" s="284" t="str">
        <f t="shared" si="110"/>
        <v>'220100008'</v>
      </c>
      <c r="AE139" s="283" t="str">
        <f t="shared" si="81"/>
        <v>'POW'</v>
      </c>
      <c r="AF139" s="284">
        <f t="shared" si="111"/>
        <v>0</v>
      </c>
      <c r="AG139" s="284">
        <f t="shared" si="112"/>
        <v>12</v>
      </c>
      <c r="AH139" s="284">
        <f t="shared" si="82"/>
        <v>1</v>
      </c>
      <c r="AI139" s="239" t="str">
        <f t="shared" si="113"/>
        <v>'H'</v>
      </c>
      <c r="AJ139" s="284">
        <f t="shared" si="83"/>
        <v>10</v>
      </c>
      <c r="AK139" s="268">
        <f t="shared" si="118"/>
        <v>0</v>
      </c>
      <c r="AL139" s="285">
        <f t="shared" si="84"/>
        <v>1.4727272727272727</v>
      </c>
      <c r="AM139" s="285">
        <f t="shared" si="85"/>
        <v>7.6416666666666657</v>
      </c>
      <c r="AN139" s="284">
        <f t="shared" si="114"/>
        <v>2.4</v>
      </c>
      <c r="AO139" s="284">
        <f t="shared" si="86"/>
        <v>8</v>
      </c>
      <c r="AP139" s="284">
        <v>0</v>
      </c>
      <c r="AQ139" s="284">
        <v>15</v>
      </c>
      <c r="AR139" s="284">
        <f t="shared" si="115"/>
        <v>2.4</v>
      </c>
      <c r="AS139" s="284">
        <v>0</v>
      </c>
      <c r="AT139" s="284">
        <v>0</v>
      </c>
      <c r="AU139" s="268">
        <f t="shared" si="119"/>
        <v>0</v>
      </c>
      <c r="AV139" s="284">
        <f t="shared" si="87"/>
        <v>0.12</v>
      </c>
      <c r="AW139" s="284" t="s">
        <v>14</v>
      </c>
      <c r="AX139" s="283" t="str">
        <f t="shared" si="88"/>
        <v>{0,0,0,0,57508598.8532132,0}</v>
      </c>
      <c r="AY139" s="284" t="s">
        <v>14</v>
      </c>
      <c r="AZ139" s="284" t="s">
        <v>15</v>
      </c>
      <c r="BA139" s="268">
        <v>0</v>
      </c>
      <c r="BB139" s="268">
        <v>0</v>
      </c>
      <c r="BC139" s="268">
        <f t="shared" si="89"/>
        <v>0</v>
      </c>
      <c r="BD139" s="268">
        <f t="shared" si="116"/>
        <v>0</v>
      </c>
      <c r="BE139" s="268">
        <f t="shared" si="90"/>
        <v>4000</v>
      </c>
      <c r="BF139" s="268">
        <v>1</v>
      </c>
      <c r="BG139" s="268">
        <v>1</v>
      </c>
      <c r="BH139" s="268">
        <v>1</v>
      </c>
      <c r="BI139" s="268"/>
      <c r="BJ139" s="268">
        <v>1</v>
      </c>
      <c r="BK139" s="268">
        <v>1</v>
      </c>
      <c r="BL139" s="268">
        <f t="shared" si="91"/>
        <v>400</v>
      </c>
      <c r="BM139" s="268">
        <f t="shared" si="92"/>
        <v>4000</v>
      </c>
      <c r="BN139" s="268">
        <v>0</v>
      </c>
    </row>
    <row r="140" spans="1:66" s="459" customFormat="1" x14ac:dyDescent="0.2">
      <c r="A140" s="464" t="str">
        <f t="shared" si="107"/>
        <v>220100009</v>
      </c>
      <c r="B140" s="453">
        <v>2.2000000000000002</v>
      </c>
      <c r="C140" s="454" t="s">
        <v>212</v>
      </c>
      <c r="D140" s="465" t="s">
        <v>181</v>
      </c>
      <c r="E140" s="455">
        <v>1</v>
      </c>
      <c r="F140" s="466">
        <v>1.1000000000000001</v>
      </c>
      <c r="G140" s="457" t="s">
        <v>106</v>
      </c>
      <c r="H140" s="281">
        <f>'Wind Conditions'!$C$6</f>
        <v>12</v>
      </c>
      <c r="I140" s="480">
        <f>'Wind Conditions'!$C$20</f>
        <v>9.8021333333333349E-2</v>
      </c>
      <c r="J140" s="282">
        <f>'Wind Conditions'!$D$20</f>
        <v>7.0999999999999994E-2</v>
      </c>
      <c r="K140" s="460" t="s">
        <v>193</v>
      </c>
      <c r="L140" s="459">
        <f t="shared" si="106"/>
        <v>0</v>
      </c>
      <c r="M140" s="459">
        <v>0</v>
      </c>
      <c r="N140" s="579" t="s">
        <v>210</v>
      </c>
      <c r="O140" s="461">
        <f>'Wave and Current Conditions'!$O$13</f>
        <v>1.4727272727272727</v>
      </c>
      <c r="P140" s="461">
        <f>'Wave and Current Conditions'!$AD$13</f>
        <v>7.6416666666666657</v>
      </c>
      <c r="Q140" s="467">
        <v>9</v>
      </c>
      <c r="R140" s="468">
        <f t="shared" si="108"/>
        <v>0</v>
      </c>
      <c r="S140" s="420">
        <f t="shared" si="109"/>
        <v>-5</v>
      </c>
      <c r="T140" s="481">
        <f t="shared" si="117"/>
        <v>57508598.853213154</v>
      </c>
      <c r="U140" s="462" t="s">
        <v>211</v>
      </c>
      <c r="V140" s="468">
        <f t="shared" si="120"/>
        <v>0</v>
      </c>
      <c r="W140" s="459">
        <f>'Wave and Current Conditions'!$D$98</f>
        <v>0.12</v>
      </c>
      <c r="X140" s="459">
        <v>400</v>
      </c>
      <c r="Y140" s="459">
        <v>3600</v>
      </c>
      <c r="Z140" s="469">
        <v>0.01</v>
      </c>
      <c r="AD140" s="284" t="str">
        <f t="shared" si="110"/>
        <v>'220100009'</v>
      </c>
      <c r="AE140" s="283" t="str">
        <f t="shared" si="81"/>
        <v>'POW'</v>
      </c>
      <c r="AF140" s="284">
        <f t="shared" si="111"/>
        <v>0</v>
      </c>
      <c r="AG140" s="284">
        <f t="shared" si="112"/>
        <v>12</v>
      </c>
      <c r="AH140" s="284">
        <f t="shared" si="82"/>
        <v>1</v>
      </c>
      <c r="AI140" s="239" t="str">
        <f t="shared" si="113"/>
        <v>'I'</v>
      </c>
      <c r="AJ140" s="284">
        <f t="shared" si="83"/>
        <v>10</v>
      </c>
      <c r="AK140" s="268">
        <f t="shared" si="118"/>
        <v>0</v>
      </c>
      <c r="AL140" s="285">
        <f t="shared" si="84"/>
        <v>1.4727272727272727</v>
      </c>
      <c r="AM140" s="285">
        <f t="shared" si="85"/>
        <v>7.6416666666666657</v>
      </c>
      <c r="AN140" s="284">
        <f t="shared" si="114"/>
        <v>2.4</v>
      </c>
      <c r="AO140" s="284">
        <f t="shared" si="86"/>
        <v>9</v>
      </c>
      <c r="AP140" s="284">
        <v>0</v>
      </c>
      <c r="AQ140" s="284">
        <v>15</v>
      </c>
      <c r="AR140" s="284">
        <f t="shared" si="115"/>
        <v>2.4</v>
      </c>
      <c r="AS140" s="284">
        <v>0</v>
      </c>
      <c r="AT140" s="284">
        <v>0</v>
      </c>
      <c r="AU140" s="268">
        <f t="shared" si="119"/>
        <v>0</v>
      </c>
      <c r="AV140" s="284">
        <f t="shared" si="87"/>
        <v>0.12</v>
      </c>
      <c r="AW140" s="284" t="s">
        <v>14</v>
      </c>
      <c r="AX140" s="283" t="str">
        <f t="shared" si="88"/>
        <v>{0,0,0,0,57508598.8532132,0}</v>
      </c>
      <c r="AY140" s="284" t="s">
        <v>14</v>
      </c>
      <c r="AZ140" s="284" t="s">
        <v>15</v>
      </c>
      <c r="BA140" s="268">
        <v>0</v>
      </c>
      <c r="BB140" s="268">
        <v>0</v>
      </c>
      <c r="BC140" s="268">
        <f t="shared" si="89"/>
        <v>0</v>
      </c>
      <c r="BD140" s="268">
        <f t="shared" si="116"/>
        <v>0</v>
      </c>
      <c r="BE140" s="268">
        <f t="shared" si="90"/>
        <v>4000</v>
      </c>
      <c r="BF140" s="268">
        <v>1</v>
      </c>
      <c r="BG140" s="268">
        <v>1</v>
      </c>
      <c r="BH140" s="268">
        <v>1</v>
      </c>
      <c r="BI140" s="268"/>
      <c r="BJ140" s="268">
        <v>1</v>
      </c>
      <c r="BK140" s="268">
        <v>1</v>
      </c>
      <c r="BL140" s="268">
        <f t="shared" si="91"/>
        <v>400</v>
      </c>
      <c r="BM140" s="268">
        <f t="shared" si="92"/>
        <v>4000</v>
      </c>
      <c r="BN140" s="268">
        <v>0</v>
      </c>
    </row>
    <row r="141" spans="1:66" s="459" customFormat="1" x14ac:dyDescent="0.2">
      <c r="A141" s="464" t="str">
        <f t="shared" si="107"/>
        <v>220100010</v>
      </c>
      <c r="B141" s="453">
        <v>2.2000000000000002</v>
      </c>
      <c r="C141" s="454" t="s">
        <v>212</v>
      </c>
      <c r="D141" s="465" t="s">
        <v>181</v>
      </c>
      <c r="E141" s="455">
        <v>1</v>
      </c>
      <c r="F141" s="466">
        <v>1.1000000000000001</v>
      </c>
      <c r="G141" s="457" t="s">
        <v>106</v>
      </c>
      <c r="H141" s="281">
        <f>'Wind Conditions'!$C$6</f>
        <v>12</v>
      </c>
      <c r="I141" s="480">
        <f>'Wind Conditions'!$C$20</f>
        <v>9.8021333333333349E-2</v>
      </c>
      <c r="J141" s="282">
        <f>'Wind Conditions'!$D$20</f>
        <v>7.0999999999999994E-2</v>
      </c>
      <c r="K141" s="460" t="s">
        <v>194</v>
      </c>
      <c r="L141" s="459">
        <f t="shared" si="106"/>
        <v>0</v>
      </c>
      <c r="M141" s="459">
        <v>0</v>
      </c>
      <c r="N141" s="579" t="s">
        <v>210</v>
      </c>
      <c r="O141" s="461">
        <f>'Wave and Current Conditions'!$O$13</f>
        <v>1.4727272727272727</v>
      </c>
      <c r="P141" s="461">
        <f>'Wave and Current Conditions'!$AD$13</f>
        <v>7.6416666666666657</v>
      </c>
      <c r="Q141" s="467">
        <v>10</v>
      </c>
      <c r="R141" s="468">
        <f t="shared" si="108"/>
        <v>0</v>
      </c>
      <c r="S141" s="420">
        <f t="shared" si="109"/>
        <v>-5</v>
      </c>
      <c r="T141" s="481">
        <f t="shared" si="117"/>
        <v>57508598.853213154</v>
      </c>
      <c r="U141" s="462" t="s">
        <v>211</v>
      </c>
      <c r="V141" s="468">
        <f t="shared" si="120"/>
        <v>0</v>
      </c>
      <c r="W141" s="459">
        <f>'Wave and Current Conditions'!$D$98</f>
        <v>0.12</v>
      </c>
      <c r="X141" s="459">
        <v>400</v>
      </c>
      <c r="Y141" s="459">
        <v>3600</v>
      </c>
      <c r="Z141" s="469">
        <v>0.01</v>
      </c>
      <c r="AD141" s="284" t="str">
        <f t="shared" si="110"/>
        <v>'220100010'</v>
      </c>
      <c r="AE141" s="283" t="str">
        <f t="shared" si="81"/>
        <v>'POW'</v>
      </c>
      <c r="AF141" s="284">
        <f t="shared" si="111"/>
        <v>0</v>
      </c>
      <c r="AG141" s="284">
        <f t="shared" si="112"/>
        <v>12</v>
      </c>
      <c r="AH141" s="284">
        <f t="shared" si="82"/>
        <v>1</v>
      </c>
      <c r="AI141" s="239" t="str">
        <f t="shared" si="113"/>
        <v>'J'</v>
      </c>
      <c r="AJ141" s="284">
        <f t="shared" si="83"/>
        <v>10</v>
      </c>
      <c r="AK141" s="268">
        <f t="shared" si="118"/>
        <v>0</v>
      </c>
      <c r="AL141" s="285">
        <f t="shared" si="84"/>
        <v>1.4727272727272727</v>
      </c>
      <c r="AM141" s="285">
        <f t="shared" si="85"/>
        <v>7.6416666666666657</v>
      </c>
      <c r="AN141" s="284">
        <f t="shared" si="114"/>
        <v>2.4</v>
      </c>
      <c r="AO141" s="284">
        <f t="shared" si="86"/>
        <v>10</v>
      </c>
      <c r="AP141" s="284">
        <v>0</v>
      </c>
      <c r="AQ141" s="284">
        <v>15</v>
      </c>
      <c r="AR141" s="284">
        <f t="shared" si="115"/>
        <v>2.4</v>
      </c>
      <c r="AS141" s="284">
        <v>0</v>
      </c>
      <c r="AT141" s="284">
        <v>0</v>
      </c>
      <c r="AU141" s="268">
        <f t="shared" si="119"/>
        <v>0</v>
      </c>
      <c r="AV141" s="284">
        <f t="shared" si="87"/>
        <v>0.12</v>
      </c>
      <c r="AW141" s="284" t="s">
        <v>14</v>
      </c>
      <c r="AX141" s="283" t="str">
        <f t="shared" si="88"/>
        <v>{0,0,0,0,57508598.8532132,0}</v>
      </c>
      <c r="AY141" s="284" t="s">
        <v>14</v>
      </c>
      <c r="AZ141" s="284" t="s">
        <v>15</v>
      </c>
      <c r="BA141" s="268">
        <v>0</v>
      </c>
      <c r="BB141" s="268">
        <v>0</v>
      </c>
      <c r="BC141" s="268">
        <f t="shared" si="89"/>
        <v>0</v>
      </c>
      <c r="BD141" s="268">
        <f t="shared" si="116"/>
        <v>0</v>
      </c>
      <c r="BE141" s="268">
        <f t="shared" si="90"/>
        <v>4000</v>
      </c>
      <c r="BF141" s="268">
        <v>1</v>
      </c>
      <c r="BG141" s="268">
        <v>1</v>
      </c>
      <c r="BH141" s="268">
        <v>1</v>
      </c>
      <c r="BI141" s="268"/>
      <c r="BJ141" s="268">
        <v>1</v>
      </c>
      <c r="BK141" s="268">
        <v>1</v>
      </c>
      <c r="BL141" s="268">
        <f t="shared" si="91"/>
        <v>400</v>
      </c>
      <c r="BM141" s="268">
        <f t="shared" si="92"/>
        <v>4000</v>
      </c>
      <c r="BN141" s="268">
        <v>0</v>
      </c>
    </row>
    <row r="142" spans="1:66" s="459" customFormat="1" x14ac:dyDescent="0.2">
      <c r="A142" s="464" t="str">
        <f t="shared" si="107"/>
        <v>220100011</v>
      </c>
      <c r="B142" s="453">
        <v>2.2000000000000002</v>
      </c>
      <c r="C142" s="454" t="s">
        <v>212</v>
      </c>
      <c r="D142" s="465" t="s">
        <v>181</v>
      </c>
      <c r="E142" s="455">
        <v>1</v>
      </c>
      <c r="F142" s="466">
        <v>1.1000000000000001</v>
      </c>
      <c r="G142" s="457" t="s">
        <v>106</v>
      </c>
      <c r="H142" s="281">
        <f>'Wind Conditions'!$C$6</f>
        <v>12</v>
      </c>
      <c r="I142" s="480">
        <f>'Wind Conditions'!$C$20</f>
        <v>9.8021333333333349E-2</v>
      </c>
      <c r="J142" s="282">
        <f>'Wind Conditions'!$D$20</f>
        <v>7.0999999999999994E-2</v>
      </c>
      <c r="K142" s="460" t="s">
        <v>195</v>
      </c>
      <c r="L142" s="459">
        <f t="shared" si="106"/>
        <v>0</v>
      </c>
      <c r="M142" s="459">
        <v>0</v>
      </c>
      <c r="N142" s="579" t="s">
        <v>210</v>
      </c>
      <c r="O142" s="461">
        <f>'Wave and Current Conditions'!$O$13</f>
        <v>1.4727272727272727</v>
      </c>
      <c r="P142" s="461">
        <f>'Wave and Current Conditions'!$AD$13</f>
        <v>7.6416666666666657</v>
      </c>
      <c r="Q142" s="467">
        <v>11</v>
      </c>
      <c r="R142" s="468">
        <f t="shared" si="108"/>
        <v>0</v>
      </c>
      <c r="S142" s="420">
        <f t="shared" si="109"/>
        <v>-5</v>
      </c>
      <c r="T142" s="481">
        <f t="shared" si="117"/>
        <v>57508598.853213154</v>
      </c>
      <c r="U142" s="462" t="s">
        <v>211</v>
      </c>
      <c r="V142" s="468">
        <f t="shared" si="120"/>
        <v>0</v>
      </c>
      <c r="W142" s="459">
        <f>'Wave and Current Conditions'!$D$98</f>
        <v>0.12</v>
      </c>
      <c r="X142" s="459">
        <v>400</v>
      </c>
      <c r="Y142" s="459">
        <v>3600</v>
      </c>
      <c r="Z142" s="469">
        <v>0.01</v>
      </c>
      <c r="AD142" s="284" t="str">
        <f t="shared" si="110"/>
        <v>'220100011'</v>
      </c>
      <c r="AE142" s="283" t="str">
        <f t="shared" si="81"/>
        <v>'POW'</v>
      </c>
      <c r="AF142" s="284">
        <f t="shared" si="111"/>
        <v>0</v>
      </c>
      <c r="AG142" s="284">
        <f t="shared" si="112"/>
        <v>12</v>
      </c>
      <c r="AH142" s="284">
        <f t="shared" si="82"/>
        <v>1</v>
      </c>
      <c r="AI142" s="239" t="str">
        <f t="shared" si="113"/>
        <v>'K'</v>
      </c>
      <c r="AJ142" s="284">
        <f t="shared" si="83"/>
        <v>10</v>
      </c>
      <c r="AK142" s="268">
        <f t="shared" si="118"/>
        <v>0</v>
      </c>
      <c r="AL142" s="285">
        <f t="shared" si="84"/>
        <v>1.4727272727272727</v>
      </c>
      <c r="AM142" s="285">
        <f t="shared" si="85"/>
        <v>7.6416666666666657</v>
      </c>
      <c r="AN142" s="284">
        <f t="shared" si="114"/>
        <v>2.4</v>
      </c>
      <c r="AO142" s="284">
        <f t="shared" si="86"/>
        <v>11</v>
      </c>
      <c r="AP142" s="284">
        <v>0</v>
      </c>
      <c r="AQ142" s="284">
        <v>15</v>
      </c>
      <c r="AR142" s="284">
        <f t="shared" si="115"/>
        <v>2.4</v>
      </c>
      <c r="AS142" s="284">
        <v>0</v>
      </c>
      <c r="AT142" s="284">
        <v>0</v>
      </c>
      <c r="AU142" s="268">
        <f t="shared" si="119"/>
        <v>0</v>
      </c>
      <c r="AV142" s="284">
        <f t="shared" si="87"/>
        <v>0.12</v>
      </c>
      <c r="AW142" s="284" t="s">
        <v>14</v>
      </c>
      <c r="AX142" s="283" t="str">
        <f t="shared" si="88"/>
        <v>{0,0,0,0,57508598.8532132,0}</v>
      </c>
      <c r="AY142" s="284" t="s">
        <v>14</v>
      </c>
      <c r="AZ142" s="284" t="s">
        <v>15</v>
      </c>
      <c r="BA142" s="268">
        <v>0</v>
      </c>
      <c r="BB142" s="268">
        <v>0</v>
      </c>
      <c r="BC142" s="268">
        <f t="shared" si="89"/>
        <v>0</v>
      </c>
      <c r="BD142" s="268">
        <f t="shared" si="116"/>
        <v>0</v>
      </c>
      <c r="BE142" s="268">
        <f t="shared" si="90"/>
        <v>4000</v>
      </c>
      <c r="BF142" s="268">
        <v>1</v>
      </c>
      <c r="BG142" s="268">
        <v>1</v>
      </c>
      <c r="BH142" s="268">
        <v>1</v>
      </c>
      <c r="BI142" s="268"/>
      <c r="BJ142" s="268">
        <v>1</v>
      </c>
      <c r="BK142" s="268">
        <v>1</v>
      </c>
      <c r="BL142" s="268">
        <f t="shared" si="91"/>
        <v>400</v>
      </c>
      <c r="BM142" s="268">
        <f t="shared" si="92"/>
        <v>4000</v>
      </c>
      <c r="BN142" s="268">
        <v>0</v>
      </c>
    </row>
    <row r="143" spans="1:66" s="459" customFormat="1" x14ac:dyDescent="0.2">
      <c r="A143" s="464" t="str">
        <f t="shared" si="107"/>
        <v>220100012</v>
      </c>
      <c r="B143" s="453">
        <v>2.2000000000000002</v>
      </c>
      <c r="C143" s="454" t="s">
        <v>212</v>
      </c>
      <c r="D143" s="465" t="s">
        <v>181</v>
      </c>
      <c r="E143" s="455">
        <v>1</v>
      </c>
      <c r="F143" s="466">
        <v>1.1000000000000001</v>
      </c>
      <c r="G143" s="457" t="s">
        <v>106</v>
      </c>
      <c r="H143" s="281">
        <f>'Wind Conditions'!$C$6</f>
        <v>12</v>
      </c>
      <c r="I143" s="480">
        <f>'Wind Conditions'!$C$20</f>
        <v>9.8021333333333349E-2</v>
      </c>
      <c r="J143" s="282">
        <f>'Wind Conditions'!$D$20</f>
        <v>7.0999999999999994E-2</v>
      </c>
      <c r="K143" s="470" t="s">
        <v>196</v>
      </c>
      <c r="L143" s="459">
        <f t="shared" si="106"/>
        <v>0</v>
      </c>
      <c r="M143" s="459">
        <v>0</v>
      </c>
      <c r="N143" s="579" t="s">
        <v>210</v>
      </c>
      <c r="O143" s="461">
        <f>'Wave and Current Conditions'!$O$13</f>
        <v>1.4727272727272727</v>
      </c>
      <c r="P143" s="461">
        <f>'Wave and Current Conditions'!$AD$13</f>
        <v>7.6416666666666657</v>
      </c>
      <c r="Q143" s="467">
        <v>12</v>
      </c>
      <c r="R143" s="468">
        <f t="shared" si="108"/>
        <v>0</v>
      </c>
      <c r="S143" s="420">
        <f t="shared" si="109"/>
        <v>-5</v>
      </c>
      <c r="T143" s="481">
        <f t="shared" si="117"/>
        <v>57508598.853213154</v>
      </c>
      <c r="U143" s="462" t="s">
        <v>211</v>
      </c>
      <c r="V143" s="468">
        <f t="shared" si="120"/>
        <v>0</v>
      </c>
      <c r="W143" s="459">
        <f>'Wave and Current Conditions'!$D$98</f>
        <v>0.12</v>
      </c>
      <c r="X143" s="459">
        <v>400</v>
      </c>
      <c r="Y143" s="459">
        <v>3600</v>
      </c>
      <c r="Z143" s="469">
        <v>0.01</v>
      </c>
      <c r="AD143" s="284" t="str">
        <f t="shared" si="110"/>
        <v>'220100012'</v>
      </c>
      <c r="AE143" s="283" t="str">
        <f t="shared" si="81"/>
        <v>'POW'</v>
      </c>
      <c r="AF143" s="284">
        <f t="shared" si="111"/>
        <v>0</v>
      </c>
      <c r="AG143" s="284">
        <f t="shared" si="112"/>
        <v>12</v>
      </c>
      <c r="AH143" s="284">
        <f t="shared" si="82"/>
        <v>1</v>
      </c>
      <c r="AI143" s="239" t="str">
        <f t="shared" si="113"/>
        <v>'L'</v>
      </c>
      <c r="AJ143" s="284">
        <f t="shared" si="83"/>
        <v>10</v>
      </c>
      <c r="AK143" s="268">
        <f t="shared" si="118"/>
        <v>0</v>
      </c>
      <c r="AL143" s="285">
        <f t="shared" si="84"/>
        <v>1.4727272727272727</v>
      </c>
      <c r="AM143" s="285">
        <f t="shared" si="85"/>
        <v>7.6416666666666657</v>
      </c>
      <c r="AN143" s="284">
        <f t="shared" si="114"/>
        <v>2.4</v>
      </c>
      <c r="AO143" s="284">
        <f t="shared" si="86"/>
        <v>12</v>
      </c>
      <c r="AP143" s="284">
        <v>0</v>
      </c>
      <c r="AQ143" s="284">
        <v>15</v>
      </c>
      <c r="AR143" s="284">
        <f t="shared" si="115"/>
        <v>2.4</v>
      </c>
      <c r="AS143" s="284">
        <v>0</v>
      </c>
      <c r="AT143" s="284">
        <v>0</v>
      </c>
      <c r="AU143" s="268">
        <f t="shared" si="119"/>
        <v>0</v>
      </c>
      <c r="AV143" s="284">
        <f t="shared" si="87"/>
        <v>0.12</v>
      </c>
      <c r="AW143" s="284" t="s">
        <v>14</v>
      </c>
      <c r="AX143" s="283" t="str">
        <f t="shared" si="88"/>
        <v>{0,0,0,0,57508598.8532132,0}</v>
      </c>
      <c r="AY143" s="284" t="s">
        <v>14</v>
      </c>
      <c r="AZ143" s="284" t="s">
        <v>15</v>
      </c>
      <c r="BA143" s="268">
        <v>0</v>
      </c>
      <c r="BB143" s="268">
        <v>0</v>
      </c>
      <c r="BC143" s="268">
        <f t="shared" si="89"/>
        <v>0</v>
      </c>
      <c r="BD143" s="268">
        <f t="shared" si="116"/>
        <v>0</v>
      </c>
      <c r="BE143" s="268">
        <f t="shared" si="90"/>
        <v>4000</v>
      </c>
      <c r="BF143" s="268">
        <v>1</v>
      </c>
      <c r="BG143" s="268">
        <v>1</v>
      </c>
      <c r="BH143" s="268">
        <v>1</v>
      </c>
      <c r="BI143" s="268"/>
      <c r="BJ143" s="268">
        <v>1</v>
      </c>
      <c r="BK143" s="268">
        <v>1</v>
      </c>
      <c r="BL143" s="268">
        <f t="shared" si="91"/>
        <v>400</v>
      </c>
      <c r="BM143" s="268">
        <f t="shared" si="92"/>
        <v>4000</v>
      </c>
      <c r="BN143" s="268">
        <v>0</v>
      </c>
    </row>
    <row r="144" spans="1:66" s="459" customFormat="1" x14ac:dyDescent="0.2">
      <c r="A144" s="464" t="str">
        <f t="shared" si="107"/>
        <v>220100013</v>
      </c>
      <c r="B144" s="453">
        <v>2.2000000000000002</v>
      </c>
      <c r="C144" s="454" t="s">
        <v>212</v>
      </c>
      <c r="D144" s="465" t="s">
        <v>181</v>
      </c>
      <c r="E144" s="455">
        <v>1</v>
      </c>
      <c r="F144" s="466">
        <v>1.1000000000000001</v>
      </c>
      <c r="G144" s="457" t="s">
        <v>106</v>
      </c>
      <c r="H144" s="281">
        <f>'Wind Conditions'!$C$6</f>
        <v>12</v>
      </c>
      <c r="I144" s="480">
        <f>'Wind Conditions'!$C$20</f>
        <v>9.8021333333333349E-2</v>
      </c>
      <c r="J144" s="282">
        <f>'Wind Conditions'!$D$20</f>
        <v>7.0999999999999994E-2</v>
      </c>
      <c r="K144" s="460" t="s">
        <v>197</v>
      </c>
      <c r="L144" s="459">
        <f t="shared" si="106"/>
        <v>0</v>
      </c>
      <c r="M144" s="459">
        <v>0</v>
      </c>
      <c r="N144" s="579" t="s">
        <v>210</v>
      </c>
      <c r="O144" s="461">
        <f>'Wave and Current Conditions'!$O$13</f>
        <v>1.4727272727272727</v>
      </c>
      <c r="P144" s="461">
        <f>'Wave and Current Conditions'!$AD$13</f>
        <v>7.6416666666666657</v>
      </c>
      <c r="Q144" s="467">
        <v>13</v>
      </c>
      <c r="R144" s="468">
        <f t="shared" si="108"/>
        <v>0</v>
      </c>
      <c r="S144" s="420">
        <f t="shared" si="109"/>
        <v>-5</v>
      </c>
      <c r="T144" s="481">
        <f t="shared" si="117"/>
        <v>57508598.853213154</v>
      </c>
      <c r="U144" s="462" t="s">
        <v>211</v>
      </c>
      <c r="V144" s="468">
        <f t="shared" si="120"/>
        <v>0</v>
      </c>
      <c r="W144" s="459">
        <f>'Wave and Current Conditions'!$D$98</f>
        <v>0.12</v>
      </c>
      <c r="X144" s="459">
        <v>400</v>
      </c>
      <c r="Y144" s="459">
        <v>3600</v>
      </c>
      <c r="Z144" s="469">
        <v>0.01</v>
      </c>
      <c r="AD144" s="284" t="str">
        <f t="shared" si="110"/>
        <v>'220100013'</v>
      </c>
      <c r="AE144" s="283" t="str">
        <f t="shared" si="81"/>
        <v>'POW'</v>
      </c>
      <c r="AF144" s="284">
        <f t="shared" si="111"/>
        <v>0</v>
      </c>
      <c r="AG144" s="284">
        <f t="shared" si="112"/>
        <v>12</v>
      </c>
      <c r="AH144" s="284">
        <f t="shared" si="82"/>
        <v>1</v>
      </c>
      <c r="AI144" s="239" t="str">
        <f t="shared" si="113"/>
        <v>'M'</v>
      </c>
      <c r="AJ144" s="284">
        <f t="shared" si="83"/>
        <v>10</v>
      </c>
      <c r="AK144" s="268">
        <f t="shared" si="118"/>
        <v>0</v>
      </c>
      <c r="AL144" s="285">
        <f t="shared" si="84"/>
        <v>1.4727272727272727</v>
      </c>
      <c r="AM144" s="285">
        <f t="shared" si="85"/>
        <v>7.6416666666666657</v>
      </c>
      <c r="AN144" s="284">
        <f t="shared" si="114"/>
        <v>2.4</v>
      </c>
      <c r="AO144" s="284">
        <f t="shared" si="86"/>
        <v>13</v>
      </c>
      <c r="AP144" s="284">
        <v>0</v>
      </c>
      <c r="AQ144" s="284">
        <v>15</v>
      </c>
      <c r="AR144" s="284">
        <f t="shared" si="115"/>
        <v>2.4</v>
      </c>
      <c r="AS144" s="284">
        <v>0</v>
      </c>
      <c r="AT144" s="284">
        <v>0</v>
      </c>
      <c r="AU144" s="268">
        <f t="shared" si="119"/>
        <v>0</v>
      </c>
      <c r="AV144" s="284">
        <f t="shared" si="87"/>
        <v>0.12</v>
      </c>
      <c r="AW144" s="284" t="s">
        <v>14</v>
      </c>
      <c r="AX144" s="283" t="str">
        <f t="shared" si="88"/>
        <v>{0,0,0,0,57508598.8532132,0}</v>
      </c>
      <c r="AY144" s="284" t="s">
        <v>14</v>
      </c>
      <c r="AZ144" s="284" t="s">
        <v>15</v>
      </c>
      <c r="BA144" s="268">
        <v>0</v>
      </c>
      <c r="BB144" s="268">
        <v>0</v>
      </c>
      <c r="BC144" s="268">
        <f t="shared" si="89"/>
        <v>0</v>
      </c>
      <c r="BD144" s="268">
        <f t="shared" si="116"/>
        <v>0</v>
      </c>
      <c r="BE144" s="268">
        <f t="shared" si="90"/>
        <v>4000</v>
      </c>
      <c r="BF144" s="268">
        <v>1</v>
      </c>
      <c r="BG144" s="268">
        <v>1</v>
      </c>
      <c r="BH144" s="268">
        <v>1</v>
      </c>
      <c r="BI144" s="268"/>
      <c r="BJ144" s="268">
        <v>1</v>
      </c>
      <c r="BK144" s="268">
        <v>1</v>
      </c>
      <c r="BL144" s="268">
        <f t="shared" si="91"/>
        <v>400</v>
      </c>
      <c r="BM144" s="268">
        <f t="shared" si="92"/>
        <v>4000</v>
      </c>
      <c r="BN144" s="268">
        <v>0</v>
      </c>
    </row>
    <row r="145" spans="1:66" s="459" customFormat="1" x14ac:dyDescent="0.2">
      <c r="A145" s="464" t="str">
        <f t="shared" si="107"/>
        <v>220100014</v>
      </c>
      <c r="B145" s="453">
        <v>2.2000000000000002</v>
      </c>
      <c r="C145" s="454" t="s">
        <v>212</v>
      </c>
      <c r="D145" s="465" t="s">
        <v>181</v>
      </c>
      <c r="E145" s="455">
        <v>1</v>
      </c>
      <c r="F145" s="466">
        <v>1.1000000000000001</v>
      </c>
      <c r="G145" s="457" t="s">
        <v>106</v>
      </c>
      <c r="H145" s="281">
        <f>'Wind Conditions'!$C$6</f>
        <v>12</v>
      </c>
      <c r="I145" s="480">
        <f>'Wind Conditions'!$C$20</f>
        <v>9.8021333333333349E-2</v>
      </c>
      <c r="J145" s="282">
        <f>'Wind Conditions'!$D$20</f>
        <v>7.0999999999999994E-2</v>
      </c>
      <c r="K145" s="460" t="s">
        <v>59</v>
      </c>
      <c r="L145" s="459">
        <f t="shared" si="106"/>
        <v>0</v>
      </c>
      <c r="M145" s="459">
        <v>0</v>
      </c>
      <c r="N145" s="579" t="s">
        <v>210</v>
      </c>
      <c r="O145" s="461">
        <f>'Wave and Current Conditions'!$O$13</f>
        <v>1.4727272727272727</v>
      </c>
      <c r="P145" s="461">
        <f>'Wave and Current Conditions'!$AD$13</f>
        <v>7.6416666666666657</v>
      </c>
      <c r="Q145" s="467">
        <v>14</v>
      </c>
      <c r="R145" s="468">
        <f t="shared" si="108"/>
        <v>0</v>
      </c>
      <c r="S145" s="420">
        <f t="shared" si="109"/>
        <v>-5</v>
      </c>
      <c r="T145" s="481">
        <f t="shared" si="117"/>
        <v>57508598.853213154</v>
      </c>
      <c r="U145" s="462" t="s">
        <v>211</v>
      </c>
      <c r="V145" s="468">
        <f t="shared" si="120"/>
        <v>0</v>
      </c>
      <c r="W145" s="459">
        <f>'Wave and Current Conditions'!$D$98</f>
        <v>0.12</v>
      </c>
      <c r="X145" s="459">
        <v>400</v>
      </c>
      <c r="Y145" s="459">
        <v>3600</v>
      </c>
      <c r="Z145" s="469">
        <v>0.01</v>
      </c>
      <c r="AD145" s="284" t="str">
        <f t="shared" si="110"/>
        <v>'220100014'</v>
      </c>
      <c r="AE145" s="283" t="str">
        <f t="shared" si="81"/>
        <v>'POW'</v>
      </c>
      <c r="AF145" s="284">
        <f t="shared" si="111"/>
        <v>0</v>
      </c>
      <c r="AG145" s="284">
        <f t="shared" si="112"/>
        <v>12</v>
      </c>
      <c r="AH145" s="284">
        <f t="shared" si="82"/>
        <v>1</v>
      </c>
      <c r="AI145" s="239" t="str">
        <f t="shared" si="113"/>
        <v>'N'</v>
      </c>
      <c r="AJ145" s="284">
        <f t="shared" si="83"/>
        <v>10</v>
      </c>
      <c r="AK145" s="268">
        <f t="shared" si="118"/>
        <v>0</v>
      </c>
      <c r="AL145" s="285">
        <f t="shared" si="84"/>
        <v>1.4727272727272727</v>
      </c>
      <c r="AM145" s="285">
        <f t="shared" si="85"/>
        <v>7.6416666666666657</v>
      </c>
      <c r="AN145" s="284">
        <f t="shared" si="114"/>
        <v>2.4</v>
      </c>
      <c r="AO145" s="284">
        <f t="shared" si="86"/>
        <v>14</v>
      </c>
      <c r="AP145" s="284">
        <v>0</v>
      </c>
      <c r="AQ145" s="284">
        <v>15</v>
      </c>
      <c r="AR145" s="284">
        <f t="shared" si="115"/>
        <v>2.4</v>
      </c>
      <c r="AS145" s="284">
        <v>0</v>
      </c>
      <c r="AT145" s="284">
        <v>0</v>
      </c>
      <c r="AU145" s="268">
        <f t="shared" si="119"/>
        <v>0</v>
      </c>
      <c r="AV145" s="284">
        <f t="shared" si="87"/>
        <v>0.12</v>
      </c>
      <c r="AW145" s="284" t="s">
        <v>14</v>
      </c>
      <c r="AX145" s="283" t="str">
        <f t="shared" si="88"/>
        <v>{0,0,0,0,57508598.8532132,0}</v>
      </c>
      <c r="AY145" s="284" t="s">
        <v>14</v>
      </c>
      <c r="AZ145" s="284" t="s">
        <v>15</v>
      </c>
      <c r="BA145" s="268">
        <v>0</v>
      </c>
      <c r="BB145" s="268">
        <v>0</v>
      </c>
      <c r="BC145" s="268">
        <f t="shared" si="89"/>
        <v>0</v>
      </c>
      <c r="BD145" s="268">
        <f t="shared" si="116"/>
        <v>0</v>
      </c>
      <c r="BE145" s="268">
        <f t="shared" si="90"/>
        <v>4000</v>
      </c>
      <c r="BF145" s="268">
        <v>1</v>
      </c>
      <c r="BG145" s="268">
        <v>1</v>
      </c>
      <c r="BH145" s="268">
        <v>1</v>
      </c>
      <c r="BI145" s="268"/>
      <c r="BJ145" s="268">
        <v>1</v>
      </c>
      <c r="BK145" s="268">
        <v>1</v>
      </c>
      <c r="BL145" s="268">
        <f t="shared" si="91"/>
        <v>400</v>
      </c>
      <c r="BM145" s="268">
        <f t="shared" si="92"/>
        <v>4000</v>
      </c>
      <c r="BN145" s="268">
        <v>0</v>
      </c>
    </row>
    <row r="146" spans="1:66" s="459" customFormat="1" x14ac:dyDescent="0.2">
      <c r="A146" s="464" t="str">
        <f t="shared" si="107"/>
        <v>220100015</v>
      </c>
      <c r="B146" s="453">
        <v>2.2000000000000002</v>
      </c>
      <c r="C146" s="454" t="s">
        <v>212</v>
      </c>
      <c r="D146" s="465" t="s">
        <v>181</v>
      </c>
      <c r="E146" s="455">
        <v>1</v>
      </c>
      <c r="F146" s="466">
        <v>1.1000000000000001</v>
      </c>
      <c r="G146" s="457" t="s">
        <v>106</v>
      </c>
      <c r="H146" s="281">
        <f>'Wind Conditions'!$C$6</f>
        <v>12</v>
      </c>
      <c r="I146" s="480">
        <f>'Wind Conditions'!$C$20</f>
        <v>9.8021333333333349E-2</v>
      </c>
      <c r="J146" s="282">
        <f>'Wind Conditions'!$D$20</f>
        <v>7.0999999999999994E-2</v>
      </c>
      <c r="K146" s="460" t="s">
        <v>198</v>
      </c>
      <c r="L146" s="459">
        <f t="shared" si="106"/>
        <v>0</v>
      </c>
      <c r="M146" s="459">
        <v>0</v>
      </c>
      <c r="N146" s="579" t="s">
        <v>210</v>
      </c>
      <c r="O146" s="461">
        <f>'Wave and Current Conditions'!$O$13</f>
        <v>1.4727272727272727</v>
      </c>
      <c r="P146" s="461">
        <f>'Wave and Current Conditions'!$AD$13</f>
        <v>7.6416666666666657</v>
      </c>
      <c r="Q146" s="467">
        <v>15</v>
      </c>
      <c r="R146" s="468">
        <f t="shared" si="108"/>
        <v>0</v>
      </c>
      <c r="S146" s="420">
        <f t="shared" si="109"/>
        <v>-5</v>
      </c>
      <c r="T146" s="481">
        <f t="shared" si="117"/>
        <v>57508598.853213154</v>
      </c>
      <c r="U146" s="462" t="s">
        <v>211</v>
      </c>
      <c r="V146" s="468">
        <f t="shared" si="120"/>
        <v>0</v>
      </c>
      <c r="W146" s="459">
        <f>'Wave and Current Conditions'!$D$98</f>
        <v>0.12</v>
      </c>
      <c r="X146" s="459">
        <v>400</v>
      </c>
      <c r="Y146" s="459">
        <v>3600</v>
      </c>
      <c r="Z146" s="469">
        <v>0.01</v>
      </c>
      <c r="AD146" s="284" t="str">
        <f t="shared" si="110"/>
        <v>'220100015'</v>
      </c>
      <c r="AE146" s="283" t="str">
        <f t="shared" si="81"/>
        <v>'POW'</v>
      </c>
      <c r="AF146" s="284">
        <f t="shared" si="111"/>
        <v>0</v>
      </c>
      <c r="AG146" s="284">
        <f t="shared" si="112"/>
        <v>12</v>
      </c>
      <c r="AH146" s="284">
        <f t="shared" si="82"/>
        <v>1</v>
      </c>
      <c r="AI146" s="239" t="str">
        <f t="shared" si="113"/>
        <v>'O'</v>
      </c>
      <c r="AJ146" s="284">
        <f t="shared" si="83"/>
        <v>10</v>
      </c>
      <c r="AK146" s="268">
        <f t="shared" si="118"/>
        <v>0</v>
      </c>
      <c r="AL146" s="285">
        <f t="shared" si="84"/>
        <v>1.4727272727272727</v>
      </c>
      <c r="AM146" s="285">
        <f t="shared" si="85"/>
        <v>7.6416666666666657</v>
      </c>
      <c r="AN146" s="284">
        <f t="shared" si="114"/>
        <v>2.4</v>
      </c>
      <c r="AO146" s="284">
        <f t="shared" si="86"/>
        <v>15</v>
      </c>
      <c r="AP146" s="284">
        <v>0</v>
      </c>
      <c r="AQ146" s="284">
        <v>15</v>
      </c>
      <c r="AR146" s="284">
        <f t="shared" si="115"/>
        <v>2.4</v>
      </c>
      <c r="AS146" s="284">
        <v>0</v>
      </c>
      <c r="AT146" s="284">
        <v>0</v>
      </c>
      <c r="AU146" s="268">
        <f t="shared" si="119"/>
        <v>0</v>
      </c>
      <c r="AV146" s="284">
        <f t="shared" si="87"/>
        <v>0.12</v>
      </c>
      <c r="AW146" s="284" t="s">
        <v>14</v>
      </c>
      <c r="AX146" s="283" t="str">
        <f t="shared" si="88"/>
        <v>{0,0,0,0,57508598.8532132,0}</v>
      </c>
      <c r="AY146" s="284" t="s">
        <v>14</v>
      </c>
      <c r="AZ146" s="284" t="s">
        <v>15</v>
      </c>
      <c r="BA146" s="268">
        <v>0</v>
      </c>
      <c r="BB146" s="268">
        <v>0</v>
      </c>
      <c r="BC146" s="268">
        <f t="shared" si="89"/>
        <v>0</v>
      </c>
      <c r="BD146" s="268">
        <f t="shared" si="116"/>
        <v>0</v>
      </c>
      <c r="BE146" s="268">
        <f t="shared" si="90"/>
        <v>4000</v>
      </c>
      <c r="BF146" s="268">
        <v>1</v>
      </c>
      <c r="BG146" s="268">
        <v>1</v>
      </c>
      <c r="BH146" s="268">
        <v>1</v>
      </c>
      <c r="BI146" s="268"/>
      <c r="BJ146" s="268">
        <v>1</v>
      </c>
      <c r="BK146" s="268">
        <v>1</v>
      </c>
      <c r="BL146" s="268">
        <f t="shared" si="91"/>
        <v>400</v>
      </c>
      <c r="BM146" s="268">
        <f t="shared" si="92"/>
        <v>4000</v>
      </c>
      <c r="BN146" s="268">
        <v>0</v>
      </c>
    </row>
    <row r="147" spans="1:66" s="459" customFormat="1" x14ac:dyDescent="0.2">
      <c r="A147" s="464" t="str">
        <f t="shared" si="107"/>
        <v>220100016</v>
      </c>
      <c r="B147" s="453">
        <v>2.2000000000000002</v>
      </c>
      <c r="C147" s="454" t="s">
        <v>212</v>
      </c>
      <c r="D147" s="465" t="s">
        <v>181</v>
      </c>
      <c r="E147" s="455">
        <v>1</v>
      </c>
      <c r="F147" s="466">
        <v>1.1000000000000001</v>
      </c>
      <c r="G147" s="457" t="s">
        <v>106</v>
      </c>
      <c r="H147" s="281">
        <f>'Wind Conditions'!$C$6</f>
        <v>12</v>
      </c>
      <c r="I147" s="480">
        <f>'Wind Conditions'!$C$20</f>
        <v>9.8021333333333349E-2</v>
      </c>
      <c r="J147" s="282">
        <f>'Wind Conditions'!$D$20</f>
        <v>7.0999999999999994E-2</v>
      </c>
      <c r="K147" s="460" t="s">
        <v>199</v>
      </c>
      <c r="L147" s="459">
        <f t="shared" si="106"/>
        <v>0</v>
      </c>
      <c r="M147" s="459">
        <v>0</v>
      </c>
      <c r="N147" s="579" t="s">
        <v>210</v>
      </c>
      <c r="O147" s="461">
        <f>'Wave and Current Conditions'!$O$13</f>
        <v>1.4727272727272727</v>
      </c>
      <c r="P147" s="461">
        <f>'Wave and Current Conditions'!$AD$13</f>
        <v>7.6416666666666657</v>
      </c>
      <c r="Q147" s="467">
        <v>16</v>
      </c>
      <c r="R147" s="468">
        <f t="shared" si="108"/>
        <v>0</v>
      </c>
      <c r="S147" s="420">
        <f t="shared" si="109"/>
        <v>-5</v>
      </c>
      <c r="T147" s="481">
        <f t="shared" si="117"/>
        <v>57508598.853213154</v>
      </c>
      <c r="U147" s="462" t="s">
        <v>211</v>
      </c>
      <c r="V147" s="468">
        <f t="shared" si="120"/>
        <v>0</v>
      </c>
      <c r="W147" s="459">
        <f>'Wave and Current Conditions'!$D$98</f>
        <v>0.12</v>
      </c>
      <c r="X147" s="459">
        <v>400</v>
      </c>
      <c r="Y147" s="459">
        <v>3600</v>
      </c>
      <c r="Z147" s="469">
        <v>0.01</v>
      </c>
      <c r="AD147" s="284" t="str">
        <f t="shared" si="110"/>
        <v>'220100016'</v>
      </c>
      <c r="AE147" s="283" t="str">
        <f t="shared" si="81"/>
        <v>'POW'</v>
      </c>
      <c r="AF147" s="284">
        <f t="shared" si="111"/>
        <v>0</v>
      </c>
      <c r="AG147" s="284">
        <f t="shared" si="112"/>
        <v>12</v>
      </c>
      <c r="AH147" s="284">
        <f t="shared" si="82"/>
        <v>1</v>
      </c>
      <c r="AI147" s="239" t="str">
        <f t="shared" si="113"/>
        <v>'P'</v>
      </c>
      <c r="AJ147" s="284">
        <f t="shared" si="83"/>
        <v>10</v>
      </c>
      <c r="AK147" s="268">
        <f t="shared" si="118"/>
        <v>0</v>
      </c>
      <c r="AL147" s="285">
        <f t="shared" si="84"/>
        <v>1.4727272727272727</v>
      </c>
      <c r="AM147" s="285">
        <f t="shared" si="85"/>
        <v>7.6416666666666657</v>
      </c>
      <c r="AN147" s="284">
        <f t="shared" si="114"/>
        <v>2.4</v>
      </c>
      <c r="AO147" s="284">
        <f t="shared" si="86"/>
        <v>16</v>
      </c>
      <c r="AP147" s="284">
        <v>0</v>
      </c>
      <c r="AQ147" s="284">
        <v>15</v>
      </c>
      <c r="AR147" s="284">
        <f t="shared" si="115"/>
        <v>2.4</v>
      </c>
      <c r="AS147" s="284">
        <v>0</v>
      </c>
      <c r="AT147" s="284">
        <v>0</v>
      </c>
      <c r="AU147" s="268">
        <f t="shared" si="119"/>
        <v>0</v>
      </c>
      <c r="AV147" s="284">
        <f t="shared" si="87"/>
        <v>0.12</v>
      </c>
      <c r="AW147" s="284" t="s">
        <v>14</v>
      </c>
      <c r="AX147" s="283" t="str">
        <f t="shared" si="88"/>
        <v>{0,0,0,0,57508598.8532132,0}</v>
      </c>
      <c r="AY147" s="284" t="s">
        <v>14</v>
      </c>
      <c r="AZ147" s="284" t="s">
        <v>15</v>
      </c>
      <c r="BA147" s="268">
        <v>0</v>
      </c>
      <c r="BB147" s="268">
        <v>0</v>
      </c>
      <c r="BC147" s="268">
        <f t="shared" si="89"/>
        <v>0</v>
      </c>
      <c r="BD147" s="268">
        <f t="shared" si="116"/>
        <v>0</v>
      </c>
      <c r="BE147" s="268">
        <f t="shared" si="90"/>
        <v>4000</v>
      </c>
      <c r="BF147" s="268">
        <v>1</v>
      </c>
      <c r="BG147" s="268">
        <v>1</v>
      </c>
      <c r="BH147" s="268">
        <v>1</v>
      </c>
      <c r="BI147" s="268"/>
      <c r="BJ147" s="268">
        <v>1</v>
      </c>
      <c r="BK147" s="268">
        <v>1</v>
      </c>
      <c r="BL147" s="268">
        <f t="shared" si="91"/>
        <v>400</v>
      </c>
      <c r="BM147" s="268">
        <f t="shared" si="92"/>
        <v>4000</v>
      </c>
      <c r="BN147" s="268">
        <v>0</v>
      </c>
    </row>
    <row r="148" spans="1:66" s="459" customFormat="1" x14ac:dyDescent="0.2">
      <c r="A148" s="464" t="str">
        <f t="shared" si="107"/>
        <v>220100017</v>
      </c>
      <c r="B148" s="453">
        <v>2.2000000000000002</v>
      </c>
      <c r="C148" s="454" t="s">
        <v>212</v>
      </c>
      <c r="D148" s="465" t="s">
        <v>181</v>
      </c>
      <c r="E148" s="455">
        <v>1</v>
      </c>
      <c r="F148" s="466">
        <v>1.1000000000000001</v>
      </c>
      <c r="G148" s="457" t="s">
        <v>106</v>
      </c>
      <c r="H148" s="281">
        <f>'Wind Conditions'!$C$6</f>
        <v>12</v>
      </c>
      <c r="I148" s="480">
        <f>'Wind Conditions'!$C$20</f>
        <v>9.8021333333333349E-2</v>
      </c>
      <c r="J148" s="282">
        <f>'Wind Conditions'!$D$20</f>
        <v>7.0999999999999994E-2</v>
      </c>
      <c r="K148" s="460" t="s">
        <v>200</v>
      </c>
      <c r="L148" s="459">
        <f t="shared" si="106"/>
        <v>0</v>
      </c>
      <c r="M148" s="459">
        <v>0</v>
      </c>
      <c r="N148" s="579" t="s">
        <v>210</v>
      </c>
      <c r="O148" s="461">
        <f>'Wave and Current Conditions'!$O$13</f>
        <v>1.4727272727272727</v>
      </c>
      <c r="P148" s="461">
        <f>'Wave and Current Conditions'!$AD$13</f>
        <v>7.6416666666666657</v>
      </c>
      <c r="Q148" s="467">
        <v>17</v>
      </c>
      <c r="R148" s="468">
        <f t="shared" si="108"/>
        <v>0</v>
      </c>
      <c r="S148" s="420">
        <f t="shared" si="109"/>
        <v>-5</v>
      </c>
      <c r="T148" s="481">
        <f t="shared" si="117"/>
        <v>57508598.853213154</v>
      </c>
      <c r="U148" s="462" t="s">
        <v>211</v>
      </c>
      <c r="V148" s="468">
        <f t="shared" si="120"/>
        <v>0</v>
      </c>
      <c r="W148" s="459">
        <f>'Wave and Current Conditions'!$D$98</f>
        <v>0.12</v>
      </c>
      <c r="X148" s="459">
        <v>400</v>
      </c>
      <c r="Y148" s="459">
        <v>3600</v>
      </c>
      <c r="Z148" s="469">
        <v>0.01</v>
      </c>
      <c r="AD148" s="284" t="str">
        <f t="shared" si="110"/>
        <v>'220100017'</v>
      </c>
      <c r="AE148" s="283" t="str">
        <f t="shared" si="81"/>
        <v>'POW'</v>
      </c>
      <c r="AF148" s="284">
        <f t="shared" si="111"/>
        <v>0</v>
      </c>
      <c r="AG148" s="284">
        <f t="shared" si="112"/>
        <v>12</v>
      </c>
      <c r="AH148" s="284">
        <f t="shared" si="82"/>
        <v>1</v>
      </c>
      <c r="AI148" s="239" t="str">
        <f t="shared" si="113"/>
        <v>'Q'</v>
      </c>
      <c r="AJ148" s="284">
        <f t="shared" si="83"/>
        <v>10</v>
      </c>
      <c r="AK148" s="268">
        <f t="shared" si="118"/>
        <v>0</v>
      </c>
      <c r="AL148" s="285">
        <f t="shared" si="84"/>
        <v>1.4727272727272727</v>
      </c>
      <c r="AM148" s="285">
        <f t="shared" si="85"/>
        <v>7.6416666666666657</v>
      </c>
      <c r="AN148" s="284">
        <f t="shared" si="114"/>
        <v>2.4</v>
      </c>
      <c r="AO148" s="284">
        <f t="shared" si="86"/>
        <v>17</v>
      </c>
      <c r="AP148" s="284">
        <v>0</v>
      </c>
      <c r="AQ148" s="284">
        <v>15</v>
      </c>
      <c r="AR148" s="284">
        <f t="shared" si="115"/>
        <v>2.4</v>
      </c>
      <c r="AS148" s="284">
        <v>0</v>
      </c>
      <c r="AT148" s="284">
        <v>0</v>
      </c>
      <c r="AU148" s="268">
        <f t="shared" si="119"/>
        <v>0</v>
      </c>
      <c r="AV148" s="284">
        <f t="shared" si="87"/>
        <v>0.12</v>
      </c>
      <c r="AW148" s="284" t="s">
        <v>14</v>
      </c>
      <c r="AX148" s="283" t="str">
        <f t="shared" si="88"/>
        <v>{0,0,0,0,57508598.8532132,0}</v>
      </c>
      <c r="AY148" s="284" t="s">
        <v>14</v>
      </c>
      <c r="AZ148" s="284" t="s">
        <v>15</v>
      </c>
      <c r="BA148" s="268">
        <v>0</v>
      </c>
      <c r="BB148" s="268">
        <v>0</v>
      </c>
      <c r="BC148" s="268">
        <f t="shared" si="89"/>
        <v>0</v>
      </c>
      <c r="BD148" s="268">
        <f t="shared" si="116"/>
        <v>0</v>
      </c>
      <c r="BE148" s="268">
        <f t="shared" si="90"/>
        <v>4000</v>
      </c>
      <c r="BF148" s="268">
        <v>1</v>
      </c>
      <c r="BG148" s="268">
        <v>1</v>
      </c>
      <c r="BH148" s="268">
        <v>1</v>
      </c>
      <c r="BI148" s="268"/>
      <c r="BJ148" s="268">
        <v>1</v>
      </c>
      <c r="BK148" s="268">
        <v>1</v>
      </c>
      <c r="BL148" s="268">
        <f t="shared" si="91"/>
        <v>400</v>
      </c>
      <c r="BM148" s="268">
        <f t="shared" si="92"/>
        <v>4000</v>
      </c>
      <c r="BN148" s="268">
        <v>0</v>
      </c>
    </row>
    <row r="149" spans="1:66" s="459" customFormat="1" x14ac:dyDescent="0.2">
      <c r="A149" s="464" t="str">
        <f t="shared" si="107"/>
        <v>220100018</v>
      </c>
      <c r="B149" s="453">
        <v>2.2000000000000002</v>
      </c>
      <c r="C149" s="454" t="s">
        <v>212</v>
      </c>
      <c r="D149" s="465" t="s">
        <v>181</v>
      </c>
      <c r="E149" s="455">
        <v>1</v>
      </c>
      <c r="F149" s="466">
        <v>1.1000000000000001</v>
      </c>
      <c r="G149" s="457" t="s">
        <v>106</v>
      </c>
      <c r="H149" s="281">
        <f>'Wind Conditions'!$C$6</f>
        <v>12</v>
      </c>
      <c r="I149" s="480">
        <f>'Wind Conditions'!$C$20</f>
        <v>9.8021333333333349E-2</v>
      </c>
      <c r="J149" s="282">
        <f>'Wind Conditions'!$D$20</f>
        <v>7.0999999999999994E-2</v>
      </c>
      <c r="K149" s="470" t="s">
        <v>201</v>
      </c>
      <c r="L149" s="459">
        <f t="shared" si="106"/>
        <v>0</v>
      </c>
      <c r="M149" s="459">
        <v>0</v>
      </c>
      <c r="N149" s="579" t="s">
        <v>210</v>
      </c>
      <c r="O149" s="461">
        <f>'Wave and Current Conditions'!$O$13</f>
        <v>1.4727272727272727</v>
      </c>
      <c r="P149" s="461">
        <f>'Wave and Current Conditions'!$AD$13</f>
        <v>7.6416666666666657</v>
      </c>
      <c r="Q149" s="467">
        <v>18</v>
      </c>
      <c r="R149" s="468">
        <f t="shared" si="108"/>
        <v>0</v>
      </c>
      <c r="S149" s="420">
        <f t="shared" si="109"/>
        <v>-5</v>
      </c>
      <c r="T149" s="481">
        <f t="shared" si="117"/>
        <v>57508598.853213154</v>
      </c>
      <c r="U149" s="462" t="s">
        <v>211</v>
      </c>
      <c r="V149" s="468">
        <f t="shared" si="120"/>
        <v>0</v>
      </c>
      <c r="W149" s="459">
        <f>'Wave and Current Conditions'!$D$98</f>
        <v>0.12</v>
      </c>
      <c r="X149" s="459">
        <v>400</v>
      </c>
      <c r="Y149" s="459">
        <v>3600</v>
      </c>
      <c r="Z149" s="469">
        <v>0.01</v>
      </c>
      <c r="AD149" s="284" t="str">
        <f t="shared" si="110"/>
        <v>'220100018'</v>
      </c>
      <c r="AE149" s="283" t="str">
        <f t="shared" si="81"/>
        <v>'POW'</v>
      </c>
      <c r="AF149" s="284">
        <f t="shared" si="111"/>
        <v>0</v>
      </c>
      <c r="AG149" s="284">
        <f t="shared" si="112"/>
        <v>12</v>
      </c>
      <c r="AH149" s="284">
        <f t="shared" si="82"/>
        <v>1</v>
      </c>
      <c r="AI149" s="239" t="str">
        <f t="shared" si="113"/>
        <v>'R'</v>
      </c>
      <c r="AJ149" s="284">
        <f t="shared" si="83"/>
        <v>10</v>
      </c>
      <c r="AK149" s="268">
        <f t="shared" si="118"/>
        <v>0</v>
      </c>
      <c r="AL149" s="285">
        <f t="shared" si="84"/>
        <v>1.4727272727272727</v>
      </c>
      <c r="AM149" s="285">
        <f t="shared" si="85"/>
        <v>7.6416666666666657</v>
      </c>
      <c r="AN149" s="284">
        <f t="shared" si="114"/>
        <v>2.4</v>
      </c>
      <c r="AO149" s="284">
        <f t="shared" si="86"/>
        <v>18</v>
      </c>
      <c r="AP149" s="284">
        <v>0</v>
      </c>
      <c r="AQ149" s="284">
        <v>15</v>
      </c>
      <c r="AR149" s="284">
        <f t="shared" si="115"/>
        <v>2.4</v>
      </c>
      <c r="AS149" s="284">
        <v>0</v>
      </c>
      <c r="AT149" s="284">
        <v>0</v>
      </c>
      <c r="AU149" s="268">
        <f t="shared" si="119"/>
        <v>0</v>
      </c>
      <c r="AV149" s="284">
        <f t="shared" si="87"/>
        <v>0.12</v>
      </c>
      <c r="AW149" s="284" t="s">
        <v>14</v>
      </c>
      <c r="AX149" s="283" t="str">
        <f t="shared" si="88"/>
        <v>{0,0,0,0,57508598.8532132,0}</v>
      </c>
      <c r="AY149" s="284" t="s">
        <v>14</v>
      </c>
      <c r="AZ149" s="284" t="s">
        <v>15</v>
      </c>
      <c r="BA149" s="268">
        <v>0</v>
      </c>
      <c r="BB149" s="268">
        <v>0</v>
      </c>
      <c r="BC149" s="268">
        <f t="shared" si="89"/>
        <v>0</v>
      </c>
      <c r="BD149" s="268">
        <f t="shared" si="116"/>
        <v>0</v>
      </c>
      <c r="BE149" s="268">
        <f t="shared" si="90"/>
        <v>4000</v>
      </c>
      <c r="BF149" s="268">
        <v>1</v>
      </c>
      <c r="BG149" s="268">
        <v>1</v>
      </c>
      <c r="BH149" s="268">
        <v>1</v>
      </c>
      <c r="BI149" s="268"/>
      <c r="BJ149" s="268">
        <v>1</v>
      </c>
      <c r="BK149" s="268">
        <v>1</v>
      </c>
      <c r="BL149" s="268">
        <f t="shared" si="91"/>
        <v>400</v>
      </c>
      <c r="BM149" s="268">
        <f t="shared" si="92"/>
        <v>4000</v>
      </c>
      <c r="BN149" s="268">
        <v>0</v>
      </c>
    </row>
    <row r="150" spans="1:66" s="459" customFormat="1" x14ac:dyDescent="0.2">
      <c r="A150" s="452" t="str">
        <f t="shared" si="107"/>
        <v>220103001</v>
      </c>
      <c r="B150" s="453">
        <v>2.2000000000000002</v>
      </c>
      <c r="C150" s="454" t="s">
        <v>212</v>
      </c>
      <c r="D150" s="453" t="s">
        <v>181</v>
      </c>
      <c r="E150" s="455">
        <v>1</v>
      </c>
      <c r="F150" s="456">
        <v>1.1000000000000001</v>
      </c>
      <c r="G150" s="457" t="s">
        <v>106</v>
      </c>
      <c r="H150" s="281">
        <f>'Wind Conditions'!$C$6</f>
        <v>12</v>
      </c>
      <c r="I150" s="480">
        <f>'Wind Conditions'!$C$20</f>
        <v>9.8021333333333349E-2</v>
      </c>
      <c r="J150" s="282">
        <f>'Wind Conditions'!$D$20</f>
        <v>7.0999999999999994E-2</v>
      </c>
      <c r="K150" s="458" t="s">
        <v>182</v>
      </c>
      <c r="L150" s="459">
        <f t="shared" si="106"/>
        <v>30</v>
      </c>
      <c r="M150" s="459">
        <v>0</v>
      </c>
      <c r="N150" s="579" t="s">
        <v>210</v>
      </c>
      <c r="O150" s="461">
        <f>'Wave and Current Conditions'!$O$13</f>
        <v>1.4727272727272727</v>
      </c>
      <c r="P150" s="461">
        <f>'Wave and Current Conditions'!$AD$13</f>
        <v>7.6416666666666657</v>
      </c>
      <c r="Q150" s="458">
        <v>1</v>
      </c>
      <c r="R150" s="459">
        <f t="shared" si="108"/>
        <v>30</v>
      </c>
      <c r="S150" s="420">
        <f t="shared" si="109"/>
        <v>-5</v>
      </c>
      <c r="T150" s="481">
        <f t="shared" si="117"/>
        <v>57508598.853213154</v>
      </c>
      <c r="U150" s="462" t="s">
        <v>211</v>
      </c>
      <c r="V150" s="459">
        <f t="shared" ref="V150:V155" si="121">R150</f>
        <v>30</v>
      </c>
      <c r="W150" s="459">
        <f>'Wave and Current Conditions'!$D$98</f>
        <v>0.12</v>
      </c>
      <c r="X150" s="459">
        <v>400</v>
      </c>
      <c r="Y150" s="459">
        <v>3600</v>
      </c>
      <c r="Z150" s="463">
        <v>0.01</v>
      </c>
      <c r="AD150" s="284" t="str">
        <f t="shared" si="110"/>
        <v>'220103001'</v>
      </c>
      <c r="AE150" s="283" t="str">
        <f t="shared" si="81"/>
        <v>'POW'</v>
      </c>
      <c r="AF150" s="284">
        <f t="shared" si="111"/>
        <v>30</v>
      </c>
      <c r="AG150" s="284">
        <f t="shared" si="112"/>
        <v>12</v>
      </c>
      <c r="AH150" s="284">
        <f t="shared" si="82"/>
        <v>1</v>
      </c>
      <c r="AI150" s="239" t="str">
        <f t="shared" si="113"/>
        <v>'A'</v>
      </c>
      <c r="AJ150" s="284">
        <f t="shared" si="83"/>
        <v>10</v>
      </c>
      <c r="AK150" s="268">
        <f t="shared" si="118"/>
        <v>30</v>
      </c>
      <c r="AL150" s="285">
        <f t="shared" si="84"/>
        <v>1.4727272727272727</v>
      </c>
      <c r="AM150" s="285">
        <f t="shared" si="85"/>
        <v>7.6416666666666657</v>
      </c>
      <c r="AN150" s="284">
        <f t="shared" si="114"/>
        <v>2.4</v>
      </c>
      <c r="AO150" s="284">
        <f t="shared" si="86"/>
        <v>1</v>
      </c>
      <c r="AP150" s="284">
        <v>0</v>
      </c>
      <c r="AQ150" s="284">
        <v>15</v>
      </c>
      <c r="AR150" s="284">
        <f t="shared" si="115"/>
        <v>2.4</v>
      </c>
      <c r="AS150" s="284">
        <v>0</v>
      </c>
      <c r="AT150" s="284">
        <v>0</v>
      </c>
      <c r="AU150" s="268">
        <f t="shared" si="119"/>
        <v>30</v>
      </c>
      <c r="AV150" s="284">
        <f t="shared" si="87"/>
        <v>0.12</v>
      </c>
      <c r="AW150" s="284" t="s">
        <v>14</v>
      </c>
      <c r="AX150" s="283" t="str">
        <f t="shared" si="88"/>
        <v>{0,0,0,0,57508598.8532132,0}</v>
      </c>
      <c r="AY150" s="284" t="s">
        <v>14</v>
      </c>
      <c r="AZ150" s="284" t="s">
        <v>15</v>
      </c>
      <c r="BA150" s="268">
        <v>0</v>
      </c>
      <c r="BB150" s="268">
        <v>0</v>
      </c>
      <c r="BC150" s="268">
        <f t="shared" si="89"/>
        <v>0</v>
      </c>
      <c r="BD150" s="268">
        <f t="shared" si="116"/>
        <v>0</v>
      </c>
      <c r="BE150" s="268">
        <f t="shared" si="90"/>
        <v>4000</v>
      </c>
      <c r="BF150" s="268">
        <v>1</v>
      </c>
      <c r="BG150" s="268">
        <v>1</v>
      </c>
      <c r="BH150" s="268">
        <v>1</v>
      </c>
      <c r="BI150" s="268"/>
      <c r="BJ150" s="268">
        <v>1</v>
      </c>
      <c r="BK150" s="268">
        <v>1</v>
      </c>
      <c r="BL150" s="268">
        <f t="shared" si="91"/>
        <v>400</v>
      </c>
      <c r="BM150" s="268">
        <f t="shared" si="92"/>
        <v>4000</v>
      </c>
      <c r="BN150" s="268">
        <v>0</v>
      </c>
    </row>
    <row r="151" spans="1:66" s="459" customFormat="1" x14ac:dyDescent="0.2">
      <c r="A151" s="452" t="str">
        <f t="shared" si="107"/>
        <v>220103002</v>
      </c>
      <c r="B151" s="453">
        <v>2.2000000000000002</v>
      </c>
      <c r="C151" s="454" t="s">
        <v>212</v>
      </c>
      <c r="D151" s="453" t="s">
        <v>181</v>
      </c>
      <c r="E151" s="455">
        <v>1</v>
      </c>
      <c r="F151" s="456">
        <v>1.1000000000000001</v>
      </c>
      <c r="G151" s="457" t="s">
        <v>106</v>
      </c>
      <c r="H151" s="281">
        <f>'Wind Conditions'!$C$6</f>
        <v>12</v>
      </c>
      <c r="I151" s="480">
        <f>'Wind Conditions'!$C$20</f>
        <v>9.8021333333333349E-2</v>
      </c>
      <c r="J151" s="282">
        <f>'Wind Conditions'!$D$20</f>
        <v>7.0999999999999994E-2</v>
      </c>
      <c r="K151" s="458" t="s">
        <v>91</v>
      </c>
      <c r="L151" s="459">
        <f t="shared" si="106"/>
        <v>30</v>
      </c>
      <c r="M151" s="459">
        <v>0</v>
      </c>
      <c r="N151" s="579" t="s">
        <v>210</v>
      </c>
      <c r="O151" s="461">
        <f>'Wave and Current Conditions'!$O$13</f>
        <v>1.4727272727272727</v>
      </c>
      <c r="P151" s="461">
        <f>'Wave and Current Conditions'!$AD$13</f>
        <v>7.6416666666666657</v>
      </c>
      <c r="Q151" s="458">
        <v>2</v>
      </c>
      <c r="R151" s="459">
        <f t="shared" si="108"/>
        <v>30</v>
      </c>
      <c r="S151" s="420">
        <f t="shared" si="109"/>
        <v>-5</v>
      </c>
      <c r="T151" s="481">
        <f t="shared" si="117"/>
        <v>57508598.853213154</v>
      </c>
      <c r="U151" s="462" t="s">
        <v>211</v>
      </c>
      <c r="V151" s="459">
        <f t="shared" si="121"/>
        <v>30</v>
      </c>
      <c r="W151" s="459">
        <f>'Wave and Current Conditions'!$D$98</f>
        <v>0.12</v>
      </c>
      <c r="X151" s="459">
        <v>400</v>
      </c>
      <c r="Y151" s="459">
        <v>3600</v>
      </c>
      <c r="Z151" s="463">
        <v>0.01</v>
      </c>
      <c r="AD151" s="284" t="str">
        <f t="shared" si="110"/>
        <v>'220103002'</v>
      </c>
      <c r="AE151" s="283" t="str">
        <f t="shared" si="81"/>
        <v>'POW'</v>
      </c>
      <c r="AF151" s="284">
        <f t="shared" si="111"/>
        <v>30</v>
      </c>
      <c r="AG151" s="284">
        <f t="shared" si="112"/>
        <v>12</v>
      </c>
      <c r="AH151" s="284">
        <f t="shared" si="82"/>
        <v>1</v>
      </c>
      <c r="AI151" s="239" t="str">
        <f t="shared" si="113"/>
        <v>'B'</v>
      </c>
      <c r="AJ151" s="284">
        <f t="shared" si="83"/>
        <v>10</v>
      </c>
      <c r="AK151" s="268">
        <f t="shared" si="118"/>
        <v>30</v>
      </c>
      <c r="AL151" s="285">
        <f t="shared" si="84"/>
        <v>1.4727272727272727</v>
      </c>
      <c r="AM151" s="285">
        <f t="shared" si="85"/>
        <v>7.6416666666666657</v>
      </c>
      <c r="AN151" s="284">
        <f t="shared" si="114"/>
        <v>2.4</v>
      </c>
      <c r="AO151" s="284">
        <f t="shared" si="86"/>
        <v>2</v>
      </c>
      <c r="AP151" s="284">
        <v>0</v>
      </c>
      <c r="AQ151" s="284">
        <v>15</v>
      </c>
      <c r="AR151" s="284">
        <f t="shared" si="115"/>
        <v>2.4</v>
      </c>
      <c r="AS151" s="284">
        <v>0</v>
      </c>
      <c r="AT151" s="284">
        <v>0</v>
      </c>
      <c r="AU151" s="268">
        <f t="shared" si="119"/>
        <v>30</v>
      </c>
      <c r="AV151" s="284">
        <f t="shared" si="87"/>
        <v>0.12</v>
      </c>
      <c r="AW151" s="284" t="s">
        <v>14</v>
      </c>
      <c r="AX151" s="283" t="str">
        <f t="shared" si="88"/>
        <v>{0,0,0,0,57508598.8532132,0}</v>
      </c>
      <c r="AY151" s="284" t="s">
        <v>14</v>
      </c>
      <c r="AZ151" s="284" t="s">
        <v>15</v>
      </c>
      <c r="BA151" s="268">
        <v>0</v>
      </c>
      <c r="BB151" s="268">
        <v>0</v>
      </c>
      <c r="BC151" s="268">
        <f t="shared" si="89"/>
        <v>0</v>
      </c>
      <c r="BD151" s="268">
        <f t="shared" si="116"/>
        <v>0</v>
      </c>
      <c r="BE151" s="268">
        <f t="shared" si="90"/>
        <v>4000</v>
      </c>
      <c r="BF151" s="268">
        <v>1</v>
      </c>
      <c r="BG151" s="268">
        <v>1</v>
      </c>
      <c r="BH151" s="268">
        <v>1</v>
      </c>
      <c r="BI151" s="268"/>
      <c r="BJ151" s="268">
        <v>1</v>
      </c>
      <c r="BK151" s="268">
        <v>1</v>
      </c>
      <c r="BL151" s="268">
        <f t="shared" si="91"/>
        <v>400</v>
      </c>
      <c r="BM151" s="268">
        <f t="shared" si="92"/>
        <v>4000</v>
      </c>
      <c r="BN151" s="268">
        <v>0</v>
      </c>
    </row>
    <row r="152" spans="1:66" s="459" customFormat="1" x14ac:dyDescent="0.2">
      <c r="A152" s="452" t="str">
        <f t="shared" si="107"/>
        <v>220103003</v>
      </c>
      <c r="B152" s="453">
        <v>2.2000000000000002</v>
      </c>
      <c r="C152" s="454" t="s">
        <v>212</v>
      </c>
      <c r="D152" s="453" t="s">
        <v>181</v>
      </c>
      <c r="E152" s="455">
        <v>1</v>
      </c>
      <c r="F152" s="456">
        <v>1.1000000000000001</v>
      </c>
      <c r="G152" s="457" t="s">
        <v>106</v>
      </c>
      <c r="H152" s="281">
        <f>'Wind Conditions'!$C$6</f>
        <v>12</v>
      </c>
      <c r="I152" s="480">
        <f>'Wind Conditions'!$C$20</f>
        <v>9.8021333333333349E-2</v>
      </c>
      <c r="J152" s="282">
        <f>'Wind Conditions'!$D$20</f>
        <v>7.0999999999999994E-2</v>
      </c>
      <c r="K152" s="458" t="s">
        <v>186</v>
      </c>
      <c r="L152" s="459">
        <f t="shared" si="106"/>
        <v>30</v>
      </c>
      <c r="M152" s="459">
        <v>0</v>
      </c>
      <c r="N152" s="579" t="s">
        <v>210</v>
      </c>
      <c r="O152" s="461">
        <f>'Wave and Current Conditions'!$O$13</f>
        <v>1.4727272727272727</v>
      </c>
      <c r="P152" s="461">
        <f>'Wave and Current Conditions'!$AD$13</f>
        <v>7.6416666666666657</v>
      </c>
      <c r="Q152" s="458">
        <v>3</v>
      </c>
      <c r="R152" s="459">
        <f t="shared" si="108"/>
        <v>30</v>
      </c>
      <c r="S152" s="420">
        <f t="shared" si="109"/>
        <v>-5</v>
      </c>
      <c r="T152" s="481">
        <f t="shared" si="117"/>
        <v>57508598.853213154</v>
      </c>
      <c r="U152" s="462" t="s">
        <v>211</v>
      </c>
      <c r="V152" s="459">
        <f t="shared" si="121"/>
        <v>30</v>
      </c>
      <c r="W152" s="459">
        <f>'Wave and Current Conditions'!$D$98</f>
        <v>0.12</v>
      </c>
      <c r="X152" s="459">
        <v>400</v>
      </c>
      <c r="Y152" s="459">
        <v>3600</v>
      </c>
      <c r="Z152" s="463">
        <v>0.01</v>
      </c>
      <c r="AD152" s="284" t="str">
        <f t="shared" si="110"/>
        <v>'220103003'</v>
      </c>
      <c r="AE152" s="283" t="str">
        <f t="shared" ref="AE152:AE166" si="122">AE151</f>
        <v>'POW'</v>
      </c>
      <c r="AF152" s="284">
        <f t="shared" si="111"/>
        <v>30</v>
      </c>
      <c r="AG152" s="284">
        <f t="shared" si="112"/>
        <v>12</v>
      </c>
      <c r="AH152" s="284">
        <f t="shared" ref="AH152:AH166" si="123">AH151</f>
        <v>1</v>
      </c>
      <c r="AI152" s="239" t="str">
        <f t="shared" si="113"/>
        <v>'C'</v>
      </c>
      <c r="AJ152" s="284">
        <f t="shared" ref="AJ152:AJ166" si="124">AJ151</f>
        <v>10</v>
      </c>
      <c r="AK152" s="268">
        <f t="shared" si="118"/>
        <v>30</v>
      </c>
      <c r="AL152" s="285">
        <f t="shared" ref="AL152:AL166" si="125">O152</f>
        <v>1.4727272727272727</v>
      </c>
      <c r="AM152" s="285">
        <f t="shared" ref="AM152:AM166" si="126">P152</f>
        <v>7.6416666666666657</v>
      </c>
      <c r="AN152" s="284">
        <f t="shared" si="114"/>
        <v>2.4</v>
      </c>
      <c r="AO152" s="284">
        <f t="shared" ref="AO152:AO166" si="127">Q152</f>
        <v>3</v>
      </c>
      <c r="AP152" s="284">
        <v>0</v>
      </c>
      <c r="AQ152" s="284">
        <v>15</v>
      </c>
      <c r="AR152" s="284">
        <f t="shared" si="115"/>
        <v>2.4</v>
      </c>
      <c r="AS152" s="284">
        <v>0</v>
      </c>
      <c r="AT152" s="284">
        <v>0</v>
      </c>
      <c r="AU152" s="268">
        <f t="shared" si="119"/>
        <v>30</v>
      </c>
      <c r="AV152" s="284">
        <f t="shared" ref="AV152:AV166" si="128">W152</f>
        <v>0.12</v>
      </c>
      <c r="AW152" s="284" t="s">
        <v>14</v>
      </c>
      <c r="AX152" s="283" t="str">
        <f t="shared" ref="AX152:AX166" si="129">"{0,0,0,0,"&amp;T152&amp;",0}"</f>
        <v>{0,0,0,0,57508598.8532132,0}</v>
      </c>
      <c r="AY152" s="284" t="s">
        <v>14</v>
      </c>
      <c r="AZ152" s="284" t="s">
        <v>15</v>
      </c>
      <c r="BA152" s="268">
        <v>0</v>
      </c>
      <c r="BB152" s="268">
        <v>0</v>
      </c>
      <c r="BC152" s="268">
        <f t="shared" ref="BC152:BC166" si="130">BC151</f>
        <v>0</v>
      </c>
      <c r="BD152" s="268">
        <f t="shared" si="116"/>
        <v>0</v>
      </c>
      <c r="BE152" s="268">
        <f t="shared" ref="BE152:BE166" si="131">X152+Y152</f>
        <v>4000</v>
      </c>
      <c r="BF152" s="268">
        <v>1</v>
      </c>
      <c r="BG152" s="268">
        <v>1</v>
      </c>
      <c r="BH152" s="268">
        <v>1</v>
      </c>
      <c r="BI152" s="268"/>
      <c r="BJ152" s="268">
        <v>1</v>
      </c>
      <c r="BK152" s="268">
        <v>1</v>
      </c>
      <c r="BL152" s="268">
        <f t="shared" ref="BL152:BL166" si="132">X152</f>
        <v>400</v>
      </c>
      <c r="BM152" s="268">
        <f t="shared" ref="BM152:BM166" si="133">BE152</f>
        <v>4000</v>
      </c>
      <c r="BN152" s="268">
        <v>0</v>
      </c>
    </row>
    <row r="153" spans="1:66" s="459" customFormat="1" x14ac:dyDescent="0.2">
      <c r="A153" s="452" t="str">
        <f t="shared" si="107"/>
        <v>220103004</v>
      </c>
      <c r="B153" s="453">
        <v>2.2000000000000002</v>
      </c>
      <c r="C153" s="454" t="s">
        <v>212</v>
      </c>
      <c r="D153" s="453" t="s">
        <v>181</v>
      </c>
      <c r="E153" s="455">
        <v>1</v>
      </c>
      <c r="F153" s="456">
        <v>1.1000000000000001</v>
      </c>
      <c r="G153" s="457" t="s">
        <v>106</v>
      </c>
      <c r="H153" s="281">
        <f>'Wind Conditions'!$C$6</f>
        <v>12</v>
      </c>
      <c r="I153" s="480">
        <f>'Wind Conditions'!$C$20</f>
        <v>9.8021333333333349E-2</v>
      </c>
      <c r="J153" s="282">
        <f>'Wind Conditions'!$D$20</f>
        <v>7.0999999999999994E-2</v>
      </c>
      <c r="K153" s="458" t="s">
        <v>187</v>
      </c>
      <c r="L153" s="459">
        <f t="shared" si="106"/>
        <v>30</v>
      </c>
      <c r="M153" s="459">
        <v>0</v>
      </c>
      <c r="N153" s="579" t="s">
        <v>210</v>
      </c>
      <c r="O153" s="461">
        <f>'Wave and Current Conditions'!$O$13</f>
        <v>1.4727272727272727</v>
      </c>
      <c r="P153" s="461">
        <f>'Wave and Current Conditions'!$AD$13</f>
        <v>7.6416666666666657</v>
      </c>
      <c r="Q153" s="458">
        <v>4</v>
      </c>
      <c r="R153" s="459">
        <f t="shared" si="108"/>
        <v>30</v>
      </c>
      <c r="S153" s="420">
        <f t="shared" si="109"/>
        <v>-5</v>
      </c>
      <c r="T153" s="481">
        <f t="shared" si="117"/>
        <v>57508598.853213154</v>
      </c>
      <c r="U153" s="462" t="s">
        <v>211</v>
      </c>
      <c r="V153" s="459">
        <f t="shared" si="121"/>
        <v>30</v>
      </c>
      <c r="W153" s="459">
        <f>'Wave and Current Conditions'!$D$98</f>
        <v>0.12</v>
      </c>
      <c r="X153" s="459">
        <v>400</v>
      </c>
      <c r="Y153" s="459">
        <v>3600</v>
      </c>
      <c r="Z153" s="463">
        <v>0.01</v>
      </c>
      <c r="AD153" s="284" t="str">
        <f t="shared" si="110"/>
        <v>'220103004'</v>
      </c>
      <c r="AE153" s="283" t="str">
        <f t="shared" si="122"/>
        <v>'POW'</v>
      </c>
      <c r="AF153" s="284">
        <f t="shared" si="111"/>
        <v>30</v>
      </c>
      <c r="AG153" s="284">
        <f t="shared" si="112"/>
        <v>12</v>
      </c>
      <c r="AH153" s="284">
        <f t="shared" si="123"/>
        <v>1</v>
      </c>
      <c r="AI153" s="239" t="str">
        <f t="shared" si="113"/>
        <v>'D'</v>
      </c>
      <c r="AJ153" s="284">
        <f t="shared" si="124"/>
        <v>10</v>
      </c>
      <c r="AK153" s="268">
        <f t="shared" si="118"/>
        <v>30</v>
      </c>
      <c r="AL153" s="285">
        <f t="shared" si="125"/>
        <v>1.4727272727272727</v>
      </c>
      <c r="AM153" s="285">
        <f t="shared" si="126"/>
        <v>7.6416666666666657</v>
      </c>
      <c r="AN153" s="284">
        <f t="shared" si="114"/>
        <v>2.4</v>
      </c>
      <c r="AO153" s="284">
        <f t="shared" si="127"/>
        <v>4</v>
      </c>
      <c r="AP153" s="284">
        <v>0</v>
      </c>
      <c r="AQ153" s="284">
        <v>15</v>
      </c>
      <c r="AR153" s="284">
        <f t="shared" si="115"/>
        <v>2.4</v>
      </c>
      <c r="AS153" s="284">
        <v>0</v>
      </c>
      <c r="AT153" s="284">
        <v>0</v>
      </c>
      <c r="AU153" s="268">
        <f t="shared" si="119"/>
        <v>30</v>
      </c>
      <c r="AV153" s="284">
        <f t="shared" si="128"/>
        <v>0.12</v>
      </c>
      <c r="AW153" s="284" t="s">
        <v>14</v>
      </c>
      <c r="AX153" s="283" t="str">
        <f t="shared" si="129"/>
        <v>{0,0,0,0,57508598.8532132,0}</v>
      </c>
      <c r="AY153" s="284" t="s">
        <v>14</v>
      </c>
      <c r="AZ153" s="284" t="s">
        <v>15</v>
      </c>
      <c r="BA153" s="268">
        <v>0</v>
      </c>
      <c r="BB153" s="268">
        <v>0</v>
      </c>
      <c r="BC153" s="268">
        <f t="shared" si="130"/>
        <v>0</v>
      </c>
      <c r="BD153" s="268">
        <f t="shared" si="116"/>
        <v>0</v>
      </c>
      <c r="BE153" s="268">
        <f t="shared" si="131"/>
        <v>4000</v>
      </c>
      <c r="BF153" s="268">
        <v>1</v>
      </c>
      <c r="BG153" s="268">
        <v>1</v>
      </c>
      <c r="BH153" s="268">
        <v>1</v>
      </c>
      <c r="BI153" s="268"/>
      <c r="BJ153" s="268">
        <v>1</v>
      </c>
      <c r="BK153" s="268">
        <v>1</v>
      </c>
      <c r="BL153" s="268">
        <f t="shared" si="132"/>
        <v>400</v>
      </c>
      <c r="BM153" s="268">
        <f t="shared" si="133"/>
        <v>4000</v>
      </c>
      <c r="BN153" s="268">
        <v>0</v>
      </c>
    </row>
    <row r="154" spans="1:66" s="459" customFormat="1" x14ac:dyDescent="0.2">
      <c r="A154" s="452" t="str">
        <f t="shared" si="107"/>
        <v>220103005</v>
      </c>
      <c r="B154" s="453">
        <v>2.2000000000000002</v>
      </c>
      <c r="C154" s="454" t="s">
        <v>212</v>
      </c>
      <c r="D154" s="453" t="s">
        <v>181</v>
      </c>
      <c r="E154" s="455">
        <v>1</v>
      </c>
      <c r="F154" s="456">
        <v>1.1000000000000001</v>
      </c>
      <c r="G154" s="457" t="s">
        <v>106</v>
      </c>
      <c r="H154" s="281">
        <f>'Wind Conditions'!$C$6</f>
        <v>12</v>
      </c>
      <c r="I154" s="480">
        <f>'Wind Conditions'!$C$20</f>
        <v>9.8021333333333349E-2</v>
      </c>
      <c r="J154" s="282">
        <f>'Wind Conditions'!$D$20</f>
        <v>7.0999999999999994E-2</v>
      </c>
      <c r="K154" s="458" t="s">
        <v>188</v>
      </c>
      <c r="L154" s="459">
        <f t="shared" si="106"/>
        <v>30</v>
      </c>
      <c r="M154" s="459">
        <v>0</v>
      </c>
      <c r="N154" s="579" t="s">
        <v>210</v>
      </c>
      <c r="O154" s="461">
        <f>'Wave and Current Conditions'!$O$13</f>
        <v>1.4727272727272727</v>
      </c>
      <c r="P154" s="461">
        <f>'Wave and Current Conditions'!$AD$13</f>
        <v>7.6416666666666657</v>
      </c>
      <c r="Q154" s="458">
        <v>5</v>
      </c>
      <c r="R154" s="459">
        <f t="shared" si="108"/>
        <v>30</v>
      </c>
      <c r="S154" s="420">
        <f t="shared" si="109"/>
        <v>-5</v>
      </c>
      <c r="T154" s="481">
        <f t="shared" si="117"/>
        <v>57508598.853213154</v>
      </c>
      <c r="U154" s="462" t="s">
        <v>211</v>
      </c>
      <c r="V154" s="459">
        <f t="shared" si="121"/>
        <v>30</v>
      </c>
      <c r="W154" s="459">
        <f>'Wave and Current Conditions'!$D$98</f>
        <v>0.12</v>
      </c>
      <c r="X154" s="459">
        <v>400</v>
      </c>
      <c r="Y154" s="459">
        <v>3600</v>
      </c>
      <c r="Z154" s="463">
        <v>0.01</v>
      </c>
      <c r="AD154" s="284" t="str">
        <f t="shared" si="110"/>
        <v>'220103005'</v>
      </c>
      <c r="AE154" s="283" t="str">
        <f t="shared" si="122"/>
        <v>'POW'</v>
      </c>
      <c r="AF154" s="284">
        <f t="shared" si="111"/>
        <v>30</v>
      </c>
      <c r="AG154" s="284">
        <f t="shared" si="112"/>
        <v>12</v>
      </c>
      <c r="AH154" s="284">
        <f t="shared" si="123"/>
        <v>1</v>
      </c>
      <c r="AI154" s="239" t="str">
        <f t="shared" si="113"/>
        <v>'E'</v>
      </c>
      <c r="AJ154" s="284">
        <f t="shared" si="124"/>
        <v>10</v>
      </c>
      <c r="AK154" s="268">
        <f t="shared" si="118"/>
        <v>30</v>
      </c>
      <c r="AL154" s="285">
        <f t="shared" si="125"/>
        <v>1.4727272727272727</v>
      </c>
      <c r="AM154" s="285">
        <f t="shared" si="126"/>
        <v>7.6416666666666657</v>
      </c>
      <c r="AN154" s="284">
        <f t="shared" si="114"/>
        <v>2.4</v>
      </c>
      <c r="AO154" s="284">
        <f t="shared" si="127"/>
        <v>5</v>
      </c>
      <c r="AP154" s="284">
        <v>0</v>
      </c>
      <c r="AQ154" s="284">
        <v>15</v>
      </c>
      <c r="AR154" s="284">
        <f t="shared" si="115"/>
        <v>2.4</v>
      </c>
      <c r="AS154" s="284">
        <v>0</v>
      </c>
      <c r="AT154" s="284">
        <v>0</v>
      </c>
      <c r="AU154" s="268">
        <f t="shared" si="119"/>
        <v>30</v>
      </c>
      <c r="AV154" s="284">
        <f t="shared" si="128"/>
        <v>0.12</v>
      </c>
      <c r="AW154" s="284" t="s">
        <v>14</v>
      </c>
      <c r="AX154" s="283" t="str">
        <f t="shared" si="129"/>
        <v>{0,0,0,0,57508598.8532132,0}</v>
      </c>
      <c r="AY154" s="284" t="s">
        <v>14</v>
      </c>
      <c r="AZ154" s="284" t="s">
        <v>15</v>
      </c>
      <c r="BA154" s="268">
        <v>0</v>
      </c>
      <c r="BB154" s="268">
        <v>0</v>
      </c>
      <c r="BC154" s="268">
        <f t="shared" si="130"/>
        <v>0</v>
      </c>
      <c r="BD154" s="268">
        <f t="shared" si="116"/>
        <v>0</v>
      </c>
      <c r="BE154" s="268">
        <f t="shared" si="131"/>
        <v>4000</v>
      </c>
      <c r="BF154" s="268">
        <v>1</v>
      </c>
      <c r="BG154" s="268">
        <v>1</v>
      </c>
      <c r="BH154" s="268">
        <v>1</v>
      </c>
      <c r="BI154" s="268"/>
      <c r="BJ154" s="268">
        <v>1</v>
      </c>
      <c r="BK154" s="268">
        <v>1</v>
      </c>
      <c r="BL154" s="268">
        <f t="shared" si="132"/>
        <v>400</v>
      </c>
      <c r="BM154" s="268">
        <f t="shared" si="133"/>
        <v>4000</v>
      </c>
      <c r="BN154" s="268">
        <v>0</v>
      </c>
    </row>
    <row r="155" spans="1:66" s="459" customFormat="1" x14ac:dyDescent="0.2">
      <c r="A155" s="464" t="str">
        <f t="shared" si="107"/>
        <v>220103006</v>
      </c>
      <c r="B155" s="453">
        <v>2.2000000000000002</v>
      </c>
      <c r="C155" s="454" t="s">
        <v>212</v>
      </c>
      <c r="D155" s="465" t="s">
        <v>181</v>
      </c>
      <c r="E155" s="455">
        <v>1</v>
      </c>
      <c r="F155" s="466">
        <v>1.1000000000000001</v>
      </c>
      <c r="G155" s="457" t="s">
        <v>106</v>
      </c>
      <c r="H155" s="281">
        <f>'Wind Conditions'!$C$6</f>
        <v>12</v>
      </c>
      <c r="I155" s="480">
        <f>'Wind Conditions'!$C$20</f>
        <v>9.8021333333333349E-2</v>
      </c>
      <c r="J155" s="282">
        <f>'Wind Conditions'!$D$20</f>
        <v>7.0999999999999994E-2</v>
      </c>
      <c r="K155" s="467" t="s">
        <v>190</v>
      </c>
      <c r="L155" s="459">
        <f t="shared" si="106"/>
        <v>30</v>
      </c>
      <c r="M155" s="459">
        <v>0</v>
      </c>
      <c r="N155" s="579" t="s">
        <v>210</v>
      </c>
      <c r="O155" s="461">
        <f>'Wave and Current Conditions'!$O$13</f>
        <v>1.4727272727272727</v>
      </c>
      <c r="P155" s="461">
        <f>'Wave and Current Conditions'!$AD$13</f>
        <v>7.6416666666666657</v>
      </c>
      <c r="Q155" s="467">
        <v>6</v>
      </c>
      <c r="R155" s="468">
        <f t="shared" si="108"/>
        <v>30</v>
      </c>
      <c r="S155" s="420">
        <f t="shared" si="109"/>
        <v>-5</v>
      </c>
      <c r="T155" s="481">
        <f t="shared" si="117"/>
        <v>57508598.853213154</v>
      </c>
      <c r="U155" s="462" t="s">
        <v>211</v>
      </c>
      <c r="V155" s="468">
        <f t="shared" si="121"/>
        <v>30</v>
      </c>
      <c r="W155" s="459">
        <f>'Wave and Current Conditions'!$D$98</f>
        <v>0.12</v>
      </c>
      <c r="X155" s="459">
        <v>400</v>
      </c>
      <c r="Y155" s="459">
        <v>3600</v>
      </c>
      <c r="Z155" s="469">
        <v>0.01</v>
      </c>
      <c r="AD155" s="284" t="str">
        <f t="shared" si="110"/>
        <v>'220103006'</v>
      </c>
      <c r="AE155" s="283" t="str">
        <f t="shared" si="122"/>
        <v>'POW'</v>
      </c>
      <c r="AF155" s="284">
        <f t="shared" si="111"/>
        <v>30</v>
      </c>
      <c r="AG155" s="284">
        <f t="shared" si="112"/>
        <v>12</v>
      </c>
      <c r="AH155" s="284">
        <f t="shared" si="123"/>
        <v>1</v>
      </c>
      <c r="AI155" s="239" t="str">
        <f t="shared" si="113"/>
        <v>'F'</v>
      </c>
      <c r="AJ155" s="284">
        <f t="shared" si="124"/>
        <v>10</v>
      </c>
      <c r="AK155" s="268">
        <f t="shared" si="118"/>
        <v>30</v>
      </c>
      <c r="AL155" s="285">
        <f t="shared" si="125"/>
        <v>1.4727272727272727</v>
      </c>
      <c r="AM155" s="285">
        <f t="shared" si="126"/>
        <v>7.6416666666666657</v>
      </c>
      <c r="AN155" s="284">
        <f t="shared" si="114"/>
        <v>2.4</v>
      </c>
      <c r="AO155" s="284">
        <f t="shared" si="127"/>
        <v>6</v>
      </c>
      <c r="AP155" s="284">
        <v>0</v>
      </c>
      <c r="AQ155" s="284">
        <v>15</v>
      </c>
      <c r="AR155" s="284">
        <f t="shared" si="115"/>
        <v>2.4</v>
      </c>
      <c r="AS155" s="284">
        <v>0</v>
      </c>
      <c r="AT155" s="284">
        <v>0</v>
      </c>
      <c r="AU155" s="268">
        <f t="shared" si="119"/>
        <v>30</v>
      </c>
      <c r="AV155" s="284">
        <f t="shared" si="128"/>
        <v>0.12</v>
      </c>
      <c r="AW155" s="284" t="s">
        <v>14</v>
      </c>
      <c r="AX155" s="283" t="str">
        <f t="shared" si="129"/>
        <v>{0,0,0,0,57508598.8532132,0}</v>
      </c>
      <c r="AY155" s="284" t="s">
        <v>14</v>
      </c>
      <c r="AZ155" s="284" t="s">
        <v>15</v>
      </c>
      <c r="BA155" s="268">
        <v>0</v>
      </c>
      <c r="BB155" s="268">
        <v>0</v>
      </c>
      <c r="BC155" s="268">
        <f t="shared" si="130"/>
        <v>0</v>
      </c>
      <c r="BD155" s="268">
        <f t="shared" si="116"/>
        <v>0</v>
      </c>
      <c r="BE155" s="268">
        <f t="shared" si="131"/>
        <v>4000</v>
      </c>
      <c r="BF155" s="268">
        <v>1</v>
      </c>
      <c r="BG155" s="268">
        <v>1</v>
      </c>
      <c r="BH155" s="268">
        <v>1</v>
      </c>
      <c r="BI155" s="268"/>
      <c r="BJ155" s="268">
        <v>1</v>
      </c>
      <c r="BK155" s="268">
        <v>1</v>
      </c>
      <c r="BL155" s="268">
        <f t="shared" si="132"/>
        <v>400</v>
      </c>
      <c r="BM155" s="268">
        <f t="shared" si="133"/>
        <v>4000</v>
      </c>
      <c r="BN155" s="268">
        <v>0</v>
      </c>
    </row>
    <row r="156" spans="1:66" s="459" customFormat="1" x14ac:dyDescent="0.2">
      <c r="A156" s="464" t="str">
        <f t="shared" si="107"/>
        <v>220103007</v>
      </c>
      <c r="B156" s="453">
        <v>2.2000000000000002</v>
      </c>
      <c r="C156" s="454" t="s">
        <v>212</v>
      </c>
      <c r="D156" s="465" t="s">
        <v>181</v>
      </c>
      <c r="E156" s="455">
        <v>1</v>
      </c>
      <c r="F156" s="466">
        <v>1.1000000000000001</v>
      </c>
      <c r="G156" s="457" t="s">
        <v>106</v>
      </c>
      <c r="H156" s="281">
        <f>'Wind Conditions'!$C$6</f>
        <v>12</v>
      </c>
      <c r="I156" s="480">
        <f>'Wind Conditions'!$C$20</f>
        <v>9.8021333333333349E-2</v>
      </c>
      <c r="J156" s="282">
        <f>'Wind Conditions'!$D$20</f>
        <v>7.0999999999999994E-2</v>
      </c>
      <c r="K156" s="460" t="s">
        <v>191</v>
      </c>
      <c r="L156" s="459">
        <f t="shared" si="106"/>
        <v>30</v>
      </c>
      <c r="M156" s="459">
        <v>0</v>
      </c>
      <c r="N156" s="579" t="s">
        <v>210</v>
      </c>
      <c r="O156" s="461">
        <f>'Wave and Current Conditions'!$O$13</f>
        <v>1.4727272727272727</v>
      </c>
      <c r="P156" s="461">
        <f>'Wave and Current Conditions'!$AD$13</f>
        <v>7.6416666666666657</v>
      </c>
      <c r="Q156" s="467">
        <v>7</v>
      </c>
      <c r="R156" s="468">
        <f t="shared" si="108"/>
        <v>30</v>
      </c>
      <c r="S156" s="420">
        <f t="shared" si="109"/>
        <v>-5</v>
      </c>
      <c r="T156" s="481">
        <f t="shared" si="117"/>
        <v>57508598.853213154</v>
      </c>
      <c r="U156" s="462" t="s">
        <v>211</v>
      </c>
      <c r="V156" s="468">
        <f t="shared" ref="V156:V167" si="134">R156</f>
        <v>30</v>
      </c>
      <c r="W156" s="459">
        <f>'Wave and Current Conditions'!$D$98</f>
        <v>0.12</v>
      </c>
      <c r="X156" s="459">
        <v>400</v>
      </c>
      <c r="Y156" s="459">
        <v>3600</v>
      </c>
      <c r="Z156" s="469">
        <v>0.01</v>
      </c>
      <c r="AD156" s="284" t="str">
        <f t="shared" si="110"/>
        <v>'220103007'</v>
      </c>
      <c r="AE156" s="283" t="str">
        <f t="shared" si="122"/>
        <v>'POW'</v>
      </c>
      <c r="AF156" s="284">
        <f t="shared" si="111"/>
        <v>30</v>
      </c>
      <c r="AG156" s="284">
        <f t="shared" si="112"/>
        <v>12</v>
      </c>
      <c r="AH156" s="284">
        <f t="shared" si="123"/>
        <v>1</v>
      </c>
      <c r="AI156" s="239" t="str">
        <f t="shared" si="113"/>
        <v>'G'</v>
      </c>
      <c r="AJ156" s="284">
        <f t="shared" si="124"/>
        <v>10</v>
      </c>
      <c r="AK156" s="268">
        <f t="shared" si="118"/>
        <v>30</v>
      </c>
      <c r="AL156" s="285">
        <f t="shared" si="125"/>
        <v>1.4727272727272727</v>
      </c>
      <c r="AM156" s="285">
        <f t="shared" si="126"/>
        <v>7.6416666666666657</v>
      </c>
      <c r="AN156" s="284">
        <f t="shared" si="114"/>
        <v>2.4</v>
      </c>
      <c r="AO156" s="284">
        <f t="shared" si="127"/>
        <v>7</v>
      </c>
      <c r="AP156" s="284">
        <v>0</v>
      </c>
      <c r="AQ156" s="284">
        <v>15</v>
      </c>
      <c r="AR156" s="284">
        <f t="shared" si="115"/>
        <v>2.4</v>
      </c>
      <c r="AS156" s="284">
        <v>0</v>
      </c>
      <c r="AT156" s="284">
        <v>0</v>
      </c>
      <c r="AU156" s="268">
        <f t="shared" si="119"/>
        <v>30</v>
      </c>
      <c r="AV156" s="284">
        <f t="shared" si="128"/>
        <v>0.12</v>
      </c>
      <c r="AW156" s="284" t="s">
        <v>14</v>
      </c>
      <c r="AX156" s="283" t="str">
        <f t="shared" si="129"/>
        <v>{0,0,0,0,57508598.8532132,0}</v>
      </c>
      <c r="AY156" s="284" t="s">
        <v>14</v>
      </c>
      <c r="AZ156" s="284" t="s">
        <v>15</v>
      </c>
      <c r="BA156" s="268">
        <v>0</v>
      </c>
      <c r="BB156" s="268">
        <v>0</v>
      </c>
      <c r="BC156" s="268">
        <f t="shared" si="130"/>
        <v>0</v>
      </c>
      <c r="BD156" s="268">
        <f t="shared" si="116"/>
        <v>0</v>
      </c>
      <c r="BE156" s="268">
        <f t="shared" si="131"/>
        <v>4000</v>
      </c>
      <c r="BF156" s="268">
        <v>1</v>
      </c>
      <c r="BG156" s="268">
        <v>1</v>
      </c>
      <c r="BH156" s="268">
        <v>1</v>
      </c>
      <c r="BI156" s="268"/>
      <c r="BJ156" s="268">
        <v>1</v>
      </c>
      <c r="BK156" s="268">
        <v>1</v>
      </c>
      <c r="BL156" s="268">
        <f t="shared" si="132"/>
        <v>400</v>
      </c>
      <c r="BM156" s="268">
        <f t="shared" si="133"/>
        <v>4000</v>
      </c>
      <c r="BN156" s="268">
        <v>0</v>
      </c>
    </row>
    <row r="157" spans="1:66" s="459" customFormat="1" x14ac:dyDescent="0.2">
      <c r="A157" s="464" t="str">
        <f t="shared" si="107"/>
        <v>220103008</v>
      </c>
      <c r="B157" s="453">
        <v>2.2000000000000002</v>
      </c>
      <c r="C157" s="454" t="s">
        <v>212</v>
      </c>
      <c r="D157" s="465" t="s">
        <v>181</v>
      </c>
      <c r="E157" s="455">
        <v>1</v>
      </c>
      <c r="F157" s="466">
        <v>1.1000000000000001</v>
      </c>
      <c r="G157" s="457" t="s">
        <v>106</v>
      </c>
      <c r="H157" s="281">
        <f>'Wind Conditions'!$C$6</f>
        <v>12</v>
      </c>
      <c r="I157" s="480">
        <f>'Wind Conditions'!$C$20</f>
        <v>9.8021333333333349E-2</v>
      </c>
      <c r="J157" s="282">
        <f>'Wind Conditions'!$D$20</f>
        <v>7.0999999999999994E-2</v>
      </c>
      <c r="K157" s="460" t="s">
        <v>192</v>
      </c>
      <c r="L157" s="459">
        <f t="shared" si="106"/>
        <v>30</v>
      </c>
      <c r="M157" s="459">
        <v>0</v>
      </c>
      <c r="N157" s="579" t="s">
        <v>210</v>
      </c>
      <c r="O157" s="461">
        <f>'Wave and Current Conditions'!$O$13</f>
        <v>1.4727272727272727</v>
      </c>
      <c r="P157" s="461">
        <f>'Wave and Current Conditions'!$AD$13</f>
        <v>7.6416666666666657</v>
      </c>
      <c r="Q157" s="467">
        <v>8</v>
      </c>
      <c r="R157" s="468">
        <f t="shared" si="108"/>
        <v>30</v>
      </c>
      <c r="S157" s="420">
        <f t="shared" si="109"/>
        <v>-5</v>
      </c>
      <c r="T157" s="481">
        <f t="shared" si="117"/>
        <v>57508598.853213154</v>
      </c>
      <c r="U157" s="462" t="s">
        <v>211</v>
      </c>
      <c r="V157" s="468">
        <f t="shared" si="134"/>
        <v>30</v>
      </c>
      <c r="W157" s="459">
        <f>'Wave and Current Conditions'!$D$98</f>
        <v>0.12</v>
      </c>
      <c r="X157" s="459">
        <v>400</v>
      </c>
      <c r="Y157" s="459">
        <v>3600</v>
      </c>
      <c r="Z157" s="469">
        <v>0.01</v>
      </c>
      <c r="AD157" s="284" t="str">
        <f t="shared" si="110"/>
        <v>'220103008'</v>
      </c>
      <c r="AE157" s="283" t="str">
        <f t="shared" si="122"/>
        <v>'POW'</v>
      </c>
      <c r="AF157" s="284">
        <f t="shared" si="111"/>
        <v>30</v>
      </c>
      <c r="AG157" s="284">
        <f t="shared" si="112"/>
        <v>12</v>
      </c>
      <c r="AH157" s="284">
        <f t="shared" si="123"/>
        <v>1</v>
      </c>
      <c r="AI157" s="239" t="str">
        <f t="shared" si="113"/>
        <v>'H'</v>
      </c>
      <c r="AJ157" s="284">
        <f t="shared" si="124"/>
        <v>10</v>
      </c>
      <c r="AK157" s="268">
        <f t="shared" si="118"/>
        <v>30</v>
      </c>
      <c r="AL157" s="285">
        <f t="shared" si="125"/>
        <v>1.4727272727272727</v>
      </c>
      <c r="AM157" s="285">
        <f t="shared" si="126"/>
        <v>7.6416666666666657</v>
      </c>
      <c r="AN157" s="284">
        <f t="shared" si="114"/>
        <v>2.4</v>
      </c>
      <c r="AO157" s="284">
        <f t="shared" si="127"/>
        <v>8</v>
      </c>
      <c r="AP157" s="284">
        <v>0</v>
      </c>
      <c r="AQ157" s="284">
        <v>15</v>
      </c>
      <c r="AR157" s="284">
        <f t="shared" si="115"/>
        <v>2.4</v>
      </c>
      <c r="AS157" s="284">
        <v>0</v>
      </c>
      <c r="AT157" s="284">
        <v>0</v>
      </c>
      <c r="AU157" s="268">
        <f t="shared" si="119"/>
        <v>30</v>
      </c>
      <c r="AV157" s="284">
        <f t="shared" si="128"/>
        <v>0.12</v>
      </c>
      <c r="AW157" s="284" t="s">
        <v>14</v>
      </c>
      <c r="AX157" s="283" t="str">
        <f t="shared" si="129"/>
        <v>{0,0,0,0,57508598.8532132,0}</v>
      </c>
      <c r="AY157" s="284" t="s">
        <v>14</v>
      </c>
      <c r="AZ157" s="284" t="s">
        <v>15</v>
      </c>
      <c r="BA157" s="268">
        <v>0</v>
      </c>
      <c r="BB157" s="268">
        <v>0</v>
      </c>
      <c r="BC157" s="268">
        <f t="shared" si="130"/>
        <v>0</v>
      </c>
      <c r="BD157" s="268">
        <f t="shared" si="116"/>
        <v>0</v>
      </c>
      <c r="BE157" s="268">
        <f t="shared" si="131"/>
        <v>4000</v>
      </c>
      <c r="BF157" s="268">
        <v>1</v>
      </c>
      <c r="BG157" s="268">
        <v>1</v>
      </c>
      <c r="BH157" s="268">
        <v>1</v>
      </c>
      <c r="BI157" s="268"/>
      <c r="BJ157" s="268">
        <v>1</v>
      </c>
      <c r="BK157" s="268">
        <v>1</v>
      </c>
      <c r="BL157" s="268">
        <f t="shared" si="132"/>
        <v>400</v>
      </c>
      <c r="BM157" s="268">
        <f t="shared" si="133"/>
        <v>4000</v>
      </c>
      <c r="BN157" s="268">
        <v>0</v>
      </c>
    </row>
    <row r="158" spans="1:66" s="459" customFormat="1" x14ac:dyDescent="0.2">
      <c r="A158" s="464" t="str">
        <f t="shared" si="107"/>
        <v>220103009</v>
      </c>
      <c r="B158" s="453">
        <v>2.2000000000000002</v>
      </c>
      <c r="C158" s="454" t="s">
        <v>212</v>
      </c>
      <c r="D158" s="465" t="s">
        <v>181</v>
      </c>
      <c r="E158" s="455">
        <v>1</v>
      </c>
      <c r="F158" s="466">
        <v>1.1000000000000001</v>
      </c>
      <c r="G158" s="457" t="s">
        <v>106</v>
      </c>
      <c r="H158" s="281">
        <f>'Wind Conditions'!$C$6</f>
        <v>12</v>
      </c>
      <c r="I158" s="480">
        <f>'Wind Conditions'!$C$20</f>
        <v>9.8021333333333349E-2</v>
      </c>
      <c r="J158" s="282">
        <f>'Wind Conditions'!$D$20</f>
        <v>7.0999999999999994E-2</v>
      </c>
      <c r="K158" s="460" t="s">
        <v>193</v>
      </c>
      <c r="L158" s="459">
        <f t="shared" si="106"/>
        <v>30</v>
      </c>
      <c r="M158" s="459">
        <v>0</v>
      </c>
      <c r="N158" s="579" t="s">
        <v>210</v>
      </c>
      <c r="O158" s="461">
        <f>'Wave and Current Conditions'!$O$13</f>
        <v>1.4727272727272727</v>
      </c>
      <c r="P158" s="461">
        <f>'Wave and Current Conditions'!$AD$13</f>
        <v>7.6416666666666657</v>
      </c>
      <c r="Q158" s="467">
        <v>9</v>
      </c>
      <c r="R158" s="468">
        <f t="shared" si="108"/>
        <v>30</v>
      </c>
      <c r="S158" s="420">
        <f t="shared" si="109"/>
        <v>-5</v>
      </c>
      <c r="T158" s="481">
        <f t="shared" si="117"/>
        <v>57508598.853213154</v>
      </c>
      <c r="U158" s="462" t="s">
        <v>211</v>
      </c>
      <c r="V158" s="468">
        <f t="shared" si="134"/>
        <v>30</v>
      </c>
      <c r="W158" s="459">
        <f>'Wave and Current Conditions'!$D$98</f>
        <v>0.12</v>
      </c>
      <c r="X158" s="459">
        <v>400</v>
      </c>
      <c r="Y158" s="459">
        <v>3600</v>
      </c>
      <c r="Z158" s="469">
        <v>0.01</v>
      </c>
      <c r="AD158" s="284" t="str">
        <f t="shared" si="110"/>
        <v>'220103009'</v>
      </c>
      <c r="AE158" s="283" t="str">
        <f t="shared" si="122"/>
        <v>'POW'</v>
      </c>
      <c r="AF158" s="284">
        <f t="shared" si="111"/>
        <v>30</v>
      </c>
      <c r="AG158" s="284">
        <f t="shared" si="112"/>
        <v>12</v>
      </c>
      <c r="AH158" s="284">
        <f t="shared" si="123"/>
        <v>1</v>
      </c>
      <c r="AI158" s="239" t="str">
        <f t="shared" si="113"/>
        <v>'I'</v>
      </c>
      <c r="AJ158" s="284">
        <f t="shared" si="124"/>
        <v>10</v>
      </c>
      <c r="AK158" s="268">
        <f t="shared" si="118"/>
        <v>30</v>
      </c>
      <c r="AL158" s="285">
        <f t="shared" si="125"/>
        <v>1.4727272727272727</v>
      </c>
      <c r="AM158" s="285">
        <f t="shared" si="126"/>
        <v>7.6416666666666657</v>
      </c>
      <c r="AN158" s="284">
        <f t="shared" si="114"/>
        <v>2.4</v>
      </c>
      <c r="AO158" s="284">
        <f t="shared" si="127"/>
        <v>9</v>
      </c>
      <c r="AP158" s="284">
        <v>0</v>
      </c>
      <c r="AQ158" s="284">
        <v>15</v>
      </c>
      <c r="AR158" s="284">
        <f t="shared" si="115"/>
        <v>2.4</v>
      </c>
      <c r="AS158" s="284">
        <v>0</v>
      </c>
      <c r="AT158" s="284">
        <v>0</v>
      </c>
      <c r="AU158" s="268">
        <f t="shared" si="119"/>
        <v>30</v>
      </c>
      <c r="AV158" s="284">
        <f t="shared" si="128"/>
        <v>0.12</v>
      </c>
      <c r="AW158" s="284" t="s">
        <v>14</v>
      </c>
      <c r="AX158" s="283" t="str">
        <f t="shared" si="129"/>
        <v>{0,0,0,0,57508598.8532132,0}</v>
      </c>
      <c r="AY158" s="284" t="s">
        <v>14</v>
      </c>
      <c r="AZ158" s="284" t="s">
        <v>15</v>
      </c>
      <c r="BA158" s="268">
        <v>0</v>
      </c>
      <c r="BB158" s="268">
        <v>0</v>
      </c>
      <c r="BC158" s="268">
        <f t="shared" si="130"/>
        <v>0</v>
      </c>
      <c r="BD158" s="268">
        <f t="shared" si="116"/>
        <v>0</v>
      </c>
      <c r="BE158" s="268">
        <f t="shared" si="131"/>
        <v>4000</v>
      </c>
      <c r="BF158" s="268">
        <v>1</v>
      </c>
      <c r="BG158" s="268">
        <v>1</v>
      </c>
      <c r="BH158" s="268">
        <v>1</v>
      </c>
      <c r="BI158" s="268"/>
      <c r="BJ158" s="268">
        <v>1</v>
      </c>
      <c r="BK158" s="268">
        <v>1</v>
      </c>
      <c r="BL158" s="268">
        <f t="shared" si="132"/>
        <v>400</v>
      </c>
      <c r="BM158" s="268">
        <f t="shared" si="133"/>
        <v>4000</v>
      </c>
      <c r="BN158" s="268">
        <v>0</v>
      </c>
    </row>
    <row r="159" spans="1:66" s="459" customFormat="1" x14ac:dyDescent="0.2">
      <c r="A159" s="464" t="str">
        <f t="shared" si="107"/>
        <v>220103010</v>
      </c>
      <c r="B159" s="453">
        <v>2.2000000000000002</v>
      </c>
      <c r="C159" s="454" t="s">
        <v>212</v>
      </c>
      <c r="D159" s="465" t="s">
        <v>181</v>
      </c>
      <c r="E159" s="455">
        <v>1</v>
      </c>
      <c r="F159" s="466">
        <v>1.1000000000000001</v>
      </c>
      <c r="G159" s="457" t="s">
        <v>106</v>
      </c>
      <c r="H159" s="281">
        <f>'Wind Conditions'!$C$6</f>
        <v>12</v>
      </c>
      <c r="I159" s="480">
        <f>'Wind Conditions'!$C$20</f>
        <v>9.8021333333333349E-2</v>
      </c>
      <c r="J159" s="282">
        <f>'Wind Conditions'!$D$20</f>
        <v>7.0999999999999994E-2</v>
      </c>
      <c r="K159" s="460" t="s">
        <v>194</v>
      </c>
      <c r="L159" s="459">
        <f t="shared" si="106"/>
        <v>30</v>
      </c>
      <c r="M159" s="459">
        <v>0</v>
      </c>
      <c r="N159" s="579" t="s">
        <v>210</v>
      </c>
      <c r="O159" s="461">
        <f>'Wave and Current Conditions'!$O$13</f>
        <v>1.4727272727272727</v>
      </c>
      <c r="P159" s="461">
        <f>'Wave and Current Conditions'!$AD$13</f>
        <v>7.6416666666666657</v>
      </c>
      <c r="Q159" s="467">
        <v>10</v>
      </c>
      <c r="R159" s="468">
        <f t="shared" si="108"/>
        <v>30</v>
      </c>
      <c r="S159" s="420">
        <f t="shared" si="109"/>
        <v>-5</v>
      </c>
      <c r="T159" s="481">
        <f t="shared" si="117"/>
        <v>57508598.853213154</v>
      </c>
      <c r="U159" s="462" t="s">
        <v>211</v>
      </c>
      <c r="V159" s="468">
        <f t="shared" si="134"/>
        <v>30</v>
      </c>
      <c r="W159" s="459">
        <f>'Wave and Current Conditions'!$D$98</f>
        <v>0.12</v>
      </c>
      <c r="X159" s="459">
        <v>400</v>
      </c>
      <c r="Y159" s="459">
        <v>3600</v>
      </c>
      <c r="Z159" s="469">
        <v>0.01</v>
      </c>
      <c r="AD159" s="284" t="str">
        <f t="shared" si="110"/>
        <v>'220103010'</v>
      </c>
      <c r="AE159" s="283" t="str">
        <f t="shared" si="122"/>
        <v>'POW'</v>
      </c>
      <c r="AF159" s="284">
        <f t="shared" si="111"/>
        <v>30</v>
      </c>
      <c r="AG159" s="284">
        <f t="shared" si="112"/>
        <v>12</v>
      </c>
      <c r="AH159" s="284">
        <f t="shared" si="123"/>
        <v>1</v>
      </c>
      <c r="AI159" s="239" t="str">
        <f t="shared" si="113"/>
        <v>'J'</v>
      </c>
      <c r="AJ159" s="284">
        <f t="shared" si="124"/>
        <v>10</v>
      </c>
      <c r="AK159" s="268">
        <f t="shared" si="118"/>
        <v>30</v>
      </c>
      <c r="AL159" s="285">
        <f t="shared" si="125"/>
        <v>1.4727272727272727</v>
      </c>
      <c r="AM159" s="285">
        <f t="shared" si="126"/>
        <v>7.6416666666666657</v>
      </c>
      <c r="AN159" s="284">
        <f t="shared" si="114"/>
        <v>2.4</v>
      </c>
      <c r="AO159" s="284">
        <f t="shared" si="127"/>
        <v>10</v>
      </c>
      <c r="AP159" s="284">
        <v>0</v>
      </c>
      <c r="AQ159" s="284">
        <v>15</v>
      </c>
      <c r="AR159" s="284">
        <f t="shared" si="115"/>
        <v>2.4</v>
      </c>
      <c r="AS159" s="284">
        <v>0</v>
      </c>
      <c r="AT159" s="284">
        <v>0</v>
      </c>
      <c r="AU159" s="268">
        <f t="shared" si="119"/>
        <v>30</v>
      </c>
      <c r="AV159" s="284">
        <f t="shared" si="128"/>
        <v>0.12</v>
      </c>
      <c r="AW159" s="284" t="s">
        <v>14</v>
      </c>
      <c r="AX159" s="283" t="str">
        <f t="shared" si="129"/>
        <v>{0,0,0,0,57508598.8532132,0}</v>
      </c>
      <c r="AY159" s="284" t="s">
        <v>14</v>
      </c>
      <c r="AZ159" s="284" t="s">
        <v>15</v>
      </c>
      <c r="BA159" s="268">
        <v>0</v>
      </c>
      <c r="BB159" s="268">
        <v>0</v>
      </c>
      <c r="BC159" s="268">
        <f t="shared" si="130"/>
        <v>0</v>
      </c>
      <c r="BD159" s="268">
        <f t="shared" si="116"/>
        <v>0</v>
      </c>
      <c r="BE159" s="268">
        <f t="shared" si="131"/>
        <v>4000</v>
      </c>
      <c r="BF159" s="268">
        <v>1</v>
      </c>
      <c r="BG159" s="268">
        <v>1</v>
      </c>
      <c r="BH159" s="268">
        <v>1</v>
      </c>
      <c r="BI159" s="268"/>
      <c r="BJ159" s="268">
        <v>1</v>
      </c>
      <c r="BK159" s="268">
        <v>1</v>
      </c>
      <c r="BL159" s="268">
        <f t="shared" si="132"/>
        <v>400</v>
      </c>
      <c r="BM159" s="268">
        <f t="shared" si="133"/>
        <v>4000</v>
      </c>
      <c r="BN159" s="268">
        <v>0</v>
      </c>
    </row>
    <row r="160" spans="1:66" s="459" customFormat="1" x14ac:dyDescent="0.2">
      <c r="A160" s="464" t="str">
        <f t="shared" si="107"/>
        <v>220103011</v>
      </c>
      <c r="B160" s="453">
        <v>2.2000000000000002</v>
      </c>
      <c r="C160" s="454" t="s">
        <v>212</v>
      </c>
      <c r="D160" s="465" t="s">
        <v>181</v>
      </c>
      <c r="E160" s="455">
        <v>1</v>
      </c>
      <c r="F160" s="466">
        <v>1.1000000000000001</v>
      </c>
      <c r="G160" s="457" t="s">
        <v>106</v>
      </c>
      <c r="H160" s="281">
        <f>'Wind Conditions'!$C$6</f>
        <v>12</v>
      </c>
      <c r="I160" s="480">
        <f>'Wind Conditions'!$C$20</f>
        <v>9.8021333333333349E-2</v>
      </c>
      <c r="J160" s="282">
        <f>'Wind Conditions'!$D$20</f>
        <v>7.0999999999999994E-2</v>
      </c>
      <c r="K160" s="460" t="s">
        <v>195</v>
      </c>
      <c r="L160" s="459">
        <f t="shared" si="106"/>
        <v>30</v>
      </c>
      <c r="M160" s="459">
        <v>0</v>
      </c>
      <c r="N160" s="579" t="s">
        <v>210</v>
      </c>
      <c r="O160" s="461">
        <f>'Wave and Current Conditions'!$O$13</f>
        <v>1.4727272727272727</v>
      </c>
      <c r="P160" s="461">
        <f>'Wave and Current Conditions'!$AD$13</f>
        <v>7.6416666666666657</v>
      </c>
      <c r="Q160" s="467">
        <v>11</v>
      </c>
      <c r="R160" s="468">
        <f t="shared" si="108"/>
        <v>30</v>
      </c>
      <c r="S160" s="420">
        <f t="shared" si="109"/>
        <v>-5</v>
      </c>
      <c r="T160" s="481">
        <f t="shared" si="117"/>
        <v>57508598.853213154</v>
      </c>
      <c r="U160" s="462" t="s">
        <v>211</v>
      </c>
      <c r="V160" s="468">
        <f t="shared" si="134"/>
        <v>30</v>
      </c>
      <c r="W160" s="459">
        <f>'Wave and Current Conditions'!$D$98</f>
        <v>0.12</v>
      </c>
      <c r="X160" s="459">
        <v>400</v>
      </c>
      <c r="Y160" s="459">
        <v>3600</v>
      </c>
      <c r="Z160" s="469">
        <v>0.01</v>
      </c>
      <c r="AD160" s="284" t="str">
        <f t="shared" si="110"/>
        <v>'220103011'</v>
      </c>
      <c r="AE160" s="283" t="str">
        <f t="shared" si="122"/>
        <v>'POW'</v>
      </c>
      <c r="AF160" s="284">
        <f t="shared" si="111"/>
        <v>30</v>
      </c>
      <c r="AG160" s="284">
        <f t="shared" si="112"/>
        <v>12</v>
      </c>
      <c r="AH160" s="284">
        <f t="shared" si="123"/>
        <v>1</v>
      </c>
      <c r="AI160" s="239" t="str">
        <f t="shared" si="113"/>
        <v>'K'</v>
      </c>
      <c r="AJ160" s="284">
        <f t="shared" si="124"/>
        <v>10</v>
      </c>
      <c r="AK160" s="268">
        <f t="shared" si="118"/>
        <v>30</v>
      </c>
      <c r="AL160" s="285">
        <f t="shared" si="125"/>
        <v>1.4727272727272727</v>
      </c>
      <c r="AM160" s="285">
        <f t="shared" si="126"/>
        <v>7.6416666666666657</v>
      </c>
      <c r="AN160" s="284">
        <f t="shared" si="114"/>
        <v>2.4</v>
      </c>
      <c r="AO160" s="284">
        <f t="shared" si="127"/>
        <v>11</v>
      </c>
      <c r="AP160" s="284">
        <v>0</v>
      </c>
      <c r="AQ160" s="284">
        <v>15</v>
      </c>
      <c r="AR160" s="284">
        <f t="shared" si="115"/>
        <v>2.4</v>
      </c>
      <c r="AS160" s="284">
        <v>0</v>
      </c>
      <c r="AT160" s="284">
        <v>0</v>
      </c>
      <c r="AU160" s="268">
        <f t="shared" si="119"/>
        <v>30</v>
      </c>
      <c r="AV160" s="284">
        <f t="shared" si="128"/>
        <v>0.12</v>
      </c>
      <c r="AW160" s="284" t="s">
        <v>14</v>
      </c>
      <c r="AX160" s="283" t="str">
        <f t="shared" si="129"/>
        <v>{0,0,0,0,57508598.8532132,0}</v>
      </c>
      <c r="AY160" s="284" t="s">
        <v>14</v>
      </c>
      <c r="AZ160" s="284" t="s">
        <v>15</v>
      </c>
      <c r="BA160" s="268">
        <v>0</v>
      </c>
      <c r="BB160" s="268">
        <v>0</v>
      </c>
      <c r="BC160" s="268">
        <f t="shared" si="130"/>
        <v>0</v>
      </c>
      <c r="BD160" s="268">
        <f t="shared" si="116"/>
        <v>0</v>
      </c>
      <c r="BE160" s="268">
        <f t="shared" si="131"/>
        <v>4000</v>
      </c>
      <c r="BF160" s="268">
        <v>1</v>
      </c>
      <c r="BG160" s="268">
        <v>1</v>
      </c>
      <c r="BH160" s="268">
        <v>1</v>
      </c>
      <c r="BI160" s="268"/>
      <c r="BJ160" s="268">
        <v>1</v>
      </c>
      <c r="BK160" s="268">
        <v>1</v>
      </c>
      <c r="BL160" s="268">
        <f t="shared" si="132"/>
        <v>400</v>
      </c>
      <c r="BM160" s="268">
        <f t="shared" si="133"/>
        <v>4000</v>
      </c>
      <c r="BN160" s="268">
        <v>0</v>
      </c>
    </row>
    <row r="161" spans="1:66" s="459" customFormat="1" x14ac:dyDescent="0.2">
      <c r="A161" s="464" t="str">
        <f t="shared" si="107"/>
        <v>220103012</v>
      </c>
      <c r="B161" s="453">
        <v>2.2000000000000002</v>
      </c>
      <c r="C161" s="454" t="s">
        <v>212</v>
      </c>
      <c r="D161" s="465" t="s">
        <v>181</v>
      </c>
      <c r="E161" s="455">
        <v>1</v>
      </c>
      <c r="F161" s="466">
        <v>1.1000000000000001</v>
      </c>
      <c r="G161" s="457" t="s">
        <v>106</v>
      </c>
      <c r="H161" s="281">
        <f>'Wind Conditions'!$C$6</f>
        <v>12</v>
      </c>
      <c r="I161" s="480">
        <f>'Wind Conditions'!$C$20</f>
        <v>9.8021333333333349E-2</v>
      </c>
      <c r="J161" s="282">
        <f>'Wind Conditions'!$D$20</f>
        <v>7.0999999999999994E-2</v>
      </c>
      <c r="K161" s="470" t="s">
        <v>196</v>
      </c>
      <c r="L161" s="459">
        <f t="shared" si="106"/>
        <v>30</v>
      </c>
      <c r="M161" s="459">
        <v>0</v>
      </c>
      <c r="N161" s="579" t="s">
        <v>210</v>
      </c>
      <c r="O161" s="461">
        <f>'Wave and Current Conditions'!$O$13</f>
        <v>1.4727272727272727</v>
      </c>
      <c r="P161" s="461">
        <f>'Wave and Current Conditions'!$AD$13</f>
        <v>7.6416666666666657</v>
      </c>
      <c r="Q161" s="467">
        <v>12</v>
      </c>
      <c r="R161" s="468">
        <f t="shared" si="108"/>
        <v>30</v>
      </c>
      <c r="S161" s="420">
        <f t="shared" si="109"/>
        <v>-5</v>
      </c>
      <c r="T161" s="481">
        <f t="shared" si="117"/>
        <v>57508598.853213154</v>
      </c>
      <c r="U161" s="462" t="s">
        <v>211</v>
      </c>
      <c r="V161" s="468">
        <f t="shared" si="134"/>
        <v>30</v>
      </c>
      <c r="W161" s="459">
        <f>'Wave and Current Conditions'!$D$98</f>
        <v>0.12</v>
      </c>
      <c r="X161" s="459">
        <v>400</v>
      </c>
      <c r="Y161" s="459">
        <v>3600</v>
      </c>
      <c r="Z161" s="469">
        <v>0.01</v>
      </c>
      <c r="AD161" s="284" t="str">
        <f t="shared" si="110"/>
        <v>'220103012'</v>
      </c>
      <c r="AE161" s="283" t="str">
        <f t="shared" si="122"/>
        <v>'POW'</v>
      </c>
      <c r="AF161" s="284">
        <f t="shared" si="111"/>
        <v>30</v>
      </c>
      <c r="AG161" s="284">
        <f t="shared" si="112"/>
        <v>12</v>
      </c>
      <c r="AH161" s="284">
        <f t="shared" si="123"/>
        <v>1</v>
      </c>
      <c r="AI161" s="239" t="str">
        <f t="shared" si="113"/>
        <v>'L'</v>
      </c>
      <c r="AJ161" s="284">
        <f t="shared" si="124"/>
        <v>10</v>
      </c>
      <c r="AK161" s="268">
        <f t="shared" si="118"/>
        <v>30</v>
      </c>
      <c r="AL161" s="285">
        <f t="shared" si="125"/>
        <v>1.4727272727272727</v>
      </c>
      <c r="AM161" s="285">
        <f t="shared" si="126"/>
        <v>7.6416666666666657</v>
      </c>
      <c r="AN161" s="284">
        <f t="shared" si="114"/>
        <v>2.4</v>
      </c>
      <c r="AO161" s="284">
        <f t="shared" si="127"/>
        <v>12</v>
      </c>
      <c r="AP161" s="284">
        <v>0</v>
      </c>
      <c r="AQ161" s="284">
        <v>15</v>
      </c>
      <c r="AR161" s="284">
        <f t="shared" si="115"/>
        <v>2.4</v>
      </c>
      <c r="AS161" s="284">
        <v>0</v>
      </c>
      <c r="AT161" s="284">
        <v>0</v>
      </c>
      <c r="AU161" s="268">
        <f t="shared" si="119"/>
        <v>30</v>
      </c>
      <c r="AV161" s="284">
        <f t="shared" si="128"/>
        <v>0.12</v>
      </c>
      <c r="AW161" s="284" t="s">
        <v>14</v>
      </c>
      <c r="AX161" s="283" t="str">
        <f t="shared" si="129"/>
        <v>{0,0,0,0,57508598.8532132,0}</v>
      </c>
      <c r="AY161" s="284" t="s">
        <v>14</v>
      </c>
      <c r="AZ161" s="284" t="s">
        <v>15</v>
      </c>
      <c r="BA161" s="268">
        <v>0</v>
      </c>
      <c r="BB161" s="268">
        <v>0</v>
      </c>
      <c r="BC161" s="268">
        <f t="shared" si="130"/>
        <v>0</v>
      </c>
      <c r="BD161" s="268">
        <f t="shared" si="116"/>
        <v>0</v>
      </c>
      <c r="BE161" s="268">
        <f t="shared" si="131"/>
        <v>4000</v>
      </c>
      <c r="BF161" s="268">
        <v>1</v>
      </c>
      <c r="BG161" s="268">
        <v>1</v>
      </c>
      <c r="BH161" s="268">
        <v>1</v>
      </c>
      <c r="BI161" s="268"/>
      <c r="BJ161" s="268">
        <v>1</v>
      </c>
      <c r="BK161" s="268">
        <v>1</v>
      </c>
      <c r="BL161" s="268">
        <f t="shared" si="132"/>
        <v>400</v>
      </c>
      <c r="BM161" s="268">
        <f t="shared" si="133"/>
        <v>4000</v>
      </c>
      <c r="BN161" s="268">
        <v>0</v>
      </c>
    </row>
    <row r="162" spans="1:66" s="459" customFormat="1" x14ac:dyDescent="0.2">
      <c r="A162" s="464" t="str">
        <f t="shared" si="107"/>
        <v>220103013</v>
      </c>
      <c r="B162" s="453">
        <v>2.2000000000000002</v>
      </c>
      <c r="C162" s="454" t="s">
        <v>212</v>
      </c>
      <c r="D162" s="465" t="s">
        <v>181</v>
      </c>
      <c r="E162" s="455">
        <v>1</v>
      </c>
      <c r="F162" s="466">
        <v>1.1000000000000001</v>
      </c>
      <c r="G162" s="457" t="s">
        <v>106</v>
      </c>
      <c r="H162" s="281">
        <f>'Wind Conditions'!$C$6</f>
        <v>12</v>
      </c>
      <c r="I162" s="480">
        <f>'Wind Conditions'!$C$20</f>
        <v>9.8021333333333349E-2</v>
      </c>
      <c r="J162" s="282">
        <f>'Wind Conditions'!$D$20</f>
        <v>7.0999999999999994E-2</v>
      </c>
      <c r="K162" s="460" t="s">
        <v>197</v>
      </c>
      <c r="L162" s="459">
        <f t="shared" si="106"/>
        <v>30</v>
      </c>
      <c r="M162" s="459">
        <v>0</v>
      </c>
      <c r="N162" s="579" t="s">
        <v>210</v>
      </c>
      <c r="O162" s="461">
        <f>'Wave and Current Conditions'!$O$13</f>
        <v>1.4727272727272727</v>
      </c>
      <c r="P162" s="461">
        <f>'Wave and Current Conditions'!$AD$13</f>
        <v>7.6416666666666657</v>
      </c>
      <c r="Q162" s="467">
        <v>13</v>
      </c>
      <c r="R162" s="468">
        <f t="shared" si="108"/>
        <v>30</v>
      </c>
      <c r="S162" s="420">
        <f t="shared" si="109"/>
        <v>-5</v>
      </c>
      <c r="T162" s="481">
        <f t="shared" si="117"/>
        <v>57508598.853213154</v>
      </c>
      <c r="U162" s="462" t="s">
        <v>211</v>
      </c>
      <c r="V162" s="468">
        <f t="shared" si="134"/>
        <v>30</v>
      </c>
      <c r="W162" s="459">
        <f>'Wave and Current Conditions'!$D$98</f>
        <v>0.12</v>
      </c>
      <c r="X162" s="459">
        <v>400</v>
      </c>
      <c r="Y162" s="459">
        <v>3600</v>
      </c>
      <c r="Z162" s="469">
        <v>0.01</v>
      </c>
      <c r="AD162" s="284" t="str">
        <f t="shared" si="110"/>
        <v>'220103013'</v>
      </c>
      <c r="AE162" s="283" t="str">
        <f t="shared" si="122"/>
        <v>'POW'</v>
      </c>
      <c r="AF162" s="284">
        <f t="shared" si="111"/>
        <v>30</v>
      </c>
      <c r="AG162" s="284">
        <f t="shared" si="112"/>
        <v>12</v>
      </c>
      <c r="AH162" s="284">
        <f t="shared" si="123"/>
        <v>1</v>
      </c>
      <c r="AI162" s="239" t="str">
        <f t="shared" si="113"/>
        <v>'M'</v>
      </c>
      <c r="AJ162" s="284">
        <f t="shared" si="124"/>
        <v>10</v>
      </c>
      <c r="AK162" s="268">
        <f t="shared" si="118"/>
        <v>30</v>
      </c>
      <c r="AL162" s="285">
        <f t="shared" si="125"/>
        <v>1.4727272727272727</v>
      </c>
      <c r="AM162" s="285">
        <f t="shared" si="126"/>
        <v>7.6416666666666657</v>
      </c>
      <c r="AN162" s="284">
        <f t="shared" si="114"/>
        <v>2.4</v>
      </c>
      <c r="AO162" s="284">
        <f t="shared" si="127"/>
        <v>13</v>
      </c>
      <c r="AP162" s="284">
        <v>0</v>
      </c>
      <c r="AQ162" s="284">
        <v>15</v>
      </c>
      <c r="AR162" s="284">
        <f t="shared" si="115"/>
        <v>2.4</v>
      </c>
      <c r="AS162" s="284">
        <v>0</v>
      </c>
      <c r="AT162" s="284">
        <v>0</v>
      </c>
      <c r="AU162" s="268">
        <f t="shared" si="119"/>
        <v>30</v>
      </c>
      <c r="AV162" s="284">
        <f t="shared" si="128"/>
        <v>0.12</v>
      </c>
      <c r="AW162" s="284" t="s">
        <v>14</v>
      </c>
      <c r="AX162" s="283" t="str">
        <f t="shared" si="129"/>
        <v>{0,0,0,0,57508598.8532132,0}</v>
      </c>
      <c r="AY162" s="284" t="s">
        <v>14</v>
      </c>
      <c r="AZ162" s="284" t="s">
        <v>15</v>
      </c>
      <c r="BA162" s="268">
        <v>0</v>
      </c>
      <c r="BB162" s="268">
        <v>0</v>
      </c>
      <c r="BC162" s="268">
        <f t="shared" si="130"/>
        <v>0</v>
      </c>
      <c r="BD162" s="268">
        <f t="shared" si="116"/>
        <v>0</v>
      </c>
      <c r="BE162" s="268">
        <f t="shared" si="131"/>
        <v>4000</v>
      </c>
      <c r="BF162" s="268">
        <v>1</v>
      </c>
      <c r="BG162" s="268">
        <v>1</v>
      </c>
      <c r="BH162" s="268">
        <v>1</v>
      </c>
      <c r="BI162" s="268"/>
      <c r="BJ162" s="268">
        <v>1</v>
      </c>
      <c r="BK162" s="268">
        <v>1</v>
      </c>
      <c r="BL162" s="268">
        <f t="shared" si="132"/>
        <v>400</v>
      </c>
      <c r="BM162" s="268">
        <f t="shared" si="133"/>
        <v>4000</v>
      </c>
      <c r="BN162" s="268">
        <v>0</v>
      </c>
    </row>
    <row r="163" spans="1:66" s="459" customFormat="1" x14ac:dyDescent="0.2">
      <c r="A163" s="464" t="str">
        <f t="shared" si="107"/>
        <v>220103014</v>
      </c>
      <c r="B163" s="453">
        <v>2.2000000000000002</v>
      </c>
      <c r="C163" s="454" t="s">
        <v>212</v>
      </c>
      <c r="D163" s="465" t="s">
        <v>181</v>
      </c>
      <c r="E163" s="455">
        <v>1</v>
      </c>
      <c r="F163" s="466">
        <v>1.1000000000000001</v>
      </c>
      <c r="G163" s="457" t="s">
        <v>106</v>
      </c>
      <c r="H163" s="281">
        <f>'Wind Conditions'!$C$6</f>
        <v>12</v>
      </c>
      <c r="I163" s="480">
        <f>'Wind Conditions'!$C$20</f>
        <v>9.8021333333333349E-2</v>
      </c>
      <c r="J163" s="282">
        <f>'Wind Conditions'!$D$20</f>
        <v>7.0999999999999994E-2</v>
      </c>
      <c r="K163" s="460" t="s">
        <v>59</v>
      </c>
      <c r="L163" s="459">
        <f t="shared" si="106"/>
        <v>30</v>
      </c>
      <c r="M163" s="459">
        <v>0</v>
      </c>
      <c r="N163" s="579" t="s">
        <v>210</v>
      </c>
      <c r="O163" s="461">
        <f>'Wave and Current Conditions'!$O$13</f>
        <v>1.4727272727272727</v>
      </c>
      <c r="P163" s="461">
        <f>'Wave and Current Conditions'!$AD$13</f>
        <v>7.6416666666666657</v>
      </c>
      <c r="Q163" s="467">
        <v>14</v>
      </c>
      <c r="R163" s="468">
        <f t="shared" si="108"/>
        <v>30</v>
      </c>
      <c r="S163" s="420">
        <f t="shared" si="109"/>
        <v>-5</v>
      </c>
      <c r="T163" s="481">
        <f t="shared" si="117"/>
        <v>57508598.853213154</v>
      </c>
      <c r="U163" s="462" t="s">
        <v>211</v>
      </c>
      <c r="V163" s="468">
        <f t="shared" si="134"/>
        <v>30</v>
      </c>
      <c r="W163" s="459">
        <f>'Wave and Current Conditions'!$D$98</f>
        <v>0.12</v>
      </c>
      <c r="X163" s="459">
        <v>400</v>
      </c>
      <c r="Y163" s="459">
        <v>3600</v>
      </c>
      <c r="Z163" s="469">
        <v>0.01</v>
      </c>
      <c r="AD163" s="284" t="str">
        <f t="shared" si="110"/>
        <v>'220103014'</v>
      </c>
      <c r="AE163" s="283" t="str">
        <f t="shared" si="122"/>
        <v>'POW'</v>
      </c>
      <c r="AF163" s="284">
        <f t="shared" si="111"/>
        <v>30</v>
      </c>
      <c r="AG163" s="284">
        <f t="shared" si="112"/>
        <v>12</v>
      </c>
      <c r="AH163" s="284">
        <f t="shared" si="123"/>
        <v>1</v>
      </c>
      <c r="AI163" s="239" t="str">
        <f t="shared" si="113"/>
        <v>'N'</v>
      </c>
      <c r="AJ163" s="284">
        <f t="shared" si="124"/>
        <v>10</v>
      </c>
      <c r="AK163" s="268">
        <f t="shared" si="118"/>
        <v>30</v>
      </c>
      <c r="AL163" s="285">
        <f t="shared" si="125"/>
        <v>1.4727272727272727</v>
      </c>
      <c r="AM163" s="285">
        <f t="shared" si="126"/>
        <v>7.6416666666666657</v>
      </c>
      <c r="AN163" s="284">
        <f t="shared" si="114"/>
        <v>2.4</v>
      </c>
      <c r="AO163" s="284">
        <f t="shared" si="127"/>
        <v>14</v>
      </c>
      <c r="AP163" s="284">
        <v>0</v>
      </c>
      <c r="AQ163" s="284">
        <v>15</v>
      </c>
      <c r="AR163" s="284">
        <f t="shared" si="115"/>
        <v>2.4</v>
      </c>
      <c r="AS163" s="284">
        <v>0</v>
      </c>
      <c r="AT163" s="284">
        <v>0</v>
      </c>
      <c r="AU163" s="268">
        <f t="shared" si="119"/>
        <v>30</v>
      </c>
      <c r="AV163" s="284">
        <f t="shared" si="128"/>
        <v>0.12</v>
      </c>
      <c r="AW163" s="284" t="s">
        <v>14</v>
      </c>
      <c r="AX163" s="283" t="str">
        <f t="shared" si="129"/>
        <v>{0,0,0,0,57508598.8532132,0}</v>
      </c>
      <c r="AY163" s="284" t="s">
        <v>14</v>
      </c>
      <c r="AZ163" s="284" t="s">
        <v>15</v>
      </c>
      <c r="BA163" s="268">
        <v>0</v>
      </c>
      <c r="BB163" s="268">
        <v>0</v>
      </c>
      <c r="BC163" s="268">
        <f t="shared" si="130"/>
        <v>0</v>
      </c>
      <c r="BD163" s="268">
        <f t="shared" si="116"/>
        <v>0</v>
      </c>
      <c r="BE163" s="268">
        <f t="shared" si="131"/>
        <v>4000</v>
      </c>
      <c r="BF163" s="268">
        <v>1</v>
      </c>
      <c r="BG163" s="268">
        <v>1</v>
      </c>
      <c r="BH163" s="268">
        <v>1</v>
      </c>
      <c r="BI163" s="268"/>
      <c r="BJ163" s="268">
        <v>1</v>
      </c>
      <c r="BK163" s="268">
        <v>1</v>
      </c>
      <c r="BL163" s="268">
        <f t="shared" si="132"/>
        <v>400</v>
      </c>
      <c r="BM163" s="268">
        <f t="shared" si="133"/>
        <v>4000</v>
      </c>
      <c r="BN163" s="268">
        <v>0</v>
      </c>
    </row>
    <row r="164" spans="1:66" s="459" customFormat="1" x14ac:dyDescent="0.2">
      <c r="A164" s="464" t="str">
        <f t="shared" si="107"/>
        <v>220103015</v>
      </c>
      <c r="B164" s="453">
        <v>2.2000000000000002</v>
      </c>
      <c r="C164" s="454" t="s">
        <v>212</v>
      </c>
      <c r="D164" s="465" t="s">
        <v>181</v>
      </c>
      <c r="E164" s="455">
        <v>1</v>
      </c>
      <c r="F164" s="466">
        <v>1.1000000000000001</v>
      </c>
      <c r="G164" s="457" t="s">
        <v>106</v>
      </c>
      <c r="H164" s="281">
        <f>'Wind Conditions'!$C$6</f>
        <v>12</v>
      </c>
      <c r="I164" s="480">
        <f>'Wind Conditions'!$C$20</f>
        <v>9.8021333333333349E-2</v>
      </c>
      <c r="J164" s="282">
        <f>'Wind Conditions'!$D$20</f>
        <v>7.0999999999999994E-2</v>
      </c>
      <c r="K164" s="460" t="s">
        <v>198</v>
      </c>
      <c r="L164" s="459">
        <f t="shared" si="106"/>
        <v>30</v>
      </c>
      <c r="M164" s="459">
        <v>0</v>
      </c>
      <c r="N164" s="579" t="s">
        <v>210</v>
      </c>
      <c r="O164" s="461">
        <f>'Wave and Current Conditions'!$O$13</f>
        <v>1.4727272727272727</v>
      </c>
      <c r="P164" s="461">
        <f>'Wave and Current Conditions'!$AD$13</f>
        <v>7.6416666666666657</v>
      </c>
      <c r="Q164" s="467">
        <v>15</v>
      </c>
      <c r="R164" s="468">
        <f t="shared" si="108"/>
        <v>30</v>
      </c>
      <c r="S164" s="420">
        <f t="shared" si="109"/>
        <v>-5</v>
      </c>
      <c r="T164" s="481">
        <f t="shared" si="117"/>
        <v>57508598.853213154</v>
      </c>
      <c r="U164" s="462" t="s">
        <v>211</v>
      </c>
      <c r="V164" s="468">
        <f t="shared" si="134"/>
        <v>30</v>
      </c>
      <c r="W164" s="459">
        <f>'Wave and Current Conditions'!$D$98</f>
        <v>0.12</v>
      </c>
      <c r="X164" s="459">
        <v>400</v>
      </c>
      <c r="Y164" s="459">
        <v>3600</v>
      </c>
      <c r="Z164" s="469">
        <v>0.01</v>
      </c>
      <c r="AD164" s="284" t="str">
        <f t="shared" si="110"/>
        <v>'220103015'</v>
      </c>
      <c r="AE164" s="283" t="str">
        <f t="shared" si="122"/>
        <v>'POW'</v>
      </c>
      <c r="AF164" s="284">
        <f t="shared" si="111"/>
        <v>30</v>
      </c>
      <c r="AG164" s="284">
        <f t="shared" si="112"/>
        <v>12</v>
      </c>
      <c r="AH164" s="284">
        <f t="shared" si="123"/>
        <v>1</v>
      </c>
      <c r="AI164" s="239" t="str">
        <f t="shared" si="113"/>
        <v>'O'</v>
      </c>
      <c r="AJ164" s="284">
        <f t="shared" si="124"/>
        <v>10</v>
      </c>
      <c r="AK164" s="268">
        <f t="shared" si="118"/>
        <v>30</v>
      </c>
      <c r="AL164" s="285">
        <f t="shared" si="125"/>
        <v>1.4727272727272727</v>
      </c>
      <c r="AM164" s="285">
        <f t="shared" si="126"/>
        <v>7.6416666666666657</v>
      </c>
      <c r="AN164" s="284">
        <f t="shared" si="114"/>
        <v>2.4</v>
      </c>
      <c r="AO164" s="284">
        <f t="shared" si="127"/>
        <v>15</v>
      </c>
      <c r="AP164" s="284">
        <v>0</v>
      </c>
      <c r="AQ164" s="284">
        <v>15</v>
      </c>
      <c r="AR164" s="284">
        <f t="shared" si="115"/>
        <v>2.4</v>
      </c>
      <c r="AS164" s="284">
        <v>0</v>
      </c>
      <c r="AT164" s="284">
        <v>0</v>
      </c>
      <c r="AU164" s="268">
        <f t="shared" si="119"/>
        <v>30</v>
      </c>
      <c r="AV164" s="284">
        <f t="shared" si="128"/>
        <v>0.12</v>
      </c>
      <c r="AW164" s="284" t="s">
        <v>14</v>
      </c>
      <c r="AX164" s="283" t="str">
        <f t="shared" si="129"/>
        <v>{0,0,0,0,57508598.8532132,0}</v>
      </c>
      <c r="AY164" s="284" t="s">
        <v>14</v>
      </c>
      <c r="AZ164" s="284" t="s">
        <v>15</v>
      </c>
      <c r="BA164" s="268">
        <v>0</v>
      </c>
      <c r="BB164" s="268">
        <v>0</v>
      </c>
      <c r="BC164" s="268">
        <f t="shared" si="130"/>
        <v>0</v>
      </c>
      <c r="BD164" s="268">
        <f t="shared" si="116"/>
        <v>0</v>
      </c>
      <c r="BE164" s="268">
        <f t="shared" si="131"/>
        <v>4000</v>
      </c>
      <c r="BF164" s="268">
        <v>1</v>
      </c>
      <c r="BG164" s="268">
        <v>1</v>
      </c>
      <c r="BH164" s="268">
        <v>1</v>
      </c>
      <c r="BI164" s="268"/>
      <c r="BJ164" s="268">
        <v>1</v>
      </c>
      <c r="BK164" s="268">
        <v>1</v>
      </c>
      <c r="BL164" s="268">
        <f t="shared" si="132"/>
        <v>400</v>
      </c>
      <c r="BM164" s="268">
        <f t="shared" si="133"/>
        <v>4000</v>
      </c>
      <c r="BN164" s="268">
        <v>0</v>
      </c>
    </row>
    <row r="165" spans="1:66" s="459" customFormat="1" x14ac:dyDescent="0.2">
      <c r="A165" s="464" t="str">
        <f t="shared" si="107"/>
        <v>220103016</v>
      </c>
      <c r="B165" s="453">
        <v>2.2000000000000002</v>
      </c>
      <c r="C165" s="454" t="s">
        <v>212</v>
      </c>
      <c r="D165" s="465" t="s">
        <v>181</v>
      </c>
      <c r="E165" s="455">
        <v>1</v>
      </c>
      <c r="F165" s="466">
        <v>1.1000000000000001</v>
      </c>
      <c r="G165" s="457" t="s">
        <v>106</v>
      </c>
      <c r="H165" s="281">
        <f>'Wind Conditions'!$C$6</f>
        <v>12</v>
      </c>
      <c r="I165" s="480">
        <f>'Wind Conditions'!$C$20</f>
        <v>9.8021333333333349E-2</v>
      </c>
      <c r="J165" s="282">
        <f>'Wind Conditions'!$D$20</f>
        <v>7.0999999999999994E-2</v>
      </c>
      <c r="K165" s="460" t="s">
        <v>199</v>
      </c>
      <c r="L165" s="459">
        <f t="shared" si="106"/>
        <v>30</v>
      </c>
      <c r="M165" s="459">
        <v>0</v>
      </c>
      <c r="N165" s="579" t="s">
        <v>210</v>
      </c>
      <c r="O165" s="461">
        <f>'Wave and Current Conditions'!$O$13</f>
        <v>1.4727272727272727</v>
      </c>
      <c r="P165" s="461">
        <f>'Wave and Current Conditions'!$AD$13</f>
        <v>7.6416666666666657</v>
      </c>
      <c r="Q165" s="467">
        <v>16</v>
      </c>
      <c r="R165" s="468">
        <f t="shared" si="108"/>
        <v>30</v>
      </c>
      <c r="S165" s="420">
        <f t="shared" si="109"/>
        <v>-5</v>
      </c>
      <c r="T165" s="481">
        <f t="shared" si="117"/>
        <v>57508598.853213154</v>
      </c>
      <c r="U165" s="462" t="s">
        <v>211</v>
      </c>
      <c r="V165" s="468">
        <f t="shared" si="134"/>
        <v>30</v>
      </c>
      <c r="W165" s="459">
        <f>'Wave and Current Conditions'!$D$98</f>
        <v>0.12</v>
      </c>
      <c r="X165" s="459">
        <v>400</v>
      </c>
      <c r="Y165" s="459">
        <v>3600</v>
      </c>
      <c r="Z165" s="469">
        <v>0.01</v>
      </c>
      <c r="AD165" s="284" t="str">
        <f t="shared" si="110"/>
        <v>'220103016'</v>
      </c>
      <c r="AE165" s="283" t="str">
        <f t="shared" si="122"/>
        <v>'POW'</v>
      </c>
      <c r="AF165" s="284">
        <f t="shared" si="111"/>
        <v>30</v>
      </c>
      <c r="AG165" s="284">
        <f t="shared" si="112"/>
        <v>12</v>
      </c>
      <c r="AH165" s="284">
        <f t="shared" si="123"/>
        <v>1</v>
      </c>
      <c r="AI165" s="239" t="str">
        <f t="shared" si="113"/>
        <v>'P'</v>
      </c>
      <c r="AJ165" s="284">
        <f t="shared" si="124"/>
        <v>10</v>
      </c>
      <c r="AK165" s="268">
        <f t="shared" si="118"/>
        <v>30</v>
      </c>
      <c r="AL165" s="285">
        <f t="shared" si="125"/>
        <v>1.4727272727272727</v>
      </c>
      <c r="AM165" s="285">
        <f t="shared" si="126"/>
        <v>7.6416666666666657</v>
      </c>
      <c r="AN165" s="284">
        <f t="shared" si="114"/>
        <v>2.4</v>
      </c>
      <c r="AO165" s="284">
        <f t="shared" si="127"/>
        <v>16</v>
      </c>
      <c r="AP165" s="284">
        <v>0</v>
      </c>
      <c r="AQ165" s="284">
        <v>15</v>
      </c>
      <c r="AR165" s="284">
        <f t="shared" si="115"/>
        <v>2.4</v>
      </c>
      <c r="AS165" s="284">
        <v>0</v>
      </c>
      <c r="AT165" s="284">
        <v>0</v>
      </c>
      <c r="AU165" s="268">
        <f t="shared" si="119"/>
        <v>30</v>
      </c>
      <c r="AV165" s="284">
        <f t="shared" si="128"/>
        <v>0.12</v>
      </c>
      <c r="AW165" s="284" t="s">
        <v>14</v>
      </c>
      <c r="AX165" s="283" t="str">
        <f t="shared" si="129"/>
        <v>{0,0,0,0,57508598.8532132,0}</v>
      </c>
      <c r="AY165" s="284" t="s">
        <v>14</v>
      </c>
      <c r="AZ165" s="284" t="s">
        <v>15</v>
      </c>
      <c r="BA165" s="268">
        <v>0</v>
      </c>
      <c r="BB165" s="268">
        <v>0</v>
      </c>
      <c r="BC165" s="268">
        <f t="shared" si="130"/>
        <v>0</v>
      </c>
      <c r="BD165" s="268">
        <f t="shared" si="116"/>
        <v>0</v>
      </c>
      <c r="BE165" s="268">
        <f t="shared" si="131"/>
        <v>4000</v>
      </c>
      <c r="BF165" s="268">
        <v>1</v>
      </c>
      <c r="BG165" s="268">
        <v>1</v>
      </c>
      <c r="BH165" s="268">
        <v>1</v>
      </c>
      <c r="BI165" s="268"/>
      <c r="BJ165" s="268">
        <v>1</v>
      </c>
      <c r="BK165" s="268">
        <v>1</v>
      </c>
      <c r="BL165" s="268">
        <f t="shared" si="132"/>
        <v>400</v>
      </c>
      <c r="BM165" s="268">
        <f t="shared" si="133"/>
        <v>4000</v>
      </c>
      <c r="BN165" s="268">
        <v>0</v>
      </c>
    </row>
    <row r="166" spans="1:66" s="459" customFormat="1" x14ac:dyDescent="0.2">
      <c r="A166" s="464" t="str">
        <f t="shared" si="107"/>
        <v>220103017</v>
      </c>
      <c r="B166" s="453">
        <v>2.2000000000000002</v>
      </c>
      <c r="C166" s="454" t="s">
        <v>212</v>
      </c>
      <c r="D166" s="465" t="s">
        <v>181</v>
      </c>
      <c r="E166" s="455">
        <v>1</v>
      </c>
      <c r="F166" s="466">
        <v>1.1000000000000001</v>
      </c>
      <c r="G166" s="457" t="s">
        <v>106</v>
      </c>
      <c r="H166" s="281">
        <f>'Wind Conditions'!$C$6</f>
        <v>12</v>
      </c>
      <c r="I166" s="480">
        <f>'Wind Conditions'!$C$20</f>
        <v>9.8021333333333349E-2</v>
      </c>
      <c r="J166" s="282">
        <f>'Wind Conditions'!$D$20</f>
        <v>7.0999999999999994E-2</v>
      </c>
      <c r="K166" s="460" t="s">
        <v>200</v>
      </c>
      <c r="L166" s="459">
        <f t="shared" si="106"/>
        <v>30</v>
      </c>
      <c r="M166" s="459">
        <v>0</v>
      </c>
      <c r="N166" s="579" t="s">
        <v>210</v>
      </c>
      <c r="O166" s="461">
        <f>'Wave and Current Conditions'!$O$13</f>
        <v>1.4727272727272727</v>
      </c>
      <c r="P166" s="461">
        <f>'Wave and Current Conditions'!$AD$13</f>
        <v>7.6416666666666657</v>
      </c>
      <c r="Q166" s="467">
        <v>17</v>
      </c>
      <c r="R166" s="468">
        <f t="shared" si="108"/>
        <v>30</v>
      </c>
      <c r="S166" s="420">
        <f t="shared" si="109"/>
        <v>-5</v>
      </c>
      <c r="T166" s="481">
        <f t="shared" si="117"/>
        <v>57508598.853213154</v>
      </c>
      <c r="U166" s="462" t="s">
        <v>211</v>
      </c>
      <c r="V166" s="468">
        <f t="shared" si="134"/>
        <v>30</v>
      </c>
      <c r="W166" s="459">
        <f>'Wave and Current Conditions'!$D$98</f>
        <v>0.12</v>
      </c>
      <c r="X166" s="459">
        <v>400</v>
      </c>
      <c r="Y166" s="459">
        <v>3600</v>
      </c>
      <c r="Z166" s="469">
        <v>0.01</v>
      </c>
      <c r="AD166" s="284" t="str">
        <f t="shared" si="110"/>
        <v>'220103017'</v>
      </c>
      <c r="AE166" s="283" t="str">
        <f t="shared" si="122"/>
        <v>'POW'</v>
      </c>
      <c r="AF166" s="284">
        <f t="shared" si="111"/>
        <v>30</v>
      </c>
      <c r="AG166" s="284">
        <f t="shared" si="112"/>
        <v>12</v>
      </c>
      <c r="AH166" s="284">
        <f t="shared" si="123"/>
        <v>1</v>
      </c>
      <c r="AI166" s="239" t="str">
        <f t="shared" si="113"/>
        <v>'Q'</v>
      </c>
      <c r="AJ166" s="284">
        <f t="shared" si="124"/>
        <v>10</v>
      </c>
      <c r="AK166" s="268">
        <f t="shared" si="118"/>
        <v>30</v>
      </c>
      <c r="AL166" s="285">
        <f t="shared" si="125"/>
        <v>1.4727272727272727</v>
      </c>
      <c r="AM166" s="285">
        <f t="shared" si="126"/>
        <v>7.6416666666666657</v>
      </c>
      <c r="AN166" s="284">
        <f t="shared" si="114"/>
        <v>2.4</v>
      </c>
      <c r="AO166" s="284">
        <f t="shared" si="127"/>
        <v>17</v>
      </c>
      <c r="AP166" s="284">
        <v>0</v>
      </c>
      <c r="AQ166" s="284">
        <v>15</v>
      </c>
      <c r="AR166" s="284">
        <f t="shared" si="115"/>
        <v>2.4</v>
      </c>
      <c r="AS166" s="284">
        <v>0</v>
      </c>
      <c r="AT166" s="284">
        <v>0</v>
      </c>
      <c r="AU166" s="268">
        <f t="shared" si="119"/>
        <v>30</v>
      </c>
      <c r="AV166" s="284">
        <f t="shared" si="128"/>
        <v>0.12</v>
      </c>
      <c r="AW166" s="284" t="s">
        <v>14</v>
      </c>
      <c r="AX166" s="283" t="str">
        <f t="shared" si="129"/>
        <v>{0,0,0,0,57508598.8532132,0}</v>
      </c>
      <c r="AY166" s="284" t="s">
        <v>14</v>
      </c>
      <c r="AZ166" s="284" t="s">
        <v>15</v>
      </c>
      <c r="BA166" s="268">
        <v>0</v>
      </c>
      <c r="BB166" s="268">
        <v>0</v>
      </c>
      <c r="BC166" s="268">
        <f t="shared" si="130"/>
        <v>0</v>
      </c>
      <c r="BD166" s="268">
        <f t="shared" si="116"/>
        <v>0</v>
      </c>
      <c r="BE166" s="268">
        <f t="shared" si="131"/>
        <v>4000</v>
      </c>
      <c r="BF166" s="268">
        <v>1</v>
      </c>
      <c r="BG166" s="268">
        <v>1</v>
      </c>
      <c r="BH166" s="268">
        <v>1</v>
      </c>
      <c r="BI166" s="268"/>
      <c r="BJ166" s="268">
        <v>1</v>
      </c>
      <c r="BK166" s="268">
        <v>1</v>
      </c>
      <c r="BL166" s="268">
        <f t="shared" si="132"/>
        <v>400</v>
      </c>
      <c r="BM166" s="268">
        <f t="shared" si="133"/>
        <v>4000</v>
      </c>
      <c r="BN166" s="268">
        <v>0</v>
      </c>
    </row>
    <row r="167" spans="1:66" s="459" customFormat="1" x14ac:dyDescent="0.2">
      <c r="A167" s="464" t="str">
        <f t="shared" si="107"/>
        <v>220103018</v>
      </c>
      <c r="B167" s="453">
        <v>2.2000000000000002</v>
      </c>
      <c r="C167" s="454" t="s">
        <v>212</v>
      </c>
      <c r="D167" s="465" t="s">
        <v>181</v>
      </c>
      <c r="E167" s="455">
        <v>1</v>
      </c>
      <c r="F167" s="466">
        <v>1.1000000000000001</v>
      </c>
      <c r="G167" s="457" t="s">
        <v>106</v>
      </c>
      <c r="H167" s="281">
        <f>'Wind Conditions'!$C$6</f>
        <v>12</v>
      </c>
      <c r="I167" s="480">
        <f>'Wind Conditions'!$C$20</f>
        <v>9.8021333333333349E-2</v>
      </c>
      <c r="J167" s="282">
        <f>'Wind Conditions'!$D$20</f>
        <v>7.0999999999999994E-2</v>
      </c>
      <c r="K167" s="470" t="s">
        <v>201</v>
      </c>
      <c r="L167" s="459">
        <f t="shared" si="106"/>
        <v>30</v>
      </c>
      <c r="M167" s="459">
        <v>0</v>
      </c>
      <c r="N167" s="579" t="s">
        <v>210</v>
      </c>
      <c r="O167" s="461">
        <f>'Wave and Current Conditions'!$O$13</f>
        <v>1.4727272727272727</v>
      </c>
      <c r="P167" s="461">
        <f>'Wave and Current Conditions'!$AD$13</f>
        <v>7.6416666666666657</v>
      </c>
      <c r="Q167" s="467">
        <v>18</v>
      </c>
      <c r="R167" s="468">
        <f t="shared" si="108"/>
        <v>30</v>
      </c>
      <c r="S167" s="420">
        <f t="shared" si="109"/>
        <v>-5</v>
      </c>
      <c r="T167" s="481">
        <f t="shared" si="117"/>
        <v>57508598.853213154</v>
      </c>
      <c r="U167" s="462" t="s">
        <v>211</v>
      </c>
      <c r="V167" s="468">
        <f t="shared" si="134"/>
        <v>30</v>
      </c>
      <c r="W167" s="459">
        <f>'Wave and Current Conditions'!$D$98</f>
        <v>0.12</v>
      </c>
      <c r="X167" s="459">
        <v>400</v>
      </c>
      <c r="Y167" s="459">
        <v>3600</v>
      </c>
      <c r="Z167" s="469">
        <v>0.01</v>
      </c>
    </row>
    <row r="168" spans="1:66" s="459" customFormat="1" x14ac:dyDescent="0.2">
      <c r="A168" s="452" t="str">
        <f t="shared" si="107"/>
        <v>220106001</v>
      </c>
      <c r="B168" s="453">
        <v>2.2000000000000002</v>
      </c>
      <c r="C168" s="454" t="s">
        <v>212</v>
      </c>
      <c r="D168" s="453" t="s">
        <v>181</v>
      </c>
      <c r="E168" s="455">
        <v>1</v>
      </c>
      <c r="F168" s="456">
        <v>1.1000000000000001</v>
      </c>
      <c r="G168" s="457" t="s">
        <v>106</v>
      </c>
      <c r="H168" s="281">
        <f>'Wind Conditions'!$C$6</f>
        <v>12</v>
      </c>
      <c r="I168" s="480">
        <f>'Wind Conditions'!$C$20</f>
        <v>9.8021333333333349E-2</v>
      </c>
      <c r="J168" s="282">
        <f>'Wind Conditions'!$D$20</f>
        <v>7.0999999999999994E-2</v>
      </c>
      <c r="K168" s="458" t="s">
        <v>182</v>
      </c>
      <c r="L168" s="459">
        <f t="shared" si="106"/>
        <v>60</v>
      </c>
      <c r="M168" s="459">
        <v>0</v>
      </c>
      <c r="N168" s="579" t="s">
        <v>210</v>
      </c>
      <c r="O168" s="461">
        <f>'Wave and Current Conditions'!$O$13</f>
        <v>1.4727272727272727</v>
      </c>
      <c r="P168" s="461">
        <f>'Wave and Current Conditions'!$AD$13</f>
        <v>7.6416666666666657</v>
      </c>
      <c r="Q168" s="458">
        <v>1</v>
      </c>
      <c r="R168" s="459">
        <f t="shared" si="108"/>
        <v>60</v>
      </c>
      <c r="S168" s="420">
        <f t="shared" si="109"/>
        <v>-5</v>
      </c>
      <c r="T168" s="481">
        <f t="shared" si="117"/>
        <v>57508598.853213154</v>
      </c>
      <c r="U168" s="462" t="s">
        <v>211</v>
      </c>
      <c r="V168" s="459">
        <f t="shared" ref="V168:V173" si="135">R168</f>
        <v>60</v>
      </c>
      <c r="W168" s="459">
        <f>'Wave and Current Conditions'!$D$98</f>
        <v>0.12</v>
      </c>
      <c r="X168" s="459">
        <v>400</v>
      </c>
      <c r="Y168" s="459">
        <v>3600</v>
      </c>
      <c r="Z168" s="463">
        <v>0.01</v>
      </c>
    </row>
    <row r="169" spans="1:66" s="459" customFormat="1" x14ac:dyDescent="0.2">
      <c r="A169" s="452" t="str">
        <f t="shared" si="107"/>
        <v>220106002</v>
      </c>
      <c r="B169" s="453">
        <v>2.2000000000000002</v>
      </c>
      <c r="C169" s="454" t="s">
        <v>212</v>
      </c>
      <c r="D169" s="453" t="s">
        <v>181</v>
      </c>
      <c r="E169" s="455">
        <v>1</v>
      </c>
      <c r="F169" s="456">
        <v>1.1000000000000001</v>
      </c>
      <c r="G169" s="457" t="s">
        <v>106</v>
      </c>
      <c r="H169" s="281">
        <f>'Wind Conditions'!$C$6</f>
        <v>12</v>
      </c>
      <c r="I169" s="480">
        <f>'Wind Conditions'!$C$20</f>
        <v>9.8021333333333349E-2</v>
      </c>
      <c r="J169" s="282">
        <f>'Wind Conditions'!$D$20</f>
        <v>7.0999999999999994E-2</v>
      </c>
      <c r="K169" s="458" t="s">
        <v>91</v>
      </c>
      <c r="L169" s="459">
        <f t="shared" si="106"/>
        <v>60</v>
      </c>
      <c r="M169" s="459">
        <v>0</v>
      </c>
      <c r="N169" s="579" t="s">
        <v>210</v>
      </c>
      <c r="O169" s="461">
        <f>'Wave and Current Conditions'!$O$13</f>
        <v>1.4727272727272727</v>
      </c>
      <c r="P169" s="461">
        <f>'Wave and Current Conditions'!$AD$13</f>
        <v>7.6416666666666657</v>
      </c>
      <c r="Q169" s="458">
        <v>2</v>
      </c>
      <c r="R169" s="459">
        <f t="shared" si="108"/>
        <v>60</v>
      </c>
      <c r="S169" s="420">
        <f t="shared" si="109"/>
        <v>-5</v>
      </c>
      <c r="T169" s="481">
        <f t="shared" si="117"/>
        <v>57508598.853213154</v>
      </c>
      <c r="U169" s="462" t="s">
        <v>211</v>
      </c>
      <c r="V169" s="459">
        <f t="shared" si="135"/>
        <v>60</v>
      </c>
      <c r="W169" s="459">
        <f>'Wave and Current Conditions'!$D$98</f>
        <v>0.12</v>
      </c>
      <c r="X169" s="459">
        <v>400</v>
      </c>
      <c r="Y169" s="459">
        <v>3600</v>
      </c>
      <c r="Z169" s="463">
        <v>0.01</v>
      </c>
    </row>
    <row r="170" spans="1:66" s="459" customFormat="1" x14ac:dyDescent="0.2">
      <c r="A170" s="452" t="str">
        <f t="shared" si="107"/>
        <v>220106003</v>
      </c>
      <c r="B170" s="453">
        <v>2.2000000000000002</v>
      </c>
      <c r="C170" s="454" t="s">
        <v>212</v>
      </c>
      <c r="D170" s="453" t="s">
        <v>181</v>
      </c>
      <c r="E170" s="455">
        <v>1</v>
      </c>
      <c r="F170" s="456">
        <v>1.1000000000000001</v>
      </c>
      <c r="G170" s="457" t="s">
        <v>106</v>
      </c>
      <c r="H170" s="281">
        <f>'Wind Conditions'!$C$6</f>
        <v>12</v>
      </c>
      <c r="I170" s="480">
        <f>'Wind Conditions'!$C$20</f>
        <v>9.8021333333333349E-2</v>
      </c>
      <c r="J170" s="282">
        <f>'Wind Conditions'!$D$20</f>
        <v>7.0999999999999994E-2</v>
      </c>
      <c r="K170" s="458" t="s">
        <v>186</v>
      </c>
      <c r="L170" s="459">
        <f t="shared" si="106"/>
        <v>60</v>
      </c>
      <c r="M170" s="459">
        <v>0</v>
      </c>
      <c r="N170" s="579" t="s">
        <v>210</v>
      </c>
      <c r="O170" s="461">
        <f>'Wave and Current Conditions'!$O$13</f>
        <v>1.4727272727272727</v>
      </c>
      <c r="P170" s="461">
        <f>'Wave and Current Conditions'!$AD$13</f>
        <v>7.6416666666666657</v>
      </c>
      <c r="Q170" s="458">
        <v>3</v>
      </c>
      <c r="R170" s="459">
        <f t="shared" si="108"/>
        <v>60</v>
      </c>
      <c r="S170" s="420">
        <f t="shared" si="109"/>
        <v>-5</v>
      </c>
      <c r="T170" s="481">
        <f t="shared" si="117"/>
        <v>57508598.853213154</v>
      </c>
      <c r="U170" s="462" t="s">
        <v>211</v>
      </c>
      <c r="V170" s="459">
        <f t="shared" si="135"/>
        <v>60</v>
      </c>
      <c r="W170" s="459">
        <f>'Wave and Current Conditions'!$D$98</f>
        <v>0.12</v>
      </c>
      <c r="X170" s="459">
        <v>400</v>
      </c>
      <c r="Y170" s="459">
        <v>3600</v>
      </c>
      <c r="Z170" s="463">
        <v>0.01</v>
      </c>
    </row>
    <row r="171" spans="1:66" s="459" customFormat="1" x14ac:dyDescent="0.2">
      <c r="A171" s="452" t="str">
        <f t="shared" si="107"/>
        <v>220106004</v>
      </c>
      <c r="B171" s="453">
        <v>2.2000000000000002</v>
      </c>
      <c r="C171" s="454" t="s">
        <v>212</v>
      </c>
      <c r="D171" s="453" t="s">
        <v>181</v>
      </c>
      <c r="E171" s="455">
        <v>1</v>
      </c>
      <c r="F171" s="456">
        <v>1.1000000000000001</v>
      </c>
      <c r="G171" s="457" t="s">
        <v>106</v>
      </c>
      <c r="H171" s="281">
        <f>'Wind Conditions'!$C$6</f>
        <v>12</v>
      </c>
      <c r="I171" s="480">
        <f>'Wind Conditions'!$C$20</f>
        <v>9.8021333333333349E-2</v>
      </c>
      <c r="J171" s="282">
        <f>'Wind Conditions'!$D$20</f>
        <v>7.0999999999999994E-2</v>
      </c>
      <c r="K171" s="458" t="s">
        <v>187</v>
      </c>
      <c r="L171" s="459">
        <f t="shared" si="106"/>
        <v>60</v>
      </c>
      <c r="M171" s="459">
        <v>0</v>
      </c>
      <c r="N171" s="579" t="s">
        <v>210</v>
      </c>
      <c r="O171" s="461">
        <f>'Wave and Current Conditions'!$O$13</f>
        <v>1.4727272727272727</v>
      </c>
      <c r="P171" s="461">
        <f>'Wave and Current Conditions'!$AD$13</f>
        <v>7.6416666666666657</v>
      </c>
      <c r="Q171" s="458">
        <v>4</v>
      </c>
      <c r="R171" s="459">
        <f t="shared" si="108"/>
        <v>60</v>
      </c>
      <c r="S171" s="420">
        <f t="shared" si="109"/>
        <v>-5</v>
      </c>
      <c r="T171" s="481">
        <f t="shared" si="117"/>
        <v>57508598.853213154</v>
      </c>
      <c r="U171" s="462" t="s">
        <v>211</v>
      </c>
      <c r="V171" s="459">
        <f t="shared" si="135"/>
        <v>60</v>
      </c>
      <c r="W171" s="459">
        <f>'Wave and Current Conditions'!$D$98</f>
        <v>0.12</v>
      </c>
      <c r="X171" s="459">
        <v>400</v>
      </c>
      <c r="Y171" s="459">
        <v>3600</v>
      </c>
      <c r="Z171" s="463">
        <v>0.01</v>
      </c>
    </row>
    <row r="172" spans="1:66" s="459" customFormat="1" x14ac:dyDescent="0.2">
      <c r="A172" s="452" t="str">
        <f t="shared" si="107"/>
        <v>220106005</v>
      </c>
      <c r="B172" s="453">
        <v>2.2000000000000002</v>
      </c>
      <c r="C172" s="454" t="s">
        <v>212</v>
      </c>
      <c r="D172" s="453" t="s">
        <v>181</v>
      </c>
      <c r="E172" s="455">
        <v>1</v>
      </c>
      <c r="F172" s="456">
        <v>1.1000000000000001</v>
      </c>
      <c r="G172" s="457" t="s">
        <v>106</v>
      </c>
      <c r="H172" s="281">
        <f>'Wind Conditions'!$C$6</f>
        <v>12</v>
      </c>
      <c r="I172" s="480">
        <f>'Wind Conditions'!$C$20</f>
        <v>9.8021333333333349E-2</v>
      </c>
      <c r="J172" s="282">
        <f>'Wind Conditions'!$D$20</f>
        <v>7.0999999999999994E-2</v>
      </c>
      <c r="K172" s="458" t="s">
        <v>188</v>
      </c>
      <c r="L172" s="459">
        <f t="shared" si="106"/>
        <v>60</v>
      </c>
      <c r="M172" s="459">
        <v>0</v>
      </c>
      <c r="N172" s="579" t="s">
        <v>210</v>
      </c>
      <c r="O172" s="461">
        <f>'Wave and Current Conditions'!$O$13</f>
        <v>1.4727272727272727</v>
      </c>
      <c r="P172" s="461">
        <f>'Wave and Current Conditions'!$AD$13</f>
        <v>7.6416666666666657</v>
      </c>
      <c r="Q172" s="458">
        <v>5</v>
      </c>
      <c r="R172" s="459">
        <f t="shared" si="108"/>
        <v>60</v>
      </c>
      <c r="S172" s="420">
        <f t="shared" si="109"/>
        <v>-5</v>
      </c>
      <c r="T172" s="481">
        <f t="shared" si="117"/>
        <v>57508598.853213154</v>
      </c>
      <c r="U172" s="462" t="s">
        <v>211</v>
      </c>
      <c r="V172" s="459">
        <f t="shared" si="135"/>
        <v>60</v>
      </c>
      <c r="W172" s="459">
        <f>'Wave and Current Conditions'!$D$98</f>
        <v>0.12</v>
      </c>
      <c r="X172" s="459">
        <v>400</v>
      </c>
      <c r="Y172" s="459">
        <v>3600</v>
      </c>
      <c r="Z172" s="463">
        <v>0.01</v>
      </c>
    </row>
    <row r="173" spans="1:66" s="459" customFormat="1" x14ac:dyDescent="0.2">
      <c r="A173" s="464" t="str">
        <f t="shared" si="107"/>
        <v>220106006</v>
      </c>
      <c r="B173" s="453">
        <v>2.2000000000000002</v>
      </c>
      <c r="C173" s="454" t="s">
        <v>212</v>
      </c>
      <c r="D173" s="465" t="s">
        <v>181</v>
      </c>
      <c r="E173" s="455">
        <v>1</v>
      </c>
      <c r="F173" s="466">
        <v>1.1000000000000001</v>
      </c>
      <c r="G173" s="457" t="s">
        <v>106</v>
      </c>
      <c r="H173" s="281">
        <f>'Wind Conditions'!$C$6</f>
        <v>12</v>
      </c>
      <c r="I173" s="480">
        <f>'Wind Conditions'!$C$20</f>
        <v>9.8021333333333349E-2</v>
      </c>
      <c r="J173" s="282">
        <f>'Wind Conditions'!$D$20</f>
        <v>7.0999999999999994E-2</v>
      </c>
      <c r="K173" s="467" t="s">
        <v>190</v>
      </c>
      <c r="L173" s="459">
        <f t="shared" si="106"/>
        <v>60</v>
      </c>
      <c r="M173" s="459">
        <v>0</v>
      </c>
      <c r="N173" s="579" t="s">
        <v>210</v>
      </c>
      <c r="O173" s="461">
        <f>'Wave and Current Conditions'!$O$13</f>
        <v>1.4727272727272727</v>
      </c>
      <c r="P173" s="461">
        <f>'Wave and Current Conditions'!$AD$13</f>
        <v>7.6416666666666657</v>
      </c>
      <c r="Q173" s="467">
        <v>6</v>
      </c>
      <c r="R173" s="468">
        <f t="shared" si="108"/>
        <v>60</v>
      </c>
      <c r="S173" s="420">
        <f t="shared" si="109"/>
        <v>-5</v>
      </c>
      <c r="T173" s="481">
        <f t="shared" si="117"/>
        <v>57508598.853213154</v>
      </c>
      <c r="U173" s="462" t="s">
        <v>211</v>
      </c>
      <c r="V173" s="468">
        <f t="shared" si="135"/>
        <v>60</v>
      </c>
      <c r="W173" s="459">
        <f>'Wave and Current Conditions'!$D$98</f>
        <v>0.12</v>
      </c>
      <c r="X173" s="459">
        <v>400</v>
      </c>
      <c r="Y173" s="459">
        <v>3600</v>
      </c>
      <c r="Z173" s="469">
        <v>0.01</v>
      </c>
    </row>
    <row r="174" spans="1:66" s="459" customFormat="1" x14ac:dyDescent="0.2">
      <c r="A174" s="464" t="str">
        <f t="shared" si="107"/>
        <v>220106007</v>
      </c>
      <c r="B174" s="453">
        <v>2.2000000000000002</v>
      </c>
      <c r="C174" s="454" t="s">
        <v>212</v>
      </c>
      <c r="D174" s="465" t="s">
        <v>181</v>
      </c>
      <c r="E174" s="455">
        <v>1</v>
      </c>
      <c r="F174" s="466">
        <v>1.1000000000000001</v>
      </c>
      <c r="G174" s="457" t="s">
        <v>106</v>
      </c>
      <c r="H174" s="281">
        <f>'Wind Conditions'!$C$6</f>
        <v>12</v>
      </c>
      <c r="I174" s="480">
        <f>'Wind Conditions'!$C$20</f>
        <v>9.8021333333333349E-2</v>
      </c>
      <c r="J174" s="282">
        <f>'Wind Conditions'!$D$20</f>
        <v>7.0999999999999994E-2</v>
      </c>
      <c r="K174" s="460" t="s">
        <v>191</v>
      </c>
      <c r="L174" s="459">
        <f t="shared" si="106"/>
        <v>60</v>
      </c>
      <c r="M174" s="459">
        <v>0</v>
      </c>
      <c r="N174" s="579" t="s">
        <v>210</v>
      </c>
      <c r="O174" s="461">
        <f>'Wave and Current Conditions'!$O$13</f>
        <v>1.4727272727272727</v>
      </c>
      <c r="P174" s="461">
        <f>'Wave and Current Conditions'!$AD$13</f>
        <v>7.6416666666666657</v>
      </c>
      <c r="Q174" s="467">
        <v>7</v>
      </c>
      <c r="R174" s="468">
        <f t="shared" si="108"/>
        <v>60</v>
      </c>
      <c r="S174" s="420">
        <f t="shared" si="109"/>
        <v>-5</v>
      </c>
      <c r="T174" s="481">
        <f t="shared" si="117"/>
        <v>57508598.853213154</v>
      </c>
      <c r="U174" s="462" t="s">
        <v>211</v>
      </c>
      <c r="V174" s="468">
        <f t="shared" ref="V174:V185" si="136">R174</f>
        <v>60</v>
      </c>
      <c r="W174" s="459">
        <f>'Wave and Current Conditions'!$D$98</f>
        <v>0.12</v>
      </c>
      <c r="X174" s="459">
        <v>400</v>
      </c>
      <c r="Y174" s="459">
        <v>3600</v>
      </c>
      <c r="Z174" s="469">
        <v>0.01</v>
      </c>
    </row>
    <row r="175" spans="1:66" s="459" customFormat="1" x14ac:dyDescent="0.2">
      <c r="A175" s="464" t="str">
        <f t="shared" si="107"/>
        <v>220106008</v>
      </c>
      <c r="B175" s="453">
        <v>2.2000000000000002</v>
      </c>
      <c r="C175" s="454" t="s">
        <v>212</v>
      </c>
      <c r="D175" s="465" t="s">
        <v>181</v>
      </c>
      <c r="E175" s="455">
        <v>1</v>
      </c>
      <c r="F175" s="466">
        <v>1.1000000000000001</v>
      </c>
      <c r="G175" s="457" t="s">
        <v>106</v>
      </c>
      <c r="H175" s="281">
        <f>'Wind Conditions'!$C$6</f>
        <v>12</v>
      </c>
      <c r="I175" s="480">
        <f>'Wind Conditions'!$C$20</f>
        <v>9.8021333333333349E-2</v>
      </c>
      <c r="J175" s="282">
        <f>'Wind Conditions'!$D$20</f>
        <v>7.0999999999999994E-2</v>
      </c>
      <c r="K175" s="460" t="s">
        <v>192</v>
      </c>
      <c r="L175" s="459">
        <f t="shared" si="106"/>
        <v>60</v>
      </c>
      <c r="M175" s="459">
        <v>0</v>
      </c>
      <c r="N175" s="579" t="s">
        <v>210</v>
      </c>
      <c r="O175" s="461">
        <f>'Wave and Current Conditions'!$O$13</f>
        <v>1.4727272727272727</v>
      </c>
      <c r="P175" s="461">
        <f>'Wave and Current Conditions'!$AD$13</f>
        <v>7.6416666666666657</v>
      </c>
      <c r="Q175" s="467">
        <v>8</v>
      </c>
      <c r="R175" s="468">
        <f t="shared" si="108"/>
        <v>60</v>
      </c>
      <c r="S175" s="420">
        <f t="shared" si="109"/>
        <v>-5</v>
      </c>
      <c r="T175" s="481">
        <f t="shared" si="117"/>
        <v>57508598.853213154</v>
      </c>
      <c r="U175" s="462" t="s">
        <v>211</v>
      </c>
      <c r="V175" s="468">
        <f t="shared" si="136"/>
        <v>60</v>
      </c>
      <c r="W175" s="459">
        <f>'Wave and Current Conditions'!$D$98</f>
        <v>0.12</v>
      </c>
      <c r="X175" s="459">
        <v>400</v>
      </c>
      <c r="Y175" s="459">
        <v>3600</v>
      </c>
      <c r="Z175" s="469">
        <v>0.01</v>
      </c>
    </row>
    <row r="176" spans="1:66" s="459" customFormat="1" x14ac:dyDescent="0.2">
      <c r="A176" s="464" t="str">
        <f t="shared" si="107"/>
        <v>220106009</v>
      </c>
      <c r="B176" s="453">
        <v>2.2000000000000002</v>
      </c>
      <c r="C176" s="454" t="s">
        <v>212</v>
      </c>
      <c r="D176" s="465" t="s">
        <v>181</v>
      </c>
      <c r="E176" s="455">
        <v>1</v>
      </c>
      <c r="F176" s="466">
        <v>1.1000000000000001</v>
      </c>
      <c r="G176" s="457" t="s">
        <v>106</v>
      </c>
      <c r="H176" s="281">
        <f>'Wind Conditions'!$C$6</f>
        <v>12</v>
      </c>
      <c r="I176" s="480">
        <f>'Wind Conditions'!$C$20</f>
        <v>9.8021333333333349E-2</v>
      </c>
      <c r="J176" s="282">
        <f>'Wind Conditions'!$D$20</f>
        <v>7.0999999999999994E-2</v>
      </c>
      <c r="K176" s="460" t="s">
        <v>193</v>
      </c>
      <c r="L176" s="459">
        <f t="shared" si="106"/>
        <v>60</v>
      </c>
      <c r="M176" s="459">
        <v>0</v>
      </c>
      <c r="N176" s="579" t="s">
        <v>210</v>
      </c>
      <c r="O176" s="461">
        <f>'Wave and Current Conditions'!$O$13</f>
        <v>1.4727272727272727</v>
      </c>
      <c r="P176" s="461">
        <f>'Wave and Current Conditions'!$AD$13</f>
        <v>7.6416666666666657</v>
      </c>
      <c r="Q176" s="467">
        <v>9</v>
      </c>
      <c r="R176" s="468">
        <f t="shared" si="108"/>
        <v>60</v>
      </c>
      <c r="S176" s="420">
        <f t="shared" si="109"/>
        <v>-5</v>
      </c>
      <c r="T176" s="481">
        <f t="shared" si="117"/>
        <v>57508598.853213154</v>
      </c>
      <c r="U176" s="462" t="s">
        <v>211</v>
      </c>
      <c r="V176" s="468">
        <f t="shared" si="136"/>
        <v>60</v>
      </c>
      <c r="W176" s="459">
        <f>'Wave and Current Conditions'!$D$98</f>
        <v>0.12</v>
      </c>
      <c r="X176" s="459">
        <v>400</v>
      </c>
      <c r="Y176" s="459">
        <v>3600</v>
      </c>
      <c r="Z176" s="469">
        <v>0.01</v>
      </c>
    </row>
    <row r="177" spans="1:26" s="459" customFormat="1" x14ac:dyDescent="0.2">
      <c r="A177" s="464" t="str">
        <f t="shared" si="107"/>
        <v>220106010</v>
      </c>
      <c r="B177" s="453">
        <v>2.2000000000000002</v>
      </c>
      <c r="C177" s="454" t="s">
        <v>212</v>
      </c>
      <c r="D177" s="465" t="s">
        <v>181</v>
      </c>
      <c r="E177" s="455">
        <v>1</v>
      </c>
      <c r="F177" s="466">
        <v>1.1000000000000001</v>
      </c>
      <c r="G177" s="457" t="s">
        <v>106</v>
      </c>
      <c r="H177" s="281">
        <f>'Wind Conditions'!$C$6</f>
        <v>12</v>
      </c>
      <c r="I177" s="480">
        <f>'Wind Conditions'!$C$20</f>
        <v>9.8021333333333349E-2</v>
      </c>
      <c r="J177" s="282">
        <f>'Wind Conditions'!$D$20</f>
        <v>7.0999999999999994E-2</v>
      </c>
      <c r="K177" s="460" t="s">
        <v>194</v>
      </c>
      <c r="L177" s="459">
        <f t="shared" si="106"/>
        <v>60</v>
      </c>
      <c r="M177" s="459">
        <v>0</v>
      </c>
      <c r="N177" s="579" t="s">
        <v>210</v>
      </c>
      <c r="O177" s="461">
        <f>'Wave and Current Conditions'!$O$13</f>
        <v>1.4727272727272727</v>
      </c>
      <c r="P177" s="461">
        <f>'Wave and Current Conditions'!$AD$13</f>
        <v>7.6416666666666657</v>
      </c>
      <c r="Q177" s="467">
        <v>10</v>
      </c>
      <c r="R177" s="468">
        <f t="shared" si="108"/>
        <v>60</v>
      </c>
      <c r="S177" s="420">
        <f t="shared" si="109"/>
        <v>-5</v>
      </c>
      <c r="T177" s="481">
        <f t="shared" si="117"/>
        <v>57508598.853213154</v>
      </c>
      <c r="U177" s="462" t="s">
        <v>211</v>
      </c>
      <c r="V177" s="468">
        <f t="shared" si="136"/>
        <v>60</v>
      </c>
      <c r="W177" s="459">
        <f>'Wave and Current Conditions'!$D$98</f>
        <v>0.12</v>
      </c>
      <c r="X177" s="459">
        <v>400</v>
      </c>
      <c r="Y177" s="459">
        <v>3600</v>
      </c>
      <c r="Z177" s="469">
        <v>0.01</v>
      </c>
    </row>
    <row r="178" spans="1:26" s="459" customFormat="1" x14ac:dyDescent="0.2">
      <c r="A178" s="464" t="str">
        <f t="shared" si="107"/>
        <v>220106011</v>
      </c>
      <c r="B178" s="453">
        <v>2.2000000000000002</v>
      </c>
      <c r="C178" s="454" t="s">
        <v>212</v>
      </c>
      <c r="D178" s="465" t="s">
        <v>181</v>
      </c>
      <c r="E178" s="455">
        <v>1</v>
      </c>
      <c r="F178" s="466">
        <v>1.1000000000000001</v>
      </c>
      <c r="G178" s="457" t="s">
        <v>106</v>
      </c>
      <c r="H178" s="281">
        <f>'Wind Conditions'!$C$6</f>
        <v>12</v>
      </c>
      <c r="I178" s="480">
        <f>'Wind Conditions'!$C$20</f>
        <v>9.8021333333333349E-2</v>
      </c>
      <c r="J178" s="282">
        <f>'Wind Conditions'!$D$20</f>
        <v>7.0999999999999994E-2</v>
      </c>
      <c r="K178" s="460" t="s">
        <v>195</v>
      </c>
      <c r="L178" s="459">
        <f t="shared" si="106"/>
        <v>60</v>
      </c>
      <c r="M178" s="459">
        <v>0</v>
      </c>
      <c r="N178" s="579" t="s">
        <v>210</v>
      </c>
      <c r="O178" s="461">
        <f>'Wave and Current Conditions'!$O$13</f>
        <v>1.4727272727272727</v>
      </c>
      <c r="P178" s="461">
        <f>'Wave and Current Conditions'!$AD$13</f>
        <v>7.6416666666666657</v>
      </c>
      <c r="Q178" s="467">
        <v>11</v>
      </c>
      <c r="R178" s="468">
        <f t="shared" si="108"/>
        <v>60</v>
      </c>
      <c r="S178" s="420">
        <f t="shared" si="109"/>
        <v>-5</v>
      </c>
      <c r="T178" s="481">
        <f t="shared" si="117"/>
        <v>57508598.853213154</v>
      </c>
      <c r="U178" s="462" t="s">
        <v>211</v>
      </c>
      <c r="V178" s="468">
        <f t="shared" si="136"/>
        <v>60</v>
      </c>
      <c r="W178" s="459">
        <f>'Wave and Current Conditions'!$D$98</f>
        <v>0.12</v>
      </c>
      <c r="X178" s="459">
        <v>400</v>
      </c>
      <c r="Y178" s="459">
        <v>3600</v>
      </c>
      <c r="Z178" s="469">
        <v>0.01</v>
      </c>
    </row>
    <row r="179" spans="1:26" s="459" customFormat="1" x14ac:dyDescent="0.2">
      <c r="A179" s="464" t="str">
        <f t="shared" si="107"/>
        <v>220106012</v>
      </c>
      <c r="B179" s="453">
        <v>2.2000000000000002</v>
      </c>
      <c r="C179" s="454" t="s">
        <v>212</v>
      </c>
      <c r="D179" s="465" t="s">
        <v>181</v>
      </c>
      <c r="E179" s="455">
        <v>1</v>
      </c>
      <c r="F179" s="466">
        <v>1.1000000000000001</v>
      </c>
      <c r="G179" s="457" t="s">
        <v>106</v>
      </c>
      <c r="H179" s="281">
        <f>'Wind Conditions'!$C$6</f>
        <v>12</v>
      </c>
      <c r="I179" s="480">
        <f>'Wind Conditions'!$C$20</f>
        <v>9.8021333333333349E-2</v>
      </c>
      <c r="J179" s="282">
        <f>'Wind Conditions'!$D$20</f>
        <v>7.0999999999999994E-2</v>
      </c>
      <c r="K179" s="470" t="s">
        <v>196</v>
      </c>
      <c r="L179" s="459">
        <f t="shared" si="106"/>
        <v>60</v>
      </c>
      <c r="M179" s="459">
        <v>0</v>
      </c>
      <c r="N179" s="579" t="s">
        <v>210</v>
      </c>
      <c r="O179" s="461">
        <f>'Wave and Current Conditions'!$O$13</f>
        <v>1.4727272727272727</v>
      </c>
      <c r="P179" s="461">
        <f>'Wave and Current Conditions'!$AD$13</f>
        <v>7.6416666666666657</v>
      </c>
      <c r="Q179" s="467">
        <v>12</v>
      </c>
      <c r="R179" s="468">
        <f t="shared" si="108"/>
        <v>60</v>
      </c>
      <c r="S179" s="420">
        <f t="shared" si="109"/>
        <v>-5</v>
      </c>
      <c r="T179" s="481">
        <f t="shared" si="117"/>
        <v>57508598.853213154</v>
      </c>
      <c r="U179" s="462" t="s">
        <v>211</v>
      </c>
      <c r="V179" s="468">
        <f t="shared" si="136"/>
        <v>60</v>
      </c>
      <c r="W179" s="459">
        <f>'Wave and Current Conditions'!$D$98</f>
        <v>0.12</v>
      </c>
      <c r="X179" s="459">
        <v>400</v>
      </c>
      <c r="Y179" s="459">
        <v>3600</v>
      </c>
      <c r="Z179" s="469">
        <v>0.01</v>
      </c>
    </row>
    <row r="180" spans="1:26" s="459" customFormat="1" x14ac:dyDescent="0.2">
      <c r="A180" s="464" t="str">
        <f t="shared" si="107"/>
        <v>220106013</v>
      </c>
      <c r="B180" s="453">
        <v>2.2000000000000002</v>
      </c>
      <c r="C180" s="454" t="s">
        <v>212</v>
      </c>
      <c r="D180" s="465" t="s">
        <v>181</v>
      </c>
      <c r="E180" s="455">
        <v>1</v>
      </c>
      <c r="F180" s="466">
        <v>1.1000000000000001</v>
      </c>
      <c r="G180" s="457" t="s">
        <v>106</v>
      </c>
      <c r="H180" s="281">
        <f>'Wind Conditions'!$C$6</f>
        <v>12</v>
      </c>
      <c r="I180" s="480">
        <f>'Wind Conditions'!$C$20</f>
        <v>9.8021333333333349E-2</v>
      </c>
      <c r="J180" s="282">
        <f>'Wind Conditions'!$D$20</f>
        <v>7.0999999999999994E-2</v>
      </c>
      <c r="K180" s="460" t="s">
        <v>197</v>
      </c>
      <c r="L180" s="459">
        <f t="shared" si="106"/>
        <v>60</v>
      </c>
      <c r="M180" s="459">
        <v>0</v>
      </c>
      <c r="N180" s="579" t="s">
        <v>210</v>
      </c>
      <c r="O180" s="461">
        <f>'Wave and Current Conditions'!$O$13</f>
        <v>1.4727272727272727</v>
      </c>
      <c r="P180" s="461">
        <f>'Wave and Current Conditions'!$AD$13</f>
        <v>7.6416666666666657</v>
      </c>
      <c r="Q180" s="467">
        <v>13</v>
      </c>
      <c r="R180" s="468">
        <f t="shared" si="108"/>
        <v>60</v>
      </c>
      <c r="S180" s="420">
        <f t="shared" si="109"/>
        <v>-5</v>
      </c>
      <c r="T180" s="481">
        <f t="shared" si="117"/>
        <v>57508598.853213154</v>
      </c>
      <c r="U180" s="462" t="s">
        <v>211</v>
      </c>
      <c r="V180" s="468">
        <f t="shared" si="136"/>
        <v>60</v>
      </c>
      <c r="W180" s="459">
        <f>'Wave and Current Conditions'!$D$98</f>
        <v>0.12</v>
      </c>
      <c r="X180" s="459">
        <v>400</v>
      </c>
      <c r="Y180" s="459">
        <v>3600</v>
      </c>
      <c r="Z180" s="469">
        <v>0.01</v>
      </c>
    </row>
    <row r="181" spans="1:26" s="459" customFormat="1" x14ac:dyDescent="0.2">
      <c r="A181" s="464" t="str">
        <f t="shared" si="107"/>
        <v>220106014</v>
      </c>
      <c r="B181" s="453">
        <v>2.2000000000000002</v>
      </c>
      <c r="C181" s="454" t="s">
        <v>212</v>
      </c>
      <c r="D181" s="465" t="s">
        <v>181</v>
      </c>
      <c r="E181" s="455">
        <v>1</v>
      </c>
      <c r="F181" s="466">
        <v>1.1000000000000001</v>
      </c>
      <c r="G181" s="457" t="s">
        <v>106</v>
      </c>
      <c r="H181" s="281">
        <f>'Wind Conditions'!$C$6</f>
        <v>12</v>
      </c>
      <c r="I181" s="480">
        <f>'Wind Conditions'!$C$20</f>
        <v>9.8021333333333349E-2</v>
      </c>
      <c r="J181" s="282">
        <f>'Wind Conditions'!$D$20</f>
        <v>7.0999999999999994E-2</v>
      </c>
      <c r="K181" s="460" t="s">
        <v>59</v>
      </c>
      <c r="L181" s="459">
        <f t="shared" si="106"/>
        <v>60</v>
      </c>
      <c r="M181" s="459">
        <v>0</v>
      </c>
      <c r="N181" s="579" t="s">
        <v>210</v>
      </c>
      <c r="O181" s="461">
        <f>'Wave and Current Conditions'!$O$13</f>
        <v>1.4727272727272727</v>
      </c>
      <c r="P181" s="461">
        <f>'Wave and Current Conditions'!$AD$13</f>
        <v>7.6416666666666657</v>
      </c>
      <c r="Q181" s="467">
        <v>14</v>
      </c>
      <c r="R181" s="468">
        <f t="shared" si="108"/>
        <v>60</v>
      </c>
      <c r="S181" s="420">
        <f t="shared" si="109"/>
        <v>-5</v>
      </c>
      <c r="T181" s="481">
        <f t="shared" si="117"/>
        <v>57508598.853213154</v>
      </c>
      <c r="U181" s="462" t="s">
        <v>211</v>
      </c>
      <c r="V181" s="468">
        <f t="shared" si="136"/>
        <v>60</v>
      </c>
      <c r="W181" s="459">
        <f>'Wave and Current Conditions'!$D$98</f>
        <v>0.12</v>
      </c>
      <c r="X181" s="459">
        <v>400</v>
      </c>
      <c r="Y181" s="459">
        <v>3600</v>
      </c>
      <c r="Z181" s="469">
        <v>0.01</v>
      </c>
    </row>
    <row r="182" spans="1:26" s="459" customFormat="1" x14ac:dyDescent="0.2">
      <c r="A182" s="464" t="str">
        <f t="shared" si="107"/>
        <v>220106015</v>
      </c>
      <c r="B182" s="453">
        <v>2.2000000000000002</v>
      </c>
      <c r="C182" s="454" t="s">
        <v>212</v>
      </c>
      <c r="D182" s="465" t="s">
        <v>181</v>
      </c>
      <c r="E182" s="455">
        <v>1</v>
      </c>
      <c r="F182" s="466">
        <v>1.1000000000000001</v>
      </c>
      <c r="G182" s="457" t="s">
        <v>106</v>
      </c>
      <c r="H182" s="281">
        <f>'Wind Conditions'!$C$6</f>
        <v>12</v>
      </c>
      <c r="I182" s="480">
        <f>'Wind Conditions'!$C$20</f>
        <v>9.8021333333333349E-2</v>
      </c>
      <c r="J182" s="282">
        <f>'Wind Conditions'!$D$20</f>
        <v>7.0999999999999994E-2</v>
      </c>
      <c r="K182" s="460" t="s">
        <v>198</v>
      </c>
      <c r="L182" s="459">
        <f t="shared" si="106"/>
        <v>60</v>
      </c>
      <c r="M182" s="459">
        <v>0</v>
      </c>
      <c r="N182" s="579" t="s">
        <v>210</v>
      </c>
      <c r="O182" s="461">
        <f>'Wave and Current Conditions'!$O$13</f>
        <v>1.4727272727272727</v>
      </c>
      <c r="P182" s="461">
        <f>'Wave and Current Conditions'!$AD$13</f>
        <v>7.6416666666666657</v>
      </c>
      <c r="Q182" s="467">
        <v>15</v>
      </c>
      <c r="R182" s="468">
        <f t="shared" si="108"/>
        <v>60</v>
      </c>
      <c r="S182" s="420">
        <f t="shared" si="109"/>
        <v>-5</v>
      </c>
      <c r="T182" s="481">
        <f t="shared" si="117"/>
        <v>57508598.853213154</v>
      </c>
      <c r="U182" s="462" t="s">
        <v>211</v>
      </c>
      <c r="V182" s="468">
        <f t="shared" si="136"/>
        <v>60</v>
      </c>
      <c r="W182" s="459">
        <f>'Wave and Current Conditions'!$D$98</f>
        <v>0.12</v>
      </c>
      <c r="X182" s="459">
        <v>400</v>
      </c>
      <c r="Y182" s="459">
        <v>3600</v>
      </c>
      <c r="Z182" s="469">
        <v>0.01</v>
      </c>
    </row>
    <row r="183" spans="1:26" s="459" customFormat="1" x14ac:dyDescent="0.2">
      <c r="A183" s="464" t="str">
        <f t="shared" si="107"/>
        <v>220106016</v>
      </c>
      <c r="B183" s="453">
        <v>2.2000000000000002</v>
      </c>
      <c r="C183" s="454" t="s">
        <v>212</v>
      </c>
      <c r="D183" s="465" t="s">
        <v>181</v>
      </c>
      <c r="E183" s="455">
        <v>1</v>
      </c>
      <c r="F183" s="466">
        <v>1.1000000000000001</v>
      </c>
      <c r="G183" s="457" t="s">
        <v>106</v>
      </c>
      <c r="H183" s="281">
        <f>'Wind Conditions'!$C$6</f>
        <v>12</v>
      </c>
      <c r="I183" s="480">
        <f>'Wind Conditions'!$C$20</f>
        <v>9.8021333333333349E-2</v>
      </c>
      <c r="J183" s="282">
        <f>'Wind Conditions'!$D$20</f>
        <v>7.0999999999999994E-2</v>
      </c>
      <c r="K183" s="460" t="s">
        <v>199</v>
      </c>
      <c r="L183" s="459">
        <f t="shared" si="106"/>
        <v>60</v>
      </c>
      <c r="M183" s="459">
        <v>0</v>
      </c>
      <c r="N183" s="579" t="s">
        <v>210</v>
      </c>
      <c r="O183" s="461">
        <f>'Wave and Current Conditions'!$O$13</f>
        <v>1.4727272727272727</v>
      </c>
      <c r="P183" s="461">
        <f>'Wave and Current Conditions'!$AD$13</f>
        <v>7.6416666666666657</v>
      </c>
      <c r="Q183" s="467">
        <v>16</v>
      </c>
      <c r="R183" s="468">
        <f t="shared" si="108"/>
        <v>60</v>
      </c>
      <c r="S183" s="420">
        <f t="shared" si="109"/>
        <v>-5</v>
      </c>
      <c r="T183" s="481">
        <f t="shared" si="117"/>
        <v>57508598.853213154</v>
      </c>
      <c r="U183" s="462" t="s">
        <v>211</v>
      </c>
      <c r="V183" s="468">
        <f t="shared" si="136"/>
        <v>60</v>
      </c>
      <c r="W183" s="459">
        <f>'Wave and Current Conditions'!$D$98</f>
        <v>0.12</v>
      </c>
      <c r="X183" s="459">
        <v>400</v>
      </c>
      <c r="Y183" s="459">
        <v>3600</v>
      </c>
      <c r="Z183" s="469">
        <v>0.01</v>
      </c>
    </row>
    <row r="184" spans="1:26" s="459" customFormat="1" x14ac:dyDescent="0.2">
      <c r="A184" s="464" t="str">
        <f t="shared" si="107"/>
        <v>220106017</v>
      </c>
      <c r="B184" s="453">
        <v>2.2000000000000002</v>
      </c>
      <c r="C184" s="454" t="s">
        <v>212</v>
      </c>
      <c r="D184" s="465" t="s">
        <v>181</v>
      </c>
      <c r="E184" s="455">
        <v>1</v>
      </c>
      <c r="F184" s="466">
        <v>1.1000000000000001</v>
      </c>
      <c r="G184" s="457" t="s">
        <v>106</v>
      </c>
      <c r="H184" s="281">
        <f>'Wind Conditions'!$C$6</f>
        <v>12</v>
      </c>
      <c r="I184" s="480">
        <f>'Wind Conditions'!$C$20</f>
        <v>9.8021333333333349E-2</v>
      </c>
      <c r="J184" s="282">
        <f>'Wind Conditions'!$D$20</f>
        <v>7.0999999999999994E-2</v>
      </c>
      <c r="K184" s="460" t="s">
        <v>200</v>
      </c>
      <c r="L184" s="459">
        <f t="shared" si="106"/>
        <v>60</v>
      </c>
      <c r="M184" s="459">
        <v>0</v>
      </c>
      <c r="N184" s="579" t="s">
        <v>210</v>
      </c>
      <c r="O184" s="461">
        <f>'Wave and Current Conditions'!$O$13</f>
        <v>1.4727272727272727</v>
      </c>
      <c r="P184" s="461">
        <f>'Wave and Current Conditions'!$AD$13</f>
        <v>7.6416666666666657</v>
      </c>
      <c r="Q184" s="467">
        <v>17</v>
      </c>
      <c r="R184" s="468">
        <f t="shared" si="108"/>
        <v>60</v>
      </c>
      <c r="S184" s="420">
        <f t="shared" si="109"/>
        <v>-5</v>
      </c>
      <c r="T184" s="481">
        <f t="shared" si="117"/>
        <v>57508598.853213154</v>
      </c>
      <c r="U184" s="462" t="s">
        <v>211</v>
      </c>
      <c r="V184" s="468">
        <f t="shared" si="136"/>
        <v>60</v>
      </c>
      <c r="W184" s="459">
        <f>'Wave and Current Conditions'!$D$98</f>
        <v>0.12</v>
      </c>
      <c r="X184" s="459">
        <v>400</v>
      </c>
      <c r="Y184" s="459">
        <v>3600</v>
      </c>
      <c r="Z184" s="469">
        <v>0.01</v>
      </c>
    </row>
    <row r="185" spans="1:26" s="459" customFormat="1" x14ac:dyDescent="0.2">
      <c r="A185" s="464" t="str">
        <f t="shared" si="107"/>
        <v>220106018</v>
      </c>
      <c r="B185" s="453">
        <v>2.2000000000000002</v>
      </c>
      <c r="C185" s="454" t="s">
        <v>212</v>
      </c>
      <c r="D185" s="465" t="s">
        <v>181</v>
      </c>
      <c r="E185" s="455">
        <v>1</v>
      </c>
      <c r="F185" s="466">
        <v>1.1000000000000001</v>
      </c>
      <c r="G185" s="457" t="s">
        <v>106</v>
      </c>
      <c r="H185" s="281">
        <f>'Wind Conditions'!$C$6</f>
        <v>12</v>
      </c>
      <c r="I185" s="480">
        <f>'Wind Conditions'!$C$20</f>
        <v>9.8021333333333349E-2</v>
      </c>
      <c r="J185" s="282">
        <f>'Wind Conditions'!$D$20</f>
        <v>7.0999999999999994E-2</v>
      </c>
      <c r="K185" s="470" t="s">
        <v>201</v>
      </c>
      <c r="L185" s="459">
        <f t="shared" si="106"/>
        <v>60</v>
      </c>
      <c r="M185" s="459">
        <v>0</v>
      </c>
      <c r="N185" s="579" t="s">
        <v>210</v>
      </c>
      <c r="O185" s="461">
        <f>'Wave and Current Conditions'!$O$13</f>
        <v>1.4727272727272727</v>
      </c>
      <c r="P185" s="461">
        <f>'Wave and Current Conditions'!$AD$13</f>
        <v>7.6416666666666657</v>
      </c>
      <c r="Q185" s="467">
        <v>18</v>
      </c>
      <c r="R185" s="468">
        <f t="shared" si="108"/>
        <v>60</v>
      </c>
      <c r="S185" s="420">
        <f t="shared" si="109"/>
        <v>-5</v>
      </c>
      <c r="T185" s="481">
        <f t="shared" si="117"/>
        <v>57508598.853213154</v>
      </c>
      <c r="U185" s="462" t="s">
        <v>211</v>
      </c>
      <c r="V185" s="468">
        <f t="shared" si="136"/>
        <v>60</v>
      </c>
      <c r="W185" s="459">
        <f>'Wave and Current Conditions'!$D$98</f>
        <v>0.12</v>
      </c>
      <c r="X185" s="459">
        <v>400</v>
      </c>
      <c r="Y185" s="459">
        <v>3600</v>
      </c>
      <c r="Z185" s="469">
        <v>0.01</v>
      </c>
    </row>
    <row r="186" spans="1:26" s="459" customFormat="1" x14ac:dyDescent="0.2">
      <c r="A186" s="452" t="str">
        <f t="shared" si="107"/>
        <v>220109001</v>
      </c>
      <c r="B186" s="453">
        <v>2.2000000000000002</v>
      </c>
      <c r="C186" s="454" t="s">
        <v>212</v>
      </c>
      <c r="D186" s="453" t="s">
        <v>181</v>
      </c>
      <c r="E186" s="455">
        <v>1</v>
      </c>
      <c r="F186" s="456">
        <v>1.1000000000000001</v>
      </c>
      <c r="G186" s="457" t="s">
        <v>106</v>
      </c>
      <c r="H186" s="281">
        <f>'Wind Conditions'!$C$6</f>
        <v>12</v>
      </c>
      <c r="I186" s="480">
        <f>'Wind Conditions'!$C$20</f>
        <v>9.8021333333333349E-2</v>
      </c>
      <c r="J186" s="282">
        <f>'Wind Conditions'!$D$20</f>
        <v>7.0999999999999994E-2</v>
      </c>
      <c r="K186" s="458" t="s">
        <v>182</v>
      </c>
      <c r="L186" s="459">
        <f t="shared" si="106"/>
        <v>90</v>
      </c>
      <c r="M186" s="459">
        <v>0</v>
      </c>
      <c r="N186" s="579" t="s">
        <v>210</v>
      </c>
      <c r="O186" s="461">
        <f>'Wave and Current Conditions'!$O$13</f>
        <v>1.4727272727272727</v>
      </c>
      <c r="P186" s="461">
        <f>'Wave and Current Conditions'!$AD$13</f>
        <v>7.6416666666666657</v>
      </c>
      <c r="Q186" s="458">
        <v>1</v>
      </c>
      <c r="R186" s="459">
        <f t="shared" si="108"/>
        <v>90</v>
      </c>
      <c r="S186" s="420">
        <f t="shared" si="109"/>
        <v>-5</v>
      </c>
      <c r="T186" s="481">
        <f t="shared" si="117"/>
        <v>57508598.853213154</v>
      </c>
      <c r="U186" s="462" t="s">
        <v>211</v>
      </c>
      <c r="V186" s="459">
        <f t="shared" ref="V186:V191" si="137">R186</f>
        <v>90</v>
      </c>
      <c r="W186" s="459">
        <f>'Wave and Current Conditions'!$D$98</f>
        <v>0.12</v>
      </c>
      <c r="X186" s="459">
        <v>400</v>
      </c>
      <c r="Y186" s="459">
        <v>3600</v>
      </c>
      <c r="Z186" s="463">
        <v>0.01</v>
      </c>
    </row>
    <row r="187" spans="1:26" s="459" customFormat="1" x14ac:dyDescent="0.2">
      <c r="A187" s="452" t="str">
        <f t="shared" si="107"/>
        <v>220109002</v>
      </c>
      <c r="B187" s="453">
        <v>2.2000000000000002</v>
      </c>
      <c r="C187" s="454" t="s">
        <v>212</v>
      </c>
      <c r="D187" s="453" t="s">
        <v>181</v>
      </c>
      <c r="E187" s="455">
        <v>1</v>
      </c>
      <c r="F187" s="456">
        <v>1.1000000000000001</v>
      </c>
      <c r="G187" s="457" t="s">
        <v>106</v>
      </c>
      <c r="H187" s="281">
        <f>'Wind Conditions'!$C$6</f>
        <v>12</v>
      </c>
      <c r="I187" s="480">
        <f>'Wind Conditions'!$C$20</f>
        <v>9.8021333333333349E-2</v>
      </c>
      <c r="J187" s="282">
        <f>'Wind Conditions'!$D$20</f>
        <v>7.0999999999999994E-2</v>
      </c>
      <c r="K187" s="458" t="s">
        <v>91</v>
      </c>
      <c r="L187" s="459">
        <f t="shared" si="106"/>
        <v>90</v>
      </c>
      <c r="M187" s="459">
        <v>0</v>
      </c>
      <c r="N187" s="579" t="s">
        <v>210</v>
      </c>
      <c r="O187" s="461">
        <f>'Wave and Current Conditions'!$O$13</f>
        <v>1.4727272727272727</v>
      </c>
      <c r="P187" s="461">
        <f>'Wave and Current Conditions'!$AD$13</f>
        <v>7.6416666666666657</v>
      </c>
      <c r="Q187" s="458">
        <v>2</v>
      </c>
      <c r="R187" s="459">
        <f t="shared" si="108"/>
        <v>90</v>
      </c>
      <c r="S187" s="420">
        <f t="shared" si="109"/>
        <v>-5</v>
      </c>
      <c r="T187" s="481">
        <f t="shared" si="117"/>
        <v>57508598.853213154</v>
      </c>
      <c r="U187" s="462" t="s">
        <v>211</v>
      </c>
      <c r="V187" s="459">
        <f t="shared" si="137"/>
        <v>90</v>
      </c>
      <c r="W187" s="459">
        <f>'Wave and Current Conditions'!$D$98</f>
        <v>0.12</v>
      </c>
      <c r="X187" s="459">
        <v>400</v>
      </c>
      <c r="Y187" s="459">
        <v>3600</v>
      </c>
      <c r="Z187" s="463">
        <v>0.01</v>
      </c>
    </row>
    <row r="188" spans="1:26" s="459" customFormat="1" x14ac:dyDescent="0.2">
      <c r="A188" s="452" t="str">
        <f t="shared" si="107"/>
        <v>220109003</v>
      </c>
      <c r="B188" s="453">
        <v>2.2000000000000002</v>
      </c>
      <c r="C188" s="454" t="s">
        <v>212</v>
      </c>
      <c r="D188" s="453" t="s">
        <v>181</v>
      </c>
      <c r="E188" s="455">
        <v>1</v>
      </c>
      <c r="F188" s="456">
        <v>1.1000000000000001</v>
      </c>
      <c r="G188" s="457" t="s">
        <v>106</v>
      </c>
      <c r="H188" s="281">
        <f>'Wind Conditions'!$C$6</f>
        <v>12</v>
      </c>
      <c r="I188" s="480">
        <f>'Wind Conditions'!$C$20</f>
        <v>9.8021333333333349E-2</v>
      </c>
      <c r="J188" s="282">
        <f>'Wind Conditions'!$D$20</f>
        <v>7.0999999999999994E-2</v>
      </c>
      <c r="K188" s="458" t="s">
        <v>186</v>
      </c>
      <c r="L188" s="459">
        <f t="shared" si="106"/>
        <v>90</v>
      </c>
      <c r="M188" s="459">
        <v>0</v>
      </c>
      <c r="N188" s="579" t="s">
        <v>210</v>
      </c>
      <c r="O188" s="461">
        <f>'Wave and Current Conditions'!$O$13</f>
        <v>1.4727272727272727</v>
      </c>
      <c r="P188" s="461">
        <f>'Wave and Current Conditions'!$AD$13</f>
        <v>7.6416666666666657</v>
      </c>
      <c r="Q188" s="458">
        <v>3</v>
      </c>
      <c r="R188" s="459">
        <f t="shared" si="108"/>
        <v>90</v>
      </c>
      <c r="S188" s="420">
        <f t="shared" si="109"/>
        <v>-5</v>
      </c>
      <c r="T188" s="481">
        <f t="shared" si="117"/>
        <v>57508598.853213154</v>
      </c>
      <c r="U188" s="462" t="s">
        <v>211</v>
      </c>
      <c r="V188" s="459">
        <f t="shared" si="137"/>
        <v>90</v>
      </c>
      <c r="W188" s="459">
        <f>'Wave and Current Conditions'!$D$98</f>
        <v>0.12</v>
      </c>
      <c r="X188" s="459">
        <v>400</v>
      </c>
      <c r="Y188" s="459">
        <v>3600</v>
      </c>
      <c r="Z188" s="463">
        <v>0.01</v>
      </c>
    </row>
    <row r="189" spans="1:26" s="459" customFormat="1" x14ac:dyDescent="0.2">
      <c r="A189" s="452" t="str">
        <f t="shared" si="107"/>
        <v>220109004</v>
      </c>
      <c r="B189" s="453">
        <v>2.2000000000000002</v>
      </c>
      <c r="C189" s="454" t="s">
        <v>212</v>
      </c>
      <c r="D189" s="453" t="s">
        <v>181</v>
      </c>
      <c r="E189" s="455">
        <v>1</v>
      </c>
      <c r="F189" s="456">
        <v>1.1000000000000001</v>
      </c>
      <c r="G189" s="457" t="s">
        <v>106</v>
      </c>
      <c r="H189" s="281">
        <f>'Wind Conditions'!$C$6</f>
        <v>12</v>
      </c>
      <c r="I189" s="480">
        <f>'Wind Conditions'!$C$20</f>
        <v>9.8021333333333349E-2</v>
      </c>
      <c r="J189" s="282">
        <f>'Wind Conditions'!$D$20</f>
        <v>7.0999999999999994E-2</v>
      </c>
      <c r="K189" s="458" t="s">
        <v>187</v>
      </c>
      <c r="L189" s="459">
        <f t="shared" si="106"/>
        <v>90</v>
      </c>
      <c r="M189" s="459">
        <v>0</v>
      </c>
      <c r="N189" s="579" t="s">
        <v>210</v>
      </c>
      <c r="O189" s="461">
        <f>'Wave and Current Conditions'!$O$13</f>
        <v>1.4727272727272727</v>
      </c>
      <c r="P189" s="461">
        <f>'Wave and Current Conditions'!$AD$13</f>
        <v>7.6416666666666657</v>
      </c>
      <c r="Q189" s="458">
        <v>4</v>
      </c>
      <c r="R189" s="459">
        <f t="shared" si="108"/>
        <v>90</v>
      </c>
      <c r="S189" s="420">
        <f t="shared" si="109"/>
        <v>-5</v>
      </c>
      <c r="T189" s="481">
        <f t="shared" si="117"/>
        <v>57508598.853213154</v>
      </c>
      <c r="U189" s="462" t="s">
        <v>211</v>
      </c>
      <c r="V189" s="459">
        <f t="shared" si="137"/>
        <v>90</v>
      </c>
      <c r="W189" s="459">
        <f>'Wave and Current Conditions'!$D$98</f>
        <v>0.12</v>
      </c>
      <c r="X189" s="459">
        <v>400</v>
      </c>
      <c r="Y189" s="459">
        <v>3600</v>
      </c>
      <c r="Z189" s="463">
        <v>0.01</v>
      </c>
    </row>
    <row r="190" spans="1:26" s="459" customFormat="1" x14ac:dyDescent="0.2">
      <c r="A190" s="452" t="str">
        <f t="shared" si="107"/>
        <v>220109005</v>
      </c>
      <c r="B190" s="453">
        <v>2.2000000000000002</v>
      </c>
      <c r="C190" s="454" t="s">
        <v>212</v>
      </c>
      <c r="D190" s="453" t="s">
        <v>181</v>
      </c>
      <c r="E190" s="455">
        <v>1</v>
      </c>
      <c r="F190" s="456">
        <v>1.1000000000000001</v>
      </c>
      <c r="G190" s="457" t="s">
        <v>106</v>
      </c>
      <c r="H190" s="281">
        <f>'Wind Conditions'!$C$6</f>
        <v>12</v>
      </c>
      <c r="I190" s="480">
        <f>'Wind Conditions'!$C$20</f>
        <v>9.8021333333333349E-2</v>
      </c>
      <c r="J190" s="282">
        <f>'Wind Conditions'!$D$20</f>
        <v>7.0999999999999994E-2</v>
      </c>
      <c r="K190" s="458" t="s">
        <v>188</v>
      </c>
      <c r="L190" s="459">
        <f t="shared" si="106"/>
        <v>90</v>
      </c>
      <c r="M190" s="459">
        <v>0</v>
      </c>
      <c r="N190" s="579" t="s">
        <v>210</v>
      </c>
      <c r="O190" s="461">
        <f>'Wave and Current Conditions'!$O$13</f>
        <v>1.4727272727272727</v>
      </c>
      <c r="P190" s="461">
        <f>'Wave and Current Conditions'!$AD$13</f>
        <v>7.6416666666666657</v>
      </c>
      <c r="Q190" s="458">
        <v>5</v>
      </c>
      <c r="R190" s="459">
        <f t="shared" si="108"/>
        <v>90</v>
      </c>
      <c r="S190" s="420">
        <f t="shared" si="109"/>
        <v>-5</v>
      </c>
      <c r="T190" s="481">
        <f t="shared" si="117"/>
        <v>57508598.853213154</v>
      </c>
      <c r="U190" s="462" t="s">
        <v>211</v>
      </c>
      <c r="V190" s="459">
        <f t="shared" si="137"/>
        <v>90</v>
      </c>
      <c r="W190" s="459">
        <f>'Wave and Current Conditions'!$D$98</f>
        <v>0.12</v>
      </c>
      <c r="X190" s="459">
        <v>400</v>
      </c>
      <c r="Y190" s="459">
        <v>3600</v>
      </c>
      <c r="Z190" s="463">
        <v>0.01</v>
      </c>
    </row>
    <row r="191" spans="1:26" s="459" customFormat="1" x14ac:dyDescent="0.2">
      <c r="A191" s="464" t="str">
        <f t="shared" si="107"/>
        <v>220109006</v>
      </c>
      <c r="B191" s="453">
        <v>2.2000000000000002</v>
      </c>
      <c r="C191" s="454" t="s">
        <v>212</v>
      </c>
      <c r="D191" s="465" t="s">
        <v>181</v>
      </c>
      <c r="E191" s="455">
        <v>1</v>
      </c>
      <c r="F191" s="466">
        <v>1.1000000000000001</v>
      </c>
      <c r="G191" s="457" t="s">
        <v>106</v>
      </c>
      <c r="H191" s="281">
        <f>'Wind Conditions'!$C$6</f>
        <v>12</v>
      </c>
      <c r="I191" s="480">
        <f>'Wind Conditions'!$C$20</f>
        <v>9.8021333333333349E-2</v>
      </c>
      <c r="J191" s="282">
        <f>'Wind Conditions'!$D$20</f>
        <v>7.0999999999999994E-2</v>
      </c>
      <c r="K191" s="467" t="s">
        <v>190</v>
      </c>
      <c r="L191" s="459">
        <f t="shared" si="106"/>
        <v>90</v>
      </c>
      <c r="M191" s="459">
        <v>0</v>
      </c>
      <c r="N191" s="579" t="s">
        <v>210</v>
      </c>
      <c r="O191" s="461">
        <f>'Wave and Current Conditions'!$O$13</f>
        <v>1.4727272727272727</v>
      </c>
      <c r="P191" s="461">
        <f>'Wave and Current Conditions'!$AD$13</f>
        <v>7.6416666666666657</v>
      </c>
      <c r="Q191" s="467">
        <v>6</v>
      </c>
      <c r="R191" s="468">
        <f t="shared" si="108"/>
        <v>90</v>
      </c>
      <c r="S191" s="420">
        <f t="shared" si="109"/>
        <v>-5</v>
      </c>
      <c r="T191" s="481">
        <f t="shared" si="117"/>
        <v>57508598.853213154</v>
      </c>
      <c r="U191" s="462" t="s">
        <v>211</v>
      </c>
      <c r="V191" s="468">
        <f t="shared" si="137"/>
        <v>90</v>
      </c>
      <c r="W191" s="459">
        <f>'Wave and Current Conditions'!$D$98</f>
        <v>0.12</v>
      </c>
      <c r="X191" s="459">
        <v>400</v>
      </c>
      <c r="Y191" s="459">
        <v>3600</v>
      </c>
      <c r="Z191" s="469">
        <v>0.01</v>
      </c>
    </row>
    <row r="192" spans="1:26" s="459" customFormat="1" x14ac:dyDescent="0.2">
      <c r="A192" s="464" t="str">
        <f t="shared" si="107"/>
        <v>220109007</v>
      </c>
      <c r="B192" s="453">
        <v>2.2000000000000002</v>
      </c>
      <c r="C192" s="454" t="s">
        <v>212</v>
      </c>
      <c r="D192" s="465" t="s">
        <v>181</v>
      </c>
      <c r="E192" s="455">
        <v>1</v>
      </c>
      <c r="F192" s="466">
        <v>1.1000000000000001</v>
      </c>
      <c r="G192" s="457" t="s">
        <v>106</v>
      </c>
      <c r="H192" s="281">
        <f>'Wind Conditions'!$C$6</f>
        <v>12</v>
      </c>
      <c r="I192" s="480">
        <f>'Wind Conditions'!$C$20</f>
        <v>9.8021333333333349E-2</v>
      </c>
      <c r="J192" s="282">
        <f>'Wind Conditions'!$D$20</f>
        <v>7.0999999999999994E-2</v>
      </c>
      <c r="K192" s="460" t="s">
        <v>191</v>
      </c>
      <c r="L192" s="459">
        <f t="shared" si="106"/>
        <v>90</v>
      </c>
      <c r="M192" s="459">
        <v>0</v>
      </c>
      <c r="N192" s="579" t="s">
        <v>210</v>
      </c>
      <c r="O192" s="461">
        <f>'Wave and Current Conditions'!$O$13</f>
        <v>1.4727272727272727</v>
      </c>
      <c r="P192" s="461">
        <f>'Wave and Current Conditions'!$AD$13</f>
        <v>7.6416666666666657</v>
      </c>
      <c r="Q192" s="467">
        <v>7</v>
      </c>
      <c r="R192" s="468">
        <f t="shared" si="108"/>
        <v>90</v>
      </c>
      <c r="S192" s="420">
        <f t="shared" si="109"/>
        <v>-5</v>
      </c>
      <c r="T192" s="481">
        <f t="shared" si="117"/>
        <v>57508598.853213154</v>
      </c>
      <c r="U192" s="462" t="s">
        <v>211</v>
      </c>
      <c r="V192" s="468">
        <f t="shared" ref="V192:V203" si="138">R192</f>
        <v>90</v>
      </c>
      <c r="W192" s="459">
        <f>'Wave and Current Conditions'!$D$98</f>
        <v>0.12</v>
      </c>
      <c r="X192" s="459">
        <v>400</v>
      </c>
      <c r="Y192" s="459">
        <v>3600</v>
      </c>
      <c r="Z192" s="469">
        <v>0.01</v>
      </c>
    </row>
    <row r="193" spans="1:26" s="459" customFormat="1" x14ac:dyDescent="0.2">
      <c r="A193" s="464" t="str">
        <f t="shared" si="107"/>
        <v>220109008</v>
      </c>
      <c r="B193" s="453">
        <v>2.2000000000000002</v>
      </c>
      <c r="C193" s="454" t="s">
        <v>212</v>
      </c>
      <c r="D193" s="465" t="s">
        <v>181</v>
      </c>
      <c r="E193" s="455">
        <v>1</v>
      </c>
      <c r="F193" s="466">
        <v>1.1000000000000001</v>
      </c>
      <c r="G193" s="457" t="s">
        <v>106</v>
      </c>
      <c r="H193" s="281">
        <f>'Wind Conditions'!$C$6</f>
        <v>12</v>
      </c>
      <c r="I193" s="480">
        <f>'Wind Conditions'!$C$20</f>
        <v>9.8021333333333349E-2</v>
      </c>
      <c r="J193" s="282">
        <f>'Wind Conditions'!$D$20</f>
        <v>7.0999999999999994E-2</v>
      </c>
      <c r="K193" s="460" t="s">
        <v>192</v>
      </c>
      <c r="L193" s="459">
        <f t="shared" si="106"/>
        <v>90</v>
      </c>
      <c r="M193" s="459">
        <v>0</v>
      </c>
      <c r="N193" s="579" t="s">
        <v>210</v>
      </c>
      <c r="O193" s="461">
        <f>'Wave and Current Conditions'!$O$13</f>
        <v>1.4727272727272727</v>
      </c>
      <c r="P193" s="461">
        <f>'Wave and Current Conditions'!$AD$13</f>
        <v>7.6416666666666657</v>
      </c>
      <c r="Q193" s="467">
        <v>8</v>
      </c>
      <c r="R193" s="468">
        <f t="shared" si="108"/>
        <v>90</v>
      </c>
      <c r="S193" s="420">
        <f t="shared" si="109"/>
        <v>-5</v>
      </c>
      <c r="T193" s="481">
        <f t="shared" si="117"/>
        <v>57508598.853213154</v>
      </c>
      <c r="U193" s="462" t="s">
        <v>211</v>
      </c>
      <c r="V193" s="468">
        <f t="shared" si="138"/>
        <v>90</v>
      </c>
      <c r="W193" s="459">
        <f>'Wave and Current Conditions'!$D$98</f>
        <v>0.12</v>
      </c>
      <c r="X193" s="459">
        <v>400</v>
      </c>
      <c r="Y193" s="459">
        <v>3600</v>
      </c>
      <c r="Z193" s="469">
        <v>0.01</v>
      </c>
    </row>
    <row r="194" spans="1:26" s="459" customFormat="1" x14ac:dyDescent="0.2">
      <c r="A194" s="464" t="str">
        <f t="shared" si="107"/>
        <v>220109009</v>
      </c>
      <c r="B194" s="453">
        <v>2.2000000000000002</v>
      </c>
      <c r="C194" s="454" t="s">
        <v>212</v>
      </c>
      <c r="D194" s="465" t="s">
        <v>181</v>
      </c>
      <c r="E194" s="455">
        <v>1</v>
      </c>
      <c r="F194" s="466">
        <v>1.1000000000000001</v>
      </c>
      <c r="G194" s="457" t="s">
        <v>106</v>
      </c>
      <c r="H194" s="281">
        <f>'Wind Conditions'!$C$6</f>
        <v>12</v>
      </c>
      <c r="I194" s="480">
        <f>'Wind Conditions'!$C$20</f>
        <v>9.8021333333333349E-2</v>
      </c>
      <c r="J194" s="282">
        <f>'Wind Conditions'!$D$20</f>
        <v>7.0999999999999994E-2</v>
      </c>
      <c r="K194" s="460" t="s">
        <v>193</v>
      </c>
      <c r="L194" s="459">
        <f t="shared" si="106"/>
        <v>90</v>
      </c>
      <c r="M194" s="459">
        <v>0</v>
      </c>
      <c r="N194" s="579" t="s">
        <v>210</v>
      </c>
      <c r="O194" s="461">
        <f>'Wave and Current Conditions'!$O$13</f>
        <v>1.4727272727272727</v>
      </c>
      <c r="P194" s="461">
        <f>'Wave and Current Conditions'!$AD$13</f>
        <v>7.6416666666666657</v>
      </c>
      <c r="Q194" s="467">
        <v>9</v>
      </c>
      <c r="R194" s="468">
        <f t="shared" si="108"/>
        <v>90</v>
      </c>
      <c r="S194" s="420">
        <f t="shared" si="109"/>
        <v>-5</v>
      </c>
      <c r="T194" s="481">
        <f t="shared" si="117"/>
        <v>57508598.853213154</v>
      </c>
      <c r="U194" s="462" t="s">
        <v>211</v>
      </c>
      <c r="V194" s="468">
        <f t="shared" si="138"/>
        <v>90</v>
      </c>
      <c r="W194" s="459">
        <f>'Wave and Current Conditions'!$D$98</f>
        <v>0.12</v>
      </c>
      <c r="X194" s="459">
        <v>400</v>
      </c>
      <c r="Y194" s="459">
        <v>3600</v>
      </c>
      <c r="Z194" s="469">
        <v>0.01</v>
      </c>
    </row>
    <row r="195" spans="1:26" s="459" customFormat="1" x14ac:dyDescent="0.2">
      <c r="A195" s="464" t="str">
        <f t="shared" si="107"/>
        <v>220109010</v>
      </c>
      <c r="B195" s="453">
        <v>2.2000000000000002</v>
      </c>
      <c r="C195" s="454" t="s">
        <v>212</v>
      </c>
      <c r="D195" s="465" t="s">
        <v>181</v>
      </c>
      <c r="E195" s="455">
        <v>1</v>
      </c>
      <c r="F195" s="466">
        <v>1.1000000000000001</v>
      </c>
      <c r="G195" s="457" t="s">
        <v>106</v>
      </c>
      <c r="H195" s="281">
        <f>'Wind Conditions'!$C$6</f>
        <v>12</v>
      </c>
      <c r="I195" s="480">
        <f>'Wind Conditions'!$C$20</f>
        <v>9.8021333333333349E-2</v>
      </c>
      <c r="J195" s="282">
        <f>'Wind Conditions'!$D$20</f>
        <v>7.0999999999999994E-2</v>
      </c>
      <c r="K195" s="460" t="s">
        <v>194</v>
      </c>
      <c r="L195" s="459">
        <f t="shared" si="106"/>
        <v>90</v>
      </c>
      <c r="M195" s="459">
        <v>0</v>
      </c>
      <c r="N195" s="579" t="s">
        <v>210</v>
      </c>
      <c r="O195" s="461">
        <f>'Wave and Current Conditions'!$O$13</f>
        <v>1.4727272727272727</v>
      </c>
      <c r="P195" s="461">
        <f>'Wave and Current Conditions'!$AD$13</f>
        <v>7.6416666666666657</v>
      </c>
      <c r="Q195" s="467">
        <v>10</v>
      </c>
      <c r="R195" s="468">
        <f t="shared" si="108"/>
        <v>90</v>
      </c>
      <c r="S195" s="420">
        <f t="shared" si="109"/>
        <v>-5</v>
      </c>
      <c r="T195" s="481">
        <f t="shared" si="117"/>
        <v>57508598.853213154</v>
      </c>
      <c r="U195" s="462" t="s">
        <v>211</v>
      </c>
      <c r="V195" s="468">
        <f t="shared" si="138"/>
        <v>90</v>
      </c>
      <c r="W195" s="459">
        <f>'Wave and Current Conditions'!$D$98</f>
        <v>0.12</v>
      </c>
      <c r="X195" s="459">
        <v>400</v>
      </c>
      <c r="Y195" s="459">
        <v>3600</v>
      </c>
      <c r="Z195" s="469">
        <v>0.01</v>
      </c>
    </row>
    <row r="196" spans="1:26" s="459" customFormat="1" x14ac:dyDescent="0.2">
      <c r="A196" s="464" t="str">
        <f t="shared" si="107"/>
        <v>220109011</v>
      </c>
      <c r="B196" s="453">
        <v>2.2000000000000002</v>
      </c>
      <c r="C196" s="454" t="s">
        <v>212</v>
      </c>
      <c r="D196" s="465" t="s">
        <v>181</v>
      </c>
      <c r="E196" s="455">
        <v>1</v>
      </c>
      <c r="F196" s="466">
        <v>1.1000000000000001</v>
      </c>
      <c r="G196" s="457" t="s">
        <v>106</v>
      </c>
      <c r="H196" s="281">
        <f>'Wind Conditions'!$C$6</f>
        <v>12</v>
      </c>
      <c r="I196" s="480">
        <f>'Wind Conditions'!$C$20</f>
        <v>9.8021333333333349E-2</v>
      </c>
      <c r="J196" s="282">
        <f>'Wind Conditions'!$D$20</f>
        <v>7.0999999999999994E-2</v>
      </c>
      <c r="K196" s="460" t="s">
        <v>195</v>
      </c>
      <c r="L196" s="459">
        <f t="shared" si="106"/>
        <v>90</v>
      </c>
      <c r="M196" s="459">
        <v>0</v>
      </c>
      <c r="N196" s="579" t="s">
        <v>210</v>
      </c>
      <c r="O196" s="461">
        <f>'Wave and Current Conditions'!$O$13</f>
        <v>1.4727272727272727</v>
      </c>
      <c r="P196" s="461">
        <f>'Wave and Current Conditions'!$AD$13</f>
        <v>7.6416666666666657</v>
      </c>
      <c r="Q196" s="467">
        <v>11</v>
      </c>
      <c r="R196" s="468">
        <f t="shared" si="108"/>
        <v>90</v>
      </c>
      <c r="S196" s="420">
        <f t="shared" si="109"/>
        <v>-5</v>
      </c>
      <c r="T196" s="481">
        <f t="shared" si="117"/>
        <v>57508598.853213154</v>
      </c>
      <c r="U196" s="462" t="s">
        <v>211</v>
      </c>
      <c r="V196" s="468">
        <f t="shared" si="138"/>
        <v>90</v>
      </c>
      <c r="W196" s="459">
        <f>'Wave and Current Conditions'!$D$98</f>
        <v>0.12</v>
      </c>
      <c r="X196" s="459">
        <v>400</v>
      </c>
      <c r="Y196" s="459">
        <v>3600</v>
      </c>
      <c r="Z196" s="469">
        <v>0.01</v>
      </c>
    </row>
    <row r="197" spans="1:26" s="459" customFormat="1" x14ac:dyDescent="0.2">
      <c r="A197" s="464" t="str">
        <f t="shared" si="107"/>
        <v>220109012</v>
      </c>
      <c r="B197" s="453">
        <v>2.2000000000000002</v>
      </c>
      <c r="C197" s="454" t="s">
        <v>212</v>
      </c>
      <c r="D197" s="465" t="s">
        <v>181</v>
      </c>
      <c r="E197" s="455">
        <v>1</v>
      </c>
      <c r="F197" s="466">
        <v>1.1000000000000001</v>
      </c>
      <c r="G197" s="457" t="s">
        <v>106</v>
      </c>
      <c r="H197" s="281">
        <f>'Wind Conditions'!$C$6</f>
        <v>12</v>
      </c>
      <c r="I197" s="480">
        <f>'Wind Conditions'!$C$20</f>
        <v>9.8021333333333349E-2</v>
      </c>
      <c r="J197" s="282">
        <f>'Wind Conditions'!$D$20</f>
        <v>7.0999999999999994E-2</v>
      </c>
      <c r="K197" s="470" t="s">
        <v>196</v>
      </c>
      <c r="L197" s="459">
        <f t="shared" ref="L197:L257" si="139">L71</f>
        <v>90</v>
      </c>
      <c r="M197" s="459">
        <v>0</v>
      </c>
      <c r="N197" s="579" t="s">
        <v>210</v>
      </c>
      <c r="O197" s="461">
        <f>'Wave and Current Conditions'!$O$13</f>
        <v>1.4727272727272727</v>
      </c>
      <c r="P197" s="461">
        <f>'Wave and Current Conditions'!$AD$13</f>
        <v>7.6416666666666657</v>
      </c>
      <c r="Q197" s="467">
        <v>12</v>
      </c>
      <c r="R197" s="468">
        <f t="shared" si="108"/>
        <v>90</v>
      </c>
      <c r="S197" s="420">
        <f t="shared" si="109"/>
        <v>-5</v>
      </c>
      <c r="T197" s="481">
        <f t="shared" si="117"/>
        <v>57508598.853213154</v>
      </c>
      <c r="U197" s="462" t="s">
        <v>211</v>
      </c>
      <c r="V197" s="468">
        <f t="shared" si="138"/>
        <v>90</v>
      </c>
      <c r="W197" s="459">
        <f>'Wave and Current Conditions'!$D$98</f>
        <v>0.12</v>
      </c>
      <c r="X197" s="459">
        <v>400</v>
      </c>
      <c r="Y197" s="459">
        <v>3600</v>
      </c>
      <c r="Z197" s="469">
        <v>0.01</v>
      </c>
    </row>
    <row r="198" spans="1:26" s="459" customFormat="1" x14ac:dyDescent="0.2">
      <c r="A198" s="464" t="str">
        <f t="shared" ref="A198:A257" si="140">TEXT(B198*10,"00")&amp;TEXT(E198,"00")&amp;TEXT(R198,"000")&amp;TEXT(Q198,"00")</f>
        <v>220109013</v>
      </c>
      <c r="B198" s="453">
        <v>2.2000000000000002</v>
      </c>
      <c r="C198" s="454" t="s">
        <v>212</v>
      </c>
      <c r="D198" s="465" t="s">
        <v>181</v>
      </c>
      <c r="E198" s="455">
        <v>1</v>
      </c>
      <c r="F198" s="466">
        <v>1.1000000000000001</v>
      </c>
      <c r="G198" s="457" t="s">
        <v>106</v>
      </c>
      <c r="H198" s="281">
        <f>'Wind Conditions'!$C$6</f>
        <v>12</v>
      </c>
      <c r="I198" s="480">
        <f>'Wind Conditions'!$C$20</f>
        <v>9.8021333333333349E-2</v>
      </c>
      <c r="J198" s="282">
        <f>'Wind Conditions'!$D$20</f>
        <v>7.0999999999999994E-2</v>
      </c>
      <c r="K198" s="460" t="s">
        <v>197</v>
      </c>
      <c r="L198" s="459">
        <f t="shared" si="139"/>
        <v>90</v>
      </c>
      <c r="M198" s="459">
        <v>0</v>
      </c>
      <c r="N198" s="579" t="s">
        <v>210</v>
      </c>
      <c r="O198" s="461">
        <f>'Wave and Current Conditions'!$O$13</f>
        <v>1.4727272727272727</v>
      </c>
      <c r="P198" s="461">
        <f>'Wave and Current Conditions'!$AD$13</f>
        <v>7.6416666666666657</v>
      </c>
      <c r="Q198" s="467">
        <v>13</v>
      </c>
      <c r="R198" s="468">
        <f t="shared" ref="R198:R257" si="141">L198</f>
        <v>90</v>
      </c>
      <c r="S198" s="420">
        <f t="shared" ref="S198:S257" si="142">S197</f>
        <v>-5</v>
      </c>
      <c r="T198" s="481">
        <f t="shared" si="117"/>
        <v>57508598.853213154</v>
      </c>
      <c r="U198" s="462" t="s">
        <v>211</v>
      </c>
      <c r="V198" s="468">
        <f t="shared" si="138"/>
        <v>90</v>
      </c>
      <c r="W198" s="459">
        <f>'Wave and Current Conditions'!$D$98</f>
        <v>0.12</v>
      </c>
      <c r="X198" s="459">
        <v>400</v>
      </c>
      <c r="Y198" s="459">
        <v>3600</v>
      </c>
      <c r="Z198" s="469">
        <v>0.01</v>
      </c>
    </row>
    <row r="199" spans="1:26" s="459" customFormat="1" x14ac:dyDescent="0.2">
      <c r="A199" s="464" t="str">
        <f t="shared" si="140"/>
        <v>220109014</v>
      </c>
      <c r="B199" s="453">
        <v>2.2000000000000002</v>
      </c>
      <c r="C199" s="454" t="s">
        <v>212</v>
      </c>
      <c r="D199" s="465" t="s">
        <v>181</v>
      </c>
      <c r="E199" s="455">
        <v>1</v>
      </c>
      <c r="F199" s="466">
        <v>1.1000000000000001</v>
      </c>
      <c r="G199" s="457" t="s">
        <v>106</v>
      </c>
      <c r="H199" s="281">
        <f>'Wind Conditions'!$C$6</f>
        <v>12</v>
      </c>
      <c r="I199" s="480">
        <f>'Wind Conditions'!$C$20</f>
        <v>9.8021333333333349E-2</v>
      </c>
      <c r="J199" s="282">
        <f>'Wind Conditions'!$D$20</f>
        <v>7.0999999999999994E-2</v>
      </c>
      <c r="K199" s="460" t="s">
        <v>59</v>
      </c>
      <c r="L199" s="459">
        <f t="shared" si="139"/>
        <v>90</v>
      </c>
      <c r="M199" s="459">
        <v>0</v>
      </c>
      <c r="N199" s="579" t="s">
        <v>210</v>
      </c>
      <c r="O199" s="461">
        <f>'Wave and Current Conditions'!$O$13</f>
        <v>1.4727272727272727</v>
      </c>
      <c r="P199" s="461">
        <f>'Wave and Current Conditions'!$AD$13</f>
        <v>7.6416666666666657</v>
      </c>
      <c r="Q199" s="467">
        <v>14</v>
      </c>
      <c r="R199" s="468">
        <f t="shared" si="141"/>
        <v>90</v>
      </c>
      <c r="S199" s="420">
        <f t="shared" si="142"/>
        <v>-5</v>
      </c>
      <c r="T199" s="481">
        <f t="shared" ref="T199:T257" si="143">ABS(S199)*SIGN(S199*-1)*T$5</f>
        <v>57508598.853213154</v>
      </c>
      <c r="U199" s="462" t="s">
        <v>211</v>
      </c>
      <c r="V199" s="468">
        <f t="shared" si="138"/>
        <v>90</v>
      </c>
      <c r="W199" s="459">
        <f>'Wave and Current Conditions'!$D$98</f>
        <v>0.12</v>
      </c>
      <c r="X199" s="459">
        <v>400</v>
      </c>
      <c r="Y199" s="459">
        <v>3600</v>
      </c>
      <c r="Z199" s="469">
        <v>0.01</v>
      </c>
    </row>
    <row r="200" spans="1:26" s="459" customFormat="1" x14ac:dyDescent="0.2">
      <c r="A200" s="464" t="str">
        <f t="shared" si="140"/>
        <v>220109015</v>
      </c>
      <c r="B200" s="453">
        <v>2.2000000000000002</v>
      </c>
      <c r="C200" s="454" t="s">
        <v>212</v>
      </c>
      <c r="D200" s="465" t="s">
        <v>181</v>
      </c>
      <c r="E200" s="455">
        <v>1</v>
      </c>
      <c r="F200" s="466">
        <v>1.1000000000000001</v>
      </c>
      <c r="G200" s="457" t="s">
        <v>106</v>
      </c>
      <c r="H200" s="281">
        <f>'Wind Conditions'!$C$6</f>
        <v>12</v>
      </c>
      <c r="I200" s="480">
        <f>'Wind Conditions'!$C$20</f>
        <v>9.8021333333333349E-2</v>
      </c>
      <c r="J200" s="282">
        <f>'Wind Conditions'!$D$20</f>
        <v>7.0999999999999994E-2</v>
      </c>
      <c r="K200" s="460" t="s">
        <v>198</v>
      </c>
      <c r="L200" s="459">
        <f t="shared" si="139"/>
        <v>90</v>
      </c>
      <c r="M200" s="459">
        <v>0</v>
      </c>
      <c r="N200" s="579" t="s">
        <v>210</v>
      </c>
      <c r="O200" s="461">
        <f>'Wave and Current Conditions'!$O$13</f>
        <v>1.4727272727272727</v>
      </c>
      <c r="P200" s="461">
        <f>'Wave and Current Conditions'!$AD$13</f>
        <v>7.6416666666666657</v>
      </c>
      <c r="Q200" s="467">
        <v>15</v>
      </c>
      <c r="R200" s="468">
        <f t="shared" si="141"/>
        <v>90</v>
      </c>
      <c r="S200" s="420">
        <f t="shared" si="142"/>
        <v>-5</v>
      </c>
      <c r="T200" s="481">
        <f t="shared" si="143"/>
        <v>57508598.853213154</v>
      </c>
      <c r="U200" s="462" t="s">
        <v>211</v>
      </c>
      <c r="V200" s="468">
        <f t="shared" si="138"/>
        <v>90</v>
      </c>
      <c r="W200" s="459">
        <f>'Wave and Current Conditions'!$D$98</f>
        <v>0.12</v>
      </c>
      <c r="X200" s="459">
        <v>400</v>
      </c>
      <c r="Y200" s="459">
        <v>3600</v>
      </c>
      <c r="Z200" s="469">
        <v>0.01</v>
      </c>
    </row>
    <row r="201" spans="1:26" s="459" customFormat="1" x14ac:dyDescent="0.2">
      <c r="A201" s="464" t="str">
        <f t="shared" si="140"/>
        <v>220109016</v>
      </c>
      <c r="B201" s="453">
        <v>2.2000000000000002</v>
      </c>
      <c r="C201" s="454" t="s">
        <v>212</v>
      </c>
      <c r="D201" s="465" t="s">
        <v>181</v>
      </c>
      <c r="E201" s="455">
        <v>1</v>
      </c>
      <c r="F201" s="466">
        <v>1.1000000000000001</v>
      </c>
      <c r="G201" s="457" t="s">
        <v>106</v>
      </c>
      <c r="H201" s="281">
        <f>'Wind Conditions'!$C$6</f>
        <v>12</v>
      </c>
      <c r="I201" s="480">
        <f>'Wind Conditions'!$C$20</f>
        <v>9.8021333333333349E-2</v>
      </c>
      <c r="J201" s="282">
        <f>'Wind Conditions'!$D$20</f>
        <v>7.0999999999999994E-2</v>
      </c>
      <c r="K201" s="460" t="s">
        <v>199</v>
      </c>
      <c r="L201" s="459">
        <f t="shared" si="139"/>
        <v>90</v>
      </c>
      <c r="M201" s="459">
        <v>0</v>
      </c>
      <c r="N201" s="579" t="s">
        <v>210</v>
      </c>
      <c r="O201" s="461">
        <f>'Wave and Current Conditions'!$O$13</f>
        <v>1.4727272727272727</v>
      </c>
      <c r="P201" s="461">
        <f>'Wave and Current Conditions'!$AD$13</f>
        <v>7.6416666666666657</v>
      </c>
      <c r="Q201" s="467">
        <v>16</v>
      </c>
      <c r="R201" s="468">
        <f t="shared" si="141"/>
        <v>90</v>
      </c>
      <c r="S201" s="420">
        <f t="shared" si="142"/>
        <v>-5</v>
      </c>
      <c r="T201" s="481">
        <f t="shared" si="143"/>
        <v>57508598.853213154</v>
      </c>
      <c r="U201" s="462" t="s">
        <v>211</v>
      </c>
      <c r="V201" s="468">
        <f t="shared" si="138"/>
        <v>90</v>
      </c>
      <c r="W201" s="459">
        <f>'Wave and Current Conditions'!$D$98</f>
        <v>0.12</v>
      </c>
      <c r="X201" s="459">
        <v>400</v>
      </c>
      <c r="Y201" s="459">
        <v>3600</v>
      </c>
      <c r="Z201" s="469">
        <v>0.01</v>
      </c>
    </row>
    <row r="202" spans="1:26" s="459" customFormat="1" x14ac:dyDescent="0.2">
      <c r="A202" s="464" t="str">
        <f t="shared" si="140"/>
        <v>220109017</v>
      </c>
      <c r="B202" s="453">
        <v>2.2000000000000002</v>
      </c>
      <c r="C202" s="454" t="s">
        <v>212</v>
      </c>
      <c r="D202" s="465" t="s">
        <v>181</v>
      </c>
      <c r="E202" s="455">
        <v>1</v>
      </c>
      <c r="F202" s="466">
        <v>1.1000000000000001</v>
      </c>
      <c r="G202" s="457" t="s">
        <v>106</v>
      </c>
      <c r="H202" s="281">
        <f>'Wind Conditions'!$C$6</f>
        <v>12</v>
      </c>
      <c r="I202" s="480">
        <f>'Wind Conditions'!$C$20</f>
        <v>9.8021333333333349E-2</v>
      </c>
      <c r="J202" s="282">
        <f>'Wind Conditions'!$D$20</f>
        <v>7.0999999999999994E-2</v>
      </c>
      <c r="K202" s="460" t="s">
        <v>200</v>
      </c>
      <c r="L202" s="459">
        <f t="shared" si="139"/>
        <v>90</v>
      </c>
      <c r="M202" s="459">
        <v>0</v>
      </c>
      <c r="N202" s="579" t="s">
        <v>210</v>
      </c>
      <c r="O202" s="461">
        <f>'Wave and Current Conditions'!$O$13</f>
        <v>1.4727272727272727</v>
      </c>
      <c r="P202" s="461">
        <f>'Wave and Current Conditions'!$AD$13</f>
        <v>7.6416666666666657</v>
      </c>
      <c r="Q202" s="467">
        <v>17</v>
      </c>
      <c r="R202" s="468">
        <f t="shared" si="141"/>
        <v>90</v>
      </c>
      <c r="S202" s="420">
        <f t="shared" si="142"/>
        <v>-5</v>
      </c>
      <c r="T202" s="481">
        <f t="shared" si="143"/>
        <v>57508598.853213154</v>
      </c>
      <c r="U202" s="462" t="s">
        <v>211</v>
      </c>
      <c r="V202" s="468">
        <f t="shared" si="138"/>
        <v>90</v>
      </c>
      <c r="W202" s="459">
        <f>'Wave and Current Conditions'!$D$98</f>
        <v>0.12</v>
      </c>
      <c r="X202" s="459">
        <v>400</v>
      </c>
      <c r="Y202" s="459">
        <v>3600</v>
      </c>
      <c r="Z202" s="469">
        <v>0.01</v>
      </c>
    </row>
    <row r="203" spans="1:26" s="459" customFormat="1" x14ac:dyDescent="0.2">
      <c r="A203" s="464" t="str">
        <f t="shared" si="140"/>
        <v>220109018</v>
      </c>
      <c r="B203" s="453">
        <v>2.2000000000000002</v>
      </c>
      <c r="C203" s="454" t="s">
        <v>212</v>
      </c>
      <c r="D203" s="465" t="s">
        <v>181</v>
      </c>
      <c r="E203" s="455">
        <v>1</v>
      </c>
      <c r="F203" s="466">
        <v>1.1000000000000001</v>
      </c>
      <c r="G203" s="457" t="s">
        <v>106</v>
      </c>
      <c r="H203" s="281">
        <f>'Wind Conditions'!$C$6</f>
        <v>12</v>
      </c>
      <c r="I203" s="480">
        <f>'Wind Conditions'!$C$20</f>
        <v>9.8021333333333349E-2</v>
      </c>
      <c r="J203" s="282">
        <f>'Wind Conditions'!$D$20</f>
        <v>7.0999999999999994E-2</v>
      </c>
      <c r="K203" s="470" t="s">
        <v>201</v>
      </c>
      <c r="L203" s="459">
        <f t="shared" si="139"/>
        <v>90</v>
      </c>
      <c r="M203" s="459">
        <v>0</v>
      </c>
      <c r="N203" s="579" t="s">
        <v>210</v>
      </c>
      <c r="O203" s="461">
        <f>'Wave and Current Conditions'!$O$13</f>
        <v>1.4727272727272727</v>
      </c>
      <c r="P203" s="461">
        <f>'Wave and Current Conditions'!$AD$13</f>
        <v>7.6416666666666657</v>
      </c>
      <c r="Q203" s="467">
        <v>18</v>
      </c>
      <c r="R203" s="468">
        <f t="shared" si="141"/>
        <v>90</v>
      </c>
      <c r="S203" s="420">
        <f t="shared" si="142"/>
        <v>-5</v>
      </c>
      <c r="T203" s="481">
        <f t="shared" si="143"/>
        <v>57508598.853213154</v>
      </c>
      <c r="U203" s="462" t="s">
        <v>211</v>
      </c>
      <c r="V203" s="468">
        <f t="shared" si="138"/>
        <v>90</v>
      </c>
      <c r="W203" s="459">
        <f>'Wave and Current Conditions'!$D$98</f>
        <v>0.12</v>
      </c>
      <c r="X203" s="459">
        <v>400</v>
      </c>
      <c r="Y203" s="459">
        <v>3600</v>
      </c>
      <c r="Z203" s="469">
        <v>0.01</v>
      </c>
    </row>
    <row r="204" spans="1:26" s="459" customFormat="1" x14ac:dyDescent="0.2">
      <c r="A204" s="452" t="str">
        <f t="shared" si="140"/>
        <v>220112001</v>
      </c>
      <c r="B204" s="453">
        <v>2.2000000000000002</v>
      </c>
      <c r="C204" s="454" t="s">
        <v>212</v>
      </c>
      <c r="D204" s="453" t="s">
        <v>181</v>
      </c>
      <c r="E204" s="455">
        <v>1</v>
      </c>
      <c r="F204" s="456">
        <v>1.1000000000000001</v>
      </c>
      <c r="G204" s="457" t="s">
        <v>106</v>
      </c>
      <c r="H204" s="281">
        <f>'Wind Conditions'!$C$6</f>
        <v>12</v>
      </c>
      <c r="I204" s="480">
        <f>'Wind Conditions'!$C$20</f>
        <v>9.8021333333333349E-2</v>
      </c>
      <c r="J204" s="282">
        <f>'Wind Conditions'!$D$20</f>
        <v>7.0999999999999994E-2</v>
      </c>
      <c r="K204" s="458" t="s">
        <v>182</v>
      </c>
      <c r="L204" s="459">
        <f t="shared" si="139"/>
        <v>120</v>
      </c>
      <c r="M204" s="459">
        <v>0</v>
      </c>
      <c r="N204" s="579" t="s">
        <v>210</v>
      </c>
      <c r="O204" s="461">
        <f>'Wave and Current Conditions'!$O$13</f>
        <v>1.4727272727272727</v>
      </c>
      <c r="P204" s="461">
        <f>'Wave and Current Conditions'!$AD$13</f>
        <v>7.6416666666666657</v>
      </c>
      <c r="Q204" s="458">
        <v>1</v>
      </c>
      <c r="R204" s="459">
        <f t="shared" si="141"/>
        <v>120</v>
      </c>
      <c r="S204" s="420">
        <f t="shared" si="142"/>
        <v>-5</v>
      </c>
      <c r="T204" s="481">
        <f t="shared" si="143"/>
        <v>57508598.853213154</v>
      </c>
      <c r="U204" s="462" t="s">
        <v>211</v>
      </c>
      <c r="V204" s="459">
        <f t="shared" ref="V204:V209" si="144">R204</f>
        <v>120</v>
      </c>
      <c r="W204" s="459">
        <f>'Wave and Current Conditions'!$D$98</f>
        <v>0.12</v>
      </c>
      <c r="X204" s="459">
        <v>400</v>
      </c>
      <c r="Y204" s="459">
        <v>3600</v>
      </c>
      <c r="Z204" s="463">
        <v>0.01</v>
      </c>
    </row>
    <row r="205" spans="1:26" s="459" customFormat="1" x14ac:dyDescent="0.2">
      <c r="A205" s="452" t="str">
        <f t="shared" si="140"/>
        <v>220112002</v>
      </c>
      <c r="B205" s="453">
        <v>2.2000000000000002</v>
      </c>
      <c r="C205" s="454" t="s">
        <v>212</v>
      </c>
      <c r="D205" s="453" t="s">
        <v>181</v>
      </c>
      <c r="E205" s="455">
        <v>1</v>
      </c>
      <c r="F205" s="456">
        <v>1.1000000000000001</v>
      </c>
      <c r="G205" s="457" t="s">
        <v>106</v>
      </c>
      <c r="H205" s="281">
        <f>'Wind Conditions'!$C$6</f>
        <v>12</v>
      </c>
      <c r="I205" s="480">
        <f>'Wind Conditions'!$C$20</f>
        <v>9.8021333333333349E-2</v>
      </c>
      <c r="J205" s="282">
        <f>'Wind Conditions'!$D$20</f>
        <v>7.0999999999999994E-2</v>
      </c>
      <c r="K205" s="458" t="s">
        <v>91</v>
      </c>
      <c r="L205" s="459">
        <f t="shared" si="139"/>
        <v>120</v>
      </c>
      <c r="M205" s="459">
        <v>0</v>
      </c>
      <c r="N205" s="579" t="s">
        <v>210</v>
      </c>
      <c r="O205" s="461">
        <f>'Wave and Current Conditions'!$O$13</f>
        <v>1.4727272727272727</v>
      </c>
      <c r="P205" s="461">
        <f>'Wave and Current Conditions'!$AD$13</f>
        <v>7.6416666666666657</v>
      </c>
      <c r="Q205" s="458">
        <v>2</v>
      </c>
      <c r="R205" s="459">
        <f t="shared" si="141"/>
        <v>120</v>
      </c>
      <c r="S205" s="420">
        <f t="shared" si="142"/>
        <v>-5</v>
      </c>
      <c r="T205" s="481">
        <f t="shared" si="143"/>
        <v>57508598.853213154</v>
      </c>
      <c r="U205" s="462" t="s">
        <v>211</v>
      </c>
      <c r="V205" s="459">
        <f t="shared" si="144"/>
        <v>120</v>
      </c>
      <c r="W205" s="459">
        <f>'Wave and Current Conditions'!$D$98</f>
        <v>0.12</v>
      </c>
      <c r="X205" s="459">
        <v>400</v>
      </c>
      <c r="Y205" s="459">
        <v>3600</v>
      </c>
      <c r="Z205" s="463">
        <v>0.01</v>
      </c>
    </row>
    <row r="206" spans="1:26" s="459" customFormat="1" x14ac:dyDescent="0.2">
      <c r="A206" s="452" t="str">
        <f t="shared" si="140"/>
        <v>220112003</v>
      </c>
      <c r="B206" s="453">
        <v>2.2000000000000002</v>
      </c>
      <c r="C206" s="454" t="s">
        <v>212</v>
      </c>
      <c r="D206" s="453" t="s">
        <v>181</v>
      </c>
      <c r="E206" s="455">
        <v>1</v>
      </c>
      <c r="F206" s="456">
        <v>1.1000000000000001</v>
      </c>
      <c r="G206" s="457" t="s">
        <v>106</v>
      </c>
      <c r="H206" s="281">
        <f>'Wind Conditions'!$C$6</f>
        <v>12</v>
      </c>
      <c r="I206" s="480">
        <f>'Wind Conditions'!$C$20</f>
        <v>9.8021333333333349E-2</v>
      </c>
      <c r="J206" s="282">
        <f>'Wind Conditions'!$D$20</f>
        <v>7.0999999999999994E-2</v>
      </c>
      <c r="K206" s="458" t="s">
        <v>186</v>
      </c>
      <c r="L206" s="459">
        <f t="shared" si="139"/>
        <v>120</v>
      </c>
      <c r="M206" s="459">
        <v>0</v>
      </c>
      <c r="N206" s="579" t="s">
        <v>210</v>
      </c>
      <c r="O206" s="461">
        <f>'Wave and Current Conditions'!$O$13</f>
        <v>1.4727272727272727</v>
      </c>
      <c r="P206" s="461">
        <f>'Wave and Current Conditions'!$AD$13</f>
        <v>7.6416666666666657</v>
      </c>
      <c r="Q206" s="458">
        <v>3</v>
      </c>
      <c r="R206" s="459">
        <f t="shared" si="141"/>
        <v>120</v>
      </c>
      <c r="S206" s="420">
        <f t="shared" si="142"/>
        <v>-5</v>
      </c>
      <c r="T206" s="481">
        <f t="shared" si="143"/>
        <v>57508598.853213154</v>
      </c>
      <c r="U206" s="462" t="s">
        <v>211</v>
      </c>
      <c r="V206" s="459">
        <f t="shared" si="144"/>
        <v>120</v>
      </c>
      <c r="W206" s="459">
        <f>'Wave and Current Conditions'!$D$98</f>
        <v>0.12</v>
      </c>
      <c r="X206" s="459">
        <v>400</v>
      </c>
      <c r="Y206" s="459">
        <v>3600</v>
      </c>
      <c r="Z206" s="463">
        <v>0.01</v>
      </c>
    </row>
    <row r="207" spans="1:26" s="459" customFormat="1" x14ac:dyDescent="0.2">
      <c r="A207" s="452" t="str">
        <f t="shared" si="140"/>
        <v>220112004</v>
      </c>
      <c r="B207" s="453">
        <v>2.2000000000000002</v>
      </c>
      <c r="C207" s="454" t="s">
        <v>212</v>
      </c>
      <c r="D207" s="453" t="s">
        <v>181</v>
      </c>
      <c r="E207" s="455">
        <v>1</v>
      </c>
      <c r="F207" s="456">
        <v>1.1000000000000001</v>
      </c>
      <c r="G207" s="457" t="s">
        <v>106</v>
      </c>
      <c r="H207" s="281">
        <f>'Wind Conditions'!$C$6</f>
        <v>12</v>
      </c>
      <c r="I207" s="480">
        <f>'Wind Conditions'!$C$20</f>
        <v>9.8021333333333349E-2</v>
      </c>
      <c r="J207" s="282">
        <f>'Wind Conditions'!$D$20</f>
        <v>7.0999999999999994E-2</v>
      </c>
      <c r="K207" s="458" t="s">
        <v>187</v>
      </c>
      <c r="L207" s="459">
        <f t="shared" si="139"/>
        <v>120</v>
      </c>
      <c r="M207" s="459">
        <v>0</v>
      </c>
      <c r="N207" s="579" t="s">
        <v>210</v>
      </c>
      <c r="O207" s="461">
        <f>'Wave and Current Conditions'!$O$13</f>
        <v>1.4727272727272727</v>
      </c>
      <c r="P207" s="461">
        <f>'Wave and Current Conditions'!$AD$13</f>
        <v>7.6416666666666657</v>
      </c>
      <c r="Q207" s="458">
        <v>4</v>
      </c>
      <c r="R207" s="459">
        <f t="shared" si="141"/>
        <v>120</v>
      </c>
      <c r="S207" s="420">
        <f t="shared" si="142"/>
        <v>-5</v>
      </c>
      <c r="T207" s="481">
        <f t="shared" si="143"/>
        <v>57508598.853213154</v>
      </c>
      <c r="U207" s="462" t="s">
        <v>211</v>
      </c>
      <c r="V207" s="459">
        <f t="shared" si="144"/>
        <v>120</v>
      </c>
      <c r="W207" s="459">
        <f>'Wave and Current Conditions'!$D$98</f>
        <v>0.12</v>
      </c>
      <c r="X207" s="459">
        <v>400</v>
      </c>
      <c r="Y207" s="459">
        <v>3600</v>
      </c>
      <c r="Z207" s="463">
        <v>0.01</v>
      </c>
    </row>
    <row r="208" spans="1:26" s="459" customFormat="1" x14ac:dyDescent="0.2">
      <c r="A208" s="452" t="str">
        <f t="shared" si="140"/>
        <v>220112005</v>
      </c>
      <c r="B208" s="453">
        <v>2.2000000000000002</v>
      </c>
      <c r="C208" s="454" t="s">
        <v>212</v>
      </c>
      <c r="D208" s="453" t="s">
        <v>181</v>
      </c>
      <c r="E208" s="455">
        <v>1</v>
      </c>
      <c r="F208" s="456">
        <v>1.1000000000000001</v>
      </c>
      <c r="G208" s="457" t="s">
        <v>106</v>
      </c>
      <c r="H208" s="281">
        <f>'Wind Conditions'!$C$6</f>
        <v>12</v>
      </c>
      <c r="I208" s="480">
        <f>'Wind Conditions'!$C$20</f>
        <v>9.8021333333333349E-2</v>
      </c>
      <c r="J208" s="282">
        <f>'Wind Conditions'!$D$20</f>
        <v>7.0999999999999994E-2</v>
      </c>
      <c r="K208" s="458" t="s">
        <v>188</v>
      </c>
      <c r="L208" s="459">
        <f t="shared" si="139"/>
        <v>120</v>
      </c>
      <c r="M208" s="459">
        <v>0</v>
      </c>
      <c r="N208" s="579" t="s">
        <v>210</v>
      </c>
      <c r="O208" s="461">
        <f>'Wave and Current Conditions'!$O$13</f>
        <v>1.4727272727272727</v>
      </c>
      <c r="P208" s="461">
        <f>'Wave and Current Conditions'!$AD$13</f>
        <v>7.6416666666666657</v>
      </c>
      <c r="Q208" s="458">
        <v>5</v>
      </c>
      <c r="R208" s="459">
        <f t="shared" si="141"/>
        <v>120</v>
      </c>
      <c r="S208" s="420">
        <f t="shared" si="142"/>
        <v>-5</v>
      </c>
      <c r="T208" s="481">
        <f t="shared" si="143"/>
        <v>57508598.853213154</v>
      </c>
      <c r="U208" s="462" t="s">
        <v>211</v>
      </c>
      <c r="V208" s="459">
        <f t="shared" si="144"/>
        <v>120</v>
      </c>
      <c r="W208" s="459">
        <f>'Wave and Current Conditions'!$D$98</f>
        <v>0.12</v>
      </c>
      <c r="X208" s="459">
        <v>400</v>
      </c>
      <c r="Y208" s="459">
        <v>3600</v>
      </c>
      <c r="Z208" s="463">
        <v>0.01</v>
      </c>
    </row>
    <row r="209" spans="1:26" s="459" customFormat="1" x14ac:dyDescent="0.2">
      <c r="A209" s="464" t="str">
        <f t="shared" si="140"/>
        <v>220112006</v>
      </c>
      <c r="B209" s="453">
        <v>2.2000000000000002</v>
      </c>
      <c r="C209" s="454" t="s">
        <v>212</v>
      </c>
      <c r="D209" s="465" t="s">
        <v>181</v>
      </c>
      <c r="E209" s="455">
        <v>1</v>
      </c>
      <c r="F209" s="466">
        <v>1.1000000000000001</v>
      </c>
      <c r="G209" s="457" t="s">
        <v>106</v>
      </c>
      <c r="H209" s="281">
        <f>'Wind Conditions'!$C$6</f>
        <v>12</v>
      </c>
      <c r="I209" s="480">
        <f>'Wind Conditions'!$C$20</f>
        <v>9.8021333333333349E-2</v>
      </c>
      <c r="J209" s="282">
        <f>'Wind Conditions'!$D$20</f>
        <v>7.0999999999999994E-2</v>
      </c>
      <c r="K209" s="467" t="s">
        <v>190</v>
      </c>
      <c r="L209" s="459">
        <f t="shared" si="139"/>
        <v>120</v>
      </c>
      <c r="M209" s="459">
        <v>0</v>
      </c>
      <c r="N209" s="579" t="s">
        <v>210</v>
      </c>
      <c r="O209" s="461">
        <f>'Wave and Current Conditions'!$O$13</f>
        <v>1.4727272727272727</v>
      </c>
      <c r="P209" s="461">
        <f>'Wave and Current Conditions'!$AD$13</f>
        <v>7.6416666666666657</v>
      </c>
      <c r="Q209" s="467">
        <v>6</v>
      </c>
      <c r="R209" s="468">
        <f t="shared" si="141"/>
        <v>120</v>
      </c>
      <c r="S209" s="420">
        <f t="shared" si="142"/>
        <v>-5</v>
      </c>
      <c r="T209" s="481">
        <f t="shared" si="143"/>
        <v>57508598.853213154</v>
      </c>
      <c r="U209" s="462" t="s">
        <v>211</v>
      </c>
      <c r="V209" s="468">
        <f t="shared" si="144"/>
        <v>120</v>
      </c>
      <c r="W209" s="459">
        <f>'Wave and Current Conditions'!$D$98</f>
        <v>0.12</v>
      </c>
      <c r="X209" s="459">
        <v>400</v>
      </c>
      <c r="Y209" s="459">
        <v>3600</v>
      </c>
      <c r="Z209" s="469">
        <v>0.01</v>
      </c>
    </row>
    <row r="210" spans="1:26" s="459" customFormat="1" x14ac:dyDescent="0.2">
      <c r="A210" s="464" t="str">
        <f t="shared" si="140"/>
        <v>220112007</v>
      </c>
      <c r="B210" s="453">
        <v>2.2000000000000002</v>
      </c>
      <c r="C210" s="454" t="s">
        <v>212</v>
      </c>
      <c r="D210" s="465" t="s">
        <v>181</v>
      </c>
      <c r="E210" s="455">
        <v>1</v>
      </c>
      <c r="F210" s="466">
        <v>1.1000000000000001</v>
      </c>
      <c r="G210" s="457" t="s">
        <v>106</v>
      </c>
      <c r="H210" s="281">
        <f>'Wind Conditions'!$C$6</f>
        <v>12</v>
      </c>
      <c r="I210" s="480">
        <f>'Wind Conditions'!$C$20</f>
        <v>9.8021333333333349E-2</v>
      </c>
      <c r="J210" s="282">
        <f>'Wind Conditions'!$D$20</f>
        <v>7.0999999999999994E-2</v>
      </c>
      <c r="K210" s="460" t="s">
        <v>191</v>
      </c>
      <c r="L210" s="459">
        <f t="shared" si="139"/>
        <v>120</v>
      </c>
      <c r="M210" s="459">
        <v>0</v>
      </c>
      <c r="N210" s="579" t="s">
        <v>210</v>
      </c>
      <c r="O210" s="461">
        <f>'Wave and Current Conditions'!$O$13</f>
        <v>1.4727272727272727</v>
      </c>
      <c r="P210" s="461">
        <f>'Wave and Current Conditions'!$AD$13</f>
        <v>7.6416666666666657</v>
      </c>
      <c r="Q210" s="467">
        <v>7</v>
      </c>
      <c r="R210" s="468">
        <f t="shared" si="141"/>
        <v>120</v>
      </c>
      <c r="S210" s="420">
        <f t="shared" si="142"/>
        <v>-5</v>
      </c>
      <c r="T210" s="481">
        <f t="shared" si="143"/>
        <v>57508598.853213154</v>
      </c>
      <c r="U210" s="462" t="s">
        <v>211</v>
      </c>
      <c r="V210" s="468">
        <f t="shared" ref="V210:V221" si="145">R210</f>
        <v>120</v>
      </c>
      <c r="W210" s="459">
        <f>'Wave and Current Conditions'!$D$98</f>
        <v>0.12</v>
      </c>
      <c r="X210" s="459">
        <v>400</v>
      </c>
      <c r="Y210" s="459">
        <v>3600</v>
      </c>
      <c r="Z210" s="469">
        <v>0.01</v>
      </c>
    </row>
    <row r="211" spans="1:26" s="459" customFormat="1" x14ac:dyDescent="0.2">
      <c r="A211" s="464" t="str">
        <f t="shared" si="140"/>
        <v>220112008</v>
      </c>
      <c r="B211" s="453">
        <v>2.2000000000000002</v>
      </c>
      <c r="C211" s="454" t="s">
        <v>212</v>
      </c>
      <c r="D211" s="465" t="s">
        <v>181</v>
      </c>
      <c r="E211" s="455">
        <v>1</v>
      </c>
      <c r="F211" s="466">
        <v>1.1000000000000001</v>
      </c>
      <c r="G211" s="457" t="s">
        <v>106</v>
      </c>
      <c r="H211" s="281">
        <f>'Wind Conditions'!$C$6</f>
        <v>12</v>
      </c>
      <c r="I211" s="480">
        <f>'Wind Conditions'!$C$20</f>
        <v>9.8021333333333349E-2</v>
      </c>
      <c r="J211" s="282">
        <f>'Wind Conditions'!$D$20</f>
        <v>7.0999999999999994E-2</v>
      </c>
      <c r="K211" s="460" t="s">
        <v>192</v>
      </c>
      <c r="L211" s="459">
        <f t="shared" si="139"/>
        <v>120</v>
      </c>
      <c r="M211" s="459">
        <v>0</v>
      </c>
      <c r="N211" s="579" t="s">
        <v>210</v>
      </c>
      <c r="O211" s="461">
        <f>'Wave and Current Conditions'!$O$13</f>
        <v>1.4727272727272727</v>
      </c>
      <c r="P211" s="461">
        <f>'Wave and Current Conditions'!$AD$13</f>
        <v>7.6416666666666657</v>
      </c>
      <c r="Q211" s="467">
        <v>8</v>
      </c>
      <c r="R211" s="468">
        <f t="shared" si="141"/>
        <v>120</v>
      </c>
      <c r="S211" s="420">
        <f t="shared" si="142"/>
        <v>-5</v>
      </c>
      <c r="T211" s="481">
        <f t="shared" si="143"/>
        <v>57508598.853213154</v>
      </c>
      <c r="U211" s="462" t="s">
        <v>211</v>
      </c>
      <c r="V211" s="468">
        <f t="shared" si="145"/>
        <v>120</v>
      </c>
      <c r="W211" s="459">
        <f>'Wave and Current Conditions'!$D$98</f>
        <v>0.12</v>
      </c>
      <c r="X211" s="459">
        <v>400</v>
      </c>
      <c r="Y211" s="459">
        <v>3600</v>
      </c>
      <c r="Z211" s="469">
        <v>0.01</v>
      </c>
    </row>
    <row r="212" spans="1:26" s="459" customFormat="1" x14ac:dyDescent="0.2">
      <c r="A212" s="464" t="str">
        <f t="shared" si="140"/>
        <v>220112009</v>
      </c>
      <c r="B212" s="453">
        <v>2.2000000000000002</v>
      </c>
      <c r="C212" s="454" t="s">
        <v>212</v>
      </c>
      <c r="D212" s="465" t="s">
        <v>181</v>
      </c>
      <c r="E212" s="455">
        <v>1</v>
      </c>
      <c r="F212" s="466">
        <v>1.1000000000000001</v>
      </c>
      <c r="G212" s="457" t="s">
        <v>106</v>
      </c>
      <c r="H212" s="281">
        <f>'Wind Conditions'!$C$6</f>
        <v>12</v>
      </c>
      <c r="I212" s="480">
        <f>'Wind Conditions'!$C$20</f>
        <v>9.8021333333333349E-2</v>
      </c>
      <c r="J212" s="282">
        <f>'Wind Conditions'!$D$20</f>
        <v>7.0999999999999994E-2</v>
      </c>
      <c r="K212" s="460" t="s">
        <v>193</v>
      </c>
      <c r="L212" s="459">
        <f t="shared" si="139"/>
        <v>120</v>
      </c>
      <c r="M212" s="459">
        <v>0</v>
      </c>
      <c r="N212" s="579" t="s">
        <v>210</v>
      </c>
      <c r="O212" s="461">
        <f>'Wave and Current Conditions'!$O$13</f>
        <v>1.4727272727272727</v>
      </c>
      <c r="P212" s="461">
        <f>'Wave and Current Conditions'!$AD$13</f>
        <v>7.6416666666666657</v>
      </c>
      <c r="Q212" s="467">
        <v>9</v>
      </c>
      <c r="R212" s="468">
        <f t="shared" si="141"/>
        <v>120</v>
      </c>
      <c r="S212" s="420">
        <f t="shared" si="142"/>
        <v>-5</v>
      </c>
      <c r="T212" s="481">
        <f t="shared" si="143"/>
        <v>57508598.853213154</v>
      </c>
      <c r="U212" s="462" t="s">
        <v>211</v>
      </c>
      <c r="V212" s="468">
        <f t="shared" si="145"/>
        <v>120</v>
      </c>
      <c r="W212" s="459">
        <f>'Wave and Current Conditions'!$D$98</f>
        <v>0.12</v>
      </c>
      <c r="X212" s="459">
        <v>400</v>
      </c>
      <c r="Y212" s="459">
        <v>3600</v>
      </c>
      <c r="Z212" s="469">
        <v>0.01</v>
      </c>
    </row>
    <row r="213" spans="1:26" s="459" customFormat="1" x14ac:dyDescent="0.2">
      <c r="A213" s="464" t="str">
        <f t="shared" si="140"/>
        <v>220112010</v>
      </c>
      <c r="B213" s="453">
        <v>2.2000000000000002</v>
      </c>
      <c r="C213" s="454" t="s">
        <v>212</v>
      </c>
      <c r="D213" s="465" t="s">
        <v>181</v>
      </c>
      <c r="E213" s="455">
        <v>1</v>
      </c>
      <c r="F213" s="466">
        <v>1.1000000000000001</v>
      </c>
      <c r="G213" s="457" t="s">
        <v>106</v>
      </c>
      <c r="H213" s="281">
        <f>'Wind Conditions'!$C$6</f>
        <v>12</v>
      </c>
      <c r="I213" s="480">
        <f>'Wind Conditions'!$C$20</f>
        <v>9.8021333333333349E-2</v>
      </c>
      <c r="J213" s="282">
        <f>'Wind Conditions'!$D$20</f>
        <v>7.0999999999999994E-2</v>
      </c>
      <c r="K213" s="460" t="s">
        <v>194</v>
      </c>
      <c r="L213" s="459">
        <f t="shared" si="139"/>
        <v>120</v>
      </c>
      <c r="M213" s="459">
        <v>0</v>
      </c>
      <c r="N213" s="579" t="s">
        <v>210</v>
      </c>
      <c r="O213" s="461">
        <f>'Wave and Current Conditions'!$O$13</f>
        <v>1.4727272727272727</v>
      </c>
      <c r="P213" s="461">
        <f>'Wave and Current Conditions'!$AD$13</f>
        <v>7.6416666666666657</v>
      </c>
      <c r="Q213" s="467">
        <v>10</v>
      </c>
      <c r="R213" s="468">
        <f t="shared" si="141"/>
        <v>120</v>
      </c>
      <c r="S213" s="420">
        <f t="shared" si="142"/>
        <v>-5</v>
      </c>
      <c r="T213" s="481">
        <f t="shared" si="143"/>
        <v>57508598.853213154</v>
      </c>
      <c r="U213" s="462" t="s">
        <v>211</v>
      </c>
      <c r="V213" s="468">
        <f t="shared" si="145"/>
        <v>120</v>
      </c>
      <c r="W213" s="459">
        <f>'Wave and Current Conditions'!$D$98</f>
        <v>0.12</v>
      </c>
      <c r="X213" s="459">
        <v>400</v>
      </c>
      <c r="Y213" s="459">
        <v>3600</v>
      </c>
      <c r="Z213" s="469">
        <v>0.01</v>
      </c>
    </row>
    <row r="214" spans="1:26" s="459" customFormat="1" x14ac:dyDescent="0.2">
      <c r="A214" s="464" t="str">
        <f t="shared" si="140"/>
        <v>220112011</v>
      </c>
      <c r="B214" s="453">
        <v>2.2000000000000002</v>
      </c>
      <c r="C214" s="454" t="s">
        <v>212</v>
      </c>
      <c r="D214" s="465" t="s">
        <v>181</v>
      </c>
      <c r="E214" s="455">
        <v>1</v>
      </c>
      <c r="F214" s="466">
        <v>1.1000000000000001</v>
      </c>
      <c r="G214" s="457" t="s">
        <v>106</v>
      </c>
      <c r="H214" s="281">
        <f>'Wind Conditions'!$C$6</f>
        <v>12</v>
      </c>
      <c r="I214" s="480">
        <f>'Wind Conditions'!$C$20</f>
        <v>9.8021333333333349E-2</v>
      </c>
      <c r="J214" s="282">
        <f>'Wind Conditions'!$D$20</f>
        <v>7.0999999999999994E-2</v>
      </c>
      <c r="K214" s="460" t="s">
        <v>195</v>
      </c>
      <c r="L214" s="459">
        <f t="shared" si="139"/>
        <v>120</v>
      </c>
      <c r="M214" s="459">
        <v>0</v>
      </c>
      <c r="N214" s="579" t="s">
        <v>210</v>
      </c>
      <c r="O214" s="461">
        <f>'Wave and Current Conditions'!$O$13</f>
        <v>1.4727272727272727</v>
      </c>
      <c r="P214" s="461">
        <f>'Wave and Current Conditions'!$AD$13</f>
        <v>7.6416666666666657</v>
      </c>
      <c r="Q214" s="467">
        <v>11</v>
      </c>
      <c r="R214" s="468">
        <f t="shared" si="141"/>
        <v>120</v>
      </c>
      <c r="S214" s="420">
        <f t="shared" si="142"/>
        <v>-5</v>
      </c>
      <c r="T214" s="481">
        <f t="shared" si="143"/>
        <v>57508598.853213154</v>
      </c>
      <c r="U214" s="462" t="s">
        <v>211</v>
      </c>
      <c r="V214" s="468">
        <f t="shared" si="145"/>
        <v>120</v>
      </c>
      <c r="W214" s="459">
        <f>'Wave and Current Conditions'!$D$98</f>
        <v>0.12</v>
      </c>
      <c r="X214" s="459">
        <v>400</v>
      </c>
      <c r="Y214" s="459">
        <v>3600</v>
      </c>
      <c r="Z214" s="469">
        <v>0.01</v>
      </c>
    </row>
    <row r="215" spans="1:26" s="459" customFormat="1" x14ac:dyDescent="0.2">
      <c r="A215" s="464" t="str">
        <f t="shared" si="140"/>
        <v>220112012</v>
      </c>
      <c r="B215" s="453">
        <v>2.2000000000000002</v>
      </c>
      <c r="C215" s="454" t="s">
        <v>212</v>
      </c>
      <c r="D215" s="465" t="s">
        <v>181</v>
      </c>
      <c r="E215" s="455">
        <v>1</v>
      </c>
      <c r="F215" s="466">
        <v>1.1000000000000001</v>
      </c>
      <c r="G215" s="457" t="s">
        <v>106</v>
      </c>
      <c r="H215" s="281">
        <f>'Wind Conditions'!$C$6</f>
        <v>12</v>
      </c>
      <c r="I215" s="480">
        <f>'Wind Conditions'!$C$20</f>
        <v>9.8021333333333349E-2</v>
      </c>
      <c r="J215" s="282">
        <f>'Wind Conditions'!$D$20</f>
        <v>7.0999999999999994E-2</v>
      </c>
      <c r="K215" s="470" t="s">
        <v>196</v>
      </c>
      <c r="L215" s="459">
        <f t="shared" si="139"/>
        <v>120</v>
      </c>
      <c r="M215" s="459">
        <v>0</v>
      </c>
      <c r="N215" s="579" t="s">
        <v>210</v>
      </c>
      <c r="O215" s="461">
        <f>'Wave and Current Conditions'!$O$13</f>
        <v>1.4727272727272727</v>
      </c>
      <c r="P215" s="461">
        <f>'Wave and Current Conditions'!$AD$13</f>
        <v>7.6416666666666657</v>
      </c>
      <c r="Q215" s="467">
        <v>12</v>
      </c>
      <c r="R215" s="468">
        <f t="shared" si="141"/>
        <v>120</v>
      </c>
      <c r="S215" s="420">
        <f t="shared" si="142"/>
        <v>-5</v>
      </c>
      <c r="T215" s="481">
        <f t="shared" si="143"/>
        <v>57508598.853213154</v>
      </c>
      <c r="U215" s="462" t="s">
        <v>211</v>
      </c>
      <c r="V215" s="468">
        <f t="shared" si="145"/>
        <v>120</v>
      </c>
      <c r="W215" s="459">
        <f>'Wave and Current Conditions'!$D$98</f>
        <v>0.12</v>
      </c>
      <c r="X215" s="459">
        <v>400</v>
      </c>
      <c r="Y215" s="459">
        <v>3600</v>
      </c>
      <c r="Z215" s="469">
        <v>0.01</v>
      </c>
    </row>
    <row r="216" spans="1:26" s="459" customFormat="1" x14ac:dyDescent="0.2">
      <c r="A216" s="464" t="str">
        <f t="shared" si="140"/>
        <v>220112013</v>
      </c>
      <c r="B216" s="453">
        <v>2.2000000000000002</v>
      </c>
      <c r="C216" s="454" t="s">
        <v>212</v>
      </c>
      <c r="D216" s="465" t="s">
        <v>181</v>
      </c>
      <c r="E216" s="455">
        <v>1</v>
      </c>
      <c r="F216" s="466">
        <v>1.1000000000000001</v>
      </c>
      <c r="G216" s="457" t="s">
        <v>106</v>
      </c>
      <c r="H216" s="281">
        <f>'Wind Conditions'!$C$6</f>
        <v>12</v>
      </c>
      <c r="I216" s="480">
        <f>'Wind Conditions'!$C$20</f>
        <v>9.8021333333333349E-2</v>
      </c>
      <c r="J216" s="282">
        <f>'Wind Conditions'!$D$20</f>
        <v>7.0999999999999994E-2</v>
      </c>
      <c r="K216" s="460" t="s">
        <v>197</v>
      </c>
      <c r="L216" s="459">
        <f t="shared" si="139"/>
        <v>120</v>
      </c>
      <c r="M216" s="459">
        <v>0</v>
      </c>
      <c r="N216" s="579" t="s">
        <v>210</v>
      </c>
      <c r="O216" s="461">
        <f>'Wave and Current Conditions'!$O$13</f>
        <v>1.4727272727272727</v>
      </c>
      <c r="P216" s="461">
        <f>'Wave and Current Conditions'!$AD$13</f>
        <v>7.6416666666666657</v>
      </c>
      <c r="Q216" s="467">
        <v>13</v>
      </c>
      <c r="R216" s="468">
        <f t="shared" si="141"/>
        <v>120</v>
      </c>
      <c r="S216" s="420">
        <f t="shared" si="142"/>
        <v>-5</v>
      </c>
      <c r="T216" s="481">
        <f t="shared" si="143"/>
        <v>57508598.853213154</v>
      </c>
      <c r="U216" s="462" t="s">
        <v>211</v>
      </c>
      <c r="V216" s="468">
        <f t="shared" si="145"/>
        <v>120</v>
      </c>
      <c r="W216" s="459">
        <f>'Wave and Current Conditions'!$D$98</f>
        <v>0.12</v>
      </c>
      <c r="X216" s="459">
        <v>400</v>
      </c>
      <c r="Y216" s="459">
        <v>3600</v>
      </c>
      <c r="Z216" s="469">
        <v>0.01</v>
      </c>
    </row>
    <row r="217" spans="1:26" s="459" customFormat="1" x14ac:dyDescent="0.2">
      <c r="A217" s="464" t="str">
        <f t="shared" si="140"/>
        <v>220112014</v>
      </c>
      <c r="B217" s="453">
        <v>2.2000000000000002</v>
      </c>
      <c r="C217" s="454" t="s">
        <v>212</v>
      </c>
      <c r="D217" s="465" t="s">
        <v>181</v>
      </c>
      <c r="E217" s="455">
        <v>1</v>
      </c>
      <c r="F217" s="466">
        <v>1.1000000000000001</v>
      </c>
      <c r="G217" s="457" t="s">
        <v>106</v>
      </c>
      <c r="H217" s="281">
        <f>'Wind Conditions'!$C$6</f>
        <v>12</v>
      </c>
      <c r="I217" s="480">
        <f>'Wind Conditions'!$C$20</f>
        <v>9.8021333333333349E-2</v>
      </c>
      <c r="J217" s="282">
        <f>'Wind Conditions'!$D$20</f>
        <v>7.0999999999999994E-2</v>
      </c>
      <c r="K217" s="460" t="s">
        <v>59</v>
      </c>
      <c r="L217" s="459">
        <f t="shared" si="139"/>
        <v>120</v>
      </c>
      <c r="M217" s="459">
        <v>0</v>
      </c>
      <c r="N217" s="579" t="s">
        <v>210</v>
      </c>
      <c r="O217" s="461">
        <f>'Wave and Current Conditions'!$O$13</f>
        <v>1.4727272727272727</v>
      </c>
      <c r="P217" s="461">
        <f>'Wave and Current Conditions'!$AD$13</f>
        <v>7.6416666666666657</v>
      </c>
      <c r="Q217" s="467">
        <v>14</v>
      </c>
      <c r="R217" s="468">
        <f t="shared" si="141"/>
        <v>120</v>
      </c>
      <c r="S217" s="420">
        <f t="shared" si="142"/>
        <v>-5</v>
      </c>
      <c r="T217" s="481">
        <f t="shared" si="143"/>
        <v>57508598.853213154</v>
      </c>
      <c r="U217" s="462" t="s">
        <v>211</v>
      </c>
      <c r="V217" s="468">
        <f t="shared" si="145"/>
        <v>120</v>
      </c>
      <c r="W217" s="459">
        <f>'Wave and Current Conditions'!$D$98</f>
        <v>0.12</v>
      </c>
      <c r="X217" s="459">
        <v>400</v>
      </c>
      <c r="Y217" s="459">
        <v>3600</v>
      </c>
      <c r="Z217" s="469">
        <v>0.01</v>
      </c>
    </row>
    <row r="218" spans="1:26" s="459" customFormat="1" x14ac:dyDescent="0.2">
      <c r="A218" s="464" t="str">
        <f t="shared" si="140"/>
        <v>220112015</v>
      </c>
      <c r="B218" s="453">
        <v>2.2000000000000002</v>
      </c>
      <c r="C218" s="454" t="s">
        <v>212</v>
      </c>
      <c r="D218" s="465" t="s">
        <v>181</v>
      </c>
      <c r="E218" s="455">
        <v>1</v>
      </c>
      <c r="F218" s="466">
        <v>1.1000000000000001</v>
      </c>
      <c r="G218" s="457" t="s">
        <v>106</v>
      </c>
      <c r="H218" s="281">
        <f>'Wind Conditions'!$C$6</f>
        <v>12</v>
      </c>
      <c r="I218" s="480">
        <f>'Wind Conditions'!$C$20</f>
        <v>9.8021333333333349E-2</v>
      </c>
      <c r="J218" s="282">
        <f>'Wind Conditions'!$D$20</f>
        <v>7.0999999999999994E-2</v>
      </c>
      <c r="K218" s="460" t="s">
        <v>198</v>
      </c>
      <c r="L218" s="459">
        <f t="shared" si="139"/>
        <v>120</v>
      </c>
      <c r="M218" s="459">
        <v>0</v>
      </c>
      <c r="N218" s="579" t="s">
        <v>210</v>
      </c>
      <c r="O218" s="461">
        <f>'Wave and Current Conditions'!$O$13</f>
        <v>1.4727272727272727</v>
      </c>
      <c r="P218" s="461">
        <f>'Wave and Current Conditions'!$AD$13</f>
        <v>7.6416666666666657</v>
      </c>
      <c r="Q218" s="467">
        <v>15</v>
      </c>
      <c r="R218" s="468">
        <f t="shared" si="141"/>
        <v>120</v>
      </c>
      <c r="S218" s="420">
        <f t="shared" si="142"/>
        <v>-5</v>
      </c>
      <c r="T218" s="481">
        <f t="shared" si="143"/>
        <v>57508598.853213154</v>
      </c>
      <c r="U218" s="462" t="s">
        <v>211</v>
      </c>
      <c r="V218" s="468">
        <f t="shared" si="145"/>
        <v>120</v>
      </c>
      <c r="W218" s="459">
        <f>'Wave and Current Conditions'!$D$98</f>
        <v>0.12</v>
      </c>
      <c r="X218" s="459">
        <v>400</v>
      </c>
      <c r="Y218" s="459">
        <v>3600</v>
      </c>
      <c r="Z218" s="469">
        <v>0.01</v>
      </c>
    </row>
    <row r="219" spans="1:26" s="459" customFormat="1" x14ac:dyDescent="0.2">
      <c r="A219" s="464" t="str">
        <f t="shared" si="140"/>
        <v>220112016</v>
      </c>
      <c r="B219" s="453">
        <v>2.2000000000000002</v>
      </c>
      <c r="C219" s="454" t="s">
        <v>212</v>
      </c>
      <c r="D219" s="465" t="s">
        <v>181</v>
      </c>
      <c r="E219" s="455">
        <v>1</v>
      </c>
      <c r="F219" s="466">
        <v>1.1000000000000001</v>
      </c>
      <c r="G219" s="457" t="s">
        <v>106</v>
      </c>
      <c r="H219" s="281">
        <f>'Wind Conditions'!$C$6</f>
        <v>12</v>
      </c>
      <c r="I219" s="480">
        <f>'Wind Conditions'!$C$20</f>
        <v>9.8021333333333349E-2</v>
      </c>
      <c r="J219" s="282">
        <f>'Wind Conditions'!$D$20</f>
        <v>7.0999999999999994E-2</v>
      </c>
      <c r="K219" s="460" t="s">
        <v>199</v>
      </c>
      <c r="L219" s="459">
        <f t="shared" si="139"/>
        <v>120</v>
      </c>
      <c r="M219" s="459">
        <v>0</v>
      </c>
      <c r="N219" s="579" t="s">
        <v>210</v>
      </c>
      <c r="O219" s="461">
        <f>'Wave and Current Conditions'!$O$13</f>
        <v>1.4727272727272727</v>
      </c>
      <c r="P219" s="461">
        <f>'Wave and Current Conditions'!$AD$13</f>
        <v>7.6416666666666657</v>
      </c>
      <c r="Q219" s="467">
        <v>16</v>
      </c>
      <c r="R219" s="468">
        <f t="shared" si="141"/>
        <v>120</v>
      </c>
      <c r="S219" s="420">
        <f t="shared" si="142"/>
        <v>-5</v>
      </c>
      <c r="T219" s="481">
        <f t="shared" si="143"/>
        <v>57508598.853213154</v>
      </c>
      <c r="U219" s="462" t="s">
        <v>211</v>
      </c>
      <c r="V219" s="468">
        <f t="shared" si="145"/>
        <v>120</v>
      </c>
      <c r="W219" s="459">
        <f>'Wave and Current Conditions'!$D$98</f>
        <v>0.12</v>
      </c>
      <c r="X219" s="459">
        <v>400</v>
      </c>
      <c r="Y219" s="459">
        <v>3600</v>
      </c>
      <c r="Z219" s="469">
        <v>0.01</v>
      </c>
    </row>
    <row r="220" spans="1:26" s="459" customFormat="1" x14ac:dyDescent="0.2">
      <c r="A220" s="464" t="str">
        <f t="shared" si="140"/>
        <v>220112017</v>
      </c>
      <c r="B220" s="453">
        <v>2.2000000000000002</v>
      </c>
      <c r="C220" s="454" t="s">
        <v>212</v>
      </c>
      <c r="D220" s="465" t="s">
        <v>181</v>
      </c>
      <c r="E220" s="455">
        <v>1</v>
      </c>
      <c r="F220" s="466">
        <v>1.1000000000000001</v>
      </c>
      <c r="G220" s="457" t="s">
        <v>106</v>
      </c>
      <c r="H220" s="281">
        <f>'Wind Conditions'!$C$6</f>
        <v>12</v>
      </c>
      <c r="I220" s="480">
        <f>'Wind Conditions'!$C$20</f>
        <v>9.8021333333333349E-2</v>
      </c>
      <c r="J220" s="282">
        <f>'Wind Conditions'!$D$20</f>
        <v>7.0999999999999994E-2</v>
      </c>
      <c r="K220" s="460" t="s">
        <v>200</v>
      </c>
      <c r="L220" s="459">
        <f t="shared" si="139"/>
        <v>120</v>
      </c>
      <c r="M220" s="459">
        <v>0</v>
      </c>
      <c r="N220" s="579" t="s">
        <v>210</v>
      </c>
      <c r="O220" s="461">
        <f>'Wave and Current Conditions'!$O$13</f>
        <v>1.4727272727272727</v>
      </c>
      <c r="P220" s="461">
        <f>'Wave and Current Conditions'!$AD$13</f>
        <v>7.6416666666666657</v>
      </c>
      <c r="Q220" s="467">
        <v>17</v>
      </c>
      <c r="R220" s="468">
        <f t="shared" si="141"/>
        <v>120</v>
      </c>
      <c r="S220" s="420">
        <f t="shared" si="142"/>
        <v>-5</v>
      </c>
      <c r="T220" s="481">
        <f t="shared" si="143"/>
        <v>57508598.853213154</v>
      </c>
      <c r="U220" s="462" t="s">
        <v>211</v>
      </c>
      <c r="V220" s="468">
        <f t="shared" si="145"/>
        <v>120</v>
      </c>
      <c r="W220" s="459">
        <f>'Wave and Current Conditions'!$D$98</f>
        <v>0.12</v>
      </c>
      <c r="X220" s="459">
        <v>400</v>
      </c>
      <c r="Y220" s="459">
        <v>3600</v>
      </c>
      <c r="Z220" s="469">
        <v>0.01</v>
      </c>
    </row>
    <row r="221" spans="1:26" s="459" customFormat="1" x14ac:dyDescent="0.2">
      <c r="A221" s="464" t="str">
        <f t="shared" si="140"/>
        <v>220112018</v>
      </c>
      <c r="B221" s="453">
        <v>2.2000000000000002</v>
      </c>
      <c r="C221" s="454" t="s">
        <v>212</v>
      </c>
      <c r="D221" s="465" t="s">
        <v>181</v>
      </c>
      <c r="E221" s="455">
        <v>1</v>
      </c>
      <c r="F221" s="466">
        <v>1.1000000000000001</v>
      </c>
      <c r="G221" s="457" t="s">
        <v>106</v>
      </c>
      <c r="H221" s="281">
        <f>'Wind Conditions'!$C$6</f>
        <v>12</v>
      </c>
      <c r="I221" s="480">
        <f>'Wind Conditions'!$C$20</f>
        <v>9.8021333333333349E-2</v>
      </c>
      <c r="J221" s="282">
        <f>'Wind Conditions'!$D$20</f>
        <v>7.0999999999999994E-2</v>
      </c>
      <c r="K221" s="470" t="s">
        <v>201</v>
      </c>
      <c r="L221" s="459">
        <f t="shared" si="139"/>
        <v>120</v>
      </c>
      <c r="M221" s="459">
        <v>0</v>
      </c>
      <c r="N221" s="579" t="s">
        <v>210</v>
      </c>
      <c r="O221" s="461">
        <f>'Wave and Current Conditions'!$O$13</f>
        <v>1.4727272727272727</v>
      </c>
      <c r="P221" s="461">
        <f>'Wave and Current Conditions'!$AD$13</f>
        <v>7.6416666666666657</v>
      </c>
      <c r="Q221" s="467">
        <v>18</v>
      </c>
      <c r="R221" s="468">
        <f t="shared" si="141"/>
        <v>120</v>
      </c>
      <c r="S221" s="420">
        <f t="shared" si="142"/>
        <v>-5</v>
      </c>
      <c r="T221" s="481">
        <f t="shared" si="143"/>
        <v>57508598.853213154</v>
      </c>
      <c r="U221" s="462" t="s">
        <v>211</v>
      </c>
      <c r="V221" s="468">
        <f t="shared" si="145"/>
        <v>120</v>
      </c>
      <c r="W221" s="459">
        <f>'Wave and Current Conditions'!$D$98</f>
        <v>0.12</v>
      </c>
      <c r="X221" s="459">
        <v>400</v>
      </c>
      <c r="Y221" s="459">
        <v>3600</v>
      </c>
      <c r="Z221" s="469">
        <v>0.01</v>
      </c>
    </row>
    <row r="222" spans="1:26" s="459" customFormat="1" x14ac:dyDescent="0.2">
      <c r="A222" s="452" t="str">
        <f t="shared" si="140"/>
        <v>220115001</v>
      </c>
      <c r="B222" s="453">
        <v>2.2000000000000002</v>
      </c>
      <c r="C222" s="454" t="s">
        <v>212</v>
      </c>
      <c r="D222" s="453" t="s">
        <v>181</v>
      </c>
      <c r="E222" s="455">
        <v>1</v>
      </c>
      <c r="F222" s="456">
        <v>1.1000000000000001</v>
      </c>
      <c r="G222" s="457" t="s">
        <v>106</v>
      </c>
      <c r="H222" s="281">
        <f>'Wind Conditions'!$C$6</f>
        <v>12</v>
      </c>
      <c r="I222" s="480">
        <f>'Wind Conditions'!$C$20</f>
        <v>9.8021333333333349E-2</v>
      </c>
      <c r="J222" s="282">
        <f>'Wind Conditions'!$D$20</f>
        <v>7.0999999999999994E-2</v>
      </c>
      <c r="K222" s="458" t="s">
        <v>182</v>
      </c>
      <c r="L222" s="459">
        <f t="shared" si="139"/>
        <v>150</v>
      </c>
      <c r="M222" s="459">
        <v>0</v>
      </c>
      <c r="N222" s="579" t="s">
        <v>210</v>
      </c>
      <c r="O222" s="461">
        <f>'Wave and Current Conditions'!$O$13</f>
        <v>1.4727272727272727</v>
      </c>
      <c r="P222" s="461">
        <f>'Wave and Current Conditions'!$AD$13</f>
        <v>7.6416666666666657</v>
      </c>
      <c r="Q222" s="458">
        <v>1</v>
      </c>
      <c r="R222" s="459">
        <f t="shared" si="141"/>
        <v>150</v>
      </c>
      <c r="S222" s="420">
        <f t="shared" si="142"/>
        <v>-5</v>
      </c>
      <c r="T222" s="481">
        <f t="shared" si="143"/>
        <v>57508598.853213154</v>
      </c>
      <c r="U222" s="462" t="s">
        <v>211</v>
      </c>
      <c r="V222" s="459">
        <f t="shared" ref="V222:V227" si="146">R222</f>
        <v>150</v>
      </c>
      <c r="W222" s="459">
        <f>'Wave and Current Conditions'!$D$98</f>
        <v>0.12</v>
      </c>
      <c r="X222" s="459">
        <v>400</v>
      </c>
      <c r="Y222" s="459">
        <v>3600</v>
      </c>
      <c r="Z222" s="463">
        <v>0.01</v>
      </c>
    </row>
    <row r="223" spans="1:26" s="459" customFormat="1" x14ac:dyDescent="0.2">
      <c r="A223" s="452" t="str">
        <f t="shared" si="140"/>
        <v>220115002</v>
      </c>
      <c r="B223" s="453">
        <v>2.2000000000000002</v>
      </c>
      <c r="C223" s="454" t="s">
        <v>212</v>
      </c>
      <c r="D223" s="453" t="s">
        <v>181</v>
      </c>
      <c r="E223" s="455">
        <v>1</v>
      </c>
      <c r="F223" s="456">
        <v>1.1000000000000001</v>
      </c>
      <c r="G223" s="457" t="s">
        <v>106</v>
      </c>
      <c r="H223" s="281">
        <f>'Wind Conditions'!$C$6</f>
        <v>12</v>
      </c>
      <c r="I223" s="480">
        <f>'Wind Conditions'!$C$20</f>
        <v>9.8021333333333349E-2</v>
      </c>
      <c r="J223" s="282">
        <f>'Wind Conditions'!$D$20</f>
        <v>7.0999999999999994E-2</v>
      </c>
      <c r="K223" s="458" t="s">
        <v>91</v>
      </c>
      <c r="L223" s="459">
        <f t="shared" si="139"/>
        <v>150</v>
      </c>
      <c r="M223" s="459">
        <v>0</v>
      </c>
      <c r="N223" s="579" t="s">
        <v>210</v>
      </c>
      <c r="O223" s="461">
        <f>'Wave and Current Conditions'!$O$13</f>
        <v>1.4727272727272727</v>
      </c>
      <c r="P223" s="461">
        <f>'Wave and Current Conditions'!$AD$13</f>
        <v>7.6416666666666657</v>
      </c>
      <c r="Q223" s="458">
        <v>2</v>
      </c>
      <c r="R223" s="459">
        <f t="shared" si="141"/>
        <v>150</v>
      </c>
      <c r="S223" s="420">
        <f t="shared" si="142"/>
        <v>-5</v>
      </c>
      <c r="T223" s="481">
        <f t="shared" si="143"/>
        <v>57508598.853213154</v>
      </c>
      <c r="U223" s="462" t="s">
        <v>211</v>
      </c>
      <c r="V223" s="459">
        <f t="shared" si="146"/>
        <v>150</v>
      </c>
      <c r="W223" s="459">
        <f>'Wave and Current Conditions'!$D$98</f>
        <v>0.12</v>
      </c>
      <c r="X223" s="459">
        <v>400</v>
      </c>
      <c r="Y223" s="459">
        <v>3600</v>
      </c>
      <c r="Z223" s="463">
        <v>0.01</v>
      </c>
    </row>
    <row r="224" spans="1:26" s="459" customFormat="1" x14ac:dyDescent="0.2">
      <c r="A224" s="452" t="str">
        <f t="shared" si="140"/>
        <v>220115003</v>
      </c>
      <c r="B224" s="453">
        <v>2.2000000000000002</v>
      </c>
      <c r="C224" s="454" t="s">
        <v>212</v>
      </c>
      <c r="D224" s="453" t="s">
        <v>181</v>
      </c>
      <c r="E224" s="455">
        <v>1</v>
      </c>
      <c r="F224" s="456">
        <v>1.1000000000000001</v>
      </c>
      <c r="G224" s="457" t="s">
        <v>106</v>
      </c>
      <c r="H224" s="281">
        <f>'Wind Conditions'!$C$6</f>
        <v>12</v>
      </c>
      <c r="I224" s="480">
        <f>'Wind Conditions'!$C$20</f>
        <v>9.8021333333333349E-2</v>
      </c>
      <c r="J224" s="282">
        <f>'Wind Conditions'!$D$20</f>
        <v>7.0999999999999994E-2</v>
      </c>
      <c r="K224" s="458" t="s">
        <v>186</v>
      </c>
      <c r="L224" s="459">
        <f t="shared" si="139"/>
        <v>150</v>
      </c>
      <c r="M224" s="459">
        <v>0</v>
      </c>
      <c r="N224" s="579" t="s">
        <v>210</v>
      </c>
      <c r="O224" s="461">
        <f>'Wave and Current Conditions'!$O$13</f>
        <v>1.4727272727272727</v>
      </c>
      <c r="P224" s="461">
        <f>'Wave and Current Conditions'!$AD$13</f>
        <v>7.6416666666666657</v>
      </c>
      <c r="Q224" s="458">
        <v>3</v>
      </c>
      <c r="R224" s="459">
        <f t="shared" si="141"/>
        <v>150</v>
      </c>
      <c r="S224" s="420">
        <f t="shared" si="142"/>
        <v>-5</v>
      </c>
      <c r="T224" s="481">
        <f t="shared" si="143"/>
        <v>57508598.853213154</v>
      </c>
      <c r="U224" s="462" t="s">
        <v>211</v>
      </c>
      <c r="V224" s="459">
        <f t="shared" si="146"/>
        <v>150</v>
      </c>
      <c r="W224" s="459">
        <f>'Wave and Current Conditions'!$D$98</f>
        <v>0.12</v>
      </c>
      <c r="X224" s="459">
        <v>400</v>
      </c>
      <c r="Y224" s="459">
        <v>3600</v>
      </c>
      <c r="Z224" s="463">
        <v>0.01</v>
      </c>
    </row>
    <row r="225" spans="1:26" s="459" customFormat="1" x14ac:dyDescent="0.2">
      <c r="A225" s="452" t="str">
        <f t="shared" si="140"/>
        <v>220115004</v>
      </c>
      <c r="B225" s="453">
        <v>2.2000000000000002</v>
      </c>
      <c r="C225" s="454" t="s">
        <v>212</v>
      </c>
      <c r="D225" s="453" t="s">
        <v>181</v>
      </c>
      <c r="E225" s="455">
        <v>1</v>
      </c>
      <c r="F225" s="456">
        <v>1.1000000000000001</v>
      </c>
      <c r="G225" s="457" t="s">
        <v>106</v>
      </c>
      <c r="H225" s="281">
        <f>'Wind Conditions'!$C$6</f>
        <v>12</v>
      </c>
      <c r="I225" s="480">
        <f>'Wind Conditions'!$C$20</f>
        <v>9.8021333333333349E-2</v>
      </c>
      <c r="J225" s="282">
        <f>'Wind Conditions'!$D$20</f>
        <v>7.0999999999999994E-2</v>
      </c>
      <c r="K225" s="458" t="s">
        <v>187</v>
      </c>
      <c r="L225" s="459">
        <f t="shared" si="139"/>
        <v>150</v>
      </c>
      <c r="M225" s="459">
        <v>0</v>
      </c>
      <c r="N225" s="579" t="s">
        <v>210</v>
      </c>
      <c r="O225" s="461">
        <f>'Wave and Current Conditions'!$O$13</f>
        <v>1.4727272727272727</v>
      </c>
      <c r="P225" s="461">
        <f>'Wave and Current Conditions'!$AD$13</f>
        <v>7.6416666666666657</v>
      </c>
      <c r="Q225" s="458">
        <v>4</v>
      </c>
      <c r="R225" s="459">
        <f t="shared" si="141"/>
        <v>150</v>
      </c>
      <c r="S225" s="420">
        <f t="shared" si="142"/>
        <v>-5</v>
      </c>
      <c r="T225" s="481">
        <f t="shared" si="143"/>
        <v>57508598.853213154</v>
      </c>
      <c r="U225" s="462" t="s">
        <v>211</v>
      </c>
      <c r="V225" s="459">
        <f t="shared" si="146"/>
        <v>150</v>
      </c>
      <c r="W225" s="459">
        <f>'Wave and Current Conditions'!$D$98</f>
        <v>0.12</v>
      </c>
      <c r="X225" s="459">
        <v>400</v>
      </c>
      <c r="Y225" s="459">
        <v>3600</v>
      </c>
      <c r="Z225" s="463">
        <v>0.01</v>
      </c>
    </row>
    <row r="226" spans="1:26" s="459" customFormat="1" x14ac:dyDescent="0.2">
      <c r="A226" s="452" t="str">
        <f t="shared" si="140"/>
        <v>220115005</v>
      </c>
      <c r="B226" s="453">
        <v>2.2000000000000002</v>
      </c>
      <c r="C226" s="454" t="s">
        <v>212</v>
      </c>
      <c r="D226" s="453" t="s">
        <v>181</v>
      </c>
      <c r="E226" s="455">
        <v>1</v>
      </c>
      <c r="F226" s="456">
        <v>1.1000000000000001</v>
      </c>
      <c r="G226" s="457" t="s">
        <v>106</v>
      </c>
      <c r="H226" s="281">
        <f>'Wind Conditions'!$C$6</f>
        <v>12</v>
      </c>
      <c r="I226" s="480">
        <f>'Wind Conditions'!$C$20</f>
        <v>9.8021333333333349E-2</v>
      </c>
      <c r="J226" s="282">
        <f>'Wind Conditions'!$D$20</f>
        <v>7.0999999999999994E-2</v>
      </c>
      <c r="K226" s="458" t="s">
        <v>188</v>
      </c>
      <c r="L226" s="459">
        <f t="shared" si="139"/>
        <v>150</v>
      </c>
      <c r="M226" s="459">
        <v>0</v>
      </c>
      <c r="N226" s="579" t="s">
        <v>210</v>
      </c>
      <c r="O226" s="461">
        <f>'Wave and Current Conditions'!$O$13</f>
        <v>1.4727272727272727</v>
      </c>
      <c r="P226" s="461">
        <f>'Wave and Current Conditions'!$AD$13</f>
        <v>7.6416666666666657</v>
      </c>
      <c r="Q226" s="458">
        <v>5</v>
      </c>
      <c r="R226" s="459">
        <f t="shared" si="141"/>
        <v>150</v>
      </c>
      <c r="S226" s="420">
        <f t="shared" si="142"/>
        <v>-5</v>
      </c>
      <c r="T226" s="481">
        <f t="shared" si="143"/>
        <v>57508598.853213154</v>
      </c>
      <c r="U226" s="462" t="s">
        <v>211</v>
      </c>
      <c r="V226" s="459">
        <f t="shared" si="146"/>
        <v>150</v>
      </c>
      <c r="W226" s="459">
        <f>'Wave and Current Conditions'!$D$98</f>
        <v>0.12</v>
      </c>
      <c r="X226" s="459">
        <v>400</v>
      </c>
      <c r="Y226" s="459">
        <v>3600</v>
      </c>
      <c r="Z226" s="463">
        <v>0.01</v>
      </c>
    </row>
    <row r="227" spans="1:26" s="459" customFormat="1" x14ac:dyDescent="0.2">
      <c r="A227" s="464" t="str">
        <f t="shared" si="140"/>
        <v>220115006</v>
      </c>
      <c r="B227" s="453">
        <v>2.2000000000000002</v>
      </c>
      <c r="C227" s="454" t="s">
        <v>212</v>
      </c>
      <c r="D227" s="465" t="s">
        <v>181</v>
      </c>
      <c r="E227" s="455">
        <v>1</v>
      </c>
      <c r="F227" s="466">
        <v>1.1000000000000001</v>
      </c>
      <c r="G227" s="457" t="s">
        <v>106</v>
      </c>
      <c r="H227" s="281">
        <f>'Wind Conditions'!$C$6</f>
        <v>12</v>
      </c>
      <c r="I227" s="480">
        <f>'Wind Conditions'!$C$20</f>
        <v>9.8021333333333349E-2</v>
      </c>
      <c r="J227" s="282">
        <f>'Wind Conditions'!$D$20</f>
        <v>7.0999999999999994E-2</v>
      </c>
      <c r="K227" s="467" t="s">
        <v>190</v>
      </c>
      <c r="L227" s="459">
        <f t="shared" si="139"/>
        <v>150</v>
      </c>
      <c r="M227" s="459">
        <v>0</v>
      </c>
      <c r="N227" s="579" t="s">
        <v>210</v>
      </c>
      <c r="O227" s="461">
        <f>'Wave and Current Conditions'!$O$13</f>
        <v>1.4727272727272727</v>
      </c>
      <c r="P227" s="461">
        <f>'Wave and Current Conditions'!$AD$13</f>
        <v>7.6416666666666657</v>
      </c>
      <c r="Q227" s="467">
        <v>6</v>
      </c>
      <c r="R227" s="468">
        <f t="shared" si="141"/>
        <v>150</v>
      </c>
      <c r="S227" s="420">
        <f t="shared" si="142"/>
        <v>-5</v>
      </c>
      <c r="T227" s="481">
        <f t="shared" si="143"/>
        <v>57508598.853213154</v>
      </c>
      <c r="U227" s="462" t="s">
        <v>211</v>
      </c>
      <c r="V227" s="468">
        <f t="shared" si="146"/>
        <v>150</v>
      </c>
      <c r="W227" s="459">
        <f>'Wave and Current Conditions'!$D$98</f>
        <v>0.12</v>
      </c>
      <c r="X227" s="459">
        <v>400</v>
      </c>
      <c r="Y227" s="459">
        <v>3600</v>
      </c>
      <c r="Z227" s="469">
        <v>0.01</v>
      </c>
    </row>
    <row r="228" spans="1:26" s="459" customFormat="1" x14ac:dyDescent="0.2">
      <c r="A228" s="464" t="str">
        <f t="shared" si="140"/>
        <v>220115007</v>
      </c>
      <c r="B228" s="453">
        <v>2.2000000000000002</v>
      </c>
      <c r="C228" s="454" t="s">
        <v>212</v>
      </c>
      <c r="D228" s="465" t="s">
        <v>181</v>
      </c>
      <c r="E228" s="455">
        <v>1</v>
      </c>
      <c r="F228" s="466">
        <v>1.1000000000000001</v>
      </c>
      <c r="G228" s="457" t="s">
        <v>106</v>
      </c>
      <c r="H228" s="281">
        <f>'Wind Conditions'!$C$6</f>
        <v>12</v>
      </c>
      <c r="I228" s="480">
        <f>'Wind Conditions'!$C$20</f>
        <v>9.8021333333333349E-2</v>
      </c>
      <c r="J228" s="282">
        <f>'Wind Conditions'!$D$20</f>
        <v>7.0999999999999994E-2</v>
      </c>
      <c r="K228" s="460" t="s">
        <v>191</v>
      </c>
      <c r="L228" s="459">
        <f t="shared" si="139"/>
        <v>150</v>
      </c>
      <c r="M228" s="459">
        <v>0</v>
      </c>
      <c r="N228" s="579" t="s">
        <v>210</v>
      </c>
      <c r="O228" s="461">
        <f>'Wave and Current Conditions'!$O$13</f>
        <v>1.4727272727272727</v>
      </c>
      <c r="P228" s="461">
        <f>'Wave and Current Conditions'!$AD$13</f>
        <v>7.6416666666666657</v>
      </c>
      <c r="Q228" s="467">
        <v>7</v>
      </c>
      <c r="R228" s="468">
        <f t="shared" si="141"/>
        <v>150</v>
      </c>
      <c r="S228" s="420">
        <f t="shared" si="142"/>
        <v>-5</v>
      </c>
      <c r="T228" s="481">
        <f t="shared" si="143"/>
        <v>57508598.853213154</v>
      </c>
      <c r="U228" s="462" t="s">
        <v>211</v>
      </c>
      <c r="V228" s="468">
        <f t="shared" ref="V228:V239" si="147">R228</f>
        <v>150</v>
      </c>
      <c r="W228" s="459">
        <f>'Wave and Current Conditions'!$D$98</f>
        <v>0.12</v>
      </c>
      <c r="X228" s="459">
        <v>400</v>
      </c>
      <c r="Y228" s="459">
        <v>3600</v>
      </c>
      <c r="Z228" s="469">
        <v>0.01</v>
      </c>
    </row>
    <row r="229" spans="1:26" s="459" customFormat="1" x14ac:dyDescent="0.2">
      <c r="A229" s="464" t="str">
        <f t="shared" si="140"/>
        <v>220115008</v>
      </c>
      <c r="B229" s="453">
        <v>2.2000000000000002</v>
      </c>
      <c r="C229" s="454" t="s">
        <v>212</v>
      </c>
      <c r="D229" s="465" t="s">
        <v>181</v>
      </c>
      <c r="E229" s="455">
        <v>1</v>
      </c>
      <c r="F229" s="466">
        <v>1.1000000000000001</v>
      </c>
      <c r="G229" s="457" t="s">
        <v>106</v>
      </c>
      <c r="H229" s="281">
        <f>'Wind Conditions'!$C$6</f>
        <v>12</v>
      </c>
      <c r="I229" s="480">
        <f>'Wind Conditions'!$C$20</f>
        <v>9.8021333333333349E-2</v>
      </c>
      <c r="J229" s="282">
        <f>'Wind Conditions'!$D$20</f>
        <v>7.0999999999999994E-2</v>
      </c>
      <c r="K229" s="460" t="s">
        <v>192</v>
      </c>
      <c r="L229" s="459">
        <f t="shared" si="139"/>
        <v>150</v>
      </c>
      <c r="M229" s="459">
        <v>0</v>
      </c>
      <c r="N229" s="579" t="s">
        <v>210</v>
      </c>
      <c r="O229" s="461">
        <f>'Wave and Current Conditions'!$O$13</f>
        <v>1.4727272727272727</v>
      </c>
      <c r="P229" s="461">
        <f>'Wave and Current Conditions'!$AD$13</f>
        <v>7.6416666666666657</v>
      </c>
      <c r="Q229" s="467">
        <v>8</v>
      </c>
      <c r="R229" s="468">
        <f t="shared" si="141"/>
        <v>150</v>
      </c>
      <c r="S229" s="420">
        <f t="shared" si="142"/>
        <v>-5</v>
      </c>
      <c r="T229" s="481">
        <f t="shared" si="143"/>
        <v>57508598.853213154</v>
      </c>
      <c r="U229" s="462" t="s">
        <v>211</v>
      </c>
      <c r="V229" s="468">
        <f t="shared" si="147"/>
        <v>150</v>
      </c>
      <c r="W229" s="459">
        <f>'Wave and Current Conditions'!$D$98</f>
        <v>0.12</v>
      </c>
      <c r="X229" s="459">
        <v>400</v>
      </c>
      <c r="Y229" s="459">
        <v>3600</v>
      </c>
      <c r="Z229" s="469">
        <v>0.01</v>
      </c>
    </row>
    <row r="230" spans="1:26" s="459" customFormat="1" x14ac:dyDescent="0.2">
      <c r="A230" s="464" t="str">
        <f t="shared" si="140"/>
        <v>220115009</v>
      </c>
      <c r="B230" s="453">
        <v>2.2000000000000002</v>
      </c>
      <c r="C230" s="454" t="s">
        <v>212</v>
      </c>
      <c r="D230" s="465" t="s">
        <v>181</v>
      </c>
      <c r="E230" s="455">
        <v>1</v>
      </c>
      <c r="F230" s="466">
        <v>1.1000000000000001</v>
      </c>
      <c r="G230" s="457" t="s">
        <v>106</v>
      </c>
      <c r="H230" s="281">
        <f>'Wind Conditions'!$C$6</f>
        <v>12</v>
      </c>
      <c r="I230" s="480">
        <f>'Wind Conditions'!$C$20</f>
        <v>9.8021333333333349E-2</v>
      </c>
      <c r="J230" s="282">
        <f>'Wind Conditions'!$D$20</f>
        <v>7.0999999999999994E-2</v>
      </c>
      <c r="K230" s="460" t="s">
        <v>193</v>
      </c>
      <c r="L230" s="459">
        <f t="shared" si="139"/>
        <v>150</v>
      </c>
      <c r="M230" s="459">
        <v>0</v>
      </c>
      <c r="N230" s="579" t="s">
        <v>210</v>
      </c>
      <c r="O230" s="461">
        <f>'Wave and Current Conditions'!$O$13</f>
        <v>1.4727272727272727</v>
      </c>
      <c r="P230" s="461">
        <f>'Wave and Current Conditions'!$AD$13</f>
        <v>7.6416666666666657</v>
      </c>
      <c r="Q230" s="467">
        <v>9</v>
      </c>
      <c r="R230" s="468">
        <f t="shared" si="141"/>
        <v>150</v>
      </c>
      <c r="S230" s="420">
        <f t="shared" si="142"/>
        <v>-5</v>
      </c>
      <c r="T230" s="481">
        <f t="shared" si="143"/>
        <v>57508598.853213154</v>
      </c>
      <c r="U230" s="462" t="s">
        <v>211</v>
      </c>
      <c r="V230" s="468">
        <f t="shared" si="147"/>
        <v>150</v>
      </c>
      <c r="W230" s="459">
        <f>'Wave and Current Conditions'!$D$98</f>
        <v>0.12</v>
      </c>
      <c r="X230" s="459">
        <v>400</v>
      </c>
      <c r="Y230" s="459">
        <v>3600</v>
      </c>
      <c r="Z230" s="469">
        <v>0.01</v>
      </c>
    </row>
    <row r="231" spans="1:26" s="459" customFormat="1" x14ac:dyDescent="0.2">
      <c r="A231" s="464" t="str">
        <f t="shared" si="140"/>
        <v>220115010</v>
      </c>
      <c r="B231" s="453">
        <v>2.2000000000000002</v>
      </c>
      <c r="C231" s="454" t="s">
        <v>212</v>
      </c>
      <c r="D231" s="465" t="s">
        <v>181</v>
      </c>
      <c r="E231" s="455">
        <v>1</v>
      </c>
      <c r="F231" s="466">
        <v>1.1000000000000001</v>
      </c>
      <c r="G231" s="457" t="s">
        <v>106</v>
      </c>
      <c r="H231" s="281">
        <f>'Wind Conditions'!$C$6</f>
        <v>12</v>
      </c>
      <c r="I231" s="480">
        <f>'Wind Conditions'!$C$20</f>
        <v>9.8021333333333349E-2</v>
      </c>
      <c r="J231" s="282">
        <f>'Wind Conditions'!$D$20</f>
        <v>7.0999999999999994E-2</v>
      </c>
      <c r="K231" s="460" t="s">
        <v>194</v>
      </c>
      <c r="L231" s="459">
        <f t="shared" si="139"/>
        <v>150</v>
      </c>
      <c r="M231" s="459">
        <v>0</v>
      </c>
      <c r="N231" s="579" t="s">
        <v>210</v>
      </c>
      <c r="O231" s="461">
        <f>'Wave and Current Conditions'!$O$13</f>
        <v>1.4727272727272727</v>
      </c>
      <c r="P231" s="461">
        <f>'Wave and Current Conditions'!$AD$13</f>
        <v>7.6416666666666657</v>
      </c>
      <c r="Q231" s="467">
        <v>10</v>
      </c>
      <c r="R231" s="468">
        <f t="shared" si="141"/>
        <v>150</v>
      </c>
      <c r="S231" s="420">
        <f t="shared" si="142"/>
        <v>-5</v>
      </c>
      <c r="T231" s="481">
        <f t="shared" si="143"/>
        <v>57508598.853213154</v>
      </c>
      <c r="U231" s="462" t="s">
        <v>211</v>
      </c>
      <c r="V231" s="468">
        <f t="shared" si="147"/>
        <v>150</v>
      </c>
      <c r="W231" s="459">
        <f>'Wave and Current Conditions'!$D$98</f>
        <v>0.12</v>
      </c>
      <c r="X231" s="459">
        <v>400</v>
      </c>
      <c r="Y231" s="459">
        <v>3600</v>
      </c>
      <c r="Z231" s="469">
        <v>0.01</v>
      </c>
    </row>
    <row r="232" spans="1:26" s="459" customFormat="1" x14ac:dyDescent="0.2">
      <c r="A232" s="464" t="str">
        <f t="shared" si="140"/>
        <v>220115011</v>
      </c>
      <c r="B232" s="453">
        <v>2.2000000000000002</v>
      </c>
      <c r="C232" s="454" t="s">
        <v>212</v>
      </c>
      <c r="D232" s="465" t="s">
        <v>181</v>
      </c>
      <c r="E232" s="455">
        <v>1</v>
      </c>
      <c r="F232" s="466">
        <v>1.1000000000000001</v>
      </c>
      <c r="G232" s="457" t="s">
        <v>106</v>
      </c>
      <c r="H232" s="281">
        <f>'Wind Conditions'!$C$6</f>
        <v>12</v>
      </c>
      <c r="I232" s="480">
        <f>'Wind Conditions'!$C$20</f>
        <v>9.8021333333333349E-2</v>
      </c>
      <c r="J232" s="282">
        <f>'Wind Conditions'!$D$20</f>
        <v>7.0999999999999994E-2</v>
      </c>
      <c r="K232" s="460" t="s">
        <v>195</v>
      </c>
      <c r="L232" s="459">
        <f t="shared" si="139"/>
        <v>150</v>
      </c>
      <c r="M232" s="459">
        <v>0</v>
      </c>
      <c r="N232" s="579" t="s">
        <v>210</v>
      </c>
      <c r="O232" s="461">
        <f>'Wave and Current Conditions'!$O$13</f>
        <v>1.4727272727272727</v>
      </c>
      <c r="P232" s="461">
        <f>'Wave and Current Conditions'!$AD$13</f>
        <v>7.6416666666666657</v>
      </c>
      <c r="Q232" s="467">
        <v>11</v>
      </c>
      <c r="R232" s="468">
        <f t="shared" si="141"/>
        <v>150</v>
      </c>
      <c r="S232" s="420">
        <f t="shared" si="142"/>
        <v>-5</v>
      </c>
      <c r="T232" s="481">
        <f t="shared" si="143"/>
        <v>57508598.853213154</v>
      </c>
      <c r="U232" s="462" t="s">
        <v>211</v>
      </c>
      <c r="V232" s="468">
        <f t="shared" si="147"/>
        <v>150</v>
      </c>
      <c r="W232" s="459">
        <f>'Wave and Current Conditions'!$D$98</f>
        <v>0.12</v>
      </c>
      <c r="X232" s="459">
        <v>400</v>
      </c>
      <c r="Y232" s="459">
        <v>3600</v>
      </c>
      <c r="Z232" s="469">
        <v>0.01</v>
      </c>
    </row>
    <row r="233" spans="1:26" s="459" customFormat="1" x14ac:dyDescent="0.2">
      <c r="A233" s="464" t="str">
        <f t="shared" si="140"/>
        <v>220115012</v>
      </c>
      <c r="B233" s="453">
        <v>2.2000000000000002</v>
      </c>
      <c r="C233" s="454" t="s">
        <v>212</v>
      </c>
      <c r="D233" s="465" t="s">
        <v>181</v>
      </c>
      <c r="E233" s="455">
        <v>1</v>
      </c>
      <c r="F233" s="466">
        <v>1.1000000000000001</v>
      </c>
      <c r="G233" s="457" t="s">
        <v>106</v>
      </c>
      <c r="H233" s="281">
        <f>'Wind Conditions'!$C$6</f>
        <v>12</v>
      </c>
      <c r="I233" s="480">
        <f>'Wind Conditions'!$C$20</f>
        <v>9.8021333333333349E-2</v>
      </c>
      <c r="J233" s="282">
        <f>'Wind Conditions'!$D$20</f>
        <v>7.0999999999999994E-2</v>
      </c>
      <c r="K233" s="470" t="s">
        <v>196</v>
      </c>
      <c r="L233" s="459">
        <f t="shared" si="139"/>
        <v>150</v>
      </c>
      <c r="M233" s="459">
        <v>0</v>
      </c>
      <c r="N233" s="579" t="s">
        <v>210</v>
      </c>
      <c r="O233" s="461">
        <f>'Wave and Current Conditions'!$O$13</f>
        <v>1.4727272727272727</v>
      </c>
      <c r="P233" s="461">
        <f>'Wave and Current Conditions'!$AD$13</f>
        <v>7.6416666666666657</v>
      </c>
      <c r="Q233" s="467">
        <v>12</v>
      </c>
      <c r="R233" s="468">
        <f t="shared" si="141"/>
        <v>150</v>
      </c>
      <c r="S233" s="420">
        <f t="shared" si="142"/>
        <v>-5</v>
      </c>
      <c r="T233" s="481">
        <f t="shared" si="143"/>
        <v>57508598.853213154</v>
      </c>
      <c r="U233" s="462" t="s">
        <v>211</v>
      </c>
      <c r="V233" s="468">
        <f t="shared" si="147"/>
        <v>150</v>
      </c>
      <c r="W233" s="459">
        <f>'Wave and Current Conditions'!$D$98</f>
        <v>0.12</v>
      </c>
      <c r="X233" s="459">
        <v>400</v>
      </c>
      <c r="Y233" s="459">
        <v>3600</v>
      </c>
      <c r="Z233" s="469">
        <v>0.01</v>
      </c>
    </row>
    <row r="234" spans="1:26" s="459" customFormat="1" x14ac:dyDescent="0.2">
      <c r="A234" s="464" t="str">
        <f t="shared" si="140"/>
        <v>220115013</v>
      </c>
      <c r="B234" s="453">
        <v>2.2000000000000002</v>
      </c>
      <c r="C234" s="454" t="s">
        <v>212</v>
      </c>
      <c r="D234" s="465" t="s">
        <v>181</v>
      </c>
      <c r="E234" s="455">
        <v>1</v>
      </c>
      <c r="F234" s="466">
        <v>1.1000000000000001</v>
      </c>
      <c r="G234" s="457" t="s">
        <v>106</v>
      </c>
      <c r="H234" s="281">
        <f>'Wind Conditions'!$C$6</f>
        <v>12</v>
      </c>
      <c r="I234" s="480">
        <f>'Wind Conditions'!$C$20</f>
        <v>9.8021333333333349E-2</v>
      </c>
      <c r="J234" s="282">
        <f>'Wind Conditions'!$D$20</f>
        <v>7.0999999999999994E-2</v>
      </c>
      <c r="K234" s="460" t="s">
        <v>197</v>
      </c>
      <c r="L234" s="459">
        <f t="shared" si="139"/>
        <v>150</v>
      </c>
      <c r="M234" s="459">
        <v>0</v>
      </c>
      <c r="N234" s="579" t="s">
        <v>210</v>
      </c>
      <c r="O234" s="461">
        <f>'Wave and Current Conditions'!$O$13</f>
        <v>1.4727272727272727</v>
      </c>
      <c r="P234" s="461">
        <f>'Wave and Current Conditions'!$AD$13</f>
        <v>7.6416666666666657</v>
      </c>
      <c r="Q234" s="467">
        <v>13</v>
      </c>
      <c r="R234" s="468">
        <f t="shared" si="141"/>
        <v>150</v>
      </c>
      <c r="S234" s="420">
        <f t="shared" si="142"/>
        <v>-5</v>
      </c>
      <c r="T234" s="481">
        <f t="shared" si="143"/>
        <v>57508598.853213154</v>
      </c>
      <c r="U234" s="462" t="s">
        <v>211</v>
      </c>
      <c r="V234" s="468">
        <f t="shared" si="147"/>
        <v>150</v>
      </c>
      <c r="W234" s="459">
        <f>'Wave and Current Conditions'!$D$98</f>
        <v>0.12</v>
      </c>
      <c r="X234" s="459">
        <v>400</v>
      </c>
      <c r="Y234" s="459">
        <v>3600</v>
      </c>
      <c r="Z234" s="469">
        <v>0.01</v>
      </c>
    </row>
    <row r="235" spans="1:26" s="459" customFormat="1" x14ac:dyDescent="0.2">
      <c r="A235" s="464" t="str">
        <f t="shared" si="140"/>
        <v>220115014</v>
      </c>
      <c r="B235" s="453">
        <v>2.2000000000000002</v>
      </c>
      <c r="C235" s="454" t="s">
        <v>212</v>
      </c>
      <c r="D235" s="465" t="s">
        <v>181</v>
      </c>
      <c r="E235" s="455">
        <v>1</v>
      </c>
      <c r="F235" s="466">
        <v>1.1000000000000001</v>
      </c>
      <c r="G235" s="457" t="s">
        <v>106</v>
      </c>
      <c r="H235" s="281">
        <f>'Wind Conditions'!$C$6</f>
        <v>12</v>
      </c>
      <c r="I235" s="480">
        <f>'Wind Conditions'!$C$20</f>
        <v>9.8021333333333349E-2</v>
      </c>
      <c r="J235" s="282">
        <f>'Wind Conditions'!$D$20</f>
        <v>7.0999999999999994E-2</v>
      </c>
      <c r="K235" s="460" t="s">
        <v>59</v>
      </c>
      <c r="L235" s="459">
        <f t="shared" si="139"/>
        <v>150</v>
      </c>
      <c r="M235" s="459">
        <v>0</v>
      </c>
      <c r="N235" s="579" t="s">
        <v>210</v>
      </c>
      <c r="O235" s="461">
        <f>'Wave and Current Conditions'!$O$13</f>
        <v>1.4727272727272727</v>
      </c>
      <c r="P235" s="461">
        <f>'Wave and Current Conditions'!$AD$13</f>
        <v>7.6416666666666657</v>
      </c>
      <c r="Q235" s="467">
        <v>14</v>
      </c>
      <c r="R235" s="468">
        <f t="shared" si="141"/>
        <v>150</v>
      </c>
      <c r="S235" s="420">
        <f t="shared" si="142"/>
        <v>-5</v>
      </c>
      <c r="T235" s="481">
        <f t="shared" si="143"/>
        <v>57508598.853213154</v>
      </c>
      <c r="U235" s="462" t="s">
        <v>211</v>
      </c>
      <c r="V235" s="468">
        <f t="shared" si="147"/>
        <v>150</v>
      </c>
      <c r="W235" s="459">
        <f>'Wave and Current Conditions'!$D$98</f>
        <v>0.12</v>
      </c>
      <c r="X235" s="459">
        <v>400</v>
      </c>
      <c r="Y235" s="459">
        <v>3600</v>
      </c>
      <c r="Z235" s="469">
        <v>0.01</v>
      </c>
    </row>
    <row r="236" spans="1:26" s="459" customFormat="1" x14ac:dyDescent="0.2">
      <c r="A236" s="464" t="str">
        <f t="shared" si="140"/>
        <v>220115015</v>
      </c>
      <c r="B236" s="453">
        <v>2.2000000000000002</v>
      </c>
      <c r="C236" s="454" t="s">
        <v>212</v>
      </c>
      <c r="D236" s="465" t="s">
        <v>181</v>
      </c>
      <c r="E236" s="455">
        <v>1</v>
      </c>
      <c r="F236" s="466">
        <v>1.1000000000000001</v>
      </c>
      <c r="G236" s="457" t="s">
        <v>106</v>
      </c>
      <c r="H236" s="281">
        <f>'Wind Conditions'!$C$6</f>
        <v>12</v>
      </c>
      <c r="I236" s="480">
        <f>'Wind Conditions'!$C$20</f>
        <v>9.8021333333333349E-2</v>
      </c>
      <c r="J236" s="282">
        <f>'Wind Conditions'!$D$20</f>
        <v>7.0999999999999994E-2</v>
      </c>
      <c r="K236" s="460" t="s">
        <v>198</v>
      </c>
      <c r="L236" s="459">
        <f t="shared" si="139"/>
        <v>150</v>
      </c>
      <c r="M236" s="459">
        <v>0</v>
      </c>
      <c r="N236" s="579" t="s">
        <v>210</v>
      </c>
      <c r="O236" s="461">
        <f>'Wave and Current Conditions'!$O$13</f>
        <v>1.4727272727272727</v>
      </c>
      <c r="P236" s="461">
        <f>'Wave and Current Conditions'!$AD$13</f>
        <v>7.6416666666666657</v>
      </c>
      <c r="Q236" s="467">
        <v>15</v>
      </c>
      <c r="R236" s="468">
        <f t="shared" si="141"/>
        <v>150</v>
      </c>
      <c r="S236" s="420">
        <f t="shared" si="142"/>
        <v>-5</v>
      </c>
      <c r="T236" s="481">
        <f t="shared" si="143"/>
        <v>57508598.853213154</v>
      </c>
      <c r="U236" s="462" t="s">
        <v>211</v>
      </c>
      <c r="V236" s="468">
        <f t="shared" si="147"/>
        <v>150</v>
      </c>
      <c r="W236" s="459">
        <f>'Wave and Current Conditions'!$D$98</f>
        <v>0.12</v>
      </c>
      <c r="X236" s="459">
        <v>400</v>
      </c>
      <c r="Y236" s="459">
        <v>3600</v>
      </c>
      <c r="Z236" s="469">
        <v>0.01</v>
      </c>
    </row>
    <row r="237" spans="1:26" s="459" customFormat="1" x14ac:dyDescent="0.2">
      <c r="A237" s="464" t="str">
        <f t="shared" si="140"/>
        <v>220115016</v>
      </c>
      <c r="B237" s="453">
        <v>2.2000000000000002</v>
      </c>
      <c r="C237" s="454" t="s">
        <v>212</v>
      </c>
      <c r="D237" s="465" t="s">
        <v>181</v>
      </c>
      <c r="E237" s="455">
        <v>1</v>
      </c>
      <c r="F237" s="466">
        <v>1.1000000000000001</v>
      </c>
      <c r="G237" s="457" t="s">
        <v>106</v>
      </c>
      <c r="H237" s="281">
        <f>'Wind Conditions'!$C$6</f>
        <v>12</v>
      </c>
      <c r="I237" s="480">
        <f>'Wind Conditions'!$C$20</f>
        <v>9.8021333333333349E-2</v>
      </c>
      <c r="J237" s="282">
        <f>'Wind Conditions'!$D$20</f>
        <v>7.0999999999999994E-2</v>
      </c>
      <c r="K237" s="460" t="s">
        <v>199</v>
      </c>
      <c r="L237" s="459">
        <f t="shared" si="139"/>
        <v>150</v>
      </c>
      <c r="M237" s="459">
        <v>0</v>
      </c>
      <c r="N237" s="579" t="s">
        <v>210</v>
      </c>
      <c r="O237" s="461">
        <f>'Wave and Current Conditions'!$O$13</f>
        <v>1.4727272727272727</v>
      </c>
      <c r="P237" s="461">
        <f>'Wave and Current Conditions'!$AD$13</f>
        <v>7.6416666666666657</v>
      </c>
      <c r="Q237" s="467">
        <v>16</v>
      </c>
      <c r="R237" s="468">
        <f t="shared" si="141"/>
        <v>150</v>
      </c>
      <c r="S237" s="420">
        <f t="shared" si="142"/>
        <v>-5</v>
      </c>
      <c r="T237" s="481">
        <f t="shared" si="143"/>
        <v>57508598.853213154</v>
      </c>
      <c r="U237" s="462" t="s">
        <v>211</v>
      </c>
      <c r="V237" s="468">
        <f t="shared" si="147"/>
        <v>150</v>
      </c>
      <c r="W237" s="459">
        <f>'Wave and Current Conditions'!$D$98</f>
        <v>0.12</v>
      </c>
      <c r="X237" s="459">
        <v>400</v>
      </c>
      <c r="Y237" s="459">
        <v>3600</v>
      </c>
      <c r="Z237" s="469">
        <v>0.01</v>
      </c>
    </row>
    <row r="238" spans="1:26" s="459" customFormat="1" x14ac:dyDescent="0.2">
      <c r="A238" s="464" t="str">
        <f t="shared" si="140"/>
        <v>220115017</v>
      </c>
      <c r="B238" s="453">
        <v>2.2000000000000002</v>
      </c>
      <c r="C238" s="454" t="s">
        <v>212</v>
      </c>
      <c r="D238" s="465" t="s">
        <v>181</v>
      </c>
      <c r="E238" s="455">
        <v>1</v>
      </c>
      <c r="F238" s="466">
        <v>1.1000000000000001</v>
      </c>
      <c r="G238" s="457" t="s">
        <v>106</v>
      </c>
      <c r="H238" s="281">
        <f>'Wind Conditions'!$C$6</f>
        <v>12</v>
      </c>
      <c r="I238" s="480">
        <f>'Wind Conditions'!$C$20</f>
        <v>9.8021333333333349E-2</v>
      </c>
      <c r="J238" s="282">
        <f>'Wind Conditions'!$D$20</f>
        <v>7.0999999999999994E-2</v>
      </c>
      <c r="K238" s="460" t="s">
        <v>200</v>
      </c>
      <c r="L238" s="459">
        <f t="shared" si="139"/>
        <v>150</v>
      </c>
      <c r="M238" s="459">
        <v>0</v>
      </c>
      <c r="N238" s="579" t="s">
        <v>210</v>
      </c>
      <c r="O238" s="461">
        <f>'Wave and Current Conditions'!$O$13</f>
        <v>1.4727272727272727</v>
      </c>
      <c r="P238" s="461">
        <f>'Wave and Current Conditions'!$AD$13</f>
        <v>7.6416666666666657</v>
      </c>
      <c r="Q238" s="467">
        <v>17</v>
      </c>
      <c r="R238" s="468">
        <f t="shared" si="141"/>
        <v>150</v>
      </c>
      <c r="S238" s="420">
        <f t="shared" si="142"/>
        <v>-5</v>
      </c>
      <c r="T238" s="481">
        <f t="shared" si="143"/>
        <v>57508598.853213154</v>
      </c>
      <c r="U238" s="462" t="s">
        <v>211</v>
      </c>
      <c r="V238" s="468">
        <f t="shared" si="147"/>
        <v>150</v>
      </c>
      <c r="W238" s="459">
        <f>'Wave and Current Conditions'!$D$98</f>
        <v>0.12</v>
      </c>
      <c r="X238" s="459">
        <v>400</v>
      </c>
      <c r="Y238" s="459">
        <v>3600</v>
      </c>
      <c r="Z238" s="469">
        <v>0.01</v>
      </c>
    </row>
    <row r="239" spans="1:26" s="459" customFormat="1" x14ac:dyDescent="0.2">
      <c r="A239" s="464" t="str">
        <f t="shared" si="140"/>
        <v>220115018</v>
      </c>
      <c r="B239" s="453">
        <v>2.2000000000000002</v>
      </c>
      <c r="C239" s="454" t="s">
        <v>212</v>
      </c>
      <c r="D239" s="465" t="s">
        <v>181</v>
      </c>
      <c r="E239" s="455">
        <v>1</v>
      </c>
      <c r="F239" s="466">
        <v>1.1000000000000001</v>
      </c>
      <c r="G239" s="457" t="s">
        <v>106</v>
      </c>
      <c r="H239" s="281">
        <f>'Wind Conditions'!$C$6</f>
        <v>12</v>
      </c>
      <c r="I239" s="480">
        <f>'Wind Conditions'!$C$20</f>
        <v>9.8021333333333349E-2</v>
      </c>
      <c r="J239" s="282">
        <f>'Wind Conditions'!$D$20</f>
        <v>7.0999999999999994E-2</v>
      </c>
      <c r="K239" s="470" t="s">
        <v>201</v>
      </c>
      <c r="L239" s="459">
        <f t="shared" si="139"/>
        <v>150</v>
      </c>
      <c r="M239" s="459">
        <v>0</v>
      </c>
      <c r="N239" s="579" t="s">
        <v>210</v>
      </c>
      <c r="O239" s="461">
        <f>'Wave and Current Conditions'!$O$13</f>
        <v>1.4727272727272727</v>
      </c>
      <c r="P239" s="461">
        <f>'Wave and Current Conditions'!$AD$13</f>
        <v>7.6416666666666657</v>
      </c>
      <c r="Q239" s="467">
        <v>18</v>
      </c>
      <c r="R239" s="468">
        <f t="shared" si="141"/>
        <v>150</v>
      </c>
      <c r="S239" s="420">
        <f t="shared" si="142"/>
        <v>-5</v>
      </c>
      <c r="T239" s="481">
        <f t="shared" si="143"/>
        <v>57508598.853213154</v>
      </c>
      <c r="U239" s="462" t="s">
        <v>211</v>
      </c>
      <c r="V239" s="468">
        <f t="shared" si="147"/>
        <v>150</v>
      </c>
      <c r="W239" s="459">
        <f>'Wave and Current Conditions'!$D$98</f>
        <v>0.12</v>
      </c>
      <c r="X239" s="459">
        <v>400</v>
      </c>
      <c r="Y239" s="459">
        <v>3600</v>
      </c>
      <c r="Z239" s="469">
        <v>0.01</v>
      </c>
    </row>
    <row r="240" spans="1:26" s="459" customFormat="1" x14ac:dyDescent="0.2">
      <c r="A240" s="452" t="str">
        <f t="shared" si="140"/>
        <v>220118001</v>
      </c>
      <c r="B240" s="453">
        <v>2.2000000000000002</v>
      </c>
      <c r="C240" s="454" t="s">
        <v>212</v>
      </c>
      <c r="D240" s="453" t="s">
        <v>181</v>
      </c>
      <c r="E240" s="455">
        <v>1</v>
      </c>
      <c r="F240" s="456">
        <v>1.1000000000000001</v>
      </c>
      <c r="G240" s="457" t="s">
        <v>106</v>
      </c>
      <c r="H240" s="281">
        <f>'Wind Conditions'!$C$6</f>
        <v>12</v>
      </c>
      <c r="I240" s="480">
        <f>'Wind Conditions'!$C$20</f>
        <v>9.8021333333333349E-2</v>
      </c>
      <c r="J240" s="282">
        <f>'Wind Conditions'!$D$20</f>
        <v>7.0999999999999994E-2</v>
      </c>
      <c r="K240" s="458" t="s">
        <v>182</v>
      </c>
      <c r="L240" s="459">
        <f t="shared" si="139"/>
        <v>180</v>
      </c>
      <c r="M240" s="459">
        <v>0</v>
      </c>
      <c r="N240" s="579" t="s">
        <v>210</v>
      </c>
      <c r="O240" s="461">
        <f>'Wave and Current Conditions'!$O$13</f>
        <v>1.4727272727272727</v>
      </c>
      <c r="P240" s="461">
        <f>'Wave and Current Conditions'!$AD$13</f>
        <v>7.6416666666666657</v>
      </c>
      <c r="Q240" s="458">
        <v>1</v>
      </c>
      <c r="R240" s="459">
        <f t="shared" si="141"/>
        <v>180</v>
      </c>
      <c r="S240" s="420">
        <f t="shared" si="142"/>
        <v>-5</v>
      </c>
      <c r="T240" s="481">
        <f t="shared" si="143"/>
        <v>57508598.853213154</v>
      </c>
      <c r="U240" s="462" t="s">
        <v>211</v>
      </c>
      <c r="V240" s="459">
        <f t="shared" ref="V240:V245" si="148">R240</f>
        <v>180</v>
      </c>
      <c r="W240" s="459">
        <f>'Wave and Current Conditions'!$D$98</f>
        <v>0.12</v>
      </c>
      <c r="X240" s="459">
        <v>400</v>
      </c>
      <c r="Y240" s="459">
        <v>3600</v>
      </c>
      <c r="Z240" s="463">
        <v>0.01</v>
      </c>
    </row>
    <row r="241" spans="1:26" s="459" customFormat="1" x14ac:dyDescent="0.2">
      <c r="A241" s="452" t="str">
        <f t="shared" si="140"/>
        <v>220118002</v>
      </c>
      <c r="B241" s="453">
        <v>2.2000000000000002</v>
      </c>
      <c r="C241" s="454" t="s">
        <v>212</v>
      </c>
      <c r="D241" s="453" t="s">
        <v>181</v>
      </c>
      <c r="E241" s="455">
        <v>1</v>
      </c>
      <c r="F241" s="456">
        <v>1.1000000000000001</v>
      </c>
      <c r="G241" s="457" t="s">
        <v>106</v>
      </c>
      <c r="H241" s="281">
        <f>'Wind Conditions'!$C$6</f>
        <v>12</v>
      </c>
      <c r="I241" s="480">
        <f>'Wind Conditions'!$C$20</f>
        <v>9.8021333333333349E-2</v>
      </c>
      <c r="J241" s="282">
        <f>'Wind Conditions'!$D$20</f>
        <v>7.0999999999999994E-2</v>
      </c>
      <c r="K241" s="458" t="s">
        <v>91</v>
      </c>
      <c r="L241" s="459">
        <f t="shared" si="139"/>
        <v>180</v>
      </c>
      <c r="M241" s="459">
        <v>0</v>
      </c>
      <c r="N241" s="579" t="s">
        <v>210</v>
      </c>
      <c r="O241" s="461">
        <f>'Wave and Current Conditions'!$O$13</f>
        <v>1.4727272727272727</v>
      </c>
      <c r="P241" s="461">
        <f>'Wave and Current Conditions'!$AD$13</f>
        <v>7.6416666666666657</v>
      </c>
      <c r="Q241" s="458">
        <v>2</v>
      </c>
      <c r="R241" s="459">
        <f t="shared" si="141"/>
        <v>180</v>
      </c>
      <c r="S241" s="420">
        <f t="shared" si="142"/>
        <v>-5</v>
      </c>
      <c r="T241" s="481">
        <f t="shared" si="143"/>
        <v>57508598.853213154</v>
      </c>
      <c r="U241" s="462" t="s">
        <v>211</v>
      </c>
      <c r="V241" s="459">
        <f t="shared" si="148"/>
        <v>180</v>
      </c>
      <c r="W241" s="459">
        <f>'Wave and Current Conditions'!$D$98</f>
        <v>0.12</v>
      </c>
      <c r="X241" s="459">
        <v>400</v>
      </c>
      <c r="Y241" s="459">
        <v>3600</v>
      </c>
      <c r="Z241" s="463">
        <v>0.01</v>
      </c>
    </row>
    <row r="242" spans="1:26" s="459" customFormat="1" x14ac:dyDescent="0.2">
      <c r="A242" s="452" t="str">
        <f t="shared" si="140"/>
        <v>220118003</v>
      </c>
      <c r="B242" s="453">
        <v>2.2000000000000002</v>
      </c>
      <c r="C242" s="454" t="s">
        <v>212</v>
      </c>
      <c r="D242" s="453" t="s">
        <v>181</v>
      </c>
      <c r="E242" s="455">
        <v>1</v>
      </c>
      <c r="F242" s="456">
        <v>1.1000000000000001</v>
      </c>
      <c r="G242" s="457" t="s">
        <v>106</v>
      </c>
      <c r="H242" s="281">
        <f>'Wind Conditions'!$C$6</f>
        <v>12</v>
      </c>
      <c r="I242" s="480">
        <f>'Wind Conditions'!$C$20</f>
        <v>9.8021333333333349E-2</v>
      </c>
      <c r="J242" s="282">
        <f>'Wind Conditions'!$D$20</f>
        <v>7.0999999999999994E-2</v>
      </c>
      <c r="K242" s="458" t="s">
        <v>186</v>
      </c>
      <c r="L242" s="459">
        <f t="shared" si="139"/>
        <v>180</v>
      </c>
      <c r="M242" s="459">
        <v>0</v>
      </c>
      <c r="N242" s="579" t="s">
        <v>210</v>
      </c>
      <c r="O242" s="461">
        <f>'Wave and Current Conditions'!$O$13</f>
        <v>1.4727272727272727</v>
      </c>
      <c r="P242" s="461">
        <f>'Wave and Current Conditions'!$AD$13</f>
        <v>7.6416666666666657</v>
      </c>
      <c r="Q242" s="458">
        <v>3</v>
      </c>
      <c r="R242" s="459">
        <f t="shared" si="141"/>
        <v>180</v>
      </c>
      <c r="S242" s="420">
        <f t="shared" si="142"/>
        <v>-5</v>
      </c>
      <c r="T242" s="481">
        <f t="shared" si="143"/>
        <v>57508598.853213154</v>
      </c>
      <c r="U242" s="462" t="s">
        <v>211</v>
      </c>
      <c r="V242" s="459">
        <f t="shared" si="148"/>
        <v>180</v>
      </c>
      <c r="W242" s="459">
        <f>'Wave and Current Conditions'!$D$98</f>
        <v>0.12</v>
      </c>
      <c r="X242" s="459">
        <v>400</v>
      </c>
      <c r="Y242" s="459">
        <v>3600</v>
      </c>
      <c r="Z242" s="463">
        <v>0.01</v>
      </c>
    </row>
    <row r="243" spans="1:26" s="459" customFormat="1" x14ac:dyDescent="0.2">
      <c r="A243" s="452" t="str">
        <f t="shared" si="140"/>
        <v>220118004</v>
      </c>
      <c r="B243" s="453">
        <v>2.2000000000000002</v>
      </c>
      <c r="C243" s="454" t="s">
        <v>212</v>
      </c>
      <c r="D243" s="453" t="s">
        <v>181</v>
      </c>
      <c r="E243" s="455">
        <v>1</v>
      </c>
      <c r="F243" s="456">
        <v>1.1000000000000001</v>
      </c>
      <c r="G243" s="457" t="s">
        <v>106</v>
      </c>
      <c r="H243" s="281">
        <f>'Wind Conditions'!$C$6</f>
        <v>12</v>
      </c>
      <c r="I243" s="480">
        <f>'Wind Conditions'!$C$20</f>
        <v>9.8021333333333349E-2</v>
      </c>
      <c r="J243" s="282">
        <f>'Wind Conditions'!$D$20</f>
        <v>7.0999999999999994E-2</v>
      </c>
      <c r="K243" s="458" t="s">
        <v>187</v>
      </c>
      <c r="L243" s="459">
        <f t="shared" si="139"/>
        <v>180</v>
      </c>
      <c r="M243" s="459">
        <v>0</v>
      </c>
      <c r="N243" s="579" t="s">
        <v>210</v>
      </c>
      <c r="O243" s="461">
        <f>'Wave and Current Conditions'!$O$13</f>
        <v>1.4727272727272727</v>
      </c>
      <c r="P243" s="461">
        <f>'Wave and Current Conditions'!$AD$13</f>
        <v>7.6416666666666657</v>
      </c>
      <c r="Q243" s="458">
        <v>4</v>
      </c>
      <c r="R243" s="459">
        <f t="shared" si="141"/>
        <v>180</v>
      </c>
      <c r="S243" s="420">
        <f t="shared" si="142"/>
        <v>-5</v>
      </c>
      <c r="T243" s="481">
        <f t="shared" si="143"/>
        <v>57508598.853213154</v>
      </c>
      <c r="U243" s="462" t="s">
        <v>211</v>
      </c>
      <c r="V243" s="459">
        <f t="shared" si="148"/>
        <v>180</v>
      </c>
      <c r="W243" s="459">
        <f>'Wave and Current Conditions'!$D$98</f>
        <v>0.12</v>
      </c>
      <c r="X243" s="459">
        <v>400</v>
      </c>
      <c r="Y243" s="459">
        <v>3600</v>
      </c>
      <c r="Z243" s="463">
        <v>0.01</v>
      </c>
    </row>
    <row r="244" spans="1:26" s="459" customFormat="1" x14ac:dyDescent="0.2">
      <c r="A244" s="452" t="str">
        <f t="shared" si="140"/>
        <v>220118005</v>
      </c>
      <c r="B244" s="453">
        <v>2.2000000000000002</v>
      </c>
      <c r="C244" s="454" t="s">
        <v>212</v>
      </c>
      <c r="D244" s="453" t="s">
        <v>181</v>
      </c>
      <c r="E244" s="455">
        <v>1</v>
      </c>
      <c r="F244" s="456">
        <v>1.1000000000000001</v>
      </c>
      <c r="G244" s="457" t="s">
        <v>106</v>
      </c>
      <c r="H244" s="281">
        <f>'Wind Conditions'!$C$6</f>
        <v>12</v>
      </c>
      <c r="I244" s="480">
        <f>'Wind Conditions'!$C$20</f>
        <v>9.8021333333333349E-2</v>
      </c>
      <c r="J244" s="282">
        <f>'Wind Conditions'!$D$20</f>
        <v>7.0999999999999994E-2</v>
      </c>
      <c r="K244" s="458" t="s">
        <v>188</v>
      </c>
      <c r="L244" s="459">
        <f t="shared" si="139"/>
        <v>180</v>
      </c>
      <c r="M244" s="459">
        <v>0</v>
      </c>
      <c r="N244" s="579" t="s">
        <v>210</v>
      </c>
      <c r="O244" s="461">
        <f>'Wave and Current Conditions'!$O$13</f>
        <v>1.4727272727272727</v>
      </c>
      <c r="P244" s="461">
        <f>'Wave and Current Conditions'!$AD$13</f>
        <v>7.6416666666666657</v>
      </c>
      <c r="Q244" s="458">
        <v>5</v>
      </c>
      <c r="R244" s="459">
        <f t="shared" si="141"/>
        <v>180</v>
      </c>
      <c r="S244" s="420">
        <f t="shared" si="142"/>
        <v>-5</v>
      </c>
      <c r="T244" s="481">
        <f t="shared" si="143"/>
        <v>57508598.853213154</v>
      </c>
      <c r="U244" s="462" t="s">
        <v>211</v>
      </c>
      <c r="V244" s="459">
        <f t="shared" si="148"/>
        <v>180</v>
      </c>
      <c r="W244" s="459">
        <f>'Wave and Current Conditions'!$D$98</f>
        <v>0.12</v>
      </c>
      <c r="X244" s="459">
        <v>400</v>
      </c>
      <c r="Y244" s="459">
        <v>3600</v>
      </c>
      <c r="Z244" s="463">
        <v>0.01</v>
      </c>
    </row>
    <row r="245" spans="1:26" s="459" customFormat="1" x14ac:dyDescent="0.2">
      <c r="A245" s="464" t="str">
        <f t="shared" si="140"/>
        <v>220118006</v>
      </c>
      <c r="B245" s="453">
        <v>2.2000000000000002</v>
      </c>
      <c r="C245" s="454" t="s">
        <v>212</v>
      </c>
      <c r="D245" s="465" t="s">
        <v>181</v>
      </c>
      <c r="E245" s="455">
        <v>1</v>
      </c>
      <c r="F245" s="466">
        <v>1.1000000000000001</v>
      </c>
      <c r="G245" s="457" t="s">
        <v>106</v>
      </c>
      <c r="H245" s="281">
        <f>'Wind Conditions'!$C$6</f>
        <v>12</v>
      </c>
      <c r="I245" s="480">
        <f>'Wind Conditions'!$C$20</f>
        <v>9.8021333333333349E-2</v>
      </c>
      <c r="J245" s="282">
        <f>'Wind Conditions'!$D$20</f>
        <v>7.0999999999999994E-2</v>
      </c>
      <c r="K245" s="467" t="s">
        <v>190</v>
      </c>
      <c r="L245" s="459">
        <f t="shared" si="139"/>
        <v>180</v>
      </c>
      <c r="M245" s="459">
        <v>0</v>
      </c>
      <c r="N245" s="579" t="s">
        <v>210</v>
      </c>
      <c r="O245" s="461">
        <f>'Wave and Current Conditions'!$O$13</f>
        <v>1.4727272727272727</v>
      </c>
      <c r="P245" s="461">
        <f>'Wave and Current Conditions'!$AD$13</f>
        <v>7.6416666666666657</v>
      </c>
      <c r="Q245" s="467">
        <v>6</v>
      </c>
      <c r="R245" s="468">
        <f t="shared" si="141"/>
        <v>180</v>
      </c>
      <c r="S245" s="420">
        <f t="shared" si="142"/>
        <v>-5</v>
      </c>
      <c r="T245" s="481">
        <f t="shared" si="143"/>
        <v>57508598.853213154</v>
      </c>
      <c r="U245" s="462" t="s">
        <v>211</v>
      </c>
      <c r="V245" s="468">
        <f t="shared" si="148"/>
        <v>180</v>
      </c>
      <c r="W245" s="459">
        <f>'Wave and Current Conditions'!$D$98</f>
        <v>0.12</v>
      </c>
      <c r="X245" s="459">
        <v>400</v>
      </c>
      <c r="Y245" s="459">
        <v>3600</v>
      </c>
      <c r="Z245" s="469">
        <v>0.01</v>
      </c>
    </row>
    <row r="246" spans="1:26" s="459" customFormat="1" x14ac:dyDescent="0.2">
      <c r="A246" s="464" t="str">
        <f t="shared" si="140"/>
        <v>220118007</v>
      </c>
      <c r="B246" s="453">
        <v>2.2000000000000002</v>
      </c>
      <c r="C246" s="454" t="s">
        <v>212</v>
      </c>
      <c r="D246" s="465" t="s">
        <v>181</v>
      </c>
      <c r="E246" s="455">
        <v>1</v>
      </c>
      <c r="F246" s="466">
        <v>1.1000000000000001</v>
      </c>
      <c r="G246" s="457" t="s">
        <v>106</v>
      </c>
      <c r="H246" s="281">
        <f>'Wind Conditions'!$C$6</f>
        <v>12</v>
      </c>
      <c r="I246" s="480">
        <f>'Wind Conditions'!$C$20</f>
        <v>9.8021333333333349E-2</v>
      </c>
      <c r="J246" s="282">
        <f>'Wind Conditions'!$D$20</f>
        <v>7.0999999999999994E-2</v>
      </c>
      <c r="K246" s="460" t="s">
        <v>191</v>
      </c>
      <c r="L246" s="459">
        <f t="shared" si="139"/>
        <v>180</v>
      </c>
      <c r="M246" s="459">
        <v>0</v>
      </c>
      <c r="N246" s="579" t="s">
        <v>210</v>
      </c>
      <c r="O246" s="461">
        <f>'Wave and Current Conditions'!$O$13</f>
        <v>1.4727272727272727</v>
      </c>
      <c r="P246" s="461">
        <f>'Wave and Current Conditions'!$AD$13</f>
        <v>7.6416666666666657</v>
      </c>
      <c r="Q246" s="467">
        <v>7</v>
      </c>
      <c r="R246" s="468">
        <f t="shared" si="141"/>
        <v>180</v>
      </c>
      <c r="S246" s="420">
        <f t="shared" si="142"/>
        <v>-5</v>
      </c>
      <c r="T246" s="481">
        <f t="shared" si="143"/>
        <v>57508598.853213154</v>
      </c>
      <c r="U246" s="462" t="s">
        <v>211</v>
      </c>
      <c r="V246" s="468">
        <f t="shared" ref="V246:V257" si="149">R246</f>
        <v>180</v>
      </c>
      <c r="W246" s="459">
        <f>'Wave and Current Conditions'!$D$98</f>
        <v>0.12</v>
      </c>
      <c r="X246" s="459">
        <v>400</v>
      </c>
      <c r="Y246" s="459">
        <v>3600</v>
      </c>
      <c r="Z246" s="469">
        <v>0.01</v>
      </c>
    </row>
    <row r="247" spans="1:26" s="459" customFormat="1" x14ac:dyDescent="0.2">
      <c r="A247" s="464" t="str">
        <f t="shared" si="140"/>
        <v>220118008</v>
      </c>
      <c r="B247" s="453">
        <v>2.2000000000000002</v>
      </c>
      <c r="C247" s="454" t="s">
        <v>212</v>
      </c>
      <c r="D247" s="465" t="s">
        <v>181</v>
      </c>
      <c r="E247" s="455">
        <v>1</v>
      </c>
      <c r="F247" s="466">
        <v>1.1000000000000001</v>
      </c>
      <c r="G247" s="457" t="s">
        <v>106</v>
      </c>
      <c r="H247" s="281">
        <f>'Wind Conditions'!$C$6</f>
        <v>12</v>
      </c>
      <c r="I247" s="480">
        <f>'Wind Conditions'!$C$20</f>
        <v>9.8021333333333349E-2</v>
      </c>
      <c r="J247" s="282">
        <f>'Wind Conditions'!$D$20</f>
        <v>7.0999999999999994E-2</v>
      </c>
      <c r="K247" s="460" t="s">
        <v>192</v>
      </c>
      <c r="L247" s="459">
        <f t="shared" si="139"/>
        <v>180</v>
      </c>
      <c r="M247" s="459">
        <v>0</v>
      </c>
      <c r="N247" s="579" t="s">
        <v>210</v>
      </c>
      <c r="O247" s="461">
        <f>'Wave and Current Conditions'!$O$13</f>
        <v>1.4727272727272727</v>
      </c>
      <c r="P247" s="461">
        <f>'Wave and Current Conditions'!$AD$13</f>
        <v>7.6416666666666657</v>
      </c>
      <c r="Q247" s="467">
        <v>8</v>
      </c>
      <c r="R247" s="468">
        <f t="shared" si="141"/>
        <v>180</v>
      </c>
      <c r="S247" s="420">
        <f t="shared" si="142"/>
        <v>-5</v>
      </c>
      <c r="T247" s="481">
        <f t="shared" si="143"/>
        <v>57508598.853213154</v>
      </c>
      <c r="U247" s="462" t="s">
        <v>211</v>
      </c>
      <c r="V247" s="468">
        <f t="shared" si="149"/>
        <v>180</v>
      </c>
      <c r="W247" s="459">
        <f>'Wave and Current Conditions'!$D$98</f>
        <v>0.12</v>
      </c>
      <c r="X247" s="459">
        <v>400</v>
      </c>
      <c r="Y247" s="459">
        <v>3600</v>
      </c>
      <c r="Z247" s="469">
        <v>0.01</v>
      </c>
    </row>
    <row r="248" spans="1:26" s="459" customFormat="1" x14ac:dyDescent="0.2">
      <c r="A248" s="464" t="str">
        <f t="shared" si="140"/>
        <v>220118009</v>
      </c>
      <c r="B248" s="453">
        <v>2.2000000000000002</v>
      </c>
      <c r="C248" s="454" t="s">
        <v>212</v>
      </c>
      <c r="D248" s="465" t="s">
        <v>181</v>
      </c>
      <c r="E248" s="455">
        <v>1</v>
      </c>
      <c r="F248" s="466">
        <v>1.1000000000000001</v>
      </c>
      <c r="G248" s="457" t="s">
        <v>106</v>
      </c>
      <c r="H248" s="281">
        <f>'Wind Conditions'!$C$6</f>
        <v>12</v>
      </c>
      <c r="I248" s="480">
        <f>'Wind Conditions'!$C$20</f>
        <v>9.8021333333333349E-2</v>
      </c>
      <c r="J248" s="282">
        <f>'Wind Conditions'!$D$20</f>
        <v>7.0999999999999994E-2</v>
      </c>
      <c r="K248" s="460" t="s">
        <v>193</v>
      </c>
      <c r="L248" s="459">
        <f t="shared" si="139"/>
        <v>180</v>
      </c>
      <c r="M248" s="459">
        <v>0</v>
      </c>
      <c r="N248" s="579" t="s">
        <v>210</v>
      </c>
      <c r="O248" s="461">
        <f>'Wave and Current Conditions'!$O$13</f>
        <v>1.4727272727272727</v>
      </c>
      <c r="P248" s="461">
        <f>'Wave and Current Conditions'!$AD$13</f>
        <v>7.6416666666666657</v>
      </c>
      <c r="Q248" s="467">
        <v>9</v>
      </c>
      <c r="R248" s="468">
        <f t="shared" si="141"/>
        <v>180</v>
      </c>
      <c r="S248" s="420">
        <f t="shared" si="142"/>
        <v>-5</v>
      </c>
      <c r="T248" s="481">
        <f t="shared" si="143"/>
        <v>57508598.853213154</v>
      </c>
      <c r="U248" s="462" t="s">
        <v>211</v>
      </c>
      <c r="V248" s="468">
        <f t="shared" si="149"/>
        <v>180</v>
      </c>
      <c r="W248" s="459">
        <f>'Wave and Current Conditions'!$D$98</f>
        <v>0.12</v>
      </c>
      <c r="X248" s="459">
        <v>400</v>
      </c>
      <c r="Y248" s="459">
        <v>3600</v>
      </c>
      <c r="Z248" s="469">
        <v>0.01</v>
      </c>
    </row>
    <row r="249" spans="1:26" s="459" customFormat="1" x14ac:dyDescent="0.2">
      <c r="A249" s="464" t="str">
        <f t="shared" si="140"/>
        <v>220118010</v>
      </c>
      <c r="B249" s="453">
        <v>2.2000000000000002</v>
      </c>
      <c r="C249" s="454" t="s">
        <v>212</v>
      </c>
      <c r="D249" s="465" t="s">
        <v>181</v>
      </c>
      <c r="E249" s="455">
        <v>1</v>
      </c>
      <c r="F249" s="466">
        <v>1.1000000000000001</v>
      </c>
      <c r="G249" s="457" t="s">
        <v>106</v>
      </c>
      <c r="H249" s="281">
        <f>'Wind Conditions'!$C$6</f>
        <v>12</v>
      </c>
      <c r="I249" s="480">
        <f>'Wind Conditions'!$C$20</f>
        <v>9.8021333333333349E-2</v>
      </c>
      <c r="J249" s="282">
        <f>'Wind Conditions'!$D$20</f>
        <v>7.0999999999999994E-2</v>
      </c>
      <c r="K249" s="460" t="s">
        <v>194</v>
      </c>
      <c r="L249" s="459">
        <f t="shared" si="139"/>
        <v>180</v>
      </c>
      <c r="M249" s="459">
        <v>0</v>
      </c>
      <c r="N249" s="579" t="s">
        <v>210</v>
      </c>
      <c r="O249" s="461">
        <f>'Wave and Current Conditions'!$O$13</f>
        <v>1.4727272727272727</v>
      </c>
      <c r="P249" s="461">
        <f>'Wave and Current Conditions'!$AD$13</f>
        <v>7.6416666666666657</v>
      </c>
      <c r="Q249" s="467">
        <v>10</v>
      </c>
      <c r="R249" s="468">
        <f t="shared" si="141"/>
        <v>180</v>
      </c>
      <c r="S249" s="420">
        <f t="shared" si="142"/>
        <v>-5</v>
      </c>
      <c r="T249" s="481">
        <f t="shared" si="143"/>
        <v>57508598.853213154</v>
      </c>
      <c r="U249" s="462" t="s">
        <v>211</v>
      </c>
      <c r="V249" s="468">
        <f t="shared" si="149"/>
        <v>180</v>
      </c>
      <c r="W249" s="459">
        <f>'Wave and Current Conditions'!$D$98</f>
        <v>0.12</v>
      </c>
      <c r="X249" s="459">
        <v>400</v>
      </c>
      <c r="Y249" s="459">
        <v>3600</v>
      </c>
      <c r="Z249" s="469">
        <v>0.01</v>
      </c>
    </row>
    <row r="250" spans="1:26" s="459" customFormat="1" x14ac:dyDescent="0.2">
      <c r="A250" s="464" t="str">
        <f t="shared" si="140"/>
        <v>220118011</v>
      </c>
      <c r="B250" s="453">
        <v>2.2000000000000002</v>
      </c>
      <c r="C250" s="454" t="s">
        <v>212</v>
      </c>
      <c r="D250" s="465" t="s">
        <v>181</v>
      </c>
      <c r="E250" s="455">
        <v>1</v>
      </c>
      <c r="F250" s="466">
        <v>1.1000000000000001</v>
      </c>
      <c r="G250" s="457" t="s">
        <v>106</v>
      </c>
      <c r="H250" s="281">
        <f>'Wind Conditions'!$C$6</f>
        <v>12</v>
      </c>
      <c r="I250" s="480">
        <f>'Wind Conditions'!$C$20</f>
        <v>9.8021333333333349E-2</v>
      </c>
      <c r="J250" s="282">
        <f>'Wind Conditions'!$D$20</f>
        <v>7.0999999999999994E-2</v>
      </c>
      <c r="K250" s="460" t="s">
        <v>195</v>
      </c>
      <c r="L250" s="459">
        <f t="shared" si="139"/>
        <v>180</v>
      </c>
      <c r="M250" s="459">
        <v>0</v>
      </c>
      <c r="N250" s="579" t="s">
        <v>210</v>
      </c>
      <c r="O250" s="461">
        <f>'Wave and Current Conditions'!$O$13</f>
        <v>1.4727272727272727</v>
      </c>
      <c r="P250" s="461">
        <f>'Wave and Current Conditions'!$AD$13</f>
        <v>7.6416666666666657</v>
      </c>
      <c r="Q250" s="467">
        <v>11</v>
      </c>
      <c r="R250" s="468">
        <f t="shared" si="141"/>
        <v>180</v>
      </c>
      <c r="S250" s="420">
        <f t="shared" si="142"/>
        <v>-5</v>
      </c>
      <c r="T250" s="481">
        <f t="shared" si="143"/>
        <v>57508598.853213154</v>
      </c>
      <c r="U250" s="462" t="s">
        <v>211</v>
      </c>
      <c r="V250" s="468">
        <f t="shared" si="149"/>
        <v>180</v>
      </c>
      <c r="W250" s="459">
        <f>'Wave and Current Conditions'!$D$98</f>
        <v>0.12</v>
      </c>
      <c r="X250" s="459">
        <v>400</v>
      </c>
      <c r="Y250" s="459">
        <v>3600</v>
      </c>
      <c r="Z250" s="469">
        <v>0.01</v>
      </c>
    </row>
    <row r="251" spans="1:26" s="459" customFormat="1" x14ac:dyDescent="0.2">
      <c r="A251" s="464" t="str">
        <f t="shared" si="140"/>
        <v>220118012</v>
      </c>
      <c r="B251" s="453">
        <v>2.2000000000000002</v>
      </c>
      <c r="C251" s="454" t="s">
        <v>212</v>
      </c>
      <c r="D251" s="465" t="s">
        <v>181</v>
      </c>
      <c r="E251" s="455">
        <v>1</v>
      </c>
      <c r="F251" s="466">
        <v>1.1000000000000001</v>
      </c>
      <c r="G251" s="457" t="s">
        <v>106</v>
      </c>
      <c r="H251" s="281">
        <f>'Wind Conditions'!$C$6</f>
        <v>12</v>
      </c>
      <c r="I251" s="480">
        <f>'Wind Conditions'!$C$20</f>
        <v>9.8021333333333349E-2</v>
      </c>
      <c r="J251" s="282">
        <f>'Wind Conditions'!$D$20</f>
        <v>7.0999999999999994E-2</v>
      </c>
      <c r="K251" s="470" t="s">
        <v>196</v>
      </c>
      <c r="L251" s="459">
        <f t="shared" si="139"/>
        <v>180</v>
      </c>
      <c r="M251" s="459">
        <v>0</v>
      </c>
      <c r="N251" s="579" t="s">
        <v>210</v>
      </c>
      <c r="O251" s="461">
        <f>'Wave and Current Conditions'!$O$13</f>
        <v>1.4727272727272727</v>
      </c>
      <c r="P251" s="461">
        <f>'Wave and Current Conditions'!$AD$13</f>
        <v>7.6416666666666657</v>
      </c>
      <c r="Q251" s="467">
        <v>12</v>
      </c>
      <c r="R251" s="468">
        <f t="shared" si="141"/>
        <v>180</v>
      </c>
      <c r="S251" s="420">
        <f t="shared" si="142"/>
        <v>-5</v>
      </c>
      <c r="T251" s="481">
        <f t="shared" si="143"/>
        <v>57508598.853213154</v>
      </c>
      <c r="U251" s="462" t="s">
        <v>211</v>
      </c>
      <c r="V251" s="468">
        <f t="shared" si="149"/>
        <v>180</v>
      </c>
      <c r="W251" s="459">
        <f>'Wave and Current Conditions'!$D$98</f>
        <v>0.12</v>
      </c>
      <c r="X251" s="459">
        <v>400</v>
      </c>
      <c r="Y251" s="459">
        <v>3600</v>
      </c>
      <c r="Z251" s="469">
        <v>0.01</v>
      </c>
    </row>
    <row r="252" spans="1:26" s="459" customFormat="1" x14ac:dyDescent="0.2">
      <c r="A252" s="464" t="str">
        <f t="shared" si="140"/>
        <v>220118013</v>
      </c>
      <c r="B252" s="453">
        <v>2.2000000000000002</v>
      </c>
      <c r="C252" s="454" t="s">
        <v>212</v>
      </c>
      <c r="D252" s="465" t="s">
        <v>181</v>
      </c>
      <c r="E252" s="455">
        <v>1</v>
      </c>
      <c r="F252" s="466">
        <v>1.1000000000000001</v>
      </c>
      <c r="G252" s="457" t="s">
        <v>106</v>
      </c>
      <c r="H252" s="281">
        <f>'Wind Conditions'!$C$6</f>
        <v>12</v>
      </c>
      <c r="I252" s="480">
        <f>'Wind Conditions'!$C$20</f>
        <v>9.8021333333333349E-2</v>
      </c>
      <c r="J252" s="282">
        <f>'Wind Conditions'!$D$20</f>
        <v>7.0999999999999994E-2</v>
      </c>
      <c r="K252" s="460" t="s">
        <v>197</v>
      </c>
      <c r="L252" s="459">
        <f t="shared" si="139"/>
        <v>180</v>
      </c>
      <c r="M252" s="459">
        <v>0</v>
      </c>
      <c r="N252" s="579" t="s">
        <v>210</v>
      </c>
      <c r="O252" s="461">
        <f>'Wave and Current Conditions'!$O$13</f>
        <v>1.4727272727272727</v>
      </c>
      <c r="P252" s="461">
        <f>'Wave and Current Conditions'!$AD$13</f>
        <v>7.6416666666666657</v>
      </c>
      <c r="Q252" s="467">
        <v>13</v>
      </c>
      <c r="R252" s="468">
        <f t="shared" si="141"/>
        <v>180</v>
      </c>
      <c r="S252" s="420">
        <f t="shared" si="142"/>
        <v>-5</v>
      </c>
      <c r="T252" s="481">
        <f t="shared" si="143"/>
        <v>57508598.853213154</v>
      </c>
      <c r="U252" s="462" t="s">
        <v>211</v>
      </c>
      <c r="V252" s="468">
        <f t="shared" si="149"/>
        <v>180</v>
      </c>
      <c r="W252" s="459">
        <f>'Wave and Current Conditions'!$D$98</f>
        <v>0.12</v>
      </c>
      <c r="X252" s="459">
        <v>400</v>
      </c>
      <c r="Y252" s="459">
        <v>3600</v>
      </c>
      <c r="Z252" s="469">
        <v>0.01</v>
      </c>
    </row>
    <row r="253" spans="1:26" s="459" customFormat="1" x14ac:dyDescent="0.2">
      <c r="A253" s="464" t="str">
        <f t="shared" si="140"/>
        <v>220118014</v>
      </c>
      <c r="B253" s="453">
        <v>2.2000000000000002</v>
      </c>
      <c r="C253" s="454" t="s">
        <v>212</v>
      </c>
      <c r="D253" s="465" t="s">
        <v>181</v>
      </c>
      <c r="E253" s="455">
        <v>1</v>
      </c>
      <c r="F253" s="466">
        <v>1.1000000000000001</v>
      </c>
      <c r="G253" s="457" t="s">
        <v>106</v>
      </c>
      <c r="H253" s="281">
        <f>'Wind Conditions'!$C$6</f>
        <v>12</v>
      </c>
      <c r="I253" s="480">
        <f>'Wind Conditions'!$C$20</f>
        <v>9.8021333333333349E-2</v>
      </c>
      <c r="J253" s="282">
        <f>'Wind Conditions'!$D$20</f>
        <v>7.0999999999999994E-2</v>
      </c>
      <c r="K253" s="460" t="s">
        <v>59</v>
      </c>
      <c r="L253" s="459">
        <f t="shared" si="139"/>
        <v>180</v>
      </c>
      <c r="M253" s="459">
        <v>0</v>
      </c>
      <c r="N253" s="579" t="s">
        <v>210</v>
      </c>
      <c r="O253" s="461">
        <f>'Wave and Current Conditions'!$O$13</f>
        <v>1.4727272727272727</v>
      </c>
      <c r="P253" s="461">
        <f>'Wave and Current Conditions'!$AD$13</f>
        <v>7.6416666666666657</v>
      </c>
      <c r="Q253" s="467">
        <v>14</v>
      </c>
      <c r="R253" s="468">
        <f t="shared" si="141"/>
        <v>180</v>
      </c>
      <c r="S253" s="420">
        <f t="shared" si="142"/>
        <v>-5</v>
      </c>
      <c r="T253" s="481">
        <f t="shared" si="143"/>
        <v>57508598.853213154</v>
      </c>
      <c r="U253" s="462" t="s">
        <v>211</v>
      </c>
      <c r="V253" s="468">
        <f t="shared" si="149"/>
        <v>180</v>
      </c>
      <c r="W253" s="459">
        <f>'Wave and Current Conditions'!$D$98</f>
        <v>0.12</v>
      </c>
      <c r="X253" s="459">
        <v>400</v>
      </c>
      <c r="Y253" s="459">
        <v>3600</v>
      </c>
      <c r="Z253" s="469">
        <v>0.01</v>
      </c>
    </row>
    <row r="254" spans="1:26" s="459" customFormat="1" x14ac:dyDescent="0.2">
      <c r="A254" s="464" t="str">
        <f t="shared" si="140"/>
        <v>220118015</v>
      </c>
      <c r="B254" s="453">
        <v>2.2000000000000002</v>
      </c>
      <c r="C254" s="454" t="s">
        <v>212</v>
      </c>
      <c r="D254" s="465" t="s">
        <v>181</v>
      </c>
      <c r="E254" s="455">
        <v>1</v>
      </c>
      <c r="F254" s="466">
        <v>1.1000000000000001</v>
      </c>
      <c r="G254" s="457" t="s">
        <v>106</v>
      </c>
      <c r="H254" s="281">
        <f>'Wind Conditions'!$C$6</f>
        <v>12</v>
      </c>
      <c r="I254" s="480">
        <f>'Wind Conditions'!$C$20</f>
        <v>9.8021333333333349E-2</v>
      </c>
      <c r="J254" s="282">
        <f>'Wind Conditions'!$D$20</f>
        <v>7.0999999999999994E-2</v>
      </c>
      <c r="K254" s="460" t="s">
        <v>198</v>
      </c>
      <c r="L254" s="459">
        <f t="shared" si="139"/>
        <v>180</v>
      </c>
      <c r="M254" s="459">
        <v>0</v>
      </c>
      <c r="N254" s="579" t="s">
        <v>210</v>
      </c>
      <c r="O254" s="461">
        <f>'Wave and Current Conditions'!$O$13</f>
        <v>1.4727272727272727</v>
      </c>
      <c r="P254" s="461">
        <f>'Wave and Current Conditions'!$AD$13</f>
        <v>7.6416666666666657</v>
      </c>
      <c r="Q254" s="467">
        <v>15</v>
      </c>
      <c r="R254" s="468">
        <f t="shared" si="141"/>
        <v>180</v>
      </c>
      <c r="S254" s="420">
        <f t="shared" si="142"/>
        <v>-5</v>
      </c>
      <c r="T254" s="481">
        <f t="shared" si="143"/>
        <v>57508598.853213154</v>
      </c>
      <c r="U254" s="462" t="s">
        <v>211</v>
      </c>
      <c r="V254" s="468">
        <f t="shared" si="149"/>
        <v>180</v>
      </c>
      <c r="W254" s="459">
        <f>'Wave and Current Conditions'!$D$98</f>
        <v>0.12</v>
      </c>
      <c r="X254" s="459">
        <v>400</v>
      </c>
      <c r="Y254" s="459">
        <v>3600</v>
      </c>
      <c r="Z254" s="469">
        <v>0.01</v>
      </c>
    </row>
    <row r="255" spans="1:26" s="459" customFormat="1" x14ac:dyDescent="0.2">
      <c r="A255" s="464" t="str">
        <f t="shared" si="140"/>
        <v>220118016</v>
      </c>
      <c r="B255" s="453">
        <v>2.2000000000000002</v>
      </c>
      <c r="C255" s="454" t="s">
        <v>212</v>
      </c>
      <c r="D255" s="465" t="s">
        <v>181</v>
      </c>
      <c r="E255" s="455">
        <v>1</v>
      </c>
      <c r="F255" s="466">
        <v>1.1000000000000001</v>
      </c>
      <c r="G255" s="457" t="s">
        <v>106</v>
      </c>
      <c r="H255" s="281">
        <f>'Wind Conditions'!$C$6</f>
        <v>12</v>
      </c>
      <c r="I255" s="480">
        <f>'Wind Conditions'!$C$20</f>
        <v>9.8021333333333349E-2</v>
      </c>
      <c r="J255" s="282">
        <f>'Wind Conditions'!$D$20</f>
        <v>7.0999999999999994E-2</v>
      </c>
      <c r="K255" s="460" t="s">
        <v>199</v>
      </c>
      <c r="L255" s="459">
        <f t="shared" si="139"/>
        <v>180</v>
      </c>
      <c r="M255" s="459">
        <v>0</v>
      </c>
      <c r="N255" s="579" t="s">
        <v>210</v>
      </c>
      <c r="O255" s="461">
        <f>'Wave and Current Conditions'!$O$13</f>
        <v>1.4727272727272727</v>
      </c>
      <c r="P255" s="461">
        <f>'Wave and Current Conditions'!$AD$13</f>
        <v>7.6416666666666657</v>
      </c>
      <c r="Q255" s="467">
        <v>16</v>
      </c>
      <c r="R255" s="468">
        <f t="shared" si="141"/>
        <v>180</v>
      </c>
      <c r="S255" s="420">
        <f t="shared" si="142"/>
        <v>-5</v>
      </c>
      <c r="T255" s="481">
        <f t="shared" si="143"/>
        <v>57508598.853213154</v>
      </c>
      <c r="U255" s="462" t="s">
        <v>211</v>
      </c>
      <c r="V255" s="468">
        <f t="shared" si="149"/>
        <v>180</v>
      </c>
      <c r="W255" s="459">
        <f>'Wave and Current Conditions'!$D$98</f>
        <v>0.12</v>
      </c>
      <c r="X255" s="459">
        <v>400</v>
      </c>
      <c r="Y255" s="459">
        <v>3600</v>
      </c>
      <c r="Z255" s="469">
        <v>0.01</v>
      </c>
    </row>
    <row r="256" spans="1:26" s="459" customFormat="1" x14ac:dyDescent="0.2">
      <c r="A256" s="464" t="str">
        <f t="shared" si="140"/>
        <v>220118017</v>
      </c>
      <c r="B256" s="453">
        <v>2.2000000000000002</v>
      </c>
      <c r="C256" s="454" t="s">
        <v>212</v>
      </c>
      <c r="D256" s="465" t="s">
        <v>181</v>
      </c>
      <c r="E256" s="455">
        <v>1</v>
      </c>
      <c r="F256" s="466">
        <v>1.1000000000000001</v>
      </c>
      <c r="G256" s="457" t="s">
        <v>106</v>
      </c>
      <c r="H256" s="281">
        <f>'Wind Conditions'!$C$6</f>
        <v>12</v>
      </c>
      <c r="I256" s="480">
        <f>'Wind Conditions'!$C$20</f>
        <v>9.8021333333333349E-2</v>
      </c>
      <c r="J256" s="282">
        <f>'Wind Conditions'!$D$20</f>
        <v>7.0999999999999994E-2</v>
      </c>
      <c r="K256" s="460" t="s">
        <v>200</v>
      </c>
      <c r="L256" s="459">
        <f t="shared" si="139"/>
        <v>180</v>
      </c>
      <c r="M256" s="459">
        <v>0</v>
      </c>
      <c r="N256" s="579" t="s">
        <v>210</v>
      </c>
      <c r="O256" s="461">
        <f>'Wave and Current Conditions'!$O$13</f>
        <v>1.4727272727272727</v>
      </c>
      <c r="P256" s="461">
        <f>'Wave and Current Conditions'!$AD$13</f>
        <v>7.6416666666666657</v>
      </c>
      <c r="Q256" s="467">
        <v>17</v>
      </c>
      <c r="R256" s="468">
        <f t="shared" si="141"/>
        <v>180</v>
      </c>
      <c r="S256" s="420">
        <f t="shared" si="142"/>
        <v>-5</v>
      </c>
      <c r="T256" s="481">
        <f t="shared" si="143"/>
        <v>57508598.853213154</v>
      </c>
      <c r="U256" s="462" t="s">
        <v>211</v>
      </c>
      <c r="V256" s="468">
        <f t="shared" si="149"/>
        <v>180</v>
      </c>
      <c r="W256" s="459">
        <f>'Wave and Current Conditions'!$D$98</f>
        <v>0.12</v>
      </c>
      <c r="X256" s="459">
        <v>400</v>
      </c>
      <c r="Y256" s="459">
        <v>3600</v>
      </c>
      <c r="Z256" s="469">
        <v>0.01</v>
      </c>
    </row>
    <row r="257" spans="1:26" s="459" customFormat="1" x14ac:dyDescent="0.2">
      <c r="A257" s="464" t="str">
        <f t="shared" si="140"/>
        <v>220118018</v>
      </c>
      <c r="B257" s="453">
        <v>2.2000000000000002</v>
      </c>
      <c r="C257" s="454" t="s">
        <v>212</v>
      </c>
      <c r="D257" s="465" t="s">
        <v>181</v>
      </c>
      <c r="E257" s="455">
        <v>1</v>
      </c>
      <c r="F257" s="466">
        <v>1.1000000000000001</v>
      </c>
      <c r="G257" s="457" t="s">
        <v>106</v>
      </c>
      <c r="H257" s="281">
        <f>'Wind Conditions'!$C$6</f>
        <v>12</v>
      </c>
      <c r="I257" s="480">
        <f>'Wind Conditions'!$C$20</f>
        <v>9.8021333333333349E-2</v>
      </c>
      <c r="J257" s="282">
        <f>'Wind Conditions'!$D$20</f>
        <v>7.0999999999999994E-2</v>
      </c>
      <c r="K257" s="470" t="s">
        <v>201</v>
      </c>
      <c r="L257" s="459">
        <f t="shared" si="139"/>
        <v>180</v>
      </c>
      <c r="M257" s="459">
        <v>0</v>
      </c>
      <c r="N257" s="579" t="s">
        <v>210</v>
      </c>
      <c r="O257" s="461">
        <f>'Wave and Current Conditions'!$O$13</f>
        <v>1.4727272727272727</v>
      </c>
      <c r="P257" s="461">
        <f>'Wave and Current Conditions'!$AD$13</f>
        <v>7.6416666666666657</v>
      </c>
      <c r="Q257" s="467">
        <v>18</v>
      </c>
      <c r="R257" s="468">
        <f t="shared" si="141"/>
        <v>180</v>
      </c>
      <c r="S257" s="420">
        <f t="shared" si="142"/>
        <v>-5</v>
      </c>
      <c r="T257" s="481">
        <f t="shared" si="143"/>
        <v>57508598.853213154</v>
      </c>
      <c r="U257" s="462" t="s">
        <v>211</v>
      </c>
      <c r="V257" s="468">
        <f t="shared" si="149"/>
        <v>180</v>
      </c>
      <c r="W257" s="459">
        <f>'Wave and Current Conditions'!$D$98</f>
        <v>0.12</v>
      </c>
      <c r="X257" s="459">
        <v>400</v>
      </c>
      <c r="Y257" s="459">
        <v>3600</v>
      </c>
      <c r="Z257" s="469">
        <v>0.01</v>
      </c>
    </row>
  </sheetData>
  <mergeCells count="6">
    <mergeCell ref="X3:Z3"/>
    <mergeCell ref="A3:F3"/>
    <mergeCell ref="G3:M3"/>
    <mergeCell ref="N3:R3"/>
    <mergeCell ref="S3:T3"/>
    <mergeCell ref="V3:W3"/>
  </mergeCells>
  <pageMargins left="0.69930555555555596" right="0.69930555555555596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Q112"/>
  <sheetViews>
    <sheetView tabSelected="1" topLeftCell="A78" zoomScale="70" zoomScaleNormal="70" zoomScalePageLayoutView="70" workbookViewId="0">
      <selection activeCell="C40" sqref="C40"/>
    </sheetView>
  </sheetViews>
  <sheetFormatPr baseColWidth="10" defaultColWidth="9" defaultRowHeight="15" x14ac:dyDescent="0.2"/>
  <cols>
    <col min="1" max="1" width="18.5" style="90" customWidth="1"/>
    <col min="2" max="2" width="55.33203125" style="90" customWidth="1"/>
    <col min="3" max="3" width="30.5" style="90" customWidth="1"/>
    <col min="4" max="4" width="70.1640625" style="90" bestFit="1" customWidth="1"/>
    <col min="5" max="5" width="13.6640625" style="90" customWidth="1"/>
    <col min="6" max="7" width="11.1640625" style="90" customWidth="1"/>
    <col min="8" max="8" width="36.33203125" style="90" customWidth="1"/>
    <col min="9" max="14" width="11.1640625" style="90" customWidth="1"/>
    <col min="15" max="15" width="9" style="90"/>
    <col min="16" max="16" width="13.83203125" style="90" customWidth="1"/>
    <col min="17" max="20" width="9" style="90"/>
    <col min="21" max="21" width="20.5" style="90" customWidth="1"/>
    <col min="22" max="22" width="13.83203125" style="90" customWidth="1"/>
    <col min="23" max="23" width="9" style="90"/>
    <col min="24" max="24" width="11.33203125" style="90" customWidth="1"/>
    <col min="25" max="25" width="7.5" style="90" customWidth="1"/>
    <col min="26" max="26" width="10.5" style="90" customWidth="1"/>
    <col min="27" max="29" width="9" style="90"/>
    <col min="30" max="30" width="13.83203125" style="90" customWidth="1"/>
    <col min="31" max="16384" width="9" style="90"/>
  </cols>
  <sheetData>
    <row r="1" spans="2:34" x14ac:dyDescent="0.2">
      <c r="B1" s="90" t="s">
        <v>68</v>
      </c>
    </row>
    <row r="3" spans="2:34" ht="26" x14ac:dyDescent="0.3">
      <c r="B3" s="148" t="s">
        <v>69</v>
      </c>
    </row>
    <row r="4" spans="2:34" x14ac:dyDescent="0.2">
      <c r="H4" s="92" t="s">
        <v>70</v>
      </c>
      <c r="V4" s="92" t="s">
        <v>71</v>
      </c>
    </row>
    <row r="5" spans="2:34" x14ac:dyDescent="0.2">
      <c r="B5" s="92" t="s">
        <v>72</v>
      </c>
    </row>
    <row r="6" spans="2:34" x14ac:dyDescent="0.2">
      <c r="B6" s="144" t="s">
        <v>77</v>
      </c>
      <c r="C6" s="150">
        <v>12</v>
      </c>
      <c r="D6" s="151" t="s">
        <v>55</v>
      </c>
      <c r="H6" s="149" t="s">
        <v>73</v>
      </c>
      <c r="I6" s="591" t="s">
        <v>74</v>
      </c>
      <c r="J6" s="592"/>
      <c r="K6" s="592"/>
      <c r="L6" s="592"/>
      <c r="M6" s="592"/>
      <c r="N6" s="592"/>
      <c r="O6" s="592"/>
      <c r="P6" s="592"/>
      <c r="Q6" s="592"/>
      <c r="R6" s="592"/>
      <c r="S6" s="592"/>
      <c r="T6" s="593"/>
      <c r="V6" s="149" t="s">
        <v>75</v>
      </c>
      <c r="W6" s="591" t="s">
        <v>74</v>
      </c>
      <c r="X6" s="592"/>
      <c r="Y6" s="592"/>
      <c r="Z6" s="592"/>
      <c r="AA6" s="592"/>
      <c r="AB6" s="592"/>
      <c r="AC6" s="592"/>
      <c r="AD6" s="592"/>
      <c r="AE6" s="592"/>
      <c r="AF6" s="592"/>
      <c r="AG6" s="592"/>
      <c r="AH6" s="594"/>
    </row>
    <row r="7" spans="2:34" x14ac:dyDescent="0.2">
      <c r="B7" s="144" t="s">
        <v>78</v>
      </c>
      <c r="C7" s="153">
        <f>C6+2</f>
        <v>14</v>
      </c>
      <c r="D7" s="151" t="s">
        <v>55</v>
      </c>
      <c r="H7" s="152" t="s">
        <v>76</v>
      </c>
      <c r="I7" s="152">
        <v>0</v>
      </c>
      <c r="J7" s="170">
        <v>30</v>
      </c>
      <c r="K7" s="170">
        <v>60</v>
      </c>
      <c r="L7" s="170">
        <v>90</v>
      </c>
      <c r="M7" s="170">
        <v>120</v>
      </c>
      <c r="N7" s="170">
        <v>150</v>
      </c>
      <c r="O7" s="170">
        <v>180</v>
      </c>
      <c r="P7" s="170">
        <v>210</v>
      </c>
      <c r="Q7" s="170">
        <v>240</v>
      </c>
      <c r="R7" s="170">
        <v>270</v>
      </c>
      <c r="S7" s="170">
        <v>300</v>
      </c>
      <c r="T7" s="172">
        <v>330</v>
      </c>
      <c r="V7" s="152" t="s">
        <v>76</v>
      </c>
      <c r="W7" s="152">
        <v>0</v>
      </c>
      <c r="X7" s="170">
        <v>30</v>
      </c>
      <c r="Y7" s="170">
        <v>60</v>
      </c>
      <c r="Z7" s="170">
        <v>90</v>
      </c>
      <c r="AA7" s="170">
        <v>120</v>
      </c>
      <c r="AB7" s="170">
        <v>150</v>
      </c>
      <c r="AC7" s="170">
        <v>180</v>
      </c>
      <c r="AD7" s="170">
        <v>210</v>
      </c>
      <c r="AE7" s="170">
        <v>240</v>
      </c>
      <c r="AF7" s="170">
        <v>270</v>
      </c>
      <c r="AG7" s="170">
        <v>300</v>
      </c>
      <c r="AH7" s="172">
        <v>330</v>
      </c>
    </row>
    <row r="8" spans="2:34" x14ac:dyDescent="0.2">
      <c r="B8" s="146" t="s">
        <v>79</v>
      </c>
      <c r="C8" s="154">
        <f>C6-2</f>
        <v>10</v>
      </c>
      <c r="D8" s="155" t="s">
        <v>55</v>
      </c>
      <c r="H8" s="100">
        <v>4</v>
      </c>
      <c r="I8" s="171">
        <v>0.33500000000000002</v>
      </c>
      <c r="J8" s="171">
        <v>0.33389999999999997</v>
      </c>
      <c r="K8" s="171">
        <v>0.33700000000000002</v>
      </c>
      <c r="L8" s="171">
        <v>0.34179999999999999</v>
      </c>
      <c r="M8" s="171">
        <v>0.34150000000000003</v>
      </c>
      <c r="N8" s="171">
        <v>0.3427</v>
      </c>
      <c r="O8" s="171">
        <v>0.34089999999999998</v>
      </c>
      <c r="P8" s="171">
        <v>0.33750000000000002</v>
      </c>
      <c r="Q8" s="171">
        <v>0.3337</v>
      </c>
      <c r="R8" s="171">
        <v>0.33310000000000001</v>
      </c>
      <c r="S8" s="171">
        <v>0.33250000000000002</v>
      </c>
      <c r="T8" s="171">
        <v>0.33329999999999999</v>
      </c>
      <c r="V8" s="100">
        <v>4</v>
      </c>
      <c r="W8" s="171">
        <v>6.7199999999999996E-2</v>
      </c>
      <c r="X8" s="171">
        <v>6.7100000000000007E-2</v>
      </c>
      <c r="Y8" s="171">
        <v>6.7599999999999993E-2</v>
      </c>
      <c r="Z8" s="171">
        <v>6.8599999999999994E-2</v>
      </c>
      <c r="AA8" s="171">
        <v>6.88E-2</v>
      </c>
      <c r="AB8" s="171">
        <v>6.9199999999999998E-2</v>
      </c>
      <c r="AC8" s="171">
        <v>6.8199999999999997E-2</v>
      </c>
      <c r="AD8" s="171">
        <v>6.83E-2</v>
      </c>
      <c r="AE8" s="171">
        <v>6.7000000000000004E-2</v>
      </c>
      <c r="AF8" s="171">
        <v>6.6400000000000001E-2</v>
      </c>
      <c r="AG8" s="171">
        <v>6.7400000000000002E-2</v>
      </c>
      <c r="AH8" s="171">
        <v>6.7100000000000007E-2</v>
      </c>
    </row>
    <row r="9" spans="2:34" x14ac:dyDescent="0.2">
      <c r="H9" s="100">
        <v>5</v>
      </c>
      <c r="I9" s="171">
        <v>0.25019999999999998</v>
      </c>
      <c r="J9" s="171">
        <v>0.24790000000000001</v>
      </c>
      <c r="K9" s="171">
        <v>0.25</v>
      </c>
      <c r="L9" s="171">
        <v>0.25169999999999998</v>
      </c>
      <c r="M9" s="171">
        <v>0.25030000000000002</v>
      </c>
      <c r="N9" s="171">
        <v>0.25240000000000001</v>
      </c>
      <c r="O9" s="171">
        <v>0.25159999999999999</v>
      </c>
      <c r="P9" s="171">
        <v>0.24690000000000001</v>
      </c>
      <c r="Q9" s="171">
        <v>0.2457</v>
      </c>
      <c r="R9" s="171">
        <v>0.24640000000000001</v>
      </c>
      <c r="S9" s="171">
        <v>0.2467</v>
      </c>
      <c r="T9" s="171">
        <v>0.25009999999999999</v>
      </c>
      <c r="V9" s="100">
        <v>5</v>
      </c>
      <c r="W9" s="171">
        <v>4.53E-2</v>
      </c>
      <c r="X9" s="171">
        <v>4.5199999999999997E-2</v>
      </c>
      <c r="Y9" s="171">
        <v>4.5600000000000002E-2</v>
      </c>
      <c r="Z9" s="171">
        <v>4.5999999999999999E-2</v>
      </c>
      <c r="AA9" s="171">
        <v>4.6199999999999998E-2</v>
      </c>
      <c r="AB9" s="171">
        <v>4.6399999999999997E-2</v>
      </c>
      <c r="AC9" s="171">
        <v>4.58E-2</v>
      </c>
      <c r="AD9" s="171">
        <v>4.58E-2</v>
      </c>
      <c r="AE9" s="171">
        <v>4.5199999999999997E-2</v>
      </c>
      <c r="AF9" s="171">
        <v>4.4900000000000002E-2</v>
      </c>
      <c r="AG9" s="171">
        <v>4.5199999999999997E-2</v>
      </c>
      <c r="AH9" s="171">
        <v>4.5199999999999997E-2</v>
      </c>
    </row>
    <row r="10" spans="2:34" x14ac:dyDescent="0.2">
      <c r="H10" s="100">
        <v>6</v>
      </c>
      <c r="I10" s="171">
        <v>0.20180000000000001</v>
      </c>
      <c r="J10" s="171">
        <v>0.20039999999999999</v>
      </c>
      <c r="K10" s="171">
        <v>0.20119999999999999</v>
      </c>
      <c r="L10" s="171">
        <v>0.20119999999999999</v>
      </c>
      <c r="M10" s="171">
        <v>0.20050000000000001</v>
      </c>
      <c r="N10" s="171">
        <v>0.20250000000000001</v>
      </c>
      <c r="O10" s="171">
        <v>0.20300000000000001</v>
      </c>
      <c r="P10" s="171">
        <v>0.20100000000000001</v>
      </c>
      <c r="Q10" s="171">
        <v>0.2006</v>
      </c>
      <c r="R10" s="171">
        <v>0.20080000000000001</v>
      </c>
      <c r="S10" s="171">
        <v>0.19989999999999999</v>
      </c>
      <c r="T10" s="171">
        <v>0.20039999999999999</v>
      </c>
      <c r="V10" s="100">
        <v>6</v>
      </c>
      <c r="W10" s="171">
        <v>2.3300000000000001E-2</v>
      </c>
      <c r="X10" s="171">
        <v>2.3199999999999998E-2</v>
      </c>
      <c r="Y10" s="171">
        <v>2.3699999999999999E-2</v>
      </c>
      <c r="Z10" s="171">
        <v>2.3400000000000001E-2</v>
      </c>
      <c r="AA10" s="171">
        <v>2.3599999999999999E-2</v>
      </c>
      <c r="AB10" s="171">
        <v>2.3599999999999999E-2</v>
      </c>
      <c r="AC10" s="171">
        <v>2.35E-2</v>
      </c>
      <c r="AD10" s="171">
        <v>2.3300000000000001E-2</v>
      </c>
      <c r="AE10" s="171">
        <v>2.3300000000000001E-2</v>
      </c>
      <c r="AF10" s="171">
        <v>2.3300000000000001E-2</v>
      </c>
      <c r="AG10" s="171">
        <v>2.3099999999999999E-2</v>
      </c>
      <c r="AH10" s="171">
        <v>2.3300000000000001E-2</v>
      </c>
    </row>
    <row r="11" spans="2:34" x14ac:dyDescent="0.2">
      <c r="H11" s="100">
        <v>7</v>
      </c>
      <c r="I11" s="171">
        <v>0.17169999999999999</v>
      </c>
      <c r="J11" s="171">
        <v>0.17069999999999999</v>
      </c>
      <c r="K11" s="171">
        <v>0.17150000000000001</v>
      </c>
      <c r="L11" s="171">
        <v>0.1721</v>
      </c>
      <c r="M11" s="171">
        <v>0.17169999999999999</v>
      </c>
      <c r="N11" s="171">
        <v>0.17269999999999999</v>
      </c>
      <c r="O11" s="171">
        <v>0.17219999999999999</v>
      </c>
      <c r="P11" s="171">
        <v>0.17030000000000001</v>
      </c>
      <c r="Q11" s="171">
        <v>0.16980000000000001</v>
      </c>
      <c r="R11" s="171">
        <v>0.1701</v>
      </c>
      <c r="S11" s="171">
        <v>0.17</v>
      </c>
      <c r="T11" s="171">
        <v>0.17150000000000001</v>
      </c>
      <c r="V11" s="100">
        <v>7</v>
      </c>
      <c r="W11" s="171">
        <v>1.77E-2</v>
      </c>
      <c r="X11" s="171">
        <v>1.7600000000000001E-2</v>
      </c>
      <c r="Y11" s="171">
        <v>1.78E-2</v>
      </c>
      <c r="Z11" s="171">
        <v>1.77E-2</v>
      </c>
      <c r="AA11" s="171">
        <v>1.78E-2</v>
      </c>
      <c r="AB11" s="171">
        <v>1.78E-2</v>
      </c>
      <c r="AC11" s="171">
        <v>1.78E-2</v>
      </c>
      <c r="AD11" s="171">
        <v>1.77E-2</v>
      </c>
      <c r="AE11" s="171">
        <v>1.7600000000000001E-2</v>
      </c>
      <c r="AF11" s="171">
        <v>1.77E-2</v>
      </c>
      <c r="AG11" s="171">
        <v>1.7500000000000002E-2</v>
      </c>
      <c r="AH11" s="171">
        <v>1.77E-2</v>
      </c>
    </row>
    <row r="12" spans="2:34" x14ac:dyDescent="0.2">
      <c r="H12" s="100">
        <v>8</v>
      </c>
      <c r="I12" s="171">
        <v>0.1464</v>
      </c>
      <c r="J12" s="171">
        <v>0.14480000000000001</v>
      </c>
      <c r="K12" s="171">
        <v>0.1449</v>
      </c>
      <c r="L12" s="171">
        <v>0.14410000000000001</v>
      </c>
      <c r="M12" s="171">
        <v>0.14410000000000001</v>
      </c>
      <c r="N12" s="171">
        <v>0.1454</v>
      </c>
      <c r="O12" s="171">
        <v>0.14510000000000001</v>
      </c>
      <c r="P12" s="171">
        <v>0.14399999999999999</v>
      </c>
      <c r="Q12" s="171">
        <v>0.1439</v>
      </c>
      <c r="R12" s="171">
        <v>0.1444</v>
      </c>
      <c r="S12" s="171">
        <v>0.14330000000000001</v>
      </c>
      <c r="T12" s="171">
        <v>0.1464</v>
      </c>
      <c r="V12" s="100">
        <v>8</v>
      </c>
      <c r="W12" s="171">
        <v>1.2E-2</v>
      </c>
      <c r="X12" s="171">
        <v>1.21E-2</v>
      </c>
      <c r="Y12" s="171">
        <v>1.2E-2</v>
      </c>
      <c r="Z12" s="171">
        <v>1.21E-2</v>
      </c>
      <c r="AA12" s="171">
        <v>1.2E-2</v>
      </c>
      <c r="AB12" s="171">
        <v>1.2E-2</v>
      </c>
      <c r="AC12" s="171">
        <v>1.21E-2</v>
      </c>
      <c r="AD12" s="171">
        <v>1.2E-2</v>
      </c>
      <c r="AE12" s="171">
        <v>1.1900000000000001E-2</v>
      </c>
      <c r="AF12" s="171">
        <v>1.2E-2</v>
      </c>
      <c r="AG12" s="171">
        <v>1.1900000000000001E-2</v>
      </c>
      <c r="AH12" s="171">
        <v>1.21E-2</v>
      </c>
    </row>
    <row r="13" spans="2:34" x14ac:dyDescent="0.2">
      <c r="H13" s="100">
        <v>9</v>
      </c>
      <c r="I13" s="171">
        <v>0.12959999999999999</v>
      </c>
      <c r="J13" s="171">
        <v>0.12920000000000001</v>
      </c>
      <c r="K13" s="171">
        <v>0.12939999999999999</v>
      </c>
      <c r="L13" s="171">
        <v>0.12959999999999999</v>
      </c>
      <c r="M13" s="171">
        <v>0.12959999999999999</v>
      </c>
      <c r="N13" s="171">
        <v>0.13009999999999999</v>
      </c>
      <c r="O13" s="171">
        <v>0.12970000000000001</v>
      </c>
      <c r="P13" s="171">
        <v>0.129</v>
      </c>
      <c r="Q13" s="171">
        <v>0.12889999999999999</v>
      </c>
      <c r="R13" s="171">
        <v>0.12889999999999999</v>
      </c>
      <c r="S13" s="171">
        <v>0.1288</v>
      </c>
      <c r="T13" s="171">
        <v>0.12939999999999999</v>
      </c>
      <c r="V13" s="100">
        <v>9</v>
      </c>
      <c r="W13" s="171">
        <v>9.5999999999999992E-3</v>
      </c>
      <c r="X13" s="171">
        <v>9.5999999999999992E-3</v>
      </c>
      <c r="Y13" s="171">
        <v>9.5999999999999992E-3</v>
      </c>
      <c r="Z13" s="171">
        <v>9.5999999999999992E-3</v>
      </c>
      <c r="AA13" s="171">
        <v>9.5999999999999992E-3</v>
      </c>
      <c r="AB13" s="171">
        <v>9.5999999999999992E-3</v>
      </c>
      <c r="AC13" s="171">
        <v>9.5999999999999992E-3</v>
      </c>
      <c r="AD13" s="171">
        <v>9.5999999999999992E-3</v>
      </c>
      <c r="AE13" s="171">
        <v>9.4999999999999998E-3</v>
      </c>
      <c r="AF13" s="171">
        <v>9.5999999999999992E-3</v>
      </c>
      <c r="AG13" s="171">
        <v>9.4999999999999998E-3</v>
      </c>
      <c r="AH13" s="171">
        <v>9.5999999999999992E-3</v>
      </c>
    </row>
    <row r="14" spans="2:34" x14ac:dyDescent="0.2">
      <c r="H14" s="100">
        <v>10</v>
      </c>
      <c r="I14" s="171">
        <v>0.1125</v>
      </c>
      <c r="J14" s="171">
        <v>0.11210000000000001</v>
      </c>
      <c r="K14" s="171">
        <v>0.1125</v>
      </c>
      <c r="L14" s="171">
        <v>0.112</v>
      </c>
      <c r="M14" s="171">
        <v>0.1118</v>
      </c>
      <c r="N14" s="171">
        <v>0.1125</v>
      </c>
      <c r="O14" s="171">
        <v>0.11269999999999999</v>
      </c>
      <c r="P14" s="171">
        <v>0.1124</v>
      </c>
      <c r="Q14" s="171">
        <v>0.1123</v>
      </c>
      <c r="R14" s="171">
        <v>0.11210000000000001</v>
      </c>
      <c r="S14" s="171">
        <v>0.112</v>
      </c>
      <c r="T14" s="171">
        <v>0.113</v>
      </c>
      <c r="V14" s="100">
        <v>10</v>
      </c>
      <c r="W14" s="171">
        <v>7.1999999999999998E-3</v>
      </c>
      <c r="X14" s="171">
        <v>7.1999999999999998E-3</v>
      </c>
      <c r="Y14" s="171">
        <v>7.1999999999999998E-3</v>
      </c>
      <c r="Z14" s="171">
        <v>7.1999999999999998E-3</v>
      </c>
      <c r="AA14" s="171">
        <v>7.1999999999999998E-3</v>
      </c>
      <c r="AB14" s="171">
        <v>7.1999999999999998E-3</v>
      </c>
      <c r="AC14" s="171">
        <v>7.1000000000000004E-3</v>
      </c>
      <c r="AD14" s="171">
        <v>7.1999999999999998E-3</v>
      </c>
      <c r="AE14" s="171">
        <v>7.1999999999999998E-3</v>
      </c>
      <c r="AF14" s="171">
        <v>7.1999999999999998E-3</v>
      </c>
      <c r="AG14" s="171">
        <v>7.1999999999999998E-3</v>
      </c>
      <c r="AH14" s="171">
        <v>7.1000000000000004E-3</v>
      </c>
    </row>
    <row r="15" spans="2:34" x14ac:dyDescent="0.2">
      <c r="B15" s="89" t="s">
        <v>80</v>
      </c>
      <c r="H15" s="100">
        <v>11</v>
      </c>
      <c r="I15" s="171">
        <v>0.10349999999999999</v>
      </c>
      <c r="J15" s="171">
        <v>0.10340000000000001</v>
      </c>
      <c r="K15" s="171">
        <v>0.10340000000000001</v>
      </c>
      <c r="L15" s="171">
        <v>0.1033</v>
      </c>
      <c r="M15" s="171">
        <v>0.10349999999999999</v>
      </c>
      <c r="N15" s="171">
        <v>0.1037</v>
      </c>
      <c r="O15" s="171">
        <v>0.10349999999999999</v>
      </c>
      <c r="P15" s="171">
        <v>0.10340000000000001</v>
      </c>
      <c r="Q15" s="171">
        <v>0.10340000000000001</v>
      </c>
      <c r="R15" s="171">
        <v>0.1033</v>
      </c>
      <c r="S15" s="171">
        <v>0.1031</v>
      </c>
      <c r="T15" s="171">
        <v>0.1033</v>
      </c>
      <c r="V15" s="100">
        <v>11</v>
      </c>
      <c r="W15" s="171">
        <v>6.1000000000000004E-3</v>
      </c>
      <c r="X15" s="171">
        <v>6.0000000000000001E-3</v>
      </c>
      <c r="Y15" s="171">
        <v>6.0000000000000001E-3</v>
      </c>
      <c r="Z15" s="171">
        <v>6.0000000000000001E-3</v>
      </c>
      <c r="AA15" s="171">
        <v>6.0000000000000001E-3</v>
      </c>
      <c r="AB15" s="171">
        <v>6.0000000000000001E-3</v>
      </c>
      <c r="AC15" s="171">
        <v>6.0000000000000001E-3</v>
      </c>
      <c r="AD15" s="171">
        <v>6.0000000000000001E-3</v>
      </c>
      <c r="AE15" s="171">
        <v>6.0000000000000001E-3</v>
      </c>
      <c r="AF15" s="171">
        <v>6.0000000000000001E-3</v>
      </c>
      <c r="AG15" s="171">
        <v>6.0000000000000001E-3</v>
      </c>
      <c r="AH15" s="171">
        <v>6.0000000000000001E-3</v>
      </c>
    </row>
    <row r="16" spans="2:34" x14ac:dyDescent="0.2">
      <c r="B16" s="104" t="s">
        <v>81</v>
      </c>
      <c r="C16" s="106" t="s">
        <v>82</v>
      </c>
      <c r="D16" s="105" t="s">
        <v>83</v>
      </c>
      <c r="H16" s="100">
        <v>12</v>
      </c>
      <c r="I16" s="171">
        <v>9.1800000000000007E-2</v>
      </c>
      <c r="J16" s="171">
        <v>9.1800000000000007E-2</v>
      </c>
      <c r="K16" s="171">
        <v>9.1899999999999996E-2</v>
      </c>
      <c r="L16" s="171">
        <v>9.1999999999999998E-2</v>
      </c>
      <c r="M16" s="171">
        <v>9.1800000000000007E-2</v>
      </c>
      <c r="N16" s="171">
        <v>9.2200000000000004E-2</v>
      </c>
      <c r="O16" s="171">
        <v>9.1899999999999996E-2</v>
      </c>
      <c r="P16" s="171">
        <v>9.1700000000000004E-2</v>
      </c>
      <c r="Q16" s="171">
        <v>9.1700000000000004E-2</v>
      </c>
      <c r="R16" s="171">
        <v>9.1600000000000001E-2</v>
      </c>
      <c r="S16" s="171">
        <v>9.1899999999999996E-2</v>
      </c>
      <c r="T16" s="171">
        <v>9.2100000000000001E-2</v>
      </c>
      <c r="V16" s="100">
        <v>12</v>
      </c>
      <c r="W16" s="171">
        <v>4.8999999999999998E-3</v>
      </c>
      <c r="X16" s="171">
        <v>4.7999999999999996E-3</v>
      </c>
      <c r="Y16" s="171">
        <v>4.7999999999999996E-3</v>
      </c>
      <c r="Z16" s="171">
        <v>4.7999999999999996E-3</v>
      </c>
      <c r="AA16" s="171">
        <v>4.7999999999999996E-3</v>
      </c>
      <c r="AB16" s="171">
        <v>4.7000000000000002E-3</v>
      </c>
      <c r="AC16" s="171">
        <v>4.8999999999999998E-3</v>
      </c>
      <c r="AD16" s="171">
        <v>4.7999999999999996E-3</v>
      </c>
      <c r="AE16" s="171">
        <v>4.7999999999999996E-3</v>
      </c>
      <c r="AF16" s="171">
        <v>4.7999999999999996E-3</v>
      </c>
      <c r="AG16" s="171">
        <v>4.7999999999999996E-3</v>
      </c>
      <c r="AH16" s="171">
        <v>4.7999999999999996E-3</v>
      </c>
    </row>
    <row r="17" spans="2:34" x14ac:dyDescent="0.2">
      <c r="B17" s="156">
        <v>6</v>
      </c>
      <c r="C17" s="157">
        <f>(U48+U47)/2</f>
        <v>0.26926133333333335</v>
      </c>
      <c r="D17" s="143">
        <v>7.0999999999999994E-2</v>
      </c>
      <c r="H17" s="100">
        <v>13</v>
      </c>
      <c r="I17" s="171">
        <v>8.5900000000000004E-2</v>
      </c>
      <c r="J17" s="171">
        <v>8.5900000000000004E-2</v>
      </c>
      <c r="K17" s="171">
        <v>8.5699999999999998E-2</v>
      </c>
      <c r="L17" s="171">
        <v>8.5500000000000007E-2</v>
      </c>
      <c r="M17" s="171">
        <v>8.5900000000000004E-2</v>
      </c>
      <c r="N17" s="171">
        <v>8.5900000000000004E-2</v>
      </c>
      <c r="O17" s="171">
        <v>8.5699999999999998E-2</v>
      </c>
      <c r="P17" s="171">
        <v>8.5999999999999993E-2</v>
      </c>
      <c r="Q17" s="171">
        <v>8.5999999999999993E-2</v>
      </c>
      <c r="R17" s="171">
        <v>8.5999999999999993E-2</v>
      </c>
      <c r="S17" s="171">
        <v>8.5699999999999998E-2</v>
      </c>
      <c r="T17" s="171">
        <v>8.5699999999999998E-2</v>
      </c>
      <c r="V17" s="100">
        <v>13</v>
      </c>
      <c r="W17" s="171">
        <v>4.1999999999999997E-3</v>
      </c>
      <c r="X17" s="171">
        <v>4.1000000000000003E-3</v>
      </c>
      <c r="Y17" s="171">
        <v>4.1000000000000003E-3</v>
      </c>
      <c r="Z17" s="171">
        <v>4.1000000000000003E-3</v>
      </c>
      <c r="AA17" s="171">
        <v>4.1000000000000003E-3</v>
      </c>
      <c r="AB17" s="171">
        <v>4.0000000000000001E-3</v>
      </c>
      <c r="AC17" s="171">
        <v>4.1000000000000003E-3</v>
      </c>
      <c r="AD17" s="171">
        <v>4.1000000000000003E-3</v>
      </c>
      <c r="AE17" s="171">
        <v>4.1000000000000003E-3</v>
      </c>
      <c r="AF17" s="171">
        <v>4.1000000000000003E-3</v>
      </c>
      <c r="AG17" s="171">
        <v>4.1000000000000003E-3</v>
      </c>
      <c r="AH17" s="171">
        <v>4.1000000000000003E-3</v>
      </c>
    </row>
    <row r="18" spans="2:34" x14ac:dyDescent="0.2">
      <c r="B18" s="156">
        <v>8</v>
      </c>
      <c r="C18" s="157">
        <f>U50</f>
        <v>0.16011466666666668</v>
      </c>
      <c r="D18" s="156">
        <f>D17</f>
        <v>7.0999999999999994E-2</v>
      </c>
      <c r="H18" s="100">
        <v>14</v>
      </c>
      <c r="I18" s="171">
        <v>7.7499999999999999E-2</v>
      </c>
      <c r="J18" s="171">
        <v>7.7700000000000005E-2</v>
      </c>
      <c r="K18" s="171">
        <v>7.8E-2</v>
      </c>
      <c r="L18" s="171">
        <v>7.7700000000000005E-2</v>
      </c>
      <c r="M18" s="171">
        <v>7.7700000000000005E-2</v>
      </c>
      <c r="N18" s="171">
        <v>7.7899999999999997E-2</v>
      </c>
      <c r="O18" s="171">
        <v>7.7600000000000002E-2</v>
      </c>
      <c r="P18" s="171">
        <v>7.7399999999999997E-2</v>
      </c>
      <c r="Q18" s="171">
        <v>7.7499999999999999E-2</v>
      </c>
      <c r="R18" s="171">
        <v>7.7499999999999999E-2</v>
      </c>
      <c r="S18" s="171">
        <v>7.7700000000000005E-2</v>
      </c>
      <c r="T18" s="171">
        <v>7.7700000000000005E-2</v>
      </c>
      <c r="V18" s="100">
        <v>14</v>
      </c>
      <c r="W18" s="171">
        <v>3.5000000000000001E-3</v>
      </c>
      <c r="X18" s="171">
        <v>3.3999999999999998E-3</v>
      </c>
      <c r="Y18" s="171">
        <v>3.3999999999999998E-3</v>
      </c>
      <c r="Z18" s="171">
        <v>3.3999999999999998E-3</v>
      </c>
      <c r="AA18" s="171">
        <v>3.3999999999999998E-3</v>
      </c>
      <c r="AB18" s="171">
        <v>3.3E-3</v>
      </c>
      <c r="AC18" s="171">
        <v>3.3E-3</v>
      </c>
      <c r="AD18" s="171">
        <v>3.3999999999999998E-3</v>
      </c>
      <c r="AE18" s="171">
        <v>3.5000000000000001E-3</v>
      </c>
      <c r="AF18" s="171">
        <v>3.3999999999999998E-3</v>
      </c>
      <c r="AG18" s="171">
        <v>3.3999999999999998E-3</v>
      </c>
      <c r="AH18" s="171">
        <v>3.3E-3</v>
      </c>
    </row>
    <row r="19" spans="2:34" x14ac:dyDescent="0.2">
      <c r="B19" s="156">
        <v>10</v>
      </c>
      <c r="C19" s="157">
        <f>U52</f>
        <v>0.12151966666666665</v>
      </c>
      <c r="D19" s="156">
        <f t="shared" ref="D19:D27" si="0">D18</f>
        <v>7.0999999999999994E-2</v>
      </c>
      <c r="H19" s="100">
        <v>15</v>
      </c>
      <c r="I19" s="171">
        <v>7.3200000000000001E-2</v>
      </c>
      <c r="J19" s="171">
        <v>7.3300000000000004E-2</v>
      </c>
      <c r="K19" s="171">
        <v>7.2999999999999995E-2</v>
      </c>
      <c r="L19" s="171">
        <v>7.2700000000000001E-2</v>
      </c>
      <c r="M19" s="171">
        <v>7.3099999999999998E-2</v>
      </c>
      <c r="N19" s="171">
        <v>7.3099999999999998E-2</v>
      </c>
      <c r="O19" s="171">
        <v>7.2999999999999995E-2</v>
      </c>
      <c r="P19" s="171">
        <v>7.3400000000000007E-2</v>
      </c>
      <c r="Q19" s="171">
        <v>7.3499999999999996E-2</v>
      </c>
      <c r="R19" s="171">
        <v>7.3400000000000007E-2</v>
      </c>
      <c r="S19" s="171">
        <v>7.3200000000000001E-2</v>
      </c>
      <c r="T19" s="171">
        <v>7.2999999999999995E-2</v>
      </c>
      <c r="V19" s="100">
        <v>15</v>
      </c>
      <c r="W19" s="171">
        <v>3.0000000000000001E-3</v>
      </c>
      <c r="X19" s="171">
        <v>3.0000000000000001E-3</v>
      </c>
      <c r="Y19" s="171">
        <v>3.0000000000000001E-3</v>
      </c>
      <c r="Z19" s="171">
        <v>3.0000000000000001E-3</v>
      </c>
      <c r="AA19" s="171">
        <v>3.0000000000000001E-3</v>
      </c>
      <c r="AB19" s="171">
        <v>2.8999999999999998E-3</v>
      </c>
      <c r="AC19" s="171">
        <v>2.8999999999999998E-3</v>
      </c>
      <c r="AD19" s="171">
        <v>3.0000000000000001E-3</v>
      </c>
      <c r="AE19" s="171">
        <v>3.0000000000000001E-3</v>
      </c>
      <c r="AF19" s="171">
        <v>3.0000000000000001E-3</v>
      </c>
      <c r="AG19" s="171">
        <v>3.0000000000000001E-3</v>
      </c>
      <c r="AH19" s="171">
        <v>2.8999999999999998E-3</v>
      </c>
    </row>
    <row r="20" spans="2:34" x14ac:dyDescent="0.2">
      <c r="B20" s="156">
        <v>12</v>
      </c>
      <c r="C20" s="157">
        <f>(U54)</f>
        <v>9.8021333333333349E-2</v>
      </c>
      <c r="D20" s="156">
        <f t="shared" si="0"/>
        <v>7.0999999999999994E-2</v>
      </c>
      <c r="H20" s="100">
        <v>16</v>
      </c>
      <c r="I20" s="171">
        <v>6.7699999999999996E-2</v>
      </c>
      <c r="J20" s="171">
        <v>6.7299999999999999E-2</v>
      </c>
      <c r="K20" s="171">
        <v>6.7599999999999993E-2</v>
      </c>
      <c r="L20" s="171">
        <v>6.7299999999999999E-2</v>
      </c>
      <c r="M20" s="171">
        <v>6.7500000000000004E-2</v>
      </c>
      <c r="N20" s="171">
        <v>6.7599999999999993E-2</v>
      </c>
      <c r="O20" s="171">
        <v>6.7000000000000004E-2</v>
      </c>
      <c r="P20" s="171">
        <v>6.7000000000000004E-2</v>
      </c>
      <c r="Q20" s="171">
        <v>6.7100000000000007E-2</v>
      </c>
      <c r="R20" s="171">
        <v>6.7199999999999996E-2</v>
      </c>
      <c r="S20" s="171">
        <v>6.7299999999999999E-2</v>
      </c>
      <c r="T20" s="171">
        <v>6.7100000000000007E-2</v>
      </c>
      <c r="V20" s="100">
        <v>16</v>
      </c>
      <c r="W20" s="171">
        <v>2.3999999999999998E-3</v>
      </c>
      <c r="X20" s="171">
        <v>2.5000000000000001E-3</v>
      </c>
      <c r="Y20" s="171">
        <v>2.5000000000000001E-3</v>
      </c>
      <c r="Z20" s="171">
        <v>2.5000000000000001E-3</v>
      </c>
      <c r="AA20" s="171">
        <v>2.5000000000000001E-3</v>
      </c>
      <c r="AB20" s="171">
        <v>2.5999999999999999E-3</v>
      </c>
      <c r="AC20" s="171">
        <v>2.5000000000000001E-3</v>
      </c>
      <c r="AD20" s="171">
        <v>2.5999999999999999E-3</v>
      </c>
      <c r="AE20" s="171">
        <v>2.5999999999999999E-3</v>
      </c>
      <c r="AF20" s="171">
        <v>2.5000000000000001E-3</v>
      </c>
      <c r="AG20" s="171">
        <v>2.5000000000000001E-3</v>
      </c>
      <c r="AH20" s="171">
        <v>2.3999999999999998E-3</v>
      </c>
    </row>
    <row r="21" spans="2:34" x14ac:dyDescent="0.2">
      <c r="B21" s="156">
        <v>14</v>
      </c>
      <c r="C21" s="157">
        <f>(U56)</f>
        <v>8.1999666666666665E-2</v>
      </c>
      <c r="D21" s="156">
        <f t="shared" si="0"/>
        <v>7.0999999999999994E-2</v>
      </c>
      <c r="H21" s="100">
        <v>17</v>
      </c>
      <c r="I21" s="171">
        <v>6.3600000000000004E-2</v>
      </c>
      <c r="J21" s="171">
        <v>6.3799999999999996E-2</v>
      </c>
      <c r="K21" s="171">
        <v>6.3500000000000001E-2</v>
      </c>
      <c r="L21" s="171">
        <v>6.3100000000000003E-2</v>
      </c>
      <c r="M21" s="171">
        <v>6.3600000000000004E-2</v>
      </c>
      <c r="N21" s="171">
        <v>6.3500000000000001E-2</v>
      </c>
      <c r="O21" s="171">
        <v>6.3399999999999998E-2</v>
      </c>
      <c r="P21" s="171">
        <v>6.3899999999999998E-2</v>
      </c>
      <c r="Q21" s="171">
        <v>6.4100000000000004E-2</v>
      </c>
      <c r="R21" s="171">
        <v>6.4000000000000001E-2</v>
      </c>
      <c r="S21" s="171">
        <v>6.3700000000000007E-2</v>
      </c>
      <c r="T21" s="171">
        <v>6.3399999999999998E-2</v>
      </c>
      <c r="V21" s="100">
        <v>17</v>
      </c>
      <c r="W21" s="171">
        <v>2.2000000000000001E-3</v>
      </c>
      <c r="X21" s="171">
        <v>2.3E-3</v>
      </c>
      <c r="Y21" s="171">
        <v>2.3E-3</v>
      </c>
      <c r="Z21" s="171">
        <v>2.2000000000000001E-3</v>
      </c>
      <c r="AA21" s="171">
        <v>2.3E-3</v>
      </c>
      <c r="AB21" s="171">
        <v>2.2000000000000001E-3</v>
      </c>
      <c r="AC21" s="171">
        <v>2.2000000000000001E-3</v>
      </c>
      <c r="AD21" s="171">
        <v>2.3E-3</v>
      </c>
      <c r="AE21" s="171">
        <v>2.3E-3</v>
      </c>
      <c r="AF21" s="171">
        <v>2.3E-3</v>
      </c>
      <c r="AG21" s="171">
        <v>2.3E-3</v>
      </c>
      <c r="AH21" s="171">
        <v>2.2000000000000001E-3</v>
      </c>
    </row>
    <row r="22" spans="2:34" x14ac:dyDescent="0.2">
      <c r="B22" s="156">
        <v>16</v>
      </c>
      <c r="C22" s="157">
        <f>(U58)</f>
        <v>7.0518999999999998E-2</v>
      </c>
      <c r="D22" s="156">
        <f t="shared" si="0"/>
        <v>7.0999999999999994E-2</v>
      </c>
      <c r="H22" s="100">
        <v>18</v>
      </c>
      <c r="I22" s="171">
        <v>5.9299999999999999E-2</v>
      </c>
      <c r="J22" s="171">
        <v>5.9499999999999997E-2</v>
      </c>
      <c r="K22" s="171">
        <v>5.96E-2</v>
      </c>
      <c r="L22" s="171">
        <v>5.9499999999999997E-2</v>
      </c>
      <c r="M22" s="171">
        <v>5.9400000000000001E-2</v>
      </c>
      <c r="N22" s="171">
        <v>5.9499999999999997E-2</v>
      </c>
      <c r="O22" s="171">
        <v>5.8999999999999997E-2</v>
      </c>
      <c r="P22" s="171">
        <v>5.91E-2</v>
      </c>
      <c r="Q22" s="171">
        <v>5.91E-2</v>
      </c>
      <c r="R22" s="171">
        <v>5.9200000000000003E-2</v>
      </c>
      <c r="S22" s="171">
        <v>5.9299999999999999E-2</v>
      </c>
      <c r="T22" s="171">
        <v>5.9400000000000001E-2</v>
      </c>
      <c r="V22" s="100">
        <v>18</v>
      </c>
      <c r="W22" s="171">
        <v>2E-3</v>
      </c>
      <c r="X22" s="171">
        <v>2E-3</v>
      </c>
      <c r="Y22" s="171">
        <v>2E-3</v>
      </c>
      <c r="Z22" s="171">
        <v>1.9E-3</v>
      </c>
      <c r="AA22" s="171">
        <v>2E-3</v>
      </c>
      <c r="AB22" s="171">
        <v>1.9E-3</v>
      </c>
      <c r="AC22" s="171">
        <v>1.9E-3</v>
      </c>
      <c r="AD22" s="171">
        <v>2E-3</v>
      </c>
      <c r="AE22" s="171">
        <v>2E-3</v>
      </c>
      <c r="AF22" s="171">
        <v>2E-3</v>
      </c>
      <c r="AG22" s="171">
        <v>2E-3</v>
      </c>
      <c r="AH22" s="171">
        <v>2.0999999999999999E-3</v>
      </c>
    </row>
    <row r="23" spans="2:34" x14ac:dyDescent="0.2">
      <c r="B23" s="156">
        <v>18</v>
      </c>
      <c r="C23" s="157">
        <f>(U60)</f>
        <v>6.1863666666666678E-2</v>
      </c>
      <c r="D23" s="156">
        <f t="shared" si="0"/>
        <v>7.0999999999999994E-2</v>
      </c>
      <c r="H23" s="100">
        <v>19</v>
      </c>
      <c r="I23" s="171">
        <v>5.62E-2</v>
      </c>
      <c r="J23" s="171">
        <v>5.6399999999999999E-2</v>
      </c>
      <c r="K23" s="171">
        <v>5.6099999999999997E-2</v>
      </c>
      <c r="L23" s="171">
        <v>5.57E-2</v>
      </c>
      <c r="M23" s="171">
        <v>5.6099999999999997E-2</v>
      </c>
      <c r="N23" s="171">
        <v>5.6000000000000001E-2</v>
      </c>
      <c r="O23" s="171">
        <v>5.5899999999999998E-2</v>
      </c>
      <c r="P23" s="171">
        <v>5.6500000000000002E-2</v>
      </c>
      <c r="Q23" s="171">
        <v>5.67E-2</v>
      </c>
      <c r="R23" s="171">
        <v>5.6599999999999998E-2</v>
      </c>
      <c r="S23" s="171">
        <v>5.6300000000000003E-2</v>
      </c>
      <c r="T23" s="171">
        <v>5.6000000000000001E-2</v>
      </c>
      <c r="V23" s="100">
        <v>19</v>
      </c>
      <c r="W23" s="171">
        <v>1.6999999999999999E-3</v>
      </c>
      <c r="X23" s="171">
        <v>1.8E-3</v>
      </c>
      <c r="Y23" s="171">
        <v>1.6999999999999999E-3</v>
      </c>
      <c r="Z23" s="171">
        <v>1.6999999999999999E-3</v>
      </c>
      <c r="AA23" s="171">
        <v>1.8E-3</v>
      </c>
      <c r="AB23" s="171">
        <v>1.6999999999999999E-3</v>
      </c>
      <c r="AC23" s="171">
        <v>1.6999999999999999E-3</v>
      </c>
      <c r="AD23" s="171">
        <v>1.8E-3</v>
      </c>
      <c r="AE23" s="171">
        <v>1.8E-3</v>
      </c>
      <c r="AF23" s="171">
        <v>1.8E-3</v>
      </c>
      <c r="AG23" s="171">
        <v>1.8E-3</v>
      </c>
      <c r="AH23" s="171">
        <v>1.9E-3</v>
      </c>
    </row>
    <row r="24" spans="2:34" x14ac:dyDescent="0.2">
      <c r="B24" s="156">
        <v>20</v>
      </c>
      <c r="C24" s="157">
        <f>(U62)</f>
        <v>5.5076666666666663E-2</v>
      </c>
      <c r="D24" s="156">
        <f t="shared" si="0"/>
        <v>7.0999999999999994E-2</v>
      </c>
      <c r="H24" s="100">
        <v>20</v>
      </c>
      <c r="I24" s="171">
        <v>5.33E-2</v>
      </c>
      <c r="J24" s="171">
        <v>5.3199999999999997E-2</v>
      </c>
      <c r="K24" s="171">
        <v>5.3100000000000001E-2</v>
      </c>
      <c r="L24" s="171">
        <v>5.2900000000000003E-2</v>
      </c>
      <c r="M24" s="171">
        <v>5.2900000000000003E-2</v>
      </c>
      <c r="N24" s="171">
        <v>5.3600000000000002E-2</v>
      </c>
      <c r="O24" s="171">
        <v>5.28E-2</v>
      </c>
      <c r="P24" s="171">
        <v>5.28E-2</v>
      </c>
      <c r="Q24" s="171">
        <v>5.2999999999999999E-2</v>
      </c>
      <c r="R24" s="171">
        <v>5.2999999999999999E-2</v>
      </c>
      <c r="S24" s="171">
        <v>5.2999999999999999E-2</v>
      </c>
      <c r="T24" s="171">
        <v>5.2999999999999999E-2</v>
      </c>
      <c r="V24" s="100">
        <v>20</v>
      </c>
      <c r="W24" s="171">
        <v>1.4E-3</v>
      </c>
      <c r="X24" s="171">
        <v>1.6000000000000001E-3</v>
      </c>
      <c r="Y24" s="171">
        <v>1.5E-3</v>
      </c>
      <c r="Z24" s="171">
        <v>1.6000000000000001E-3</v>
      </c>
      <c r="AA24" s="171">
        <v>1.6000000000000001E-3</v>
      </c>
      <c r="AB24" s="171">
        <v>1.6000000000000001E-3</v>
      </c>
      <c r="AC24" s="171">
        <v>1.6000000000000001E-3</v>
      </c>
      <c r="AD24" s="171">
        <v>1.6000000000000001E-3</v>
      </c>
      <c r="AE24" s="171">
        <v>1.6000000000000001E-3</v>
      </c>
      <c r="AF24" s="171">
        <v>1.6000000000000001E-3</v>
      </c>
      <c r="AG24" s="171">
        <v>1.6000000000000001E-3</v>
      </c>
      <c r="AH24" s="171">
        <v>1.6999999999999999E-3</v>
      </c>
    </row>
    <row r="25" spans="2:34" x14ac:dyDescent="0.2">
      <c r="B25" s="156">
        <v>22</v>
      </c>
      <c r="C25" s="157">
        <f>U64</f>
        <v>4.9666333333333333E-2</v>
      </c>
      <c r="D25" s="156">
        <f t="shared" si="0"/>
        <v>7.0999999999999994E-2</v>
      </c>
      <c r="H25" s="100">
        <v>21</v>
      </c>
      <c r="I25" s="171">
        <v>5.0200000000000002E-2</v>
      </c>
      <c r="J25" s="171">
        <v>5.0500000000000003E-2</v>
      </c>
      <c r="K25" s="171">
        <v>5.0099999999999999E-2</v>
      </c>
      <c r="L25" s="171">
        <v>4.9700000000000001E-2</v>
      </c>
      <c r="M25" s="171">
        <v>5.0200000000000002E-2</v>
      </c>
      <c r="N25" s="171">
        <v>0.05</v>
      </c>
      <c r="O25" s="171">
        <v>4.99E-2</v>
      </c>
      <c r="P25" s="171">
        <v>5.0599999999999999E-2</v>
      </c>
      <c r="Q25" s="171">
        <v>5.0799999999999998E-2</v>
      </c>
      <c r="R25" s="171">
        <v>5.0700000000000002E-2</v>
      </c>
      <c r="S25" s="171">
        <v>5.04E-2</v>
      </c>
      <c r="T25" s="171">
        <v>5.0099999999999999E-2</v>
      </c>
      <c r="V25" s="100">
        <v>21</v>
      </c>
      <c r="W25" s="171">
        <v>1.5E-3</v>
      </c>
      <c r="X25" s="171">
        <v>1.4E-3</v>
      </c>
      <c r="Y25" s="171">
        <v>1.5E-3</v>
      </c>
      <c r="Z25" s="171">
        <v>1.4E-3</v>
      </c>
      <c r="AA25" s="171">
        <v>1.4E-3</v>
      </c>
      <c r="AB25" s="171">
        <v>1.4E-3</v>
      </c>
      <c r="AC25" s="171">
        <v>1.4E-3</v>
      </c>
      <c r="AD25" s="171">
        <v>1.5E-3</v>
      </c>
      <c r="AE25" s="171">
        <v>1.4E-3</v>
      </c>
      <c r="AF25" s="171">
        <v>1.4E-3</v>
      </c>
      <c r="AG25" s="171">
        <v>1.4E-3</v>
      </c>
      <c r="AH25" s="171">
        <v>1.5E-3</v>
      </c>
    </row>
    <row r="26" spans="2:34" x14ac:dyDescent="0.2">
      <c r="B26" s="156">
        <v>24</v>
      </c>
      <c r="C26" s="157">
        <f>AVERAGE(U65:U66)</f>
        <v>4.6048666666666661E-2</v>
      </c>
      <c r="D26" s="156">
        <f t="shared" si="0"/>
        <v>7.0999999999999994E-2</v>
      </c>
      <c r="H26" s="100">
        <v>22</v>
      </c>
      <c r="I26" s="171">
        <v>4.7600000000000003E-2</v>
      </c>
      <c r="J26" s="171">
        <v>4.8399999999999999E-2</v>
      </c>
      <c r="K26" s="171">
        <v>4.82E-2</v>
      </c>
      <c r="L26" s="171">
        <v>4.8000000000000001E-2</v>
      </c>
      <c r="M26" s="171">
        <v>4.8000000000000001E-2</v>
      </c>
      <c r="N26" s="171">
        <v>4.8000000000000001E-2</v>
      </c>
      <c r="O26" s="171">
        <v>4.8099999999999997E-2</v>
      </c>
      <c r="P26" s="171">
        <v>4.7899999999999998E-2</v>
      </c>
      <c r="Q26" s="171">
        <v>4.8000000000000001E-2</v>
      </c>
      <c r="R26" s="171">
        <v>4.7899999999999998E-2</v>
      </c>
      <c r="S26" s="171">
        <v>4.8000000000000001E-2</v>
      </c>
      <c r="T26" s="171">
        <v>4.7800000000000002E-2</v>
      </c>
      <c r="V26" s="100">
        <v>22</v>
      </c>
      <c r="W26" s="171">
        <v>1.5E-3</v>
      </c>
      <c r="X26" s="171">
        <v>1.1999999999999999E-3</v>
      </c>
      <c r="Y26" s="171">
        <v>1.4E-3</v>
      </c>
      <c r="Z26" s="171">
        <v>1.2999999999999999E-3</v>
      </c>
      <c r="AA26" s="171">
        <v>1.2999999999999999E-3</v>
      </c>
      <c r="AB26" s="171">
        <v>1.2999999999999999E-3</v>
      </c>
      <c r="AC26" s="171">
        <v>1.2999999999999999E-3</v>
      </c>
      <c r="AD26" s="171">
        <v>1.2999999999999999E-3</v>
      </c>
      <c r="AE26" s="171">
        <v>1.2999999999999999E-3</v>
      </c>
      <c r="AF26" s="171">
        <v>1.2999999999999999E-3</v>
      </c>
      <c r="AG26" s="171">
        <v>1.2999999999999999E-3</v>
      </c>
      <c r="AH26" s="171">
        <v>1.1999999999999999E-3</v>
      </c>
    </row>
    <row r="27" spans="2:34" x14ac:dyDescent="0.2">
      <c r="B27" s="156">
        <v>26</v>
      </c>
      <c r="C27" s="157">
        <f>AVERAGE(U67:U68)</f>
        <v>4.1750166666666665E-2</v>
      </c>
      <c r="D27" s="156">
        <f t="shared" si="0"/>
        <v>7.0999999999999994E-2</v>
      </c>
      <c r="H27" s="100">
        <v>23</v>
      </c>
      <c r="I27" s="171">
        <v>4.5400000000000003E-2</v>
      </c>
      <c r="J27" s="171">
        <v>4.5600000000000002E-2</v>
      </c>
      <c r="K27" s="171">
        <v>4.53E-2</v>
      </c>
      <c r="L27" s="171">
        <v>4.4900000000000002E-2</v>
      </c>
      <c r="M27" s="171">
        <v>4.53E-2</v>
      </c>
      <c r="N27" s="171">
        <v>4.5100000000000001E-2</v>
      </c>
      <c r="O27" s="171">
        <v>4.5100000000000001E-2</v>
      </c>
      <c r="P27" s="171">
        <v>4.58E-2</v>
      </c>
      <c r="Q27" s="171">
        <v>4.5999999999999999E-2</v>
      </c>
      <c r="R27" s="171">
        <v>4.58E-2</v>
      </c>
      <c r="S27" s="171">
        <v>4.5600000000000002E-2</v>
      </c>
      <c r="T27" s="171">
        <v>4.5199999999999997E-2</v>
      </c>
      <c r="V27" s="100">
        <v>23</v>
      </c>
      <c r="W27" s="171">
        <v>1.2999999999999999E-3</v>
      </c>
      <c r="X27" s="171">
        <v>1.1999999999999999E-3</v>
      </c>
      <c r="Y27" s="171">
        <v>1.4E-3</v>
      </c>
      <c r="Z27" s="171">
        <v>1.1999999999999999E-3</v>
      </c>
      <c r="AA27" s="171">
        <v>1.1000000000000001E-3</v>
      </c>
      <c r="AB27" s="171">
        <v>1.4E-3</v>
      </c>
      <c r="AC27" s="171">
        <v>1.1000000000000001E-3</v>
      </c>
      <c r="AD27" s="171">
        <v>1.1999999999999999E-3</v>
      </c>
      <c r="AE27" s="171">
        <v>1.1999999999999999E-3</v>
      </c>
      <c r="AF27" s="171">
        <v>1.1999999999999999E-3</v>
      </c>
      <c r="AG27" s="171">
        <v>1.1999999999999999E-3</v>
      </c>
      <c r="AH27" s="171">
        <v>1.1000000000000001E-3</v>
      </c>
    </row>
    <row r="28" spans="2:34" x14ac:dyDescent="0.2">
      <c r="H28" s="100">
        <v>24</v>
      </c>
      <c r="I28" s="171">
        <v>4.3099999999999999E-2</v>
      </c>
      <c r="J28" s="171">
        <v>4.3799999999999999E-2</v>
      </c>
      <c r="K28" s="171">
        <v>4.3200000000000002E-2</v>
      </c>
      <c r="L28" s="171">
        <v>4.3299999999999998E-2</v>
      </c>
      <c r="M28" s="171">
        <v>4.3999999999999997E-2</v>
      </c>
      <c r="N28" s="171">
        <v>4.3400000000000001E-2</v>
      </c>
      <c r="O28" s="171">
        <v>4.4200000000000003E-2</v>
      </c>
      <c r="P28" s="171">
        <v>4.3700000000000003E-2</v>
      </c>
      <c r="Q28" s="171">
        <v>4.3700000000000003E-2</v>
      </c>
      <c r="R28" s="171">
        <v>4.3700000000000003E-2</v>
      </c>
      <c r="S28" s="171">
        <v>4.36E-2</v>
      </c>
      <c r="T28" s="171">
        <v>4.4400000000000002E-2</v>
      </c>
      <c r="V28" s="100">
        <v>24</v>
      </c>
      <c r="W28" s="171">
        <v>1.1000000000000001E-3</v>
      </c>
      <c r="X28" s="171">
        <v>1.1999999999999999E-3</v>
      </c>
      <c r="Y28" s="171">
        <v>1.4E-3</v>
      </c>
      <c r="Z28" s="171">
        <v>1.1999999999999999E-3</v>
      </c>
      <c r="AA28" s="171">
        <v>8.9999999999999998E-4</v>
      </c>
      <c r="AB28" s="171">
        <v>1.5E-3</v>
      </c>
      <c r="AC28" s="171">
        <v>8.9999999999999998E-4</v>
      </c>
      <c r="AD28" s="171">
        <v>1.1000000000000001E-3</v>
      </c>
      <c r="AE28" s="171">
        <v>1.1000000000000001E-3</v>
      </c>
      <c r="AF28" s="171">
        <v>1.1000000000000001E-3</v>
      </c>
      <c r="AG28" s="171">
        <v>1.1000000000000001E-3</v>
      </c>
      <c r="AH28" s="171">
        <v>8.9999999999999998E-4</v>
      </c>
    </row>
    <row r="29" spans="2:34" x14ac:dyDescent="0.2">
      <c r="H29" s="100">
        <v>25</v>
      </c>
      <c r="I29" s="171">
        <v>4.1300000000000003E-2</v>
      </c>
      <c r="J29" s="171">
        <v>4.1599999999999998E-2</v>
      </c>
      <c r="K29" s="171">
        <v>4.1200000000000001E-2</v>
      </c>
      <c r="L29" s="171">
        <v>4.0800000000000003E-2</v>
      </c>
      <c r="M29" s="171">
        <v>4.1300000000000003E-2</v>
      </c>
      <c r="N29" s="171">
        <v>4.1099999999999998E-2</v>
      </c>
      <c r="O29" s="171">
        <v>4.1000000000000002E-2</v>
      </c>
      <c r="P29" s="171">
        <v>4.1799999999999997E-2</v>
      </c>
      <c r="Q29" s="171">
        <v>4.2000000000000003E-2</v>
      </c>
      <c r="R29" s="171">
        <v>4.1799999999999997E-2</v>
      </c>
      <c r="S29" s="171">
        <v>4.1599999999999998E-2</v>
      </c>
      <c r="T29" s="171">
        <v>4.1200000000000001E-2</v>
      </c>
      <c r="V29" s="100">
        <v>25</v>
      </c>
      <c r="W29" s="171">
        <v>5.9999999999999995E-4</v>
      </c>
      <c r="X29" s="171">
        <v>6.9999999999999999E-4</v>
      </c>
      <c r="Y29" s="171">
        <v>1E-3</v>
      </c>
      <c r="Z29" s="171">
        <v>1E-3</v>
      </c>
      <c r="AA29" s="171">
        <v>8.0000000000000004E-4</v>
      </c>
      <c r="AB29" s="171">
        <v>8.9999999999999998E-4</v>
      </c>
      <c r="AC29" s="171">
        <v>6.9999999999999999E-4</v>
      </c>
      <c r="AD29" s="171">
        <v>1E-3</v>
      </c>
      <c r="AE29" s="171">
        <v>1E-3</v>
      </c>
      <c r="AF29" s="171">
        <v>1E-3</v>
      </c>
      <c r="AG29" s="171">
        <v>1E-3</v>
      </c>
      <c r="AH29" s="171">
        <v>4.0000000000000002E-4</v>
      </c>
    </row>
    <row r="30" spans="2:34" x14ac:dyDescent="0.2">
      <c r="H30" s="100">
        <v>26</v>
      </c>
      <c r="I30" s="171">
        <v>4.1399999999999999E-2</v>
      </c>
      <c r="J30" s="171">
        <v>3.9800000000000002E-2</v>
      </c>
      <c r="K30" s="171">
        <v>4.0800000000000003E-2</v>
      </c>
      <c r="L30" s="171">
        <v>3.95E-2</v>
      </c>
      <c r="M30" s="171">
        <v>4.0899999999999999E-2</v>
      </c>
      <c r="N30" s="171">
        <v>4.0500000000000001E-2</v>
      </c>
      <c r="O30" s="171">
        <v>4.0399999999999998E-2</v>
      </c>
      <c r="P30" s="171">
        <v>4.02E-2</v>
      </c>
      <c r="Q30" s="171">
        <v>4.02E-2</v>
      </c>
      <c r="R30" s="171">
        <v>4.0300000000000002E-2</v>
      </c>
      <c r="S30" s="171">
        <v>4.0399999999999998E-2</v>
      </c>
      <c r="T30" s="171">
        <v>3.9399999999999998E-2</v>
      </c>
      <c r="V30" s="100">
        <v>26</v>
      </c>
      <c r="W30" s="171">
        <v>1E-4</v>
      </c>
      <c r="X30" s="171">
        <v>2.9999999999999997E-4</v>
      </c>
      <c r="Y30" s="171">
        <v>5.0000000000000001E-4</v>
      </c>
      <c r="Z30" s="171">
        <v>6.9999999999999999E-4</v>
      </c>
      <c r="AA30" s="171">
        <v>6.9999999999999999E-4</v>
      </c>
      <c r="AB30" s="171">
        <v>2.9999999999999997E-4</v>
      </c>
      <c r="AC30" s="171">
        <v>5.9999999999999995E-4</v>
      </c>
      <c r="AD30" s="171">
        <v>8.9999999999999998E-4</v>
      </c>
      <c r="AE30" s="171">
        <v>8.9999999999999998E-4</v>
      </c>
      <c r="AF30" s="171">
        <v>8.0000000000000004E-4</v>
      </c>
      <c r="AG30" s="171">
        <v>8.9999999999999998E-4</v>
      </c>
      <c r="AH30" s="171">
        <v>0</v>
      </c>
    </row>
    <row r="31" spans="2:34" x14ac:dyDescent="0.2">
      <c r="H31" s="100">
        <v>27</v>
      </c>
      <c r="I31" s="171">
        <v>3.7900000000000003E-2</v>
      </c>
      <c r="J31" s="171">
        <v>3.8199999999999998E-2</v>
      </c>
      <c r="K31" s="171">
        <v>3.78E-2</v>
      </c>
      <c r="L31" s="171">
        <v>3.7400000000000003E-2</v>
      </c>
      <c r="M31" s="171">
        <v>3.7900000000000003E-2</v>
      </c>
      <c r="N31" s="171">
        <v>3.7699999999999997E-2</v>
      </c>
      <c r="O31" s="171">
        <v>3.7600000000000001E-2</v>
      </c>
      <c r="P31" s="171">
        <v>3.8399999999999997E-2</v>
      </c>
      <c r="Q31" s="171">
        <v>3.8600000000000002E-2</v>
      </c>
      <c r="R31" s="171">
        <v>3.8399999999999997E-2</v>
      </c>
      <c r="S31" s="171">
        <v>3.8199999999999998E-2</v>
      </c>
      <c r="T31" s="171">
        <v>3.78E-2</v>
      </c>
      <c r="V31" s="100">
        <v>27</v>
      </c>
      <c r="W31" s="171">
        <v>0</v>
      </c>
      <c r="X31" s="171">
        <v>1E-4</v>
      </c>
      <c r="Y31" s="171">
        <v>2.9999999999999997E-4</v>
      </c>
      <c r="Z31" s="171">
        <v>4.0000000000000002E-4</v>
      </c>
      <c r="AA31" s="171">
        <v>2.9999999999999997E-4</v>
      </c>
      <c r="AB31" s="171">
        <v>2.0000000000000001E-4</v>
      </c>
      <c r="AC31" s="171">
        <v>2.9999999999999997E-4</v>
      </c>
      <c r="AD31" s="171">
        <v>8.0000000000000004E-4</v>
      </c>
      <c r="AE31" s="171">
        <v>8.9999999999999998E-4</v>
      </c>
      <c r="AF31" s="171">
        <v>8.0000000000000004E-4</v>
      </c>
      <c r="AG31" s="171">
        <v>8.0000000000000004E-4</v>
      </c>
      <c r="AH31" s="171">
        <v>0</v>
      </c>
    </row>
    <row r="32" spans="2:34" x14ac:dyDescent="0.2">
      <c r="H32" s="100">
        <v>28</v>
      </c>
      <c r="I32" s="171">
        <v>0</v>
      </c>
      <c r="J32" s="171">
        <v>3.8199999999999998E-2</v>
      </c>
      <c r="K32" s="171">
        <v>0</v>
      </c>
      <c r="L32" s="171">
        <v>0</v>
      </c>
      <c r="M32" s="171">
        <v>0</v>
      </c>
      <c r="N32" s="171">
        <v>0</v>
      </c>
      <c r="O32" s="171">
        <v>0</v>
      </c>
      <c r="P32" s="171">
        <v>3.7499999999999999E-2</v>
      </c>
      <c r="Q32" s="171">
        <v>3.73E-2</v>
      </c>
      <c r="R32" s="171">
        <v>3.73E-2</v>
      </c>
      <c r="S32" s="171">
        <v>3.7199999999999997E-2</v>
      </c>
      <c r="T32" s="171">
        <v>0</v>
      </c>
      <c r="V32" s="100">
        <v>28</v>
      </c>
      <c r="W32" s="171">
        <v>0</v>
      </c>
      <c r="X32" s="171">
        <v>0</v>
      </c>
      <c r="Y32" s="171">
        <v>0</v>
      </c>
      <c r="Z32" s="171">
        <v>0</v>
      </c>
      <c r="AA32" s="171">
        <v>0</v>
      </c>
      <c r="AB32" s="171">
        <v>0</v>
      </c>
      <c r="AC32" s="171">
        <v>0</v>
      </c>
      <c r="AD32" s="171">
        <v>6.9999999999999999E-4</v>
      </c>
      <c r="AE32" s="171">
        <v>8.0000000000000004E-4</v>
      </c>
      <c r="AF32" s="171">
        <v>8.0000000000000004E-4</v>
      </c>
      <c r="AG32" s="171">
        <v>8.0000000000000004E-4</v>
      </c>
      <c r="AH32" s="171">
        <v>0</v>
      </c>
    </row>
    <row r="33" spans="2:34" ht="26" x14ac:dyDescent="0.3">
      <c r="B33" s="148" t="s">
        <v>84</v>
      </c>
      <c r="H33" s="100">
        <v>29</v>
      </c>
      <c r="I33" s="171">
        <v>0</v>
      </c>
      <c r="J33" s="171">
        <v>3.5299999999999998E-2</v>
      </c>
      <c r="K33" s="171">
        <v>0</v>
      </c>
      <c r="L33" s="171">
        <v>0</v>
      </c>
      <c r="M33" s="171">
        <v>0</v>
      </c>
      <c r="N33" s="171">
        <v>0</v>
      </c>
      <c r="O33" s="171">
        <v>0</v>
      </c>
      <c r="P33" s="171">
        <v>3.5499999999999997E-2</v>
      </c>
      <c r="Q33" s="171">
        <v>3.5700000000000003E-2</v>
      </c>
      <c r="R33" s="171">
        <v>3.5499999999999997E-2</v>
      </c>
      <c r="S33" s="171">
        <v>3.5299999999999998E-2</v>
      </c>
      <c r="T33" s="171">
        <v>0</v>
      </c>
      <c r="V33" s="100">
        <v>29</v>
      </c>
      <c r="W33" s="171">
        <v>0</v>
      </c>
      <c r="X33" s="171">
        <v>0</v>
      </c>
      <c r="Y33" s="171">
        <v>0</v>
      </c>
      <c r="Z33" s="171">
        <v>0</v>
      </c>
      <c r="AA33" s="171">
        <v>0</v>
      </c>
      <c r="AB33" s="171">
        <v>0</v>
      </c>
      <c r="AC33" s="171">
        <v>0</v>
      </c>
      <c r="AD33" s="171">
        <v>6.9999999999999999E-4</v>
      </c>
      <c r="AE33" s="171">
        <v>6.9999999999999999E-4</v>
      </c>
      <c r="AF33" s="171">
        <v>8.0000000000000004E-4</v>
      </c>
      <c r="AG33" s="171">
        <v>6.9999999999999999E-4</v>
      </c>
      <c r="AH33" s="171">
        <v>0</v>
      </c>
    </row>
    <row r="34" spans="2:34" x14ac:dyDescent="0.2">
      <c r="H34" s="100">
        <v>30</v>
      </c>
      <c r="I34" s="171">
        <v>0</v>
      </c>
      <c r="J34" s="171">
        <v>0</v>
      </c>
      <c r="K34" s="171">
        <v>0</v>
      </c>
      <c r="L34" s="171">
        <v>0</v>
      </c>
      <c r="M34" s="171">
        <v>0</v>
      </c>
      <c r="N34" s="171">
        <v>0</v>
      </c>
      <c r="O34" s="171">
        <v>0</v>
      </c>
      <c r="P34" s="171">
        <v>3.4700000000000002E-2</v>
      </c>
      <c r="Q34" s="171">
        <v>3.4799999999999998E-2</v>
      </c>
      <c r="R34" s="171">
        <v>3.4599999999999999E-2</v>
      </c>
      <c r="S34" s="171">
        <v>3.4799999999999998E-2</v>
      </c>
      <c r="T34" s="171">
        <v>0</v>
      </c>
      <c r="V34" s="100">
        <v>30</v>
      </c>
      <c r="W34" s="171">
        <v>0</v>
      </c>
      <c r="X34" s="171">
        <v>0</v>
      </c>
      <c r="Y34" s="171">
        <v>0</v>
      </c>
      <c r="Z34" s="171">
        <v>0</v>
      </c>
      <c r="AA34" s="171">
        <v>0</v>
      </c>
      <c r="AB34" s="171">
        <v>0</v>
      </c>
      <c r="AC34" s="171">
        <v>0</v>
      </c>
      <c r="AD34" s="171">
        <v>6.9999999999999999E-4</v>
      </c>
      <c r="AE34" s="171">
        <v>5.9999999999999995E-4</v>
      </c>
      <c r="AF34" s="171">
        <v>6.9999999999999999E-4</v>
      </c>
      <c r="AG34" s="171">
        <v>5.9999999999999995E-4</v>
      </c>
      <c r="AH34" s="171">
        <v>0</v>
      </c>
    </row>
    <row r="35" spans="2:34" x14ac:dyDescent="0.2">
      <c r="B35" s="92" t="s">
        <v>85</v>
      </c>
      <c r="C35" s="92" t="s">
        <v>86</v>
      </c>
      <c r="D35" s="90" t="s">
        <v>87</v>
      </c>
      <c r="H35" s="100">
        <v>31</v>
      </c>
      <c r="I35" s="171">
        <v>0</v>
      </c>
      <c r="J35" s="171">
        <v>0</v>
      </c>
      <c r="K35" s="171">
        <v>0</v>
      </c>
      <c r="L35" s="171">
        <v>0</v>
      </c>
      <c r="M35" s="171">
        <v>0</v>
      </c>
      <c r="N35" s="171">
        <v>0</v>
      </c>
      <c r="O35" s="171">
        <v>0</v>
      </c>
      <c r="P35" s="171">
        <v>3.2899999999999999E-2</v>
      </c>
      <c r="Q35" s="171">
        <v>3.3099999999999997E-2</v>
      </c>
      <c r="R35" s="171">
        <v>3.3000000000000002E-2</v>
      </c>
      <c r="S35" s="171">
        <v>3.2800000000000003E-2</v>
      </c>
      <c r="T35" s="171">
        <v>0</v>
      </c>
      <c r="V35" s="100">
        <v>31</v>
      </c>
      <c r="W35" s="171">
        <v>0</v>
      </c>
      <c r="X35" s="171">
        <v>0</v>
      </c>
      <c r="Y35" s="171">
        <v>0</v>
      </c>
      <c r="Z35" s="171">
        <v>0</v>
      </c>
      <c r="AA35" s="171">
        <v>0</v>
      </c>
      <c r="AB35" s="171">
        <v>0</v>
      </c>
      <c r="AC35" s="171">
        <v>0</v>
      </c>
      <c r="AD35" s="171">
        <v>6.9999999999999999E-4</v>
      </c>
      <c r="AE35" s="171">
        <v>5.9999999999999995E-4</v>
      </c>
      <c r="AF35" s="171">
        <v>8.0000000000000004E-4</v>
      </c>
      <c r="AG35" s="171">
        <v>2.9999999999999997E-4</v>
      </c>
      <c r="AH35" s="171">
        <v>0</v>
      </c>
    </row>
    <row r="36" spans="2:34" ht="16" thickBot="1" x14ac:dyDescent="0.25">
      <c r="B36" s="90" t="s">
        <v>88</v>
      </c>
      <c r="C36" s="145">
        <v>29.71</v>
      </c>
      <c r="D36" s="90">
        <f>C36*0.95</f>
        <v>28.224499999999999</v>
      </c>
      <c r="H36" s="100">
        <v>32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0</v>
      </c>
      <c r="O36" s="171">
        <v>0</v>
      </c>
      <c r="P36" s="171">
        <v>3.2399999999999998E-2</v>
      </c>
      <c r="Q36" s="171">
        <v>3.2800000000000003E-2</v>
      </c>
      <c r="R36" s="171">
        <v>3.2199999999999999E-2</v>
      </c>
      <c r="S36" s="171">
        <v>0</v>
      </c>
      <c r="T36" s="171">
        <v>0</v>
      </c>
      <c r="V36" s="100">
        <v>32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0</v>
      </c>
      <c r="AC36" s="171">
        <v>0</v>
      </c>
      <c r="AD36" s="171">
        <v>8.0000000000000004E-4</v>
      </c>
      <c r="AE36" s="171">
        <v>5.9999999999999995E-4</v>
      </c>
      <c r="AF36" s="171">
        <v>8.0000000000000004E-4</v>
      </c>
      <c r="AG36" s="171">
        <v>0</v>
      </c>
      <c r="AH36" s="171">
        <v>0</v>
      </c>
    </row>
    <row r="37" spans="2:34" ht="16" thickBot="1" x14ac:dyDescent="0.25">
      <c r="B37" s="90" t="s">
        <v>89</v>
      </c>
      <c r="C37" s="528">
        <v>34.9</v>
      </c>
      <c r="D37" s="90">
        <f>C37*0.95</f>
        <v>33.154999999999994</v>
      </c>
      <c r="H37" s="100">
        <v>33</v>
      </c>
      <c r="I37" s="171">
        <v>0</v>
      </c>
      <c r="J37" s="171">
        <v>0</v>
      </c>
      <c r="K37" s="171">
        <v>0</v>
      </c>
      <c r="L37" s="171">
        <v>0</v>
      </c>
      <c r="M37" s="171">
        <v>0</v>
      </c>
      <c r="N37" s="171">
        <v>0</v>
      </c>
      <c r="O37" s="171">
        <v>0</v>
      </c>
      <c r="P37" s="171">
        <v>3.0700000000000002E-2</v>
      </c>
      <c r="Q37" s="171">
        <v>3.09E-2</v>
      </c>
      <c r="R37" s="171">
        <v>3.0800000000000001E-2</v>
      </c>
      <c r="S37" s="171">
        <v>0</v>
      </c>
      <c r="T37" s="171">
        <v>0</v>
      </c>
      <c r="V37" s="100">
        <v>33</v>
      </c>
      <c r="W37" s="171">
        <v>0</v>
      </c>
      <c r="X37" s="171">
        <v>0</v>
      </c>
      <c r="Y37" s="171">
        <v>0</v>
      </c>
      <c r="Z37" s="171">
        <v>0</v>
      </c>
      <c r="AA37" s="171">
        <v>0</v>
      </c>
      <c r="AB37" s="171">
        <v>0</v>
      </c>
      <c r="AC37" s="171">
        <v>0</v>
      </c>
      <c r="AD37" s="171">
        <v>5.9999999999999995E-4</v>
      </c>
      <c r="AE37" s="171">
        <v>2.9999999999999997E-4</v>
      </c>
      <c r="AF37" s="171">
        <v>5.9999999999999995E-4</v>
      </c>
      <c r="AG37" s="171">
        <v>0</v>
      </c>
      <c r="AH37" s="171">
        <v>0</v>
      </c>
    </row>
    <row r="38" spans="2:34" ht="17" thickTop="1" thickBot="1" x14ac:dyDescent="0.25">
      <c r="B38" s="90" t="s">
        <v>90</v>
      </c>
      <c r="C38" s="529" t="s">
        <v>91</v>
      </c>
      <c r="D38" s="523" t="s">
        <v>357</v>
      </c>
      <c r="H38" s="100">
        <v>34</v>
      </c>
      <c r="I38" s="171">
        <v>0</v>
      </c>
      <c r="J38" s="171">
        <v>0</v>
      </c>
      <c r="K38" s="171">
        <v>0</v>
      </c>
      <c r="L38" s="171">
        <v>0</v>
      </c>
      <c r="M38" s="171">
        <v>0</v>
      </c>
      <c r="N38" s="171">
        <v>0</v>
      </c>
      <c r="O38" s="171">
        <v>0</v>
      </c>
      <c r="P38" s="171">
        <v>3.0800000000000001E-2</v>
      </c>
      <c r="Q38" s="171">
        <v>3.1099999999999999E-2</v>
      </c>
      <c r="R38" s="171">
        <v>3.0599999999999999E-2</v>
      </c>
      <c r="S38" s="171">
        <v>0</v>
      </c>
      <c r="T38" s="171">
        <v>0</v>
      </c>
      <c r="V38" s="100">
        <v>34</v>
      </c>
      <c r="W38" s="171">
        <v>0</v>
      </c>
      <c r="X38" s="171">
        <v>0</v>
      </c>
      <c r="Y38" s="171">
        <v>0</v>
      </c>
      <c r="Z38" s="171">
        <v>0</v>
      </c>
      <c r="AA38" s="171">
        <v>0</v>
      </c>
      <c r="AB38" s="171">
        <v>0</v>
      </c>
      <c r="AC38" s="171">
        <v>0</v>
      </c>
      <c r="AD38" s="171">
        <v>2.9999999999999997E-4</v>
      </c>
      <c r="AE38" s="171">
        <v>0</v>
      </c>
      <c r="AF38" s="171">
        <v>4.0000000000000002E-4</v>
      </c>
      <c r="AG38" s="171">
        <v>0</v>
      </c>
      <c r="AH38" s="171">
        <v>0</v>
      </c>
    </row>
    <row r="39" spans="2:34" ht="16" thickBot="1" x14ac:dyDescent="0.25">
      <c r="B39" s="530" t="s">
        <v>93</v>
      </c>
      <c r="C39" s="531">
        <v>0.11</v>
      </c>
      <c r="D39" s="532">
        <f>(C39*C36+0.2)/C36</f>
        <v>0.11673174015483002</v>
      </c>
      <c r="H39" s="100">
        <v>35</v>
      </c>
      <c r="I39" s="171">
        <v>0</v>
      </c>
      <c r="J39" s="171">
        <v>0</v>
      </c>
      <c r="K39" s="171">
        <v>0</v>
      </c>
      <c r="L39" s="171">
        <v>0</v>
      </c>
      <c r="M39" s="171">
        <v>0</v>
      </c>
      <c r="N39" s="171">
        <v>0</v>
      </c>
      <c r="O39" s="171">
        <v>0</v>
      </c>
      <c r="P39" s="171">
        <v>2.8799999999999999E-2</v>
      </c>
      <c r="Q39" s="171">
        <v>2.9000000000000001E-2</v>
      </c>
      <c r="R39" s="171">
        <v>2.8899999999999999E-2</v>
      </c>
      <c r="S39" s="171">
        <v>0</v>
      </c>
      <c r="T39" s="171">
        <v>0</v>
      </c>
      <c r="V39" s="100">
        <v>35</v>
      </c>
      <c r="W39" s="171">
        <v>0</v>
      </c>
      <c r="X39" s="171">
        <v>0</v>
      </c>
      <c r="Y39" s="171">
        <v>0</v>
      </c>
      <c r="Z39" s="171">
        <v>0</v>
      </c>
      <c r="AA39" s="171">
        <v>0</v>
      </c>
      <c r="AB39" s="171">
        <v>0</v>
      </c>
      <c r="AC39" s="171">
        <v>0</v>
      </c>
      <c r="AD39" s="171">
        <v>2.9999999999999997E-4</v>
      </c>
      <c r="AE39" s="171">
        <v>0</v>
      </c>
      <c r="AF39" s="171">
        <v>4.0000000000000002E-4</v>
      </c>
      <c r="AG39" s="171">
        <v>0</v>
      </c>
      <c r="AH39" s="171">
        <v>0</v>
      </c>
    </row>
    <row r="40" spans="2:34" x14ac:dyDescent="0.2">
      <c r="B40" s="533" t="s">
        <v>92</v>
      </c>
      <c r="C40" s="534">
        <v>0.11</v>
      </c>
      <c r="D40" s="535">
        <f>(C40*C37+0.2)/C37</f>
        <v>0.11573065902578797</v>
      </c>
    </row>
    <row r="41" spans="2:34" ht="16" thickBot="1" x14ac:dyDescent="0.25">
      <c r="B41" s="536" t="s">
        <v>246</v>
      </c>
      <c r="C41" s="537">
        <v>0.11</v>
      </c>
      <c r="D41" s="538"/>
    </row>
    <row r="42" spans="2:34" x14ac:dyDescent="0.2">
      <c r="D42" s="539" t="s">
        <v>358</v>
      </c>
      <c r="H42" s="92" t="s">
        <v>94</v>
      </c>
    </row>
    <row r="43" spans="2:34" x14ac:dyDescent="0.2">
      <c r="B43" s="159" t="s">
        <v>96</v>
      </c>
    </row>
    <row r="44" spans="2:34" x14ac:dyDescent="0.2">
      <c r="H44" s="149" t="s">
        <v>95</v>
      </c>
      <c r="I44" s="95" t="s">
        <v>74</v>
      </c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133"/>
    </row>
    <row r="45" spans="2:34" x14ac:dyDescent="0.2">
      <c r="H45" s="152" t="s">
        <v>76</v>
      </c>
      <c r="I45" s="152">
        <v>0</v>
      </c>
      <c r="J45" s="170">
        <v>30</v>
      </c>
      <c r="K45" s="170">
        <v>60</v>
      </c>
      <c r="L45" s="170">
        <v>90</v>
      </c>
      <c r="M45" s="170">
        <v>120</v>
      </c>
      <c r="N45" s="170">
        <v>150</v>
      </c>
      <c r="O45" s="170">
        <v>180</v>
      </c>
      <c r="P45" s="170">
        <v>210</v>
      </c>
      <c r="Q45" s="170">
        <v>240</v>
      </c>
      <c r="R45" s="170">
        <v>270</v>
      </c>
      <c r="S45" s="170">
        <v>300</v>
      </c>
      <c r="T45" s="172">
        <v>330</v>
      </c>
      <c r="U45" s="92" t="s">
        <v>97</v>
      </c>
    </row>
    <row r="46" spans="2:34" x14ac:dyDescent="0.2">
      <c r="H46" s="100">
        <v>4</v>
      </c>
      <c r="I46" s="158">
        <f t="shared" ref="I46:I77" si="1">I8+1.28*W8</f>
        <v>0.421016</v>
      </c>
      <c r="J46" s="158">
        <f t="shared" ref="J46:J77" si="2">J8+1.28*X8</f>
        <v>0.41978799999999999</v>
      </c>
      <c r="K46" s="158">
        <f t="shared" ref="K46:K77" si="3">K8+1.28*Y8</f>
        <v>0.42352800000000002</v>
      </c>
      <c r="L46" s="158">
        <f t="shared" ref="L46:L77" si="4">L8+1.28*Z8</f>
        <v>0.42960799999999999</v>
      </c>
      <c r="M46" s="158">
        <f t="shared" ref="M46:M77" si="5">M8+1.28*AA8</f>
        <v>0.42956400000000006</v>
      </c>
      <c r="N46" s="158">
        <f t="shared" ref="N46:N77" si="6">N8+1.28*AB8</f>
        <v>0.43127599999999999</v>
      </c>
      <c r="O46" s="158">
        <f t="shared" ref="O46:O77" si="7">O8+1.28*AC8</f>
        <v>0.42819599999999997</v>
      </c>
      <c r="P46" s="158">
        <f t="shared" ref="P46:P77" si="8">P8+1.28*AD8</f>
        <v>0.42492400000000002</v>
      </c>
      <c r="Q46" s="158">
        <f t="shared" ref="Q46:Q77" si="9">Q8+1.28*AE8</f>
        <v>0.41946</v>
      </c>
      <c r="R46" s="158">
        <f t="shared" ref="R46:R77" si="10">R8+1.28*AF8</f>
        <v>0.41809200000000002</v>
      </c>
      <c r="S46" s="158">
        <f t="shared" ref="S46:S77" si="11">S8+1.28*AG8</f>
        <v>0.41877200000000003</v>
      </c>
      <c r="T46" s="158">
        <f t="shared" ref="T46:T77" si="12">T8+1.28*AH8</f>
        <v>0.41918800000000001</v>
      </c>
      <c r="U46" s="173">
        <f>AVERAGE(I46:T46)</f>
        <v>0.42361766666666661</v>
      </c>
    </row>
    <row r="47" spans="2:34" x14ac:dyDescent="0.2">
      <c r="D47" s="90" t="s">
        <v>98</v>
      </c>
      <c r="H47" s="100">
        <v>5</v>
      </c>
      <c r="I47" s="158">
        <f t="shared" si="1"/>
        <v>0.30818399999999996</v>
      </c>
      <c r="J47" s="158">
        <f t="shared" si="2"/>
        <v>0.30575600000000003</v>
      </c>
      <c r="K47" s="158">
        <f t="shared" si="3"/>
        <v>0.30836799999999998</v>
      </c>
      <c r="L47" s="158">
        <f t="shared" si="4"/>
        <v>0.31057999999999997</v>
      </c>
      <c r="M47" s="158">
        <f t="shared" si="5"/>
        <v>0.30943600000000004</v>
      </c>
      <c r="N47" s="158">
        <f t="shared" si="6"/>
        <v>0.31179200000000001</v>
      </c>
      <c r="O47" s="158">
        <f t="shared" si="7"/>
        <v>0.310224</v>
      </c>
      <c r="P47" s="158">
        <f t="shared" si="8"/>
        <v>0.30552400000000002</v>
      </c>
      <c r="Q47" s="158">
        <f t="shared" si="9"/>
        <v>0.30355599999999999</v>
      </c>
      <c r="R47" s="158">
        <f t="shared" si="10"/>
        <v>0.30387200000000003</v>
      </c>
      <c r="S47" s="158">
        <f t="shared" si="11"/>
        <v>0.30455599999999999</v>
      </c>
      <c r="T47" s="158">
        <f t="shared" si="12"/>
        <v>0.30795600000000001</v>
      </c>
      <c r="U47" s="173">
        <f t="shared" ref="U47:U77" si="13">AVERAGE(I47:T47)</f>
        <v>0.30748366666666666</v>
      </c>
    </row>
    <row r="48" spans="2:34" x14ac:dyDescent="0.2">
      <c r="H48" s="100">
        <v>6</v>
      </c>
      <c r="I48" s="158">
        <f t="shared" si="1"/>
        <v>0.231624</v>
      </c>
      <c r="J48" s="158">
        <f t="shared" si="2"/>
        <v>0.23009599999999999</v>
      </c>
      <c r="K48" s="158">
        <f t="shared" si="3"/>
        <v>0.23153599999999999</v>
      </c>
      <c r="L48" s="158">
        <f t="shared" si="4"/>
        <v>0.231152</v>
      </c>
      <c r="M48" s="158">
        <f t="shared" si="5"/>
        <v>0.23070800000000002</v>
      </c>
      <c r="N48" s="158">
        <f t="shared" si="6"/>
        <v>0.23270800000000003</v>
      </c>
      <c r="O48" s="158">
        <f t="shared" si="7"/>
        <v>0.23308000000000001</v>
      </c>
      <c r="P48" s="158">
        <f t="shared" si="8"/>
        <v>0.23082400000000003</v>
      </c>
      <c r="Q48" s="158">
        <f t="shared" si="9"/>
        <v>0.23042400000000002</v>
      </c>
      <c r="R48" s="158">
        <f t="shared" si="10"/>
        <v>0.230624</v>
      </c>
      <c r="S48" s="158">
        <f t="shared" si="11"/>
        <v>0.22946800000000001</v>
      </c>
      <c r="T48" s="158">
        <f t="shared" si="12"/>
        <v>0.23022399999999998</v>
      </c>
      <c r="U48" s="173">
        <f t="shared" si="13"/>
        <v>0.23103899999999999</v>
      </c>
    </row>
    <row r="49" spans="1:43" x14ac:dyDescent="0.2">
      <c r="H49" s="100">
        <v>7</v>
      </c>
      <c r="I49" s="158">
        <f t="shared" si="1"/>
        <v>0.194356</v>
      </c>
      <c r="J49" s="158">
        <f t="shared" si="2"/>
        <v>0.19322799999999998</v>
      </c>
      <c r="K49" s="158">
        <f t="shared" si="3"/>
        <v>0.19428400000000001</v>
      </c>
      <c r="L49" s="158">
        <f t="shared" si="4"/>
        <v>0.19475600000000001</v>
      </c>
      <c r="M49" s="158">
        <f t="shared" si="5"/>
        <v>0.19448399999999999</v>
      </c>
      <c r="N49" s="158">
        <f t="shared" si="6"/>
        <v>0.19548399999999999</v>
      </c>
      <c r="O49" s="158">
        <f t="shared" si="7"/>
        <v>0.19498399999999999</v>
      </c>
      <c r="P49" s="158">
        <f t="shared" si="8"/>
        <v>0.19295600000000002</v>
      </c>
      <c r="Q49" s="158">
        <f t="shared" si="9"/>
        <v>0.192328</v>
      </c>
      <c r="R49" s="158">
        <f t="shared" si="10"/>
        <v>0.19275600000000001</v>
      </c>
      <c r="S49" s="158">
        <f t="shared" si="11"/>
        <v>0.19240000000000002</v>
      </c>
      <c r="T49" s="158">
        <f t="shared" si="12"/>
        <v>0.19415600000000002</v>
      </c>
      <c r="U49" s="173">
        <f t="shared" si="13"/>
        <v>0.19384766666666667</v>
      </c>
    </row>
    <row r="50" spans="1:43" ht="16" thickBot="1" x14ac:dyDescent="0.25">
      <c r="D50" s="523" t="s">
        <v>356</v>
      </c>
      <c r="H50" s="100">
        <v>8</v>
      </c>
      <c r="I50" s="158">
        <f t="shared" si="1"/>
        <v>0.16176000000000001</v>
      </c>
      <c r="J50" s="158">
        <f t="shared" si="2"/>
        <v>0.16028800000000001</v>
      </c>
      <c r="K50" s="158">
        <f t="shared" si="3"/>
        <v>0.16026000000000001</v>
      </c>
      <c r="L50" s="158">
        <f t="shared" si="4"/>
        <v>0.15958800000000001</v>
      </c>
      <c r="M50" s="158">
        <f t="shared" si="5"/>
        <v>0.15946000000000002</v>
      </c>
      <c r="N50" s="158">
        <f t="shared" si="6"/>
        <v>0.16076000000000001</v>
      </c>
      <c r="O50" s="158">
        <f t="shared" si="7"/>
        <v>0.16058800000000001</v>
      </c>
      <c r="P50" s="158">
        <f t="shared" si="8"/>
        <v>0.15936</v>
      </c>
      <c r="Q50" s="158">
        <f t="shared" si="9"/>
        <v>0.159132</v>
      </c>
      <c r="R50" s="158">
        <f t="shared" si="10"/>
        <v>0.15976000000000001</v>
      </c>
      <c r="S50" s="158">
        <f t="shared" si="11"/>
        <v>0.15853200000000001</v>
      </c>
      <c r="T50" s="158">
        <f t="shared" si="12"/>
        <v>0.161888</v>
      </c>
      <c r="U50" s="173">
        <f t="shared" si="13"/>
        <v>0.16011466666666668</v>
      </c>
    </row>
    <row r="51" spans="1:43" ht="17" thickTop="1" thickBot="1" x14ac:dyDescent="0.25">
      <c r="A51" s="513"/>
      <c r="B51" s="514"/>
      <c r="C51" s="514"/>
      <c r="D51" s="514"/>
      <c r="E51" s="515"/>
      <c r="H51" s="100">
        <v>9</v>
      </c>
      <c r="I51" s="158">
        <f t="shared" si="1"/>
        <v>0.14188799999999999</v>
      </c>
      <c r="J51" s="158">
        <f t="shared" si="2"/>
        <v>0.141488</v>
      </c>
      <c r="K51" s="158">
        <f t="shared" si="3"/>
        <v>0.14168799999999998</v>
      </c>
      <c r="L51" s="158">
        <f t="shared" si="4"/>
        <v>0.14188799999999999</v>
      </c>
      <c r="M51" s="158">
        <f t="shared" si="5"/>
        <v>0.14188799999999999</v>
      </c>
      <c r="N51" s="158">
        <f t="shared" si="6"/>
        <v>0.14238799999999999</v>
      </c>
      <c r="O51" s="158">
        <f t="shared" si="7"/>
        <v>0.141988</v>
      </c>
      <c r="P51" s="158">
        <f t="shared" si="8"/>
        <v>0.141288</v>
      </c>
      <c r="Q51" s="158">
        <f t="shared" si="9"/>
        <v>0.14105999999999999</v>
      </c>
      <c r="R51" s="158">
        <f t="shared" si="10"/>
        <v>0.14118799999999998</v>
      </c>
      <c r="S51" s="158">
        <f t="shared" si="11"/>
        <v>0.14096</v>
      </c>
      <c r="T51" s="158">
        <f t="shared" si="12"/>
        <v>0.14168799999999998</v>
      </c>
      <c r="U51" s="173">
        <f t="shared" si="13"/>
        <v>0.14161666666666664</v>
      </c>
      <c r="AQ51" s="174"/>
    </row>
    <row r="52" spans="1:43" ht="16" thickBot="1" x14ac:dyDescent="0.25">
      <c r="A52" s="516"/>
      <c r="B52" s="507" t="s">
        <v>99</v>
      </c>
      <c r="C52" s="119"/>
      <c r="D52" s="119"/>
      <c r="E52" s="517"/>
      <c r="H52" s="100">
        <v>10</v>
      </c>
      <c r="I52" s="158">
        <f t="shared" si="1"/>
        <v>0.121716</v>
      </c>
      <c r="J52" s="158">
        <f t="shared" si="2"/>
        <v>0.12131600000000001</v>
      </c>
      <c r="K52" s="158">
        <f t="shared" si="3"/>
        <v>0.121716</v>
      </c>
      <c r="L52" s="158">
        <f t="shared" si="4"/>
        <v>0.121216</v>
      </c>
      <c r="M52" s="158">
        <f t="shared" si="5"/>
        <v>0.121016</v>
      </c>
      <c r="N52" s="158">
        <f t="shared" si="6"/>
        <v>0.121716</v>
      </c>
      <c r="O52" s="158">
        <f t="shared" si="7"/>
        <v>0.12178799999999999</v>
      </c>
      <c r="P52" s="158">
        <f t="shared" si="8"/>
        <v>0.121616</v>
      </c>
      <c r="Q52" s="158">
        <f t="shared" si="9"/>
        <v>0.121516</v>
      </c>
      <c r="R52" s="158">
        <f t="shared" si="10"/>
        <v>0.12131600000000001</v>
      </c>
      <c r="S52" s="158">
        <f t="shared" si="11"/>
        <v>0.121216</v>
      </c>
      <c r="T52" s="158">
        <f t="shared" si="12"/>
        <v>0.122088</v>
      </c>
      <c r="U52" s="173">
        <f t="shared" si="13"/>
        <v>0.12151966666666665</v>
      </c>
      <c r="AQ52" s="175"/>
    </row>
    <row r="53" spans="1:43" ht="16" thickBot="1" x14ac:dyDescent="0.25">
      <c r="A53" s="518"/>
      <c r="B53" s="160" t="s">
        <v>100</v>
      </c>
      <c r="C53" s="161">
        <v>0.14000000000000001</v>
      </c>
      <c r="D53" s="162" t="s">
        <v>101</v>
      </c>
      <c r="E53" s="519"/>
      <c r="H53" s="100">
        <v>11</v>
      </c>
      <c r="I53" s="158">
        <f t="shared" si="1"/>
        <v>0.11130799999999999</v>
      </c>
      <c r="J53" s="158">
        <f t="shared" si="2"/>
        <v>0.11108000000000001</v>
      </c>
      <c r="K53" s="158">
        <f t="shared" si="3"/>
        <v>0.11108000000000001</v>
      </c>
      <c r="L53" s="158">
        <f t="shared" si="4"/>
        <v>0.11098000000000001</v>
      </c>
      <c r="M53" s="158">
        <f t="shared" si="5"/>
        <v>0.11118</v>
      </c>
      <c r="N53" s="158">
        <f t="shared" si="6"/>
        <v>0.11138000000000001</v>
      </c>
      <c r="O53" s="158">
        <f t="shared" si="7"/>
        <v>0.11118</v>
      </c>
      <c r="P53" s="158">
        <f t="shared" si="8"/>
        <v>0.11108000000000001</v>
      </c>
      <c r="Q53" s="158">
        <f t="shared" si="9"/>
        <v>0.11108000000000001</v>
      </c>
      <c r="R53" s="158">
        <f t="shared" si="10"/>
        <v>0.11098000000000001</v>
      </c>
      <c r="S53" s="158">
        <f t="shared" si="11"/>
        <v>0.11078</v>
      </c>
      <c r="T53" s="158">
        <f t="shared" si="12"/>
        <v>0.11098000000000001</v>
      </c>
      <c r="U53" s="173">
        <f t="shared" si="13"/>
        <v>0.11109066666666671</v>
      </c>
      <c r="AQ53" s="175"/>
    </row>
    <row r="54" spans="1:43" ht="16" thickBot="1" x14ac:dyDescent="0.25">
      <c r="A54" s="518"/>
      <c r="B54" s="163" t="s">
        <v>102</v>
      </c>
      <c r="C54" s="164">
        <v>5.6</v>
      </c>
      <c r="D54" s="165" t="s">
        <v>55</v>
      </c>
      <c r="E54" s="519"/>
      <c r="H54" s="100">
        <v>12</v>
      </c>
      <c r="I54" s="158">
        <f t="shared" si="1"/>
        <v>9.8072000000000006E-2</v>
      </c>
      <c r="J54" s="158">
        <f t="shared" si="2"/>
        <v>9.7944000000000003E-2</v>
      </c>
      <c r="K54" s="158">
        <f t="shared" si="3"/>
        <v>9.8043999999999992E-2</v>
      </c>
      <c r="L54" s="158">
        <f t="shared" si="4"/>
        <v>9.8143999999999995E-2</v>
      </c>
      <c r="M54" s="158">
        <f t="shared" si="5"/>
        <v>9.7944000000000003E-2</v>
      </c>
      <c r="N54" s="158">
        <f t="shared" si="6"/>
        <v>9.8215999999999998E-2</v>
      </c>
      <c r="O54" s="158">
        <f t="shared" si="7"/>
        <v>9.8171999999999995E-2</v>
      </c>
      <c r="P54" s="158">
        <f t="shared" si="8"/>
        <v>9.7844E-2</v>
      </c>
      <c r="Q54" s="158">
        <f t="shared" si="9"/>
        <v>9.7844E-2</v>
      </c>
      <c r="R54" s="158">
        <f t="shared" si="10"/>
        <v>9.7743999999999998E-2</v>
      </c>
      <c r="S54" s="158">
        <f t="shared" si="11"/>
        <v>9.8043999999999992E-2</v>
      </c>
      <c r="T54" s="158">
        <f t="shared" si="12"/>
        <v>9.8243999999999998E-2</v>
      </c>
      <c r="U54" s="173">
        <f t="shared" si="13"/>
        <v>9.8021333333333349E-2</v>
      </c>
      <c r="AQ54" s="175"/>
    </row>
    <row r="55" spans="1:43" ht="16" thickBot="1" x14ac:dyDescent="0.25">
      <c r="A55" s="518"/>
      <c r="B55" s="119"/>
      <c r="C55" s="119"/>
      <c r="D55" s="119"/>
      <c r="E55" s="519"/>
      <c r="H55" s="100">
        <v>13</v>
      </c>
      <c r="I55" s="158">
        <f t="shared" si="1"/>
        <v>9.127600000000001E-2</v>
      </c>
      <c r="J55" s="158">
        <f t="shared" si="2"/>
        <v>9.1148000000000007E-2</v>
      </c>
      <c r="K55" s="158">
        <f t="shared" si="3"/>
        <v>9.0948000000000001E-2</v>
      </c>
      <c r="L55" s="158">
        <f t="shared" si="4"/>
        <v>9.0748000000000009E-2</v>
      </c>
      <c r="M55" s="158">
        <f t="shared" si="5"/>
        <v>9.1148000000000007E-2</v>
      </c>
      <c r="N55" s="158">
        <f t="shared" si="6"/>
        <v>9.1020000000000004E-2</v>
      </c>
      <c r="O55" s="158">
        <f t="shared" si="7"/>
        <v>9.0948000000000001E-2</v>
      </c>
      <c r="P55" s="158">
        <f t="shared" si="8"/>
        <v>9.1247999999999996E-2</v>
      </c>
      <c r="Q55" s="158">
        <f t="shared" si="9"/>
        <v>9.1247999999999996E-2</v>
      </c>
      <c r="R55" s="158">
        <f t="shared" si="10"/>
        <v>9.1247999999999996E-2</v>
      </c>
      <c r="S55" s="158">
        <f t="shared" si="11"/>
        <v>9.0948000000000001E-2</v>
      </c>
      <c r="T55" s="158">
        <f t="shared" si="12"/>
        <v>9.0948000000000001E-2</v>
      </c>
      <c r="U55" s="173">
        <f t="shared" si="13"/>
        <v>9.1073000000000015E-2</v>
      </c>
      <c r="AQ55" s="175"/>
    </row>
    <row r="56" spans="1:43" ht="16" thickBot="1" x14ac:dyDescent="0.25">
      <c r="A56" s="518"/>
      <c r="B56" s="507" t="s">
        <v>103</v>
      </c>
      <c r="C56" s="119"/>
      <c r="D56" s="119"/>
      <c r="E56" s="519"/>
      <c r="H56" s="100">
        <v>14</v>
      </c>
      <c r="I56" s="158">
        <f t="shared" si="1"/>
        <v>8.1979999999999997E-2</v>
      </c>
      <c r="J56" s="158">
        <f t="shared" si="2"/>
        <v>8.2052E-2</v>
      </c>
      <c r="K56" s="158">
        <f t="shared" si="3"/>
        <v>8.2351999999999995E-2</v>
      </c>
      <c r="L56" s="158">
        <f t="shared" si="4"/>
        <v>8.2052E-2</v>
      </c>
      <c r="M56" s="158">
        <f t="shared" si="5"/>
        <v>8.2052E-2</v>
      </c>
      <c r="N56" s="158">
        <f t="shared" si="6"/>
        <v>8.2124000000000003E-2</v>
      </c>
      <c r="O56" s="158">
        <f t="shared" si="7"/>
        <v>8.1824000000000008E-2</v>
      </c>
      <c r="P56" s="158">
        <f t="shared" si="8"/>
        <v>8.1751999999999991E-2</v>
      </c>
      <c r="Q56" s="158">
        <f t="shared" si="9"/>
        <v>8.1979999999999997E-2</v>
      </c>
      <c r="R56" s="158">
        <f t="shared" si="10"/>
        <v>8.1851999999999994E-2</v>
      </c>
      <c r="S56" s="158">
        <f t="shared" si="11"/>
        <v>8.2052E-2</v>
      </c>
      <c r="T56" s="158">
        <f t="shared" si="12"/>
        <v>8.1924000000000011E-2</v>
      </c>
      <c r="U56" s="173">
        <f t="shared" si="13"/>
        <v>8.1999666666666665E-2</v>
      </c>
      <c r="AQ56" s="175"/>
    </row>
    <row r="57" spans="1:43" ht="16" thickBot="1" x14ac:dyDescent="0.25">
      <c r="A57" s="518"/>
      <c r="B57" s="160" t="s">
        <v>104</v>
      </c>
      <c r="C57" s="166">
        <v>2</v>
      </c>
      <c r="D57" s="162" t="s">
        <v>55</v>
      </c>
      <c r="E57" s="519"/>
      <c r="H57" s="100">
        <v>15</v>
      </c>
      <c r="I57" s="158">
        <f t="shared" si="1"/>
        <v>7.7039999999999997E-2</v>
      </c>
      <c r="J57" s="158">
        <f t="shared" si="2"/>
        <v>7.714E-2</v>
      </c>
      <c r="K57" s="158">
        <f t="shared" si="3"/>
        <v>7.6839999999999992E-2</v>
      </c>
      <c r="L57" s="158">
        <f t="shared" si="4"/>
        <v>7.6539999999999997E-2</v>
      </c>
      <c r="M57" s="158">
        <f t="shared" si="5"/>
        <v>7.6939999999999995E-2</v>
      </c>
      <c r="N57" s="158">
        <f t="shared" si="6"/>
        <v>7.6811999999999991E-2</v>
      </c>
      <c r="O57" s="158">
        <f t="shared" si="7"/>
        <v>7.6712000000000002E-2</v>
      </c>
      <c r="P57" s="158">
        <f t="shared" si="8"/>
        <v>7.7240000000000003E-2</v>
      </c>
      <c r="Q57" s="158">
        <f t="shared" si="9"/>
        <v>7.7339999999999992E-2</v>
      </c>
      <c r="R57" s="158">
        <f t="shared" si="10"/>
        <v>7.7240000000000003E-2</v>
      </c>
      <c r="S57" s="158">
        <f t="shared" si="11"/>
        <v>7.7039999999999997E-2</v>
      </c>
      <c r="T57" s="158">
        <f t="shared" si="12"/>
        <v>7.6712000000000002E-2</v>
      </c>
      <c r="U57" s="173">
        <f t="shared" si="13"/>
        <v>7.6966333333333317E-2</v>
      </c>
      <c r="AQ57" s="175"/>
    </row>
    <row r="58" spans="1:43" ht="16" thickBot="1" x14ac:dyDescent="0.25">
      <c r="A58" s="518"/>
      <c r="B58" s="163" t="s">
        <v>105</v>
      </c>
      <c r="C58" s="167">
        <v>8.2100000000000009</v>
      </c>
      <c r="D58" s="165" t="s">
        <v>55</v>
      </c>
      <c r="E58" s="519"/>
      <c r="H58" s="100">
        <v>16</v>
      </c>
      <c r="I58" s="158">
        <f t="shared" si="1"/>
        <v>7.0772000000000002E-2</v>
      </c>
      <c r="J58" s="158">
        <f t="shared" si="2"/>
        <v>7.0499999999999993E-2</v>
      </c>
      <c r="K58" s="158">
        <f t="shared" si="3"/>
        <v>7.0799999999999988E-2</v>
      </c>
      <c r="L58" s="158">
        <f t="shared" si="4"/>
        <v>7.0499999999999993E-2</v>
      </c>
      <c r="M58" s="158">
        <f t="shared" si="5"/>
        <v>7.0699999999999999E-2</v>
      </c>
      <c r="N58" s="158">
        <f t="shared" si="6"/>
        <v>7.0927999999999991E-2</v>
      </c>
      <c r="O58" s="158">
        <f t="shared" si="7"/>
        <v>7.0199999999999999E-2</v>
      </c>
      <c r="P58" s="158">
        <f t="shared" si="8"/>
        <v>7.0328000000000002E-2</v>
      </c>
      <c r="Q58" s="158">
        <f t="shared" si="9"/>
        <v>7.0428000000000004E-2</v>
      </c>
      <c r="R58" s="158">
        <f t="shared" si="10"/>
        <v>7.039999999999999E-2</v>
      </c>
      <c r="S58" s="158">
        <f t="shared" si="11"/>
        <v>7.0499999999999993E-2</v>
      </c>
      <c r="T58" s="158">
        <f t="shared" si="12"/>
        <v>7.0172000000000012E-2</v>
      </c>
      <c r="U58" s="173">
        <f t="shared" si="13"/>
        <v>7.0518999999999998E-2</v>
      </c>
      <c r="AQ58" s="175"/>
    </row>
    <row r="59" spans="1:43" ht="16" thickBot="1" x14ac:dyDescent="0.25">
      <c r="A59" s="518"/>
      <c r="B59" s="119"/>
      <c r="C59" s="119"/>
      <c r="D59" s="119"/>
      <c r="E59" s="519"/>
      <c r="H59" s="100">
        <v>17</v>
      </c>
      <c r="I59" s="158">
        <f t="shared" si="1"/>
        <v>6.6416000000000003E-2</v>
      </c>
      <c r="J59" s="158">
        <f t="shared" si="2"/>
        <v>6.6743999999999998E-2</v>
      </c>
      <c r="K59" s="158">
        <f t="shared" si="3"/>
        <v>6.6444000000000003E-2</v>
      </c>
      <c r="L59" s="158">
        <f t="shared" si="4"/>
        <v>6.5916000000000002E-2</v>
      </c>
      <c r="M59" s="158">
        <f t="shared" si="5"/>
        <v>6.6544000000000006E-2</v>
      </c>
      <c r="N59" s="158">
        <f t="shared" si="6"/>
        <v>6.6316E-2</v>
      </c>
      <c r="O59" s="158">
        <f t="shared" si="7"/>
        <v>6.6215999999999997E-2</v>
      </c>
      <c r="P59" s="158">
        <f t="shared" si="8"/>
        <v>6.6844000000000001E-2</v>
      </c>
      <c r="Q59" s="158">
        <f t="shared" si="9"/>
        <v>6.7044000000000006E-2</v>
      </c>
      <c r="R59" s="158">
        <f t="shared" si="10"/>
        <v>6.6944000000000004E-2</v>
      </c>
      <c r="S59" s="158">
        <f t="shared" si="11"/>
        <v>6.6644000000000009E-2</v>
      </c>
      <c r="T59" s="158">
        <f t="shared" si="12"/>
        <v>6.6215999999999997E-2</v>
      </c>
      <c r="U59" s="173">
        <f t="shared" si="13"/>
        <v>6.6523999999999986E-2</v>
      </c>
      <c r="AQ59" s="175"/>
    </row>
    <row r="60" spans="1:43" ht="16" thickBot="1" x14ac:dyDescent="0.25">
      <c r="A60" s="518"/>
      <c r="B60" s="119"/>
      <c r="C60" s="119"/>
      <c r="D60" s="119"/>
      <c r="E60" s="519"/>
      <c r="H60" s="100">
        <v>18</v>
      </c>
      <c r="I60" s="158">
        <f t="shared" si="1"/>
        <v>6.1859999999999998E-2</v>
      </c>
      <c r="J60" s="158">
        <f t="shared" si="2"/>
        <v>6.2059999999999997E-2</v>
      </c>
      <c r="K60" s="158">
        <f t="shared" si="3"/>
        <v>6.216E-2</v>
      </c>
      <c r="L60" s="158">
        <f t="shared" si="4"/>
        <v>6.1932000000000001E-2</v>
      </c>
      <c r="M60" s="158">
        <f t="shared" si="5"/>
        <v>6.1960000000000001E-2</v>
      </c>
      <c r="N60" s="158">
        <f t="shared" si="6"/>
        <v>6.1932000000000001E-2</v>
      </c>
      <c r="O60" s="158">
        <f t="shared" si="7"/>
        <v>6.1432E-2</v>
      </c>
      <c r="P60" s="158">
        <f t="shared" si="8"/>
        <v>6.166E-2</v>
      </c>
      <c r="Q60" s="158">
        <f t="shared" si="9"/>
        <v>6.166E-2</v>
      </c>
      <c r="R60" s="158">
        <f t="shared" si="10"/>
        <v>6.1760000000000002E-2</v>
      </c>
      <c r="S60" s="158">
        <f t="shared" si="11"/>
        <v>6.1859999999999998E-2</v>
      </c>
      <c r="T60" s="158">
        <f t="shared" si="12"/>
        <v>6.2088000000000004E-2</v>
      </c>
      <c r="U60" s="173">
        <f t="shared" si="13"/>
        <v>6.1863666666666678E-2</v>
      </c>
      <c r="AQ60" s="175"/>
    </row>
    <row r="61" spans="1:43" ht="16" thickBot="1" x14ac:dyDescent="0.25">
      <c r="A61" s="518"/>
      <c r="B61" s="119"/>
      <c r="C61" s="119"/>
      <c r="D61" s="119"/>
      <c r="E61" s="519"/>
      <c r="H61" s="100">
        <v>19</v>
      </c>
      <c r="I61" s="158">
        <f t="shared" si="1"/>
        <v>5.8375999999999997E-2</v>
      </c>
      <c r="J61" s="158">
        <f t="shared" si="2"/>
        <v>5.8703999999999999E-2</v>
      </c>
      <c r="K61" s="158">
        <f t="shared" si="3"/>
        <v>5.8275999999999994E-2</v>
      </c>
      <c r="L61" s="158">
        <f t="shared" si="4"/>
        <v>5.7875999999999997E-2</v>
      </c>
      <c r="M61" s="158">
        <f t="shared" si="5"/>
        <v>5.8403999999999998E-2</v>
      </c>
      <c r="N61" s="158">
        <f t="shared" si="6"/>
        <v>5.8175999999999999E-2</v>
      </c>
      <c r="O61" s="158">
        <f t="shared" si="7"/>
        <v>5.8075999999999996E-2</v>
      </c>
      <c r="P61" s="158">
        <f t="shared" si="8"/>
        <v>5.8804000000000002E-2</v>
      </c>
      <c r="Q61" s="158">
        <f t="shared" si="9"/>
        <v>5.9004000000000001E-2</v>
      </c>
      <c r="R61" s="158">
        <f t="shared" si="10"/>
        <v>5.8903999999999998E-2</v>
      </c>
      <c r="S61" s="158">
        <f t="shared" si="11"/>
        <v>5.8604000000000003E-2</v>
      </c>
      <c r="T61" s="158">
        <f t="shared" si="12"/>
        <v>5.8431999999999998E-2</v>
      </c>
      <c r="U61" s="173">
        <f t="shared" si="13"/>
        <v>5.846966666666667E-2</v>
      </c>
      <c r="AQ61" s="175"/>
    </row>
    <row r="62" spans="1:43" ht="16" thickBot="1" x14ac:dyDescent="0.25">
      <c r="A62" s="518"/>
      <c r="B62" s="168"/>
      <c r="C62" s="169" t="s">
        <v>106</v>
      </c>
      <c r="D62" s="169" t="s">
        <v>107</v>
      </c>
      <c r="E62" s="519"/>
      <c r="H62" s="100">
        <v>20</v>
      </c>
      <c r="I62" s="158">
        <f t="shared" si="1"/>
        <v>5.5092000000000002E-2</v>
      </c>
      <c r="J62" s="158">
        <f t="shared" si="2"/>
        <v>5.5247999999999998E-2</v>
      </c>
      <c r="K62" s="158">
        <f t="shared" si="3"/>
        <v>5.5019999999999999E-2</v>
      </c>
      <c r="L62" s="158">
        <f t="shared" si="4"/>
        <v>5.4948000000000004E-2</v>
      </c>
      <c r="M62" s="158">
        <f t="shared" si="5"/>
        <v>5.4948000000000004E-2</v>
      </c>
      <c r="N62" s="158">
        <f t="shared" si="6"/>
        <v>5.5648000000000003E-2</v>
      </c>
      <c r="O62" s="158">
        <f t="shared" si="7"/>
        <v>5.4848000000000001E-2</v>
      </c>
      <c r="P62" s="158">
        <f t="shared" si="8"/>
        <v>5.4848000000000001E-2</v>
      </c>
      <c r="Q62" s="158">
        <f t="shared" si="9"/>
        <v>5.5048E-2</v>
      </c>
      <c r="R62" s="158">
        <f t="shared" si="10"/>
        <v>5.5048E-2</v>
      </c>
      <c r="S62" s="158">
        <f t="shared" si="11"/>
        <v>5.5048E-2</v>
      </c>
      <c r="T62" s="158">
        <f t="shared" si="12"/>
        <v>5.5175999999999996E-2</v>
      </c>
      <c r="U62" s="173">
        <f t="shared" si="13"/>
        <v>5.5076666666666663E-2</v>
      </c>
      <c r="AQ62" s="175"/>
    </row>
    <row r="63" spans="1:43" ht="16" thickBot="1" x14ac:dyDescent="0.25">
      <c r="A63" s="518"/>
      <c r="B63" s="176" t="s">
        <v>108</v>
      </c>
      <c r="C63" s="169" t="s">
        <v>109</v>
      </c>
      <c r="D63" s="169" t="s">
        <v>109</v>
      </c>
      <c r="E63" s="519"/>
      <c r="H63" s="100">
        <v>21</v>
      </c>
      <c r="I63" s="158">
        <f t="shared" si="1"/>
        <v>5.212E-2</v>
      </c>
      <c r="J63" s="158">
        <f t="shared" si="2"/>
        <v>5.2292000000000005E-2</v>
      </c>
      <c r="K63" s="158">
        <f t="shared" si="3"/>
        <v>5.2019999999999997E-2</v>
      </c>
      <c r="L63" s="158">
        <f t="shared" si="4"/>
        <v>5.1492000000000003E-2</v>
      </c>
      <c r="M63" s="158">
        <f t="shared" si="5"/>
        <v>5.1992000000000003E-2</v>
      </c>
      <c r="N63" s="158">
        <f t="shared" si="6"/>
        <v>5.1792000000000005E-2</v>
      </c>
      <c r="O63" s="158">
        <f t="shared" si="7"/>
        <v>5.1692000000000002E-2</v>
      </c>
      <c r="P63" s="158">
        <f t="shared" si="8"/>
        <v>5.2519999999999997E-2</v>
      </c>
      <c r="Q63" s="158">
        <f t="shared" si="9"/>
        <v>5.2592E-2</v>
      </c>
      <c r="R63" s="158">
        <f t="shared" si="10"/>
        <v>5.2492000000000004E-2</v>
      </c>
      <c r="S63" s="158">
        <f t="shared" si="11"/>
        <v>5.2192000000000002E-2</v>
      </c>
      <c r="T63" s="158">
        <f t="shared" si="12"/>
        <v>5.2019999999999997E-2</v>
      </c>
      <c r="U63" s="173">
        <f t="shared" si="13"/>
        <v>5.2101333333333333E-2</v>
      </c>
      <c r="AQ63" s="175"/>
    </row>
    <row r="64" spans="1:43" ht="16" thickBot="1" x14ac:dyDescent="0.25">
      <c r="A64" s="516"/>
      <c r="B64" s="168">
        <v>4</v>
      </c>
      <c r="C64" s="177">
        <f>$C$53*(0.75*B64+$C$54)/B64</f>
        <v>0.30099999999999999</v>
      </c>
      <c r="D64" s="177">
        <f>$C$57*$C$53*(0.072*($C$58/$C$57+3)*(B64/$C$57-4)+10)/B64</f>
        <v>0.62838159999999998</v>
      </c>
      <c r="E64" s="517"/>
      <c r="H64" s="100">
        <v>22</v>
      </c>
      <c r="I64" s="158">
        <f t="shared" si="1"/>
        <v>4.9520000000000002E-2</v>
      </c>
      <c r="J64" s="158">
        <f t="shared" si="2"/>
        <v>4.9936000000000001E-2</v>
      </c>
      <c r="K64" s="158">
        <f t="shared" si="3"/>
        <v>4.9992000000000002E-2</v>
      </c>
      <c r="L64" s="158">
        <f t="shared" si="4"/>
        <v>4.9664E-2</v>
      </c>
      <c r="M64" s="158">
        <f t="shared" si="5"/>
        <v>4.9664E-2</v>
      </c>
      <c r="N64" s="158">
        <f t="shared" si="6"/>
        <v>4.9664E-2</v>
      </c>
      <c r="O64" s="158">
        <f t="shared" si="7"/>
        <v>4.9763999999999996E-2</v>
      </c>
      <c r="P64" s="158">
        <f t="shared" si="8"/>
        <v>4.9563999999999997E-2</v>
      </c>
      <c r="Q64" s="158">
        <f t="shared" si="9"/>
        <v>4.9664E-2</v>
      </c>
      <c r="R64" s="158">
        <f t="shared" si="10"/>
        <v>4.9563999999999997E-2</v>
      </c>
      <c r="S64" s="158">
        <f t="shared" si="11"/>
        <v>4.9664E-2</v>
      </c>
      <c r="T64" s="158">
        <f t="shared" si="12"/>
        <v>4.9336000000000005E-2</v>
      </c>
      <c r="U64" s="173">
        <f t="shared" si="13"/>
        <v>4.9666333333333333E-2</v>
      </c>
      <c r="AQ64" s="175"/>
    </row>
    <row r="65" spans="1:43" ht="16" thickBot="1" x14ac:dyDescent="0.25">
      <c r="A65" s="516"/>
      <c r="B65" s="168">
        <v>5</v>
      </c>
      <c r="C65" s="177">
        <f t="shared" ref="C65:C85" si="14">$C$53*(0.75*B65+$C$54)/B65</f>
        <v>0.26180000000000003</v>
      </c>
      <c r="D65" s="177">
        <f t="shared" ref="D65:D85" si="15">$C$57*$C$53*(0.072*($C$58/$C$57+3)*(B65/$C$57-4)+10)/B65</f>
        <v>0.51702895999999998</v>
      </c>
      <c r="E65" s="517"/>
      <c r="H65" s="100">
        <v>23</v>
      </c>
      <c r="I65" s="158">
        <f t="shared" si="1"/>
        <v>4.7064000000000002E-2</v>
      </c>
      <c r="J65" s="158">
        <f t="shared" si="2"/>
        <v>4.7136000000000004E-2</v>
      </c>
      <c r="K65" s="158">
        <f t="shared" si="3"/>
        <v>4.7092000000000002E-2</v>
      </c>
      <c r="L65" s="158">
        <f t="shared" si="4"/>
        <v>4.6436000000000005E-2</v>
      </c>
      <c r="M65" s="158">
        <f t="shared" si="5"/>
        <v>4.6708E-2</v>
      </c>
      <c r="N65" s="158">
        <f t="shared" si="6"/>
        <v>4.6892000000000003E-2</v>
      </c>
      <c r="O65" s="158">
        <f t="shared" si="7"/>
        <v>4.6508000000000001E-2</v>
      </c>
      <c r="P65" s="158">
        <f t="shared" si="8"/>
        <v>4.7336000000000003E-2</v>
      </c>
      <c r="Q65" s="158">
        <f t="shared" si="9"/>
        <v>4.7536000000000002E-2</v>
      </c>
      <c r="R65" s="158">
        <f t="shared" si="10"/>
        <v>4.7336000000000003E-2</v>
      </c>
      <c r="S65" s="158">
        <f t="shared" si="11"/>
        <v>4.7136000000000004E-2</v>
      </c>
      <c r="T65" s="158">
        <f t="shared" si="12"/>
        <v>4.6607999999999997E-2</v>
      </c>
      <c r="U65" s="173">
        <f t="shared" si="13"/>
        <v>4.6982333333333327E-2</v>
      </c>
      <c r="AQ65" s="175"/>
    </row>
    <row r="66" spans="1:43" ht="16" thickBot="1" x14ac:dyDescent="0.25">
      <c r="A66" s="516"/>
      <c r="B66" s="168">
        <v>6</v>
      </c>
      <c r="C66" s="177">
        <f t="shared" si="14"/>
        <v>0.23566666666666669</v>
      </c>
      <c r="D66" s="177">
        <f t="shared" si="15"/>
        <v>0.4427938666666667</v>
      </c>
      <c r="E66" s="517"/>
      <c r="H66" s="100">
        <v>24</v>
      </c>
      <c r="I66" s="158">
        <f t="shared" si="1"/>
        <v>4.4507999999999999E-2</v>
      </c>
      <c r="J66" s="158">
        <f t="shared" si="2"/>
        <v>4.5336000000000001E-2</v>
      </c>
      <c r="K66" s="158">
        <f t="shared" si="3"/>
        <v>4.4992000000000004E-2</v>
      </c>
      <c r="L66" s="158">
        <f t="shared" si="4"/>
        <v>4.4836000000000001E-2</v>
      </c>
      <c r="M66" s="158">
        <f t="shared" si="5"/>
        <v>4.5151999999999998E-2</v>
      </c>
      <c r="N66" s="158">
        <f t="shared" si="6"/>
        <v>4.5319999999999999E-2</v>
      </c>
      <c r="O66" s="158">
        <f t="shared" si="7"/>
        <v>4.5352000000000003E-2</v>
      </c>
      <c r="P66" s="158">
        <f t="shared" si="8"/>
        <v>4.5108000000000002E-2</v>
      </c>
      <c r="Q66" s="158">
        <f t="shared" si="9"/>
        <v>4.5108000000000002E-2</v>
      </c>
      <c r="R66" s="158">
        <f t="shared" si="10"/>
        <v>4.5108000000000002E-2</v>
      </c>
      <c r="S66" s="158">
        <f t="shared" si="11"/>
        <v>4.5007999999999999E-2</v>
      </c>
      <c r="T66" s="158">
        <f t="shared" si="12"/>
        <v>4.5552000000000002E-2</v>
      </c>
      <c r="U66" s="173">
        <f t="shared" si="13"/>
        <v>4.5114999999999995E-2</v>
      </c>
      <c r="AQ66" s="175"/>
    </row>
    <row r="67" spans="1:43" ht="16" thickBot="1" x14ac:dyDescent="0.25">
      <c r="A67" s="516"/>
      <c r="B67" s="168">
        <v>7</v>
      </c>
      <c r="C67" s="177">
        <f t="shared" si="14"/>
        <v>0.21700000000000003</v>
      </c>
      <c r="D67" s="177">
        <f t="shared" si="15"/>
        <v>0.38976880000000008</v>
      </c>
      <c r="E67" s="517"/>
      <c r="H67" s="100">
        <v>25</v>
      </c>
      <c r="I67" s="158">
        <f t="shared" si="1"/>
        <v>4.2068000000000001E-2</v>
      </c>
      <c r="J67" s="158">
        <f t="shared" si="2"/>
        <v>4.2495999999999999E-2</v>
      </c>
      <c r="K67" s="158">
        <f t="shared" si="3"/>
        <v>4.2480000000000004E-2</v>
      </c>
      <c r="L67" s="158">
        <f t="shared" si="4"/>
        <v>4.2080000000000006E-2</v>
      </c>
      <c r="M67" s="158">
        <f t="shared" si="5"/>
        <v>4.2324000000000001E-2</v>
      </c>
      <c r="N67" s="158">
        <f t="shared" si="6"/>
        <v>4.2251999999999998E-2</v>
      </c>
      <c r="O67" s="158">
        <f t="shared" si="7"/>
        <v>4.1896000000000003E-2</v>
      </c>
      <c r="P67" s="158">
        <f t="shared" si="8"/>
        <v>4.308E-2</v>
      </c>
      <c r="Q67" s="158">
        <f t="shared" si="9"/>
        <v>4.3280000000000006E-2</v>
      </c>
      <c r="R67" s="158">
        <f t="shared" si="10"/>
        <v>4.308E-2</v>
      </c>
      <c r="S67" s="158">
        <f t="shared" si="11"/>
        <v>4.2880000000000001E-2</v>
      </c>
      <c r="T67" s="158">
        <f t="shared" si="12"/>
        <v>4.1711999999999999E-2</v>
      </c>
      <c r="U67" s="173">
        <f t="shared" si="13"/>
        <v>4.2469E-2</v>
      </c>
      <c r="AQ67" s="175"/>
    </row>
    <row r="68" spans="1:43" ht="16" thickBot="1" x14ac:dyDescent="0.25">
      <c r="A68" s="516"/>
      <c r="B68" s="168">
        <v>8</v>
      </c>
      <c r="C68" s="177">
        <f t="shared" si="14"/>
        <v>0.20300000000000001</v>
      </c>
      <c r="D68" s="177">
        <f t="shared" si="15"/>
        <v>0.35000000000000003</v>
      </c>
      <c r="E68" s="517"/>
      <c r="H68" s="100">
        <v>26</v>
      </c>
      <c r="I68" s="158">
        <f t="shared" si="1"/>
        <v>4.1528000000000002E-2</v>
      </c>
      <c r="J68" s="158">
        <f t="shared" si="2"/>
        <v>4.0184000000000004E-2</v>
      </c>
      <c r="K68" s="158">
        <f t="shared" si="3"/>
        <v>4.1440000000000005E-2</v>
      </c>
      <c r="L68" s="158">
        <f t="shared" si="4"/>
        <v>4.0396000000000001E-2</v>
      </c>
      <c r="M68" s="158">
        <f t="shared" si="5"/>
        <v>4.1796E-2</v>
      </c>
      <c r="N68" s="158">
        <f t="shared" si="6"/>
        <v>4.0884000000000004E-2</v>
      </c>
      <c r="O68" s="158">
        <f t="shared" si="7"/>
        <v>4.1167999999999996E-2</v>
      </c>
      <c r="P68" s="158">
        <f t="shared" si="8"/>
        <v>4.1352E-2</v>
      </c>
      <c r="Q68" s="158">
        <f t="shared" si="9"/>
        <v>4.1352E-2</v>
      </c>
      <c r="R68" s="158">
        <f t="shared" si="10"/>
        <v>4.1324E-2</v>
      </c>
      <c r="S68" s="158">
        <f t="shared" si="11"/>
        <v>4.1551999999999999E-2</v>
      </c>
      <c r="T68" s="158">
        <f t="shared" si="12"/>
        <v>3.9399999999999998E-2</v>
      </c>
      <c r="U68" s="173">
        <f t="shared" si="13"/>
        <v>4.1031333333333329E-2</v>
      </c>
      <c r="AQ68" s="175"/>
    </row>
    <row r="69" spans="1:43" ht="16" thickBot="1" x14ac:dyDescent="0.25">
      <c r="A69" s="516"/>
      <c r="B69" s="168">
        <v>9</v>
      </c>
      <c r="C69" s="177">
        <f t="shared" si="14"/>
        <v>0.19211111111111112</v>
      </c>
      <c r="D69" s="177">
        <f t="shared" si="15"/>
        <v>0.31906871111111113</v>
      </c>
      <c r="E69" s="517"/>
      <c r="H69" s="100">
        <v>27</v>
      </c>
      <c r="I69" s="158">
        <f t="shared" si="1"/>
        <v>3.7900000000000003E-2</v>
      </c>
      <c r="J69" s="158">
        <f t="shared" si="2"/>
        <v>3.8328000000000001E-2</v>
      </c>
      <c r="K69" s="158">
        <f t="shared" si="3"/>
        <v>3.8184000000000003E-2</v>
      </c>
      <c r="L69" s="158">
        <f t="shared" si="4"/>
        <v>3.7912000000000001E-2</v>
      </c>
      <c r="M69" s="158">
        <f t="shared" si="5"/>
        <v>3.8284000000000006E-2</v>
      </c>
      <c r="N69" s="158">
        <f t="shared" si="6"/>
        <v>3.7955999999999997E-2</v>
      </c>
      <c r="O69" s="158">
        <f t="shared" si="7"/>
        <v>3.7984000000000004E-2</v>
      </c>
      <c r="P69" s="158">
        <f t="shared" si="8"/>
        <v>3.9423999999999994E-2</v>
      </c>
      <c r="Q69" s="158">
        <f t="shared" si="9"/>
        <v>3.9752000000000003E-2</v>
      </c>
      <c r="R69" s="158">
        <f t="shared" si="10"/>
        <v>3.9423999999999994E-2</v>
      </c>
      <c r="S69" s="158">
        <f t="shared" si="11"/>
        <v>3.9223999999999995E-2</v>
      </c>
      <c r="T69" s="158">
        <f t="shared" si="12"/>
        <v>3.78E-2</v>
      </c>
      <c r="U69" s="173">
        <f t="shared" si="13"/>
        <v>3.8514333333333338E-2</v>
      </c>
      <c r="AQ69" s="175"/>
    </row>
    <row r="70" spans="1:43" ht="16" thickBot="1" x14ac:dyDescent="0.25">
      <c r="A70" s="516"/>
      <c r="B70" s="168">
        <v>10</v>
      </c>
      <c r="C70" s="177">
        <f t="shared" si="14"/>
        <v>0.18340000000000001</v>
      </c>
      <c r="D70" s="177">
        <f t="shared" si="15"/>
        <v>0.29432368000000003</v>
      </c>
      <c r="E70" s="517"/>
      <c r="H70" s="100">
        <v>28</v>
      </c>
      <c r="I70" s="158">
        <f t="shared" si="1"/>
        <v>0</v>
      </c>
      <c r="J70" s="158">
        <f t="shared" si="2"/>
        <v>3.8199999999999998E-2</v>
      </c>
      <c r="K70" s="158">
        <f t="shared" si="3"/>
        <v>0</v>
      </c>
      <c r="L70" s="158">
        <f t="shared" si="4"/>
        <v>0</v>
      </c>
      <c r="M70" s="158">
        <f t="shared" si="5"/>
        <v>0</v>
      </c>
      <c r="N70" s="158">
        <f t="shared" si="6"/>
        <v>0</v>
      </c>
      <c r="O70" s="158">
        <f t="shared" si="7"/>
        <v>0</v>
      </c>
      <c r="P70" s="158">
        <f t="shared" si="8"/>
        <v>3.8396E-2</v>
      </c>
      <c r="Q70" s="158">
        <f t="shared" si="9"/>
        <v>3.8323999999999997E-2</v>
      </c>
      <c r="R70" s="158">
        <f t="shared" si="10"/>
        <v>3.8323999999999997E-2</v>
      </c>
      <c r="S70" s="158">
        <f t="shared" si="11"/>
        <v>3.8223999999999994E-2</v>
      </c>
      <c r="T70" s="158">
        <f t="shared" si="12"/>
        <v>0</v>
      </c>
      <c r="U70" s="173">
        <f t="shared" si="13"/>
        <v>1.5955666666666663E-2</v>
      </c>
      <c r="AQ70" s="175"/>
    </row>
    <row r="71" spans="1:43" ht="16" thickBot="1" x14ac:dyDescent="0.25">
      <c r="A71" s="516"/>
      <c r="B71" s="168">
        <v>11</v>
      </c>
      <c r="C71" s="177">
        <f t="shared" si="14"/>
        <v>0.17627272727272728</v>
      </c>
      <c r="D71" s="177">
        <f t="shared" si="15"/>
        <v>0.2740777454545455</v>
      </c>
      <c r="E71" s="517"/>
      <c r="H71" s="100">
        <v>29</v>
      </c>
      <c r="I71" s="158">
        <f t="shared" si="1"/>
        <v>0</v>
      </c>
      <c r="J71" s="158">
        <f t="shared" si="2"/>
        <v>3.5299999999999998E-2</v>
      </c>
      <c r="K71" s="158">
        <f t="shared" si="3"/>
        <v>0</v>
      </c>
      <c r="L71" s="158">
        <f t="shared" si="4"/>
        <v>0</v>
      </c>
      <c r="M71" s="158">
        <f t="shared" si="5"/>
        <v>0</v>
      </c>
      <c r="N71" s="158">
        <f t="shared" si="6"/>
        <v>0</v>
      </c>
      <c r="O71" s="158">
        <f t="shared" si="7"/>
        <v>0</v>
      </c>
      <c r="P71" s="158">
        <f t="shared" si="8"/>
        <v>3.6395999999999998E-2</v>
      </c>
      <c r="Q71" s="158">
        <f t="shared" si="9"/>
        <v>3.6596000000000004E-2</v>
      </c>
      <c r="R71" s="158">
        <f t="shared" si="10"/>
        <v>3.6523999999999994E-2</v>
      </c>
      <c r="S71" s="158">
        <f t="shared" si="11"/>
        <v>3.6195999999999999E-2</v>
      </c>
      <c r="T71" s="158">
        <f t="shared" si="12"/>
        <v>0</v>
      </c>
      <c r="U71" s="173">
        <f t="shared" si="13"/>
        <v>1.5084333333333333E-2</v>
      </c>
      <c r="AQ71" s="175"/>
    </row>
    <row r="72" spans="1:43" ht="16" thickBot="1" x14ac:dyDescent="0.25">
      <c r="A72" s="516"/>
      <c r="B72" s="168">
        <v>12</v>
      </c>
      <c r="C72" s="177">
        <f t="shared" si="14"/>
        <v>0.17033333333333334</v>
      </c>
      <c r="D72" s="177">
        <f t="shared" si="15"/>
        <v>0.25720613333333336</v>
      </c>
      <c r="E72" s="517"/>
      <c r="H72" s="100">
        <v>30</v>
      </c>
      <c r="I72" s="158">
        <f t="shared" si="1"/>
        <v>0</v>
      </c>
      <c r="J72" s="158">
        <f t="shared" si="2"/>
        <v>0</v>
      </c>
      <c r="K72" s="158">
        <f t="shared" si="3"/>
        <v>0</v>
      </c>
      <c r="L72" s="158">
        <f t="shared" si="4"/>
        <v>0</v>
      </c>
      <c r="M72" s="158">
        <f t="shared" si="5"/>
        <v>0</v>
      </c>
      <c r="N72" s="158">
        <f t="shared" si="6"/>
        <v>0</v>
      </c>
      <c r="O72" s="158">
        <f t="shared" si="7"/>
        <v>0</v>
      </c>
      <c r="P72" s="158">
        <f t="shared" si="8"/>
        <v>3.5596000000000003E-2</v>
      </c>
      <c r="Q72" s="158">
        <f t="shared" si="9"/>
        <v>3.5567999999999995E-2</v>
      </c>
      <c r="R72" s="158">
        <f t="shared" si="10"/>
        <v>3.5496E-2</v>
      </c>
      <c r="S72" s="158">
        <f t="shared" si="11"/>
        <v>3.5567999999999995E-2</v>
      </c>
      <c r="T72" s="158">
        <f t="shared" si="12"/>
        <v>0</v>
      </c>
      <c r="U72" s="173">
        <f t="shared" si="13"/>
        <v>1.1852333333333333E-2</v>
      </c>
      <c r="AQ72" s="175"/>
    </row>
    <row r="73" spans="1:43" ht="16" thickBot="1" x14ac:dyDescent="0.25">
      <c r="A73" s="516"/>
      <c r="B73" s="168">
        <v>13</v>
      </c>
      <c r="C73" s="177">
        <f t="shared" si="14"/>
        <v>0.16530769230769232</v>
      </c>
      <c r="D73" s="177">
        <f t="shared" si="15"/>
        <v>0.24293015384615388</v>
      </c>
      <c r="E73" s="517"/>
      <c r="H73" s="100">
        <v>31</v>
      </c>
      <c r="I73" s="158">
        <f t="shared" si="1"/>
        <v>0</v>
      </c>
      <c r="J73" s="158">
        <f t="shared" si="2"/>
        <v>0</v>
      </c>
      <c r="K73" s="158">
        <f t="shared" si="3"/>
        <v>0</v>
      </c>
      <c r="L73" s="158">
        <f t="shared" si="4"/>
        <v>0</v>
      </c>
      <c r="M73" s="158">
        <f t="shared" si="5"/>
        <v>0</v>
      </c>
      <c r="N73" s="158">
        <f t="shared" si="6"/>
        <v>0</v>
      </c>
      <c r="O73" s="158">
        <f t="shared" si="7"/>
        <v>0</v>
      </c>
      <c r="P73" s="158">
        <f t="shared" si="8"/>
        <v>3.3796E-2</v>
      </c>
      <c r="Q73" s="158">
        <f t="shared" si="9"/>
        <v>3.3867999999999995E-2</v>
      </c>
      <c r="R73" s="158">
        <f t="shared" si="10"/>
        <v>3.4023999999999999E-2</v>
      </c>
      <c r="S73" s="158">
        <f t="shared" si="11"/>
        <v>3.3184000000000005E-2</v>
      </c>
      <c r="T73" s="158">
        <f t="shared" si="12"/>
        <v>0</v>
      </c>
      <c r="U73" s="173">
        <f t="shared" si="13"/>
        <v>1.1239333333333332E-2</v>
      </c>
      <c r="AQ73" s="175"/>
    </row>
    <row r="74" spans="1:43" ht="16" thickBot="1" x14ac:dyDescent="0.25">
      <c r="A74" s="516"/>
      <c r="B74" s="168">
        <v>14</v>
      </c>
      <c r="C74" s="177">
        <f t="shared" si="14"/>
        <v>0.16100000000000003</v>
      </c>
      <c r="D74" s="177">
        <f t="shared" si="15"/>
        <v>0.2306936</v>
      </c>
      <c r="E74" s="517"/>
      <c r="H74" s="100">
        <v>32</v>
      </c>
      <c r="I74" s="158">
        <f t="shared" si="1"/>
        <v>0</v>
      </c>
      <c r="J74" s="158">
        <f t="shared" si="2"/>
        <v>0</v>
      </c>
      <c r="K74" s="158">
        <f t="shared" si="3"/>
        <v>0</v>
      </c>
      <c r="L74" s="158">
        <f t="shared" si="4"/>
        <v>0</v>
      </c>
      <c r="M74" s="158">
        <f t="shared" si="5"/>
        <v>0</v>
      </c>
      <c r="N74" s="158">
        <f t="shared" si="6"/>
        <v>0</v>
      </c>
      <c r="O74" s="158">
        <f t="shared" si="7"/>
        <v>0</v>
      </c>
      <c r="P74" s="158">
        <f t="shared" si="8"/>
        <v>3.3423999999999995E-2</v>
      </c>
      <c r="Q74" s="158">
        <f t="shared" si="9"/>
        <v>3.3568000000000001E-2</v>
      </c>
      <c r="R74" s="158">
        <f t="shared" si="10"/>
        <v>3.3223999999999997E-2</v>
      </c>
      <c r="S74" s="158">
        <f t="shared" si="11"/>
        <v>0</v>
      </c>
      <c r="T74" s="158">
        <f t="shared" si="12"/>
        <v>0</v>
      </c>
      <c r="U74" s="173">
        <f t="shared" si="13"/>
        <v>8.3513333333333339E-3</v>
      </c>
      <c r="AQ74" s="175"/>
    </row>
    <row r="75" spans="1:43" ht="16" thickBot="1" x14ac:dyDescent="0.25">
      <c r="A75" s="516"/>
      <c r="B75" s="168">
        <v>15</v>
      </c>
      <c r="C75" s="177">
        <f t="shared" si="14"/>
        <v>0.15726666666666669</v>
      </c>
      <c r="D75" s="177">
        <f t="shared" si="15"/>
        <v>0.2200885866666667</v>
      </c>
      <c r="E75" s="517"/>
      <c r="H75" s="100">
        <v>33</v>
      </c>
      <c r="I75" s="158">
        <f t="shared" si="1"/>
        <v>0</v>
      </c>
      <c r="J75" s="158">
        <f t="shared" si="2"/>
        <v>0</v>
      </c>
      <c r="K75" s="158">
        <f t="shared" si="3"/>
        <v>0</v>
      </c>
      <c r="L75" s="158">
        <f t="shared" si="4"/>
        <v>0</v>
      </c>
      <c r="M75" s="158">
        <f t="shared" si="5"/>
        <v>0</v>
      </c>
      <c r="N75" s="158">
        <f t="shared" si="6"/>
        <v>0</v>
      </c>
      <c r="O75" s="158">
        <f t="shared" si="7"/>
        <v>0</v>
      </c>
      <c r="P75" s="158">
        <f t="shared" si="8"/>
        <v>3.1468000000000003E-2</v>
      </c>
      <c r="Q75" s="158">
        <f t="shared" si="9"/>
        <v>3.1283999999999999E-2</v>
      </c>
      <c r="R75" s="158">
        <f t="shared" si="10"/>
        <v>3.1567999999999999E-2</v>
      </c>
      <c r="S75" s="158">
        <f t="shared" si="11"/>
        <v>0</v>
      </c>
      <c r="T75" s="158">
        <f t="shared" si="12"/>
        <v>0</v>
      </c>
      <c r="U75" s="173">
        <f t="shared" si="13"/>
        <v>7.8600000000000007E-3</v>
      </c>
      <c r="AQ75" s="175"/>
    </row>
    <row r="76" spans="1:43" ht="16" thickBot="1" x14ac:dyDescent="0.25">
      <c r="A76" s="516"/>
      <c r="B76" s="168">
        <v>16</v>
      </c>
      <c r="C76" s="177">
        <f t="shared" si="14"/>
        <v>0.15400000000000003</v>
      </c>
      <c r="D76" s="177">
        <f t="shared" si="15"/>
        <v>0.21080920000000003</v>
      </c>
      <c r="E76" s="517"/>
      <c r="H76" s="100">
        <v>34</v>
      </c>
      <c r="I76" s="158">
        <f t="shared" si="1"/>
        <v>0</v>
      </c>
      <c r="J76" s="158">
        <f t="shared" si="2"/>
        <v>0</v>
      </c>
      <c r="K76" s="158">
        <f t="shared" si="3"/>
        <v>0</v>
      </c>
      <c r="L76" s="158">
        <f t="shared" si="4"/>
        <v>0</v>
      </c>
      <c r="M76" s="158">
        <f t="shared" si="5"/>
        <v>0</v>
      </c>
      <c r="N76" s="158">
        <f t="shared" si="6"/>
        <v>0</v>
      </c>
      <c r="O76" s="158">
        <f t="shared" si="7"/>
        <v>0</v>
      </c>
      <c r="P76" s="158">
        <f t="shared" si="8"/>
        <v>3.1184E-2</v>
      </c>
      <c r="Q76" s="158">
        <f t="shared" si="9"/>
        <v>3.1099999999999999E-2</v>
      </c>
      <c r="R76" s="158">
        <f t="shared" si="10"/>
        <v>3.1111999999999997E-2</v>
      </c>
      <c r="S76" s="158">
        <f t="shared" si="11"/>
        <v>0</v>
      </c>
      <c r="T76" s="158">
        <f t="shared" si="12"/>
        <v>0</v>
      </c>
      <c r="U76" s="173">
        <f t="shared" si="13"/>
        <v>7.7829999999999991E-3</v>
      </c>
      <c r="AQ76" s="175"/>
    </row>
    <row r="77" spans="1:43" ht="16" thickBot="1" x14ac:dyDescent="0.25">
      <c r="A77" s="516"/>
      <c r="B77" s="168">
        <v>17</v>
      </c>
      <c r="C77" s="177">
        <f t="shared" si="14"/>
        <v>0.15111764705882355</v>
      </c>
      <c r="D77" s="177">
        <f t="shared" si="15"/>
        <v>0.20262150588235298</v>
      </c>
      <c r="E77" s="517"/>
      <c r="H77" s="100">
        <v>35</v>
      </c>
      <c r="I77" s="158">
        <f t="shared" si="1"/>
        <v>0</v>
      </c>
      <c r="J77" s="158">
        <f t="shared" si="2"/>
        <v>0</v>
      </c>
      <c r="K77" s="158">
        <f t="shared" si="3"/>
        <v>0</v>
      </c>
      <c r="L77" s="158">
        <f t="shared" si="4"/>
        <v>0</v>
      </c>
      <c r="M77" s="158">
        <f t="shared" si="5"/>
        <v>0</v>
      </c>
      <c r="N77" s="158">
        <f t="shared" si="6"/>
        <v>0</v>
      </c>
      <c r="O77" s="158">
        <f t="shared" si="7"/>
        <v>0</v>
      </c>
      <c r="P77" s="158">
        <f t="shared" si="8"/>
        <v>2.9183999999999998E-2</v>
      </c>
      <c r="Q77" s="158">
        <f t="shared" si="9"/>
        <v>2.9000000000000001E-2</v>
      </c>
      <c r="R77" s="158">
        <f t="shared" si="10"/>
        <v>2.9411999999999997E-2</v>
      </c>
      <c r="S77" s="158">
        <f t="shared" si="11"/>
        <v>0</v>
      </c>
      <c r="T77" s="158">
        <f t="shared" si="12"/>
        <v>0</v>
      </c>
      <c r="U77" s="173">
        <f t="shared" si="13"/>
        <v>7.2996666666666661E-3</v>
      </c>
      <c r="AQ77" s="175"/>
    </row>
    <row r="78" spans="1:43" x14ac:dyDescent="0.2">
      <c r="A78" s="516"/>
      <c r="B78" s="168">
        <v>18</v>
      </c>
      <c r="C78" s="177">
        <f t="shared" si="14"/>
        <v>0.14855555555555558</v>
      </c>
      <c r="D78" s="177">
        <f t="shared" si="15"/>
        <v>0.19534355555555558</v>
      </c>
      <c r="E78" s="517"/>
      <c r="AQ78" s="175"/>
    </row>
    <row r="79" spans="1:43" x14ac:dyDescent="0.2">
      <c r="A79" s="516"/>
      <c r="B79" s="168">
        <v>19</v>
      </c>
      <c r="C79" s="177">
        <f t="shared" si="14"/>
        <v>0.14626315789473687</v>
      </c>
      <c r="D79" s="177">
        <f t="shared" si="15"/>
        <v>0.1888317052631579</v>
      </c>
      <c r="E79" s="517"/>
      <c r="AQ79" s="175"/>
    </row>
    <row r="80" spans="1:43" x14ac:dyDescent="0.2">
      <c r="A80" s="516"/>
      <c r="B80" s="168">
        <v>20</v>
      </c>
      <c r="C80" s="177">
        <f t="shared" si="14"/>
        <v>0.14420000000000002</v>
      </c>
      <c r="D80" s="177">
        <f t="shared" si="15"/>
        <v>0.18297104000000003</v>
      </c>
      <c r="E80" s="517"/>
      <c r="AQ80" s="175"/>
    </row>
    <row r="81" spans="1:43" x14ac:dyDescent="0.2">
      <c r="A81" s="516"/>
      <c r="B81" s="168">
        <v>21</v>
      </c>
      <c r="C81" s="177">
        <f t="shared" si="14"/>
        <v>0.14233333333333334</v>
      </c>
      <c r="D81" s="177">
        <f t="shared" si="15"/>
        <v>0.17766853333333335</v>
      </c>
      <c r="E81" s="517"/>
      <c r="AQ81" s="175"/>
    </row>
    <row r="82" spans="1:43" x14ac:dyDescent="0.2">
      <c r="A82" s="516"/>
      <c r="B82" s="168">
        <v>22</v>
      </c>
      <c r="C82" s="177">
        <f t="shared" si="14"/>
        <v>0.14063636363636364</v>
      </c>
      <c r="D82" s="177">
        <f t="shared" si="15"/>
        <v>0.17284807272727273</v>
      </c>
      <c r="E82" s="517"/>
      <c r="AQ82" s="175"/>
    </row>
    <row r="83" spans="1:43" x14ac:dyDescent="0.2">
      <c r="A83" s="516"/>
      <c r="B83" s="168">
        <v>23</v>
      </c>
      <c r="C83" s="177">
        <f t="shared" si="14"/>
        <v>0.13908695652173914</v>
      </c>
      <c r="D83" s="177">
        <f t="shared" si="15"/>
        <v>0.16844678260869567</v>
      </c>
      <c r="E83" s="517"/>
      <c r="AQ83" s="175"/>
    </row>
    <row r="84" spans="1:43" x14ac:dyDescent="0.2">
      <c r="A84" s="516"/>
      <c r="B84" s="168">
        <v>24</v>
      </c>
      <c r="C84" s="177">
        <f t="shared" si="14"/>
        <v>0.13766666666666669</v>
      </c>
      <c r="D84" s="177">
        <f t="shared" si="15"/>
        <v>0.16441226666666667</v>
      </c>
      <c r="E84" s="519"/>
      <c r="F84" s="119"/>
      <c r="G84" s="119"/>
      <c r="H84" s="119"/>
      <c r="I84" s="119"/>
      <c r="J84" s="119"/>
      <c r="K84" s="119"/>
      <c r="L84" s="119"/>
      <c r="M84" s="119"/>
      <c r="AQ84" s="175"/>
    </row>
    <row r="85" spans="1:43" x14ac:dyDescent="0.2">
      <c r="A85" s="516"/>
      <c r="B85" s="168">
        <v>25</v>
      </c>
      <c r="C85" s="177">
        <f t="shared" si="14"/>
        <v>0.13636000000000004</v>
      </c>
      <c r="D85" s="177">
        <f t="shared" si="15"/>
        <v>0.16070051200000002</v>
      </c>
      <c r="E85" s="519"/>
      <c r="F85" s="119"/>
      <c r="G85" s="119"/>
      <c r="H85" s="119"/>
      <c r="I85" s="119"/>
      <c r="J85" s="119"/>
      <c r="K85" s="119"/>
      <c r="L85" s="119"/>
      <c r="M85" s="119"/>
    </row>
    <row r="86" spans="1:43" x14ac:dyDescent="0.2">
      <c r="A86" s="516"/>
      <c r="B86" s="103"/>
      <c r="C86" s="103"/>
      <c r="D86" s="103"/>
      <c r="E86" s="519"/>
      <c r="F86" s="119"/>
      <c r="G86" s="119"/>
      <c r="H86" s="119"/>
      <c r="I86" s="119"/>
      <c r="J86" s="119"/>
      <c r="K86" s="119"/>
      <c r="L86" s="119"/>
      <c r="M86" s="119"/>
    </row>
    <row r="87" spans="1:43" ht="16" thickBot="1" x14ac:dyDescent="0.25">
      <c r="A87" s="520"/>
      <c r="B87" s="521"/>
      <c r="C87" s="521"/>
      <c r="D87" s="521"/>
      <c r="E87" s="522"/>
      <c r="F87" s="119"/>
      <c r="G87" s="119"/>
      <c r="H87" s="119"/>
      <c r="I87" s="119"/>
      <c r="J87" s="119"/>
      <c r="K87" s="119"/>
      <c r="L87" s="119"/>
      <c r="M87" s="119"/>
    </row>
    <row r="88" spans="1:43" ht="16" thickTop="1" x14ac:dyDescent="0.2">
      <c r="E88" s="119"/>
      <c r="F88" s="119"/>
      <c r="G88" s="119"/>
      <c r="H88" s="119"/>
      <c r="I88" s="119"/>
      <c r="J88" s="119"/>
      <c r="K88" s="119"/>
      <c r="L88" s="119"/>
      <c r="M88" s="119"/>
    </row>
    <row r="89" spans="1:43" x14ac:dyDescent="0.2">
      <c r="E89" s="595"/>
      <c r="F89" s="595"/>
      <c r="G89" s="595"/>
      <c r="H89" s="595"/>
      <c r="I89" s="595"/>
      <c r="J89" s="595"/>
      <c r="K89" s="595"/>
      <c r="L89" s="119"/>
      <c r="M89" s="119"/>
    </row>
    <row r="90" spans="1:43" x14ac:dyDescent="0.2">
      <c r="E90" s="119"/>
      <c r="F90" s="119"/>
      <c r="G90" s="159"/>
      <c r="H90" s="119"/>
      <c r="I90" s="119"/>
      <c r="J90" s="119"/>
      <c r="K90" s="119"/>
      <c r="L90" s="119"/>
      <c r="M90" s="119"/>
    </row>
    <row r="91" spans="1:43" x14ac:dyDescent="0.2">
      <c r="E91" s="178"/>
      <c r="F91" s="119"/>
      <c r="G91" s="179"/>
      <c r="H91" s="180"/>
      <c r="I91" s="179"/>
      <c r="J91" s="180"/>
      <c r="K91" s="183"/>
      <c r="L91" s="119"/>
      <c r="M91" s="119"/>
    </row>
    <row r="92" spans="1:43" x14ac:dyDescent="0.2">
      <c r="E92" s="178"/>
      <c r="F92" s="119"/>
      <c r="G92" s="179"/>
      <c r="H92" s="180"/>
      <c r="I92" s="179"/>
      <c r="J92" s="180"/>
      <c r="K92" s="180"/>
      <c r="L92" s="119"/>
      <c r="M92" s="119"/>
    </row>
    <row r="93" spans="1:43" x14ac:dyDescent="0.2">
      <c r="E93" s="178"/>
      <c r="F93" s="119"/>
      <c r="G93" s="179"/>
      <c r="H93" s="180"/>
      <c r="I93" s="179"/>
      <c r="J93" s="180"/>
      <c r="K93" s="180"/>
      <c r="L93" s="119"/>
      <c r="M93" s="119"/>
    </row>
    <row r="94" spans="1:43" x14ac:dyDescent="0.2">
      <c r="E94" s="178"/>
      <c r="F94" s="119"/>
      <c r="G94" s="179"/>
      <c r="H94" s="180"/>
      <c r="I94" s="179"/>
      <c r="J94" s="180"/>
      <c r="K94" s="180"/>
      <c r="L94" s="119"/>
      <c r="M94" s="119"/>
    </row>
    <row r="95" spans="1:43" x14ac:dyDescent="0.2">
      <c r="E95" s="178"/>
      <c r="F95" s="119"/>
      <c r="G95" s="179"/>
      <c r="H95" s="180"/>
      <c r="I95" s="179"/>
      <c r="J95" s="180"/>
      <c r="K95" s="180"/>
      <c r="L95" s="119"/>
      <c r="M95" s="119"/>
    </row>
    <row r="96" spans="1:43" x14ac:dyDescent="0.2">
      <c r="E96" s="181"/>
      <c r="G96" s="182"/>
      <c r="H96" s="158"/>
      <c r="I96" s="182"/>
      <c r="J96" s="158"/>
      <c r="K96" s="158"/>
    </row>
    <row r="97" spans="5:11" x14ac:dyDescent="0.2">
      <c r="E97" s="181"/>
      <c r="G97" s="182"/>
      <c r="H97" s="158"/>
      <c r="I97" s="182"/>
      <c r="J97" s="158"/>
      <c r="K97" s="158"/>
    </row>
    <row r="98" spans="5:11" x14ac:dyDescent="0.2">
      <c r="E98" s="181"/>
      <c r="G98" s="182"/>
      <c r="H98" s="158"/>
      <c r="I98" s="182"/>
      <c r="J98" s="158"/>
      <c r="K98" s="158"/>
    </row>
    <row r="99" spans="5:11" x14ac:dyDescent="0.2">
      <c r="E99" s="181"/>
      <c r="G99" s="182"/>
      <c r="H99" s="158"/>
      <c r="I99" s="182"/>
      <c r="J99" s="158"/>
      <c r="K99" s="158"/>
    </row>
    <row r="100" spans="5:11" x14ac:dyDescent="0.2">
      <c r="E100" s="181"/>
      <c r="G100" s="182"/>
      <c r="H100" s="158"/>
      <c r="I100" s="182"/>
      <c r="J100" s="158"/>
      <c r="K100" s="158"/>
    </row>
    <row r="101" spans="5:11" x14ac:dyDescent="0.2">
      <c r="E101" s="181"/>
      <c r="G101" s="182"/>
      <c r="H101" s="158"/>
      <c r="I101" s="182"/>
      <c r="J101" s="158"/>
      <c r="K101" s="158"/>
    </row>
    <row r="102" spans="5:11" x14ac:dyDescent="0.2">
      <c r="E102" s="181"/>
      <c r="G102" s="182"/>
      <c r="H102" s="158"/>
      <c r="I102" s="182"/>
      <c r="J102" s="158"/>
      <c r="K102" s="158"/>
    </row>
    <row r="103" spans="5:11" x14ac:dyDescent="0.2">
      <c r="E103" s="181"/>
      <c r="G103" s="182"/>
      <c r="H103" s="158"/>
      <c r="I103" s="182"/>
      <c r="J103" s="158"/>
      <c r="K103" s="158"/>
    </row>
    <row r="104" spans="5:11" x14ac:dyDescent="0.2">
      <c r="E104" s="181"/>
      <c r="G104" s="182"/>
      <c r="H104" s="158"/>
      <c r="I104" s="182"/>
      <c r="J104" s="158"/>
      <c r="K104" s="158"/>
    </row>
    <row r="105" spans="5:11" x14ac:dyDescent="0.2">
      <c r="E105" s="181"/>
      <c r="G105" s="182"/>
      <c r="H105" s="158"/>
      <c r="I105" s="182"/>
      <c r="J105" s="158"/>
      <c r="K105" s="158"/>
    </row>
    <row r="106" spans="5:11" x14ac:dyDescent="0.2">
      <c r="E106" s="181"/>
      <c r="G106" s="182"/>
      <c r="H106" s="158"/>
      <c r="I106" s="182"/>
      <c r="J106" s="158"/>
      <c r="K106" s="158"/>
    </row>
    <row r="107" spans="5:11" x14ac:dyDescent="0.2">
      <c r="E107" s="181"/>
      <c r="G107" s="182"/>
      <c r="H107" s="158"/>
      <c r="I107" s="182"/>
      <c r="J107" s="158"/>
      <c r="K107" s="158"/>
    </row>
    <row r="108" spans="5:11" x14ac:dyDescent="0.2">
      <c r="E108" s="181"/>
      <c r="G108" s="182"/>
      <c r="H108" s="158"/>
      <c r="I108" s="182"/>
      <c r="J108" s="158"/>
      <c r="K108" s="158"/>
    </row>
    <row r="109" spans="5:11" x14ac:dyDescent="0.2">
      <c r="E109" s="181"/>
      <c r="G109" s="182"/>
      <c r="H109" s="158"/>
      <c r="I109" s="182"/>
      <c r="J109" s="158"/>
      <c r="K109" s="158"/>
    </row>
    <row r="110" spans="5:11" x14ac:dyDescent="0.2">
      <c r="E110" s="181"/>
      <c r="G110" s="182"/>
      <c r="H110" s="158"/>
      <c r="I110" s="182"/>
      <c r="J110" s="158"/>
      <c r="K110" s="158"/>
    </row>
    <row r="111" spans="5:11" x14ac:dyDescent="0.2">
      <c r="E111" s="181"/>
      <c r="G111" s="182"/>
      <c r="H111" s="158"/>
      <c r="I111" s="182"/>
      <c r="J111" s="158"/>
      <c r="K111" s="158"/>
    </row>
    <row r="112" spans="5:11" x14ac:dyDescent="0.2">
      <c r="E112" s="181"/>
      <c r="G112" s="182"/>
      <c r="H112" s="158"/>
      <c r="I112" s="182"/>
      <c r="J112" s="158"/>
      <c r="K112" s="158"/>
    </row>
  </sheetData>
  <mergeCells count="3">
    <mergeCell ref="I6:T6"/>
    <mergeCell ref="W6:AH6"/>
    <mergeCell ref="E89:K89"/>
  </mergeCells>
  <pageMargins left="0.69930555555555596" right="0.69930555555555596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B3:AD100"/>
  <sheetViews>
    <sheetView zoomScale="70" zoomScaleNormal="70" zoomScalePageLayoutView="70" workbookViewId="0">
      <selection activeCell="E86" sqref="E86"/>
    </sheetView>
  </sheetViews>
  <sheetFormatPr baseColWidth="10" defaultColWidth="9" defaultRowHeight="15" x14ac:dyDescent="0.2"/>
  <cols>
    <col min="1" max="1" width="9" style="90"/>
    <col min="2" max="2" width="25.33203125" style="90" customWidth="1"/>
    <col min="3" max="3" width="41.5" style="90" customWidth="1"/>
    <col min="4" max="4" width="21.5" style="90" customWidth="1"/>
    <col min="5" max="5" width="8.83203125" style="90" customWidth="1"/>
    <col min="6" max="6" width="12.6640625" style="90" customWidth="1"/>
    <col min="7" max="7" width="22.83203125" style="90" bestFit="1" customWidth="1"/>
    <col min="8" max="8" width="8.83203125" style="90" bestFit="1" customWidth="1"/>
    <col min="9" max="9" width="7.5" style="90" bestFit="1" customWidth="1"/>
    <col min="10" max="14" width="4.6640625" style="90" customWidth="1"/>
    <col min="15" max="15" width="26.33203125" style="90" customWidth="1"/>
    <col min="16" max="16" width="7.33203125" style="90" customWidth="1"/>
    <col min="17" max="17" width="57.5" style="90" customWidth="1"/>
    <col min="18" max="18" width="4.6640625" style="90" customWidth="1"/>
    <col min="19" max="19" width="4.5" style="90" customWidth="1"/>
    <col min="20" max="20" width="6.5" style="90" customWidth="1"/>
    <col min="21" max="21" width="15.1640625" style="90" customWidth="1"/>
    <col min="22" max="23" width="4.6640625" style="90" customWidth="1"/>
    <col min="24" max="24" width="6.5" style="90" customWidth="1"/>
    <col min="25" max="25" width="8.5" style="90" customWidth="1"/>
    <col min="26" max="26" width="5.5" style="90" customWidth="1"/>
    <col min="27" max="27" width="6.5" style="90" customWidth="1"/>
    <col min="28" max="29" width="4.6640625" style="90" customWidth="1"/>
    <col min="30" max="30" width="26.33203125" style="90" customWidth="1"/>
    <col min="31" max="31" width="9" style="90" customWidth="1"/>
    <col min="32" max="43" width="9" style="90"/>
    <col min="44" max="44" width="9" style="90" customWidth="1"/>
    <col min="45" max="16384" width="9" style="90"/>
  </cols>
  <sheetData>
    <row r="3" spans="2:30" ht="26" x14ac:dyDescent="0.2">
      <c r="C3" s="91" t="s">
        <v>110</v>
      </c>
    </row>
    <row r="5" spans="2:30" ht="30" x14ac:dyDescent="0.2">
      <c r="C5" s="524" t="s">
        <v>111</v>
      </c>
      <c r="Q5" s="92" t="s">
        <v>112</v>
      </c>
    </row>
    <row r="6" spans="2:30" ht="16" thickBot="1" x14ac:dyDescent="0.25"/>
    <row r="7" spans="2:30" x14ac:dyDescent="0.2">
      <c r="C7" s="93" t="s">
        <v>113</v>
      </c>
      <c r="D7" s="597" t="s">
        <v>74</v>
      </c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9"/>
      <c r="Q7" s="93" t="s">
        <v>114</v>
      </c>
      <c r="R7" s="591" t="s">
        <v>74</v>
      </c>
      <c r="S7" s="592"/>
      <c r="T7" s="592"/>
      <c r="U7" s="592"/>
      <c r="V7" s="592"/>
      <c r="W7" s="592"/>
      <c r="X7" s="592"/>
      <c r="Y7" s="592"/>
      <c r="Z7" s="592"/>
      <c r="AA7" s="592"/>
      <c r="AB7" s="592"/>
      <c r="AC7" s="593"/>
    </row>
    <row r="8" spans="2:30" x14ac:dyDescent="0.2">
      <c r="C8" s="94" t="s">
        <v>76</v>
      </c>
      <c r="D8" s="95">
        <v>0</v>
      </c>
      <c r="E8" s="96">
        <v>30</v>
      </c>
      <c r="F8" s="96">
        <v>60</v>
      </c>
      <c r="G8" s="96">
        <v>90</v>
      </c>
      <c r="H8" s="96">
        <v>120</v>
      </c>
      <c r="I8" s="96">
        <v>150</v>
      </c>
      <c r="J8" s="96">
        <v>180</v>
      </c>
      <c r="K8" s="96">
        <v>210</v>
      </c>
      <c r="L8" s="96">
        <v>240</v>
      </c>
      <c r="M8" s="96">
        <v>270</v>
      </c>
      <c r="N8" s="96">
        <v>300</v>
      </c>
      <c r="O8" s="106" t="s">
        <v>115</v>
      </c>
      <c r="Q8" s="94" t="s">
        <v>76</v>
      </c>
      <c r="R8" s="96">
        <v>0</v>
      </c>
      <c r="S8" s="96">
        <v>30</v>
      </c>
      <c r="T8" s="96">
        <v>60</v>
      </c>
      <c r="U8" s="96">
        <v>90</v>
      </c>
      <c r="V8" s="96">
        <v>120</v>
      </c>
      <c r="W8" s="96">
        <v>150</v>
      </c>
      <c r="X8" s="96">
        <v>180</v>
      </c>
      <c r="Y8" s="96">
        <v>210</v>
      </c>
      <c r="Z8" s="96">
        <v>240</v>
      </c>
      <c r="AA8" s="96">
        <v>270</v>
      </c>
      <c r="AB8" s="96">
        <v>300</v>
      </c>
      <c r="AC8" s="134">
        <v>330</v>
      </c>
      <c r="AD8" s="106" t="s">
        <v>115</v>
      </c>
    </row>
    <row r="9" spans="2:30" x14ac:dyDescent="0.2">
      <c r="C9" s="97">
        <v>4</v>
      </c>
      <c r="D9" s="98">
        <v>1.2</v>
      </c>
      <c r="E9" s="99">
        <v>1.3</v>
      </c>
      <c r="F9" s="99"/>
      <c r="G9" s="99">
        <v>0.4</v>
      </c>
      <c r="H9" s="99"/>
      <c r="I9" s="99"/>
      <c r="J9" s="99">
        <v>0.6</v>
      </c>
      <c r="K9" s="99">
        <v>1.6</v>
      </c>
      <c r="L9" s="99">
        <v>1.9</v>
      </c>
      <c r="M9" s="99">
        <v>2.2000000000000002</v>
      </c>
      <c r="N9" s="130">
        <v>2</v>
      </c>
      <c r="O9" s="131">
        <f t="shared" ref="O9:O24" si="0">AVERAGE(D9:N9)</f>
        <v>1.4</v>
      </c>
      <c r="Q9" s="97">
        <v>4</v>
      </c>
      <c r="R9" s="99">
        <v>6.1</v>
      </c>
      <c r="S9" s="99">
        <v>3.5</v>
      </c>
      <c r="T9" s="99"/>
      <c r="U9" s="99">
        <v>5.8</v>
      </c>
      <c r="V9" s="99"/>
      <c r="W9" s="99"/>
      <c r="X9" s="99">
        <v>5.2</v>
      </c>
      <c r="Y9" s="99">
        <v>6.9</v>
      </c>
      <c r="Z9" s="99">
        <v>8.6</v>
      </c>
      <c r="AA9" s="99">
        <v>10.6</v>
      </c>
      <c r="AB9" s="99">
        <v>10.4</v>
      </c>
      <c r="AC9" s="99">
        <v>9.1999999999999993</v>
      </c>
      <c r="AD9" s="131">
        <f>AVERAGE(R9:AC9)</f>
        <v>7.3666666666666663</v>
      </c>
    </row>
    <row r="10" spans="2:30" x14ac:dyDescent="0.2">
      <c r="C10" s="100">
        <v>6</v>
      </c>
      <c r="D10" s="98">
        <v>1.2</v>
      </c>
      <c r="E10" s="99">
        <v>0.9</v>
      </c>
      <c r="F10" s="99">
        <v>0.3</v>
      </c>
      <c r="G10" s="99">
        <v>0.9</v>
      </c>
      <c r="H10" s="99"/>
      <c r="I10" s="99">
        <v>0.6</v>
      </c>
      <c r="J10" s="99">
        <v>0.7</v>
      </c>
      <c r="K10" s="99">
        <v>1.7</v>
      </c>
      <c r="L10" s="99">
        <v>2</v>
      </c>
      <c r="M10" s="99">
        <v>2.1</v>
      </c>
      <c r="N10" s="130">
        <v>2</v>
      </c>
      <c r="O10" s="131">
        <f t="shared" si="0"/>
        <v>1.24</v>
      </c>
      <c r="Q10" s="100">
        <v>6</v>
      </c>
      <c r="R10" s="99">
        <v>5.7</v>
      </c>
      <c r="S10" s="99">
        <v>4.5</v>
      </c>
      <c r="T10" s="99">
        <v>4.5</v>
      </c>
      <c r="U10" s="99">
        <v>4</v>
      </c>
      <c r="V10" s="99"/>
      <c r="W10" s="99">
        <v>4.4000000000000004</v>
      </c>
      <c r="X10" s="99">
        <v>4.9000000000000004</v>
      </c>
      <c r="Y10" s="99">
        <v>7.1</v>
      </c>
      <c r="Z10" s="99">
        <v>8.6999999999999993</v>
      </c>
      <c r="AA10" s="99">
        <v>10.4</v>
      </c>
      <c r="AB10" s="99">
        <v>10.3</v>
      </c>
      <c r="AC10" s="99">
        <v>9</v>
      </c>
      <c r="AD10" s="131">
        <f t="shared" ref="AD10:AD24" si="1">AVERAGE(R10:AC10)</f>
        <v>6.6818181818181817</v>
      </c>
    </row>
    <row r="11" spans="2:30" x14ac:dyDescent="0.2">
      <c r="C11" s="100">
        <v>8</v>
      </c>
      <c r="D11" s="98">
        <v>1.1000000000000001</v>
      </c>
      <c r="E11" s="99">
        <v>0.8</v>
      </c>
      <c r="F11" s="99">
        <v>0.5</v>
      </c>
      <c r="G11" s="99">
        <v>0.3</v>
      </c>
      <c r="H11" s="99">
        <v>0.3</v>
      </c>
      <c r="I11" s="99">
        <v>0.7</v>
      </c>
      <c r="J11" s="99">
        <v>0.7</v>
      </c>
      <c r="K11" s="99">
        <v>1.8</v>
      </c>
      <c r="L11" s="99">
        <v>2.1</v>
      </c>
      <c r="M11" s="99">
        <v>2.1</v>
      </c>
      <c r="N11" s="130">
        <v>2</v>
      </c>
      <c r="O11" s="131">
        <f t="shared" si="0"/>
        <v>1.1272727272727272</v>
      </c>
      <c r="Q11" s="100">
        <v>8</v>
      </c>
      <c r="R11" s="99">
        <v>5.9</v>
      </c>
      <c r="S11" s="99">
        <v>7</v>
      </c>
      <c r="T11" s="99">
        <v>5.5</v>
      </c>
      <c r="U11" s="99">
        <v>6.6</v>
      </c>
      <c r="V11" s="99">
        <v>9.5</v>
      </c>
      <c r="W11" s="99">
        <v>6.4</v>
      </c>
      <c r="X11" s="99">
        <v>5.5</v>
      </c>
      <c r="Y11" s="99">
        <v>7.3</v>
      </c>
      <c r="Z11" s="99">
        <v>8.8000000000000007</v>
      </c>
      <c r="AA11" s="99">
        <v>10.4</v>
      </c>
      <c r="AB11" s="99">
        <v>10.4</v>
      </c>
      <c r="AC11" s="99">
        <v>9.1</v>
      </c>
      <c r="AD11" s="131">
        <f t="shared" si="1"/>
        <v>7.7</v>
      </c>
    </row>
    <row r="12" spans="2:30" x14ac:dyDescent="0.2">
      <c r="C12" s="100">
        <v>10</v>
      </c>
      <c r="D12" s="98">
        <v>1.1000000000000001</v>
      </c>
      <c r="E12" s="99">
        <v>1.2</v>
      </c>
      <c r="F12" s="99">
        <v>0.7</v>
      </c>
      <c r="G12" s="99"/>
      <c r="H12" s="99">
        <v>0.9</v>
      </c>
      <c r="I12" s="99">
        <v>0.7</v>
      </c>
      <c r="J12" s="99">
        <v>0.7</v>
      </c>
      <c r="K12" s="99">
        <v>1.8</v>
      </c>
      <c r="L12" s="99">
        <v>2.2000000000000002</v>
      </c>
      <c r="M12" s="99">
        <v>2.2999999999999998</v>
      </c>
      <c r="N12" s="130">
        <v>2.2000000000000002</v>
      </c>
      <c r="O12" s="131">
        <f t="shared" si="0"/>
        <v>1.3800000000000001</v>
      </c>
      <c r="Q12" s="100">
        <v>10</v>
      </c>
      <c r="R12" s="99">
        <v>6.1</v>
      </c>
      <c r="S12" s="99">
        <v>4.3</v>
      </c>
      <c r="T12" s="99">
        <v>6.2</v>
      </c>
      <c r="U12" s="99"/>
      <c r="V12" s="99">
        <v>6.2</v>
      </c>
      <c r="W12" s="99">
        <v>6.2</v>
      </c>
      <c r="X12" s="99">
        <v>5.4</v>
      </c>
      <c r="Y12" s="99">
        <v>7.6</v>
      </c>
      <c r="Z12" s="99">
        <v>9</v>
      </c>
      <c r="AA12" s="99">
        <v>10.4</v>
      </c>
      <c r="AB12" s="99">
        <v>10.5</v>
      </c>
      <c r="AC12" s="99">
        <v>9.1</v>
      </c>
      <c r="AD12" s="131">
        <f t="shared" si="1"/>
        <v>7.3636363636363633</v>
      </c>
    </row>
    <row r="13" spans="2:30" x14ac:dyDescent="0.2">
      <c r="B13" s="90" t="s">
        <v>116</v>
      </c>
      <c r="C13" s="101">
        <v>12</v>
      </c>
      <c r="D13" s="98">
        <v>1.1000000000000001</v>
      </c>
      <c r="E13" s="99">
        <v>1</v>
      </c>
      <c r="F13" s="99">
        <v>1.2</v>
      </c>
      <c r="G13" s="99">
        <v>1.2</v>
      </c>
      <c r="H13" s="99">
        <v>0.8</v>
      </c>
      <c r="I13" s="99">
        <v>0.7</v>
      </c>
      <c r="J13" s="99">
        <v>0.8</v>
      </c>
      <c r="K13" s="99">
        <v>1.9</v>
      </c>
      <c r="L13" s="99">
        <v>2.5</v>
      </c>
      <c r="M13" s="99">
        <v>2.5</v>
      </c>
      <c r="N13" s="130">
        <v>2.5</v>
      </c>
      <c r="O13" s="132">
        <f t="shared" si="0"/>
        <v>1.4727272727272727</v>
      </c>
      <c r="Q13" s="101">
        <v>12</v>
      </c>
      <c r="R13" s="99">
        <v>6.2</v>
      </c>
      <c r="S13" s="99">
        <v>3.8</v>
      </c>
      <c r="T13" s="99">
        <v>8.3000000000000007</v>
      </c>
      <c r="U13" s="99">
        <v>6</v>
      </c>
      <c r="V13" s="99">
        <v>9</v>
      </c>
      <c r="W13" s="99">
        <v>5.2</v>
      </c>
      <c r="X13" s="99">
        <v>5.5</v>
      </c>
      <c r="Y13" s="99">
        <v>7.6</v>
      </c>
      <c r="Z13" s="99">
        <v>9.1999999999999993</v>
      </c>
      <c r="AA13" s="99">
        <v>10.6</v>
      </c>
      <c r="AB13" s="99">
        <v>10.8</v>
      </c>
      <c r="AC13" s="99">
        <v>9.5</v>
      </c>
      <c r="AD13" s="132">
        <f t="shared" si="1"/>
        <v>7.6416666666666657</v>
      </c>
    </row>
    <row r="14" spans="2:30" x14ac:dyDescent="0.2">
      <c r="C14" s="101">
        <v>14</v>
      </c>
      <c r="D14" s="98">
        <v>1.2</v>
      </c>
      <c r="E14" s="99">
        <v>1.1000000000000001</v>
      </c>
      <c r="F14" s="99">
        <v>1.3</v>
      </c>
      <c r="G14" s="99">
        <v>1</v>
      </c>
      <c r="H14" s="99">
        <v>0.9</v>
      </c>
      <c r="I14" s="99">
        <v>0.8</v>
      </c>
      <c r="J14" s="99">
        <v>0.9</v>
      </c>
      <c r="K14" s="99">
        <v>2.1</v>
      </c>
      <c r="L14" s="99">
        <v>2.7</v>
      </c>
      <c r="M14" s="99">
        <v>3</v>
      </c>
      <c r="N14" s="130">
        <v>2.9</v>
      </c>
      <c r="O14" s="132">
        <f t="shared" si="0"/>
        <v>1.6272727272727272</v>
      </c>
      <c r="Q14" s="101">
        <v>14</v>
      </c>
      <c r="R14" s="99">
        <v>6.6</v>
      </c>
      <c r="S14" s="99">
        <v>4.4000000000000004</v>
      </c>
      <c r="T14" s="99">
        <v>5.4</v>
      </c>
      <c r="U14" s="99">
        <v>3.5</v>
      </c>
      <c r="V14" s="99">
        <v>3.5</v>
      </c>
      <c r="W14" s="99">
        <v>5.8</v>
      </c>
      <c r="X14" s="99">
        <v>6.3</v>
      </c>
      <c r="Y14" s="99">
        <v>8.3000000000000007</v>
      </c>
      <c r="Z14" s="99">
        <v>9.4</v>
      </c>
      <c r="AA14" s="99">
        <v>10.9</v>
      </c>
      <c r="AB14" s="99">
        <v>11.1</v>
      </c>
      <c r="AC14" s="99">
        <v>9.8000000000000007</v>
      </c>
      <c r="AD14" s="132">
        <f t="shared" si="1"/>
        <v>7.0833333333333321</v>
      </c>
    </row>
    <row r="15" spans="2:30" x14ac:dyDescent="0.2">
      <c r="C15" s="100">
        <v>16</v>
      </c>
      <c r="D15" s="98">
        <v>1.3</v>
      </c>
      <c r="E15" s="99">
        <v>0.9</v>
      </c>
      <c r="F15" s="99">
        <v>1</v>
      </c>
      <c r="G15" s="99">
        <v>1</v>
      </c>
      <c r="H15" s="99">
        <v>0.8</v>
      </c>
      <c r="I15" s="99">
        <v>0.9</v>
      </c>
      <c r="J15" s="99">
        <v>1</v>
      </c>
      <c r="K15" s="99">
        <v>2.2999999999999998</v>
      </c>
      <c r="L15" s="99">
        <v>2.9</v>
      </c>
      <c r="M15" s="99">
        <v>3.6</v>
      </c>
      <c r="N15" s="130">
        <v>3.4</v>
      </c>
      <c r="O15" s="131">
        <f t="shared" si="0"/>
        <v>1.7363636363636361</v>
      </c>
      <c r="Q15" s="100">
        <v>16</v>
      </c>
      <c r="R15" s="99">
        <v>7.3</v>
      </c>
      <c r="S15" s="99">
        <v>5.8</v>
      </c>
      <c r="T15" s="99">
        <v>10.4</v>
      </c>
      <c r="U15" s="99">
        <v>3.4</v>
      </c>
      <c r="V15" s="99">
        <v>3.5</v>
      </c>
      <c r="W15" s="99">
        <v>5.2</v>
      </c>
      <c r="X15" s="99">
        <v>5.9</v>
      </c>
      <c r="Y15" s="99">
        <v>8.6</v>
      </c>
      <c r="Z15" s="99">
        <v>9.9</v>
      </c>
      <c r="AA15" s="99">
        <v>11.4</v>
      </c>
      <c r="AB15" s="99">
        <v>11.4</v>
      </c>
      <c r="AC15" s="99">
        <v>10.199999999999999</v>
      </c>
      <c r="AD15" s="131">
        <f t="shared" si="1"/>
        <v>7.7500000000000009</v>
      </c>
    </row>
    <row r="16" spans="2:30" x14ac:dyDescent="0.2">
      <c r="C16" s="100">
        <v>18</v>
      </c>
      <c r="D16" s="98">
        <v>1.3</v>
      </c>
      <c r="E16" s="99">
        <v>0.8</v>
      </c>
      <c r="F16" s="99"/>
      <c r="G16" s="99">
        <v>0.9</v>
      </c>
      <c r="H16" s="99">
        <v>0.8</v>
      </c>
      <c r="I16" s="99">
        <v>0.9</v>
      </c>
      <c r="J16" s="99">
        <v>1.2</v>
      </c>
      <c r="K16" s="99">
        <v>2.6</v>
      </c>
      <c r="L16" s="99">
        <v>3.1</v>
      </c>
      <c r="M16" s="99">
        <v>4.3</v>
      </c>
      <c r="N16" s="130">
        <v>4</v>
      </c>
      <c r="O16" s="131">
        <f t="shared" si="0"/>
        <v>1.9899999999999998</v>
      </c>
      <c r="Q16" s="100">
        <v>18</v>
      </c>
      <c r="R16" s="99">
        <v>7.1</v>
      </c>
      <c r="S16" s="99">
        <v>6.3</v>
      </c>
      <c r="T16" s="99"/>
      <c r="U16" s="99">
        <v>6.9</v>
      </c>
      <c r="V16" s="99">
        <v>3.5</v>
      </c>
      <c r="W16" s="99">
        <v>3.5</v>
      </c>
      <c r="X16" s="99">
        <v>6.7</v>
      </c>
      <c r="Y16" s="99">
        <v>8.5</v>
      </c>
      <c r="Z16" s="99">
        <v>9.9</v>
      </c>
      <c r="AA16" s="99">
        <v>11.7</v>
      </c>
      <c r="AB16" s="99">
        <v>11.7</v>
      </c>
      <c r="AC16" s="99">
        <v>10.6</v>
      </c>
      <c r="AD16" s="131">
        <f t="shared" si="1"/>
        <v>7.8545454545454536</v>
      </c>
    </row>
    <row r="17" spans="3:30" x14ac:dyDescent="0.2">
      <c r="C17" s="100">
        <v>20</v>
      </c>
      <c r="D17" s="98">
        <v>1.3</v>
      </c>
      <c r="E17" s="99">
        <v>0.2</v>
      </c>
      <c r="F17" s="99"/>
      <c r="G17" s="99"/>
      <c r="H17" s="99">
        <v>0.7</v>
      </c>
      <c r="I17" s="99">
        <v>0.7</v>
      </c>
      <c r="J17" s="99">
        <v>1.1000000000000001</v>
      </c>
      <c r="K17" s="99">
        <v>2.8</v>
      </c>
      <c r="L17" s="99">
        <v>3.7</v>
      </c>
      <c r="M17" s="99">
        <v>4.5999999999999996</v>
      </c>
      <c r="N17" s="130">
        <v>4.5999999999999996</v>
      </c>
      <c r="O17" s="131">
        <f t="shared" si="0"/>
        <v>2.1888888888888887</v>
      </c>
      <c r="Q17" s="100">
        <v>20</v>
      </c>
      <c r="R17" s="99">
        <v>6.9</v>
      </c>
      <c r="S17" s="99">
        <v>7.4</v>
      </c>
      <c r="T17" s="99"/>
      <c r="U17" s="99"/>
      <c r="V17" s="99">
        <v>3.2</v>
      </c>
      <c r="W17" s="99">
        <v>3.6</v>
      </c>
      <c r="X17" s="99">
        <v>5.9</v>
      </c>
      <c r="Y17" s="99">
        <v>8.5</v>
      </c>
      <c r="Z17" s="99">
        <v>10.4</v>
      </c>
      <c r="AA17" s="99">
        <v>11.9</v>
      </c>
      <c r="AB17" s="99">
        <v>12.1</v>
      </c>
      <c r="AC17" s="99">
        <v>10.9</v>
      </c>
      <c r="AD17" s="131">
        <f t="shared" si="1"/>
        <v>8.08</v>
      </c>
    </row>
    <row r="18" spans="3:30" x14ac:dyDescent="0.2">
      <c r="C18" s="100">
        <v>22</v>
      </c>
      <c r="D18" s="98">
        <v>1.6</v>
      </c>
      <c r="E18" s="99">
        <v>0.9</v>
      </c>
      <c r="F18" s="99">
        <v>0.5</v>
      </c>
      <c r="G18" s="99">
        <v>0.5</v>
      </c>
      <c r="H18" s="99">
        <v>0.5</v>
      </c>
      <c r="I18" s="99">
        <v>0.6</v>
      </c>
      <c r="J18" s="99">
        <v>1.1000000000000001</v>
      </c>
      <c r="K18" s="99">
        <v>3</v>
      </c>
      <c r="L18" s="99">
        <v>3.9</v>
      </c>
      <c r="M18" s="99">
        <v>5.0999999999999996</v>
      </c>
      <c r="N18" s="130">
        <v>5.2</v>
      </c>
      <c r="O18" s="131">
        <f t="shared" si="0"/>
        <v>2.0818181818181816</v>
      </c>
      <c r="Q18" s="100">
        <v>22</v>
      </c>
      <c r="R18" s="99">
        <v>9.4</v>
      </c>
      <c r="S18" s="99">
        <v>8.9</v>
      </c>
      <c r="T18" s="99">
        <v>10.4</v>
      </c>
      <c r="U18" s="99">
        <v>10.4</v>
      </c>
      <c r="V18" s="99">
        <v>10.5</v>
      </c>
      <c r="W18" s="99">
        <v>10.6</v>
      </c>
      <c r="X18" s="99">
        <v>5.8</v>
      </c>
      <c r="Y18" s="99">
        <v>9.3000000000000007</v>
      </c>
      <c r="Z18" s="99">
        <v>10.5</v>
      </c>
      <c r="AA18" s="99">
        <v>12.2</v>
      </c>
      <c r="AB18" s="99">
        <v>12.4</v>
      </c>
      <c r="AC18" s="99">
        <v>11.4</v>
      </c>
      <c r="AD18" s="131">
        <f t="shared" si="1"/>
        <v>10.15</v>
      </c>
    </row>
    <row r="19" spans="3:30" x14ac:dyDescent="0.2">
      <c r="C19" s="100">
        <v>24</v>
      </c>
      <c r="D19" s="98">
        <v>1.6</v>
      </c>
      <c r="E19" s="99"/>
      <c r="F19" s="99"/>
      <c r="G19" s="99"/>
      <c r="H19" s="99"/>
      <c r="I19" s="99"/>
      <c r="J19" s="99">
        <v>0.9</v>
      </c>
      <c r="K19" s="99">
        <v>2.8</v>
      </c>
      <c r="L19" s="99">
        <v>3.8</v>
      </c>
      <c r="M19" s="99">
        <v>5.3</v>
      </c>
      <c r="N19" s="130">
        <v>5.4</v>
      </c>
      <c r="O19" s="131">
        <f t="shared" si="0"/>
        <v>3.2999999999999994</v>
      </c>
      <c r="Q19" s="100">
        <v>24</v>
      </c>
      <c r="R19" s="99">
        <v>10.3</v>
      </c>
      <c r="S19" s="99"/>
      <c r="T19" s="99"/>
      <c r="U19" s="99"/>
      <c r="V19" s="99"/>
      <c r="W19" s="99"/>
      <c r="X19" s="99">
        <v>6.2</v>
      </c>
      <c r="Y19" s="99">
        <v>9.3000000000000007</v>
      </c>
      <c r="Z19" s="99">
        <v>10.3</v>
      </c>
      <c r="AA19" s="99">
        <v>12.3</v>
      </c>
      <c r="AB19" s="99">
        <v>12.5</v>
      </c>
      <c r="AC19" s="99">
        <v>11.6</v>
      </c>
      <c r="AD19" s="131">
        <f t="shared" si="1"/>
        <v>10.357142857142858</v>
      </c>
    </row>
    <row r="20" spans="3:30" x14ac:dyDescent="0.2">
      <c r="C20" s="100">
        <v>26</v>
      </c>
      <c r="D20" s="98">
        <v>1.2</v>
      </c>
      <c r="E20" s="99"/>
      <c r="F20" s="99"/>
      <c r="G20" s="99"/>
      <c r="H20" s="99"/>
      <c r="I20" s="99"/>
      <c r="J20" s="99">
        <v>0.8</v>
      </c>
      <c r="K20" s="99">
        <v>3.4</v>
      </c>
      <c r="L20" s="99">
        <v>3.9</v>
      </c>
      <c r="M20" s="99">
        <v>5.3</v>
      </c>
      <c r="N20" s="130">
        <v>5.8</v>
      </c>
      <c r="O20" s="131">
        <f t="shared" si="0"/>
        <v>3.4000000000000004</v>
      </c>
      <c r="Q20" s="100">
        <v>26</v>
      </c>
      <c r="R20" s="99">
        <v>10.3</v>
      </c>
      <c r="S20" s="99"/>
      <c r="T20" s="99"/>
      <c r="U20" s="99"/>
      <c r="V20" s="99"/>
      <c r="W20" s="99"/>
      <c r="X20" s="99">
        <v>5.3</v>
      </c>
      <c r="Y20" s="99">
        <v>9</v>
      </c>
      <c r="Z20" s="99">
        <v>9.9</v>
      </c>
      <c r="AA20" s="99">
        <v>12.2</v>
      </c>
      <c r="AB20" s="99">
        <v>12.7</v>
      </c>
      <c r="AC20" s="99">
        <v>11.2</v>
      </c>
      <c r="AD20" s="131">
        <f t="shared" si="1"/>
        <v>10.085714285714287</v>
      </c>
    </row>
    <row r="21" spans="3:30" x14ac:dyDescent="0.2">
      <c r="C21" s="100">
        <v>28</v>
      </c>
      <c r="D21" s="98"/>
      <c r="E21" s="99"/>
      <c r="F21" s="99"/>
      <c r="G21" s="99"/>
      <c r="H21" s="99"/>
      <c r="I21" s="99"/>
      <c r="J21" s="99"/>
      <c r="K21" s="99">
        <v>4.3</v>
      </c>
      <c r="L21" s="99">
        <v>3.8</v>
      </c>
      <c r="M21" s="99">
        <v>5.9</v>
      </c>
      <c r="N21" s="130">
        <v>6.3</v>
      </c>
      <c r="O21" s="131">
        <f t="shared" si="0"/>
        <v>5.0750000000000002</v>
      </c>
      <c r="Q21" s="100">
        <v>28</v>
      </c>
      <c r="R21" s="99"/>
      <c r="S21" s="99"/>
      <c r="T21" s="99"/>
      <c r="U21" s="99"/>
      <c r="V21" s="99"/>
      <c r="W21" s="99"/>
      <c r="X21" s="99"/>
      <c r="Y21" s="99">
        <v>9.9</v>
      </c>
      <c r="Z21" s="99">
        <v>10.1</v>
      </c>
      <c r="AA21" s="99">
        <v>12.4</v>
      </c>
      <c r="AB21" s="99">
        <v>13</v>
      </c>
      <c r="AC21" s="99">
        <v>13.5</v>
      </c>
      <c r="AD21" s="131">
        <f t="shared" si="1"/>
        <v>11.78</v>
      </c>
    </row>
    <row r="22" spans="3:30" x14ac:dyDescent="0.2">
      <c r="C22" s="100">
        <v>30</v>
      </c>
      <c r="D22" s="98"/>
      <c r="E22" s="99"/>
      <c r="F22" s="99"/>
      <c r="G22" s="99"/>
      <c r="H22" s="99"/>
      <c r="I22" s="99"/>
      <c r="J22" s="99"/>
      <c r="K22" s="99"/>
      <c r="L22" s="99">
        <v>4.4000000000000004</v>
      </c>
      <c r="M22" s="99">
        <v>6.3</v>
      </c>
      <c r="N22" s="130">
        <v>6.6</v>
      </c>
      <c r="O22" s="131">
        <f t="shared" si="0"/>
        <v>5.7666666666666657</v>
      </c>
      <c r="Q22" s="100">
        <v>30</v>
      </c>
      <c r="R22" s="99"/>
      <c r="S22" s="99"/>
      <c r="T22" s="99"/>
      <c r="U22" s="99"/>
      <c r="V22" s="99"/>
      <c r="W22" s="99"/>
      <c r="X22" s="99"/>
      <c r="Y22" s="99"/>
      <c r="Z22" s="99">
        <v>11.2</v>
      </c>
      <c r="AA22" s="99">
        <v>12.8</v>
      </c>
      <c r="AB22" s="99">
        <v>13.4</v>
      </c>
      <c r="AC22" s="99"/>
      <c r="AD22" s="131">
        <f t="shared" si="1"/>
        <v>12.466666666666667</v>
      </c>
    </row>
    <row r="23" spans="3:30" x14ac:dyDescent="0.2">
      <c r="C23" s="100">
        <v>32</v>
      </c>
      <c r="D23" s="98"/>
      <c r="E23" s="99"/>
      <c r="F23" s="99"/>
      <c r="G23" s="99"/>
      <c r="H23" s="99"/>
      <c r="I23" s="99"/>
      <c r="J23" s="99"/>
      <c r="K23" s="99"/>
      <c r="L23" s="99">
        <v>4.9000000000000004</v>
      </c>
      <c r="M23" s="99">
        <v>6</v>
      </c>
      <c r="N23" s="130">
        <v>7.1</v>
      </c>
      <c r="O23" s="131">
        <f t="shared" si="0"/>
        <v>6</v>
      </c>
      <c r="Q23" s="100">
        <v>32</v>
      </c>
      <c r="R23" s="99"/>
      <c r="S23" s="99"/>
      <c r="T23" s="99"/>
      <c r="U23" s="99"/>
      <c r="V23" s="99"/>
      <c r="W23" s="99"/>
      <c r="X23" s="99"/>
      <c r="Y23" s="99"/>
      <c r="Z23" s="99">
        <v>10.7</v>
      </c>
      <c r="AA23" s="99">
        <v>13.6</v>
      </c>
      <c r="AB23" s="99">
        <v>13.6</v>
      </c>
      <c r="AC23" s="99"/>
      <c r="AD23" s="131">
        <f t="shared" si="1"/>
        <v>12.633333333333333</v>
      </c>
    </row>
    <row r="24" spans="3:30" x14ac:dyDescent="0.2">
      <c r="C24" s="100">
        <v>34</v>
      </c>
      <c r="D24" s="98"/>
      <c r="E24" s="99"/>
      <c r="F24" s="99"/>
      <c r="G24" s="99"/>
      <c r="H24" s="99"/>
      <c r="I24" s="99"/>
      <c r="J24" s="99"/>
      <c r="K24" s="99"/>
      <c r="L24" s="99"/>
      <c r="M24" s="99">
        <v>5.9</v>
      </c>
      <c r="N24" s="130">
        <v>9.6999999999999993</v>
      </c>
      <c r="O24" s="131">
        <f t="shared" si="0"/>
        <v>7.8</v>
      </c>
      <c r="Q24" s="100">
        <v>34</v>
      </c>
      <c r="R24" s="99"/>
      <c r="S24" s="99"/>
      <c r="T24" s="99"/>
      <c r="U24" s="99"/>
      <c r="V24" s="99"/>
      <c r="W24" s="99"/>
      <c r="X24" s="99"/>
      <c r="Y24" s="99"/>
      <c r="Z24" s="99"/>
      <c r="AA24" s="99">
        <v>13.6</v>
      </c>
      <c r="AB24" s="99">
        <v>15.4</v>
      </c>
      <c r="AC24" s="99"/>
      <c r="AD24" s="131">
        <f t="shared" si="1"/>
        <v>14.5</v>
      </c>
    </row>
    <row r="27" spans="3:30" ht="26" x14ac:dyDescent="0.3">
      <c r="C27" s="102" t="s">
        <v>117</v>
      </c>
    </row>
    <row r="28" spans="3:30" ht="30" x14ac:dyDescent="0.2">
      <c r="C28" s="525" t="s">
        <v>118</v>
      </c>
    </row>
    <row r="29" spans="3:30" ht="16" thickBot="1" x14ac:dyDescent="0.25">
      <c r="D29" s="90" t="s">
        <v>119</v>
      </c>
    </row>
    <row r="30" spans="3:30" ht="16" thickBot="1" x14ac:dyDescent="0.25">
      <c r="C30" s="103"/>
      <c r="D30" s="600" t="s">
        <v>120</v>
      </c>
      <c r="E30" s="601"/>
      <c r="H30" s="600" t="s">
        <v>121</v>
      </c>
      <c r="I30" s="601"/>
    </row>
    <row r="31" spans="3:30" ht="16" thickBot="1" x14ac:dyDescent="0.25">
      <c r="C31" s="106" t="s">
        <v>122</v>
      </c>
      <c r="D31" s="107" t="s">
        <v>113</v>
      </c>
      <c r="E31" s="108" t="s">
        <v>114</v>
      </c>
      <c r="G31" s="106" t="s">
        <v>122</v>
      </c>
      <c r="H31" s="107" t="s">
        <v>113</v>
      </c>
      <c r="I31" s="108" t="s">
        <v>114</v>
      </c>
    </row>
    <row r="32" spans="3:30" x14ac:dyDescent="0.2">
      <c r="C32" s="109" t="s">
        <v>123</v>
      </c>
      <c r="D32" s="110">
        <v>7.61</v>
      </c>
      <c r="E32" s="111">
        <v>13.6</v>
      </c>
      <c r="G32" s="109" t="s">
        <v>123</v>
      </c>
      <c r="H32" s="110">
        <v>11.92</v>
      </c>
      <c r="I32" s="111">
        <v>15.3</v>
      </c>
    </row>
    <row r="33" spans="3:9" x14ac:dyDescent="0.2">
      <c r="C33" s="112">
        <v>0</v>
      </c>
      <c r="D33" s="113">
        <v>2.25</v>
      </c>
      <c r="E33" s="114">
        <v>9.77</v>
      </c>
      <c r="G33" s="112">
        <v>0</v>
      </c>
      <c r="H33" s="113">
        <v>5.37</v>
      </c>
      <c r="I33" s="114">
        <v>11.9</v>
      </c>
    </row>
    <row r="34" spans="3:9" x14ac:dyDescent="0.2">
      <c r="C34" s="112">
        <f>C33+30</f>
        <v>30</v>
      </c>
      <c r="D34" s="113">
        <v>2.25</v>
      </c>
      <c r="E34" s="114">
        <v>9.77</v>
      </c>
      <c r="G34" s="112">
        <f>G33+30</f>
        <v>30</v>
      </c>
      <c r="H34" s="113">
        <v>5.37</v>
      </c>
      <c r="I34" s="114">
        <v>11.9</v>
      </c>
    </row>
    <row r="35" spans="3:9" x14ac:dyDescent="0.2">
      <c r="C35" s="112">
        <f t="shared" ref="C35:C44" si="2">C34+30</f>
        <v>60</v>
      </c>
      <c r="D35" s="113">
        <v>2.25</v>
      </c>
      <c r="E35" s="114">
        <v>9.77</v>
      </c>
      <c r="G35" s="112">
        <f t="shared" ref="G35:G44" si="3">G34+30</f>
        <v>60</v>
      </c>
      <c r="H35" s="113">
        <v>5.37</v>
      </c>
      <c r="I35" s="114">
        <v>11.9</v>
      </c>
    </row>
    <row r="36" spans="3:9" x14ac:dyDescent="0.2">
      <c r="C36" s="112">
        <f t="shared" si="2"/>
        <v>90</v>
      </c>
      <c r="D36" s="113">
        <v>2.25</v>
      </c>
      <c r="E36" s="114">
        <v>9.77</v>
      </c>
      <c r="G36" s="112">
        <f t="shared" si="3"/>
        <v>90</v>
      </c>
      <c r="H36" s="113">
        <v>5.37</v>
      </c>
      <c r="I36" s="114">
        <v>11.9</v>
      </c>
    </row>
    <row r="37" spans="3:9" x14ac:dyDescent="0.2">
      <c r="C37" s="112">
        <f t="shared" si="2"/>
        <v>120</v>
      </c>
      <c r="D37" s="113">
        <v>2.25</v>
      </c>
      <c r="E37" s="114">
        <v>9.77</v>
      </c>
      <c r="G37" s="112">
        <f t="shared" si="3"/>
        <v>120</v>
      </c>
      <c r="H37" s="113">
        <v>5.37</v>
      </c>
      <c r="I37" s="114">
        <v>11.9</v>
      </c>
    </row>
    <row r="38" spans="3:9" x14ac:dyDescent="0.2">
      <c r="C38" s="112">
        <f t="shared" si="2"/>
        <v>150</v>
      </c>
      <c r="D38" s="113">
        <v>2.25</v>
      </c>
      <c r="E38" s="114">
        <v>9.77</v>
      </c>
      <c r="G38" s="112">
        <f t="shared" si="3"/>
        <v>150</v>
      </c>
      <c r="H38" s="113">
        <v>5.37</v>
      </c>
      <c r="I38" s="114">
        <v>11.9</v>
      </c>
    </row>
    <row r="39" spans="3:9" x14ac:dyDescent="0.2">
      <c r="C39" s="112">
        <f t="shared" si="2"/>
        <v>180</v>
      </c>
      <c r="D39" s="113">
        <v>3.16</v>
      </c>
      <c r="E39" s="114">
        <v>9.77</v>
      </c>
      <c r="G39" s="112">
        <f t="shared" si="3"/>
        <v>180</v>
      </c>
      <c r="H39" s="113">
        <v>5.69</v>
      </c>
      <c r="I39" s="114">
        <v>11.9</v>
      </c>
    </row>
    <row r="40" spans="3:9" x14ac:dyDescent="0.2">
      <c r="C40" s="112">
        <f t="shared" si="2"/>
        <v>210</v>
      </c>
      <c r="D40" s="113">
        <v>4.7</v>
      </c>
      <c r="E40" s="114">
        <v>9.7899999999999991</v>
      </c>
      <c r="G40" s="112">
        <f t="shared" si="3"/>
        <v>210</v>
      </c>
      <c r="H40" s="113">
        <v>7.38</v>
      </c>
      <c r="I40" s="114">
        <v>10.77</v>
      </c>
    </row>
    <row r="41" spans="3:9" x14ac:dyDescent="0.2">
      <c r="C41" s="112">
        <f t="shared" si="2"/>
        <v>240</v>
      </c>
      <c r="D41" s="113">
        <v>6.83</v>
      </c>
      <c r="E41" s="114">
        <v>11.52</v>
      </c>
      <c r="G41" s="112">
        <f t="shared" si="3"/>
        <v>240</v>
      </c>
      <c r="H41" s="113">
        <v>10.45</v>
      </c>
      <c r="I41" s="114">
        <v>12.66</v>
      </c>
    </row>
    <row r="42" spans="3:9" x14ac:dyDescent="0.2">
      <c r="C42" s="112">
        <f t="shared" si="2"/>
        <v>270</v>
      </c>
      <c r="D42" s="113">
        <v>7.43</v>
      </c>
      <c r="E42" s="114">
        <v>13.27</v>
      </c>
      <c r="G42" s="112">
        <f t="shared" si="3"/>
        <v>270</v>
      </c>
      <c r="H42" s="113">
        <v>11.92</v>
      </c>
      <c r="I42" s="114">
        <v>15.08</v>
      </c>
    </row>
    <row r="43" spans="3:9" x14ac:dyDescent="0.2">
      <c r="C43" s="112">
        <f t="shared" si="2"/>
        <v>300</v>
      </c>
      <c r="D43" s="113">
        <v>7.61</v>
      </c>
      <c r="E43" s="114">
        <v>13.61</v>
      </c>
      <c r="G43" s="112">
        <f t="shared" si="3"/>
        <v>300</v>
      </c>
      <c r="H43" s="113">
        <v>11.48</v>
      </c>
      <c r="I43" s="114">
        <v>14.86</v>
      </c>
    </row>
    <row r="44" spans="3:9" ht="16" thickBot="1" x14ac:dyDescent="0.25">
      <c r="C44" s="112">
        <f t="shared" si="2"/>
        <v>330</v>
      </c>
      <c r="D44" s="115">
        <v>5.79</v>
      </c>
      <c r="E44" s="116">
        <v>13.4</v>
      </c>
      <c r="G44" s="112">
        <f t="shared" si="3"/>
        <v>330</v>
      </c>
      <c r="H44" s="115">
        <v>8.7100000000000009</v>
      </c>
      <c r="I44" s="116">
        <v>15.07</v>
      </c>
    </row>
    <row r="47" spans="3:9" ht="31" customHeight="1" x14ac:dyDescent="0.3">
      <c r="C47" s="102" t="s">
        <v>124</v>
      </c>
      <c r="D47" s="596" t="s">
        <v>125</v>
      </c>
      <c r="E47" s="596"/>
    </row>
    <row r="48" spans="3:9" ht="30" x14ac:dyDescent="0.2">
      <c r="C48" s="526" t="s">
        <v>126</v>
      </c>
    </row>
    <row r="49" spans="3:8" ht="16" thickBot="1" x14ac:dyDescent="0.25"/>
    <row r="50" spans="3:8" x14ac:dyDescent="0.2">
      <c r="C50" s="117" t="s">
        <v>127</v>
      </c>
      <c r="D50" s="107" t="s">
        <v>128</v>
      </c>
      <c r="E50" s="108" t="s">
        <v>129</v>
      </c>
      <c r="F50" s="118"/>
      <c r="G50" s="119"/>
      <c r="H50" s="119"/>
    </row>
    <row r="51" spans="3:8" x14ac:dyDescent="0.2">
      <c r="C51" s="120" t="s">
        <v>130</v>
      </c>
      <c r="D51" s="121">
        <v>6.69</v>
      </c>
      <c r="E51" s="122">
        <v>18.46</v>
      </c>
      <c r="F51" s="123"/>
      <c r="G51" s="119"/>
      <c r="H51" s="119"/>
    </row>
    <row r="52" spans="3:8" x14ac:dyDescent="0.2">
      <c r="C52" s="112">
        <v>4</v>
      </c>
      <c r="D52" s="124">
        <v>7.33</v>
      </c>
      <c r="E52" s="125">
        <v>17.61</v>
      </c>
      <c r="F52" s="123"/>
      <c r="G52" s="119"/>
      <c r="H52" s="119"/>
    </row>
    <row r="53" spans="3:8" x14ac:dyDescent="0.2">
      <c r="C53" s="112">
        <f>C52+2</f>
        <v>6</v>
      </c>
      <c r="D53" s="124">
        <v>8.11</v>
      </c>
      <c r="E53" s="125">
        <v>18.670000000000002</v>
      </c>
      <c r="F53" s="123"/>
      <c r="G53" s="119"/>
      <c r="H53" s="119"/>
    </row>
    <row r="54" spans="3:8" x14ac:dyDescent="0.2">
      <c r="C54" s="112">
        <f t="shared" ref="C54:C62" si="4">C53+2</f>
        <v>8</v>
      </c>
      <c r="D54" s="124">
        <v>8.6199999999999992</v>
      </c>
      <c r="E54" s="125">
        <v>19.16</v>
      </c>
      <c r="F54" s="123"/>
      <c r="G54" s="119"/>
      <c r="H54" s="119"/>
    </row>
    <row r="55" spans="3:8" x14ac:dyDescent="0.2">
      <c r="C55" s="112">
        <f t="shared" si="4"/>
        <v>10</v>
      </c>
      <c r="D55" s="124">
        <v>9.19</v>
      </c>
      <c r="E55" s="125">
        <v>18.59</v>
      </c>
      <c r="F55" s="123"/>
      <c r="G55" s="119"/>
      <c r="H55" s="119"/>
    </row>
    <row r="56" spans="3:8" x14ac:dyDescent="0.2">
      <c r="C56" s="112">
        <f t="shared" si="4"/>
        <v>12</v>
      </c>
      <c r="D56" s="126">
        <v>10.199999999999999</v>
      </c>
      <c r="E56" s="127">
        <v>18.78</v>
      </c>
      <c r="F56" s="123"/>
      <c r="G56" s="119"/>
      <c r="H56" s="119"/>
    </row>
    <row r="57" spans="3:8" x14ac:dyDescent="0.2">
      <c r="C57" s="112">
        <v>14</v>
      </c>
      <c r="D57" s="124">
        <v>10.86</v>
      </c>
      <c r="E57" s="125">
        <v>18.86</v>
      </c>
      <c r="F57" s="123"/>
      <c r="G57" s="119"/>
      <c r="H57" s="119"/>
    </row>
    <row r="58" spans="3:8" x14ac:dyDescent="0.2">
      <c r="C58" s="112">
        <f t="shared" si="4"/>
        <v>16</v>
      </c>
      <c r="D58" s="124">
        <v>10.93</v>
      </c>
      <c r="E58" s="125">
        <v>19.239999999999998</v>
      </c>
      <c r="F58" s="123"/>
      <c r="G58" s="119"/>
      <c r="H58" s="119"/>
    </row>
    <row r="59" spans="3:8" x14ac:dyDescent="0.2">
      <c r="C59" s="112">
        <f t="shared" si="4"/>
        <v>18</v>
      </c>
      <c r="D59" s="124">
        <v>11.06</v>
      </c>
      <c r="E59" s="125">
        <v>18.8</v>
      </c>
      <c r="F59" s="123"/>
      <c r="G59" s="119"/>
      <c r="H59" s="119"/>
    </row>
    <row r="60" spans="3:8" x14ac:dyDescent="0.2">
      <c r="C60" s="112">
        <f t="shared" si="4"/>
        <v>20</v>
      </c>
      <c r="D60" s="124">
        <v>11.23</v>
      </c>
      <c r="E60" s="125">
        <v>18.84</v>
      </c>
      <c r="F60" s="123"/>
      <c r="G60" s="119"/>
      <c r="H60" s="119"/>
    </row>
    <row r="61" spans="3:8" x14ac:dyDescent="0.2">
      <c r="C61" s="112">
        <f t="shared" si="4"/>
        <v>22</v>
      </c>
      <c r="D61" s="124">
        <v>10.76</v>
      </c>
      <c r="E61" s="125">
        <v>18.11</v>
      </c>
      <c r="F61" s="123"/>
      <c r="G61" s="119"/>
      <c r="H61" s="119"/>
    </row>
    <row r="62" spans="3:8" x14ac:dyDescent="0.2">
      <c r="C62" s="128">
        <f t="shared" si="4"/>
        <v>24</v>
      </c>
      <c r="D62" s="115">
        <v>11.92</v>
      </c>
      <c r="E62" s="116">
        <v>18.29</v>
      </c>
      <c r="F62" s="129"/>
      <c r="G62" s="119"/>
      <c r="H62" s="119"/>
    </row>
    <row r="63" spans="3:8" x14ac:dyDescent="0.2">
      <c r="F63" s="119"/>
      <c r="G63" s="119"/>
      <c r="H63" s="119"/>
    </row>
    <row r="64" spans="3:8" x14ac:dyDescent="0.2">
      <c r="F64" s="119"/>
      <c r="G64" s="119"/>
      <c r="H64" s="119"/>
    </row>
    <row r="65" spans="3:6" ht="26" x14ac:dyDescent="0.3">
      <c r="C65" s="102" t="s">
        <v>131</v>
      </c>
    </row>
    <row r="67" spans="3:6" ht="28" customHeight="1" x14ac:dyDescent="0.2">
      <c r="C67" s="596" t="s">
        <v>132</v>
      </c>
      <c r="D67" s="596"/>
      <c r="E67" s="596"/>
      <c r="F67" s="596"/>
    </row>
    <row r="68" spans="3:6" ht="16" thickBot="1" x14ac:dyDescent="0.25"/>
    <row r="69" spans="3:6" ht="31" thickBot="1" x14ac:dyDescent="0.25">
      <c r="C69" s="104" t="s">
        <v>133</v>
      </c>
      <c r="D69" s="527" t="s">
        <v>261</v>
      </c>
      <c r="E69" s="107" t="s">
        <v>128</v>
      </c>
      <c r="F69" s="108" t="s">
        <v>129</v>
      </c>
    </row>
    <row r="70" spans="3:6" x14ac:dyDescent="0.2">
      <c r="C70" s="337">
        <v>1</v>
      </c>
      <c r="D70" s="338">
        <v>30</v>
      </c>
      <c r="E70" s="339">
        <v>5.28</v>
      </c>
      <c r="F70" s="340">
        <v>11.62</v>
      </c>
    </row>
    <row r="71" spans="3:6" x14ac:dyDescent="0.2">
      <c r="C71" s="341">
        <v>1</v>
      </c>
      <c r="D71" s="342">
        <v>90</v>
      </c>
      <c r="E71" s="343">
        <v>8.6199999999999992</v>
      </c>
      <c r="F71" s="344">
        <v>11.62</v>
      </c>
    </row>
    <row r="72" spans="3:6" x14ac:dyDescent="0.2">
      <c r="C72" s="341">
        <v>1</v>
      </c>
      <c r="D72" s="342">
        <v>150</v>
      </c>
      <c r="E72" s="343">
        <v>7.71</v>
      </c>
      <c r="F72" s="344">
        <v>11.62</v>
      </c>
    </row>
    <row r="73" spans="3:6" x14ac:dyDescent="0.2">
      <c r="C73" s="341">
        <v>2</v>
      </c>
      <c r="D73" s="342">
        <v>180</v>
      </c>
      <c r="E73" s="343">
        <v>5.36</v>
      </c>
      <c r="F73" s="344">
        <v>10.82</v>
      </c>
    </row>
    <row r="74" spans="3:6" x14ac:dyDescent="0.2">
      <c r="C74" s="341">
        <v>2</v>
      </c>
      <c r="D74" s="342">
        <v>0</v>
      </c>
      <c r="E74" s="343">
        <v>2.71</v>
      </c>
      <c r="F74" s="344">
        <v>10.82</v>
      </c>
    </row>
    <row r="75" spans="3:6" x14ac:dyDescent="0.2">
      <c r="C75" s="341">
        <v>2</v>
      </c>
      <c r="D75" s="342">
        <v>60</v>
      </c>
      <c r="E75" s="343">
        <v>7.21</v>
      </c>
      <c r="F75" s="344">
        <v>10.82</v>
      </c>
    </row>
    <row r="76" spans="3:6" x14ac:dyDescent="0.2">
      <c r="C76" s="341">
        <v>2</v>
      </c>
      <c r="D76" s="342">
        <v>120</v>
      </c>
      <c r="E76" s="343">
        <v>8.33</v>
      </c>
      <c r="F76" s="344">
        <v>10.82</v>
      </c>
    </row>
    <row r="77" spans="3:6" x14ac:dyDescent="0.2">
      <c r="C77" s="341">
        <v>3</v>
      </c>
      <c r="D77" s="342">
        <v>30</v>
      </c>
      <c r="E77" s="343">
        <v>3.93</v>
      </c>
      <c r="F77" s="344">
        <v>8.2200000000000006</v>
      </c>
    </row>
    <row r="78" spans="3:6" x14ac:dyDescent="0.2">
      <c r="C78" s="341">
        <v>3</v>
      </c>
      <c r="D78" s="342">
        <v>90</v>
      </c>
      <c r="E78" s="343">
        <v>5.59</v>
      </c>
      <c r="F78" s="344">
        <v>8.2200000000000006</v>
      </c>
    </row>
    <row r="79" spans="3:6" x14ac:dyDescent="0.2">
      <c r="C79" s="341">
        <v>3</v>
      </c>
      <c r="D79" s="342">
        <v>150</v>
      </c>
      <c r="E79" s="343">
        <v>4.9000000000000004</v>
      </c>
      <c r="F79" s="344">
        <v>8.2200000000000006</v>
      </c>
    </row>
    <row r="80" spans="3:6" x14ac:dyDescent="0.2">
      <c r="C80" s="341">
        <v>4</v>
      </c>
      <c r="D80" s="342">
        <v>180</v>
      </c>
      <c r="E80" s="343">
        <v>3.64</v>
      </c>
      <c r="F80" s="344">
        <v>7.65</v>
      </c>
    </row>
    <row r="81" spans="3:6" x14ac:dyDescent="0.2">
      <c r="C81" s="341">
        <v>4</v>
      </c>
      <c r="D81" s="342">
        <v>0</v>
      </c>
      <c r="E81" s="343">
        <v>2.34</v>
      </c>
      <c r="F81" s="344">
        <v>7.65</v>
      </c>
    </row>
    <row r="82" spans="3:6" x14ac:dyDescent="0.2">
      <c r="C82" s="341">
        <v>4</v>
      </c>
      <c r="D82" s="342">
        <v>60</v>
      </c>
      <c r="E82" s="343">
        <v>4.24</v>
      </c>
      <c r="F82" s="344">
        <v>7.65</v>
      </c>
    </row>
    <row r="83" spans="3:6" x14ac:dyDescent="0.2">
      <c r="C83" s="341">
        <v>4</v>
      </c>
      <c r="D83" s="342">
        <v>120</v>
      </c>
      <c r="E83" s="343">
        <v>4.67</v>
      </c>
      <c r="F83" s="344">
        <v>7.65</v>
      </c>
    </row>
    <row r="84" spans="3:6" x14ac:dyDescent="0.2">
      <c r="C84" s="341">
        <v>5</v>
      </c>
      <c r="D84" s="342">
        <v>30</v>
      </c>
      <c r="E84" s="343">
        <v>3.38</v>
      </c>
      <c r="F84" s="344">
        <v>6.71</v>
      </c>
    </row>
    <row r="85" spans="3:6" x14ac:dyDescent="0.2">
      <c r="C85" s="341">
        <v>5</v>
      </c>
      <c r="D85" s="342">
        <v>90</v>
      </c>
      <c r="E85" s="343">
        <v>4.18</v>
      </c>
      <c r="F85" s="344">
        <v>6.71</v>
      </c>
    </row>
    <row r="86" spans="3:6" x14ac:dyDescent="0.2">
      <c r="C86" s="341">
        <v>5</v>
      </c>
      <c r="D86" s="342">
        <v>150</v>
      </c>
      <c r="E86" s="343">
        <v>3.65</v>
      </c>
      <c r="F86" s="344">
        <v>6.71</v>
      </c>
    </row>
    <row r="87" spans="3:6" x14ac:dyDescent="0.2">
      <c r="C87" s="256" t="s">
        <v>248</v>
      </c>
      <c r="D87" s="135">
        <v>180</v>
      </c>
      <c r="E87" s="136">
        <v>2.87</v>
      </c>
      <c r="F87" s="137">
        <v>6.25</v>
      </c>
    </row>
    <row r="88" spans="3:6" x14ac:dyDescent="0.2">
      <c r="C88" s="256" t="s">
        <v>249</v>
      </c>
      <c r="D88" s="135">
        <v>0</v>
      </c>
      <c r="E88" s="136">
        <v>2.17</v>
      </c>
      <c r="F88" s="137">
        <v>6.25</v>
      </c>
    </row>
    <row r="89" spans="3:6" x14ac:dyDescent="0.2">
      <c r="C89" s="256" t="s">
        <v>249</v>
      </c>
      <c r="D89" s="135">
        <v>60</v>
      </c>
      <c r="E89" s="136">
        <v>2.94</v>
      </c>
      <c r="F89" s="137">
        <v>6.25</v>
      </c>
    </row>
    <row r="90" spans="3:6" x14ac:dyDescent="0.2">
      <c r="C90" s="256" t="s">
        <v>249</v>
      </c>
      <c r="D90" s="135">
        <v>120</v>
      </c>
      <c r="E90" s="136">
        <v>3.3</v>
      </c>
      <c r="F90" s="137">
        <v>6.25</v>
      </c>
    </row>
    <row r="91" spans="3:6" x14ac:dyDescent="0.2">
      <c r="C91" s="256" t="s">
        <v>249</v>
      </c>
      <c r="D91" s="135">
        <v>30</v>
      </c>
      <c r="E91" s="136">
        <v>2.98</v>
      </c>
      <c r="F91" s="137">
        <v>5.81</v>
      </c>
    </row>
    <row r="92" spans="3:6" x14ac:dyDescent="0.2">
      <c r="C92" s="256" t="s">
        <v>249</v>
      </c>
      <c r="D92" s="135">
        <v>90</v>
      </c>
      <c r="E92" s="136">
        <v>3.18</v>
      </c>
      <c r="F92" s="137">
        <v>5.81</v>
      </c>
    </row>
    <row r="93" spans="3:6" x14ac:dyDescent="0.2">
      <c r="C93" s="256" t="s">
        <v>249</v>
      </c>
      <c r="D93" s="138">
        <v>150</v>
      </c>
      <c r="E93" s="139">
        <v>3.01</v>
      </c>
      <c r="F93" s="140">
        <v>5.81</v>
      </c>
    </row>
    <row r="95" spans="3:6" ht="26" x14ac:dyDescent="0.3">
      <c r="C95" s="102" t="s">
        <v>134</v>
      </c>
    </row>
    <row r="97" spans="3:4" x14ac:dyDescent="0.2">
      <c r="C97" s="141" t="s">
        <v>135</v>
      </c>
      <c r="D97" s="106" t="s">
        <v>136</v>
      </c>
    </row>
    <row r="98" spans="3:4" x14ac:dyDescent="0.2">
      <c r="C98" s="142" t="s">
        <v>137</v>
      </c>
      <c r="D98" s="143">
        <v>0.12</v>
      </c>
    </row>
    <row r="99" spans="3:4" x14ac:dyDescent="0.2">
      <c r="C99" s="144" t="s">
        <v>138</v>
      </c>
      <c r="D99" s="145">
        <v>0.26</v>
      </c>
    </row>
    <row r="100" spans="3:4" x14ac:dyDescent="0.2">
      <c r="C100" s="146" t="s">
        <v>139</v>
      </c>
      <c r="D100" s="147">
        <v>0.46</v>
      </c>
    </row>
  </sheetData>
  <mergeCells count="6">
    <mergeCell ref="C67:F67"/>
    <mergeCell ref="D7:O7"/>
    <mergeCell ref="R7:AC7"/>
    <mergeCell ref="D30:E30"/>
    <mergeCell ref="H30:I30"/>
    <mergeCell ref="D47:E47"/>
  </mergeCell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3:AM19"/>
  <sheetViews>
    <sheetView zoomScale="90" zoomScaleNormal="90" zoomScalePageLayoutView="90" workbookViewId="0">
      <pane xSplit="3" ySplit="10" topLeftCell="N11" activePane="bottomRight" state="frozen"/>
      <selection pane="topRight" activeCell="D1" sqref="D1"/>
      <selection pane="bottomLeft" activeCell="A11" sqref="A11"/>
      <selection pane="bottomRight" activeCell="C20" sqref="C20"/>
    </sheetView>
  </sheetViews>
  <sheetFormatPr baseColWidth="10" defaultColWidth="9" defaultRowHeight="15" x14ac:dyDescent="0.2"/>
  <cols>
    <col min="1" max="1" width="18" style="87" customWidth="1"/>
    <col min="2" max="2" width="5.6640625" style="87" customWidth="1"/>
    <col min="3" max="3" width="80.33203125" style="87" bestFit="1" customWidth="1"/>
    <col min="4" max="4" width="36.1640625" style="87" customWidth="1"/>
    <col min="5" max="5" width="11.6640625" style="87" bestFit="1" customWidth="1"/>
    <col min="6" max="6" width="17.1640625" style="87" bestFit="1" customWidth="1"/>
    <col min="7" max="7" width="15.33203125" style="87" bestFit="1" customWidth="1"/>
    <col min="8" max="8" width="15.6640625" style="87" bestFit="1" customWidth="1"/>
    <col min="9" max="9" width="13.5" style="87" bestFit="1" customWidth="1"/>
    <col min="10" max="10" width="13.1640625" style="87" bestFit="1" customWidth="1"/>
    <col min="11" max="12" width="13" style="87" bestFit="1" customWidth="1"/>
    <col min="13" max="13" width="17.83203125" style="87" bestFit="1" customWidth="1"/>
    <col min="14" max="14" width="33" style="87" bestFit="1" customWidth="1"/>
    <col min="15" max="15" width="35.33203125" style="87" bestFit="1" customWidth="1"/>
    <col min="16" max="16" width="12" style="87" bestFit="1" customWidth="1"/>
    <col min="17" max="17" width="17.6640625" style="87" bestFit="1" customWidth="1"/>
    <col min="18" max="18" width="12.1640625" style="87" bestFit="1" customWidth="1"/>
    <col min="19" max="19" width="33" style="87" bestFit="1" customWidth="1"/>
    <col min="20" max="20" width="11" style="87" bestFit="1" customWidth="1"/>
    <col min="21" max="21" width="12.5" style="87" bestFit="1" customWidth="1"/>
    <col min="22" max="22" width="9.6640625" style="87" bestFit="1" customWidth="1"/>
    <col min="23" max="23" width="74.5" style="87" bestFit="1" customWidth="1"/>
    <col min="24" max="24" width="9.33203125" style="87" bestFit="1" customWidth="1"/>
    <col min="25" max="25" width="12.5" style="87" bestFit="1" customWidth="1"/>
    <col min="26" max="26" width="27.6640625" style="87" bestFit="1" customWidth="1"/>
    <col min="27" max="27" width="21" style="87" bestFit="1" customWidth="1"/>
    <col min="28" max="28" width="16" style="87" bestFit="1" customWidth="1"/>
    <col min="29" max="29" width="10.5" style="87" bestFit="1" customWidth="1"/>
    <col min="30" max="30" width="11.5" style="87" bestFit="1" customWidth="1"/>
    <col min="31" max="31" width="16" style="87" bestFit="1" customWidth="1"/>
    <col min="32" max="32" width="22.1640625" style="87" bestFit="1" customWidth="1"/>
    <col min="33" max="33" width="32.5" style="87" customWidth="1"/>
    <col min="34" max="34" width="41.6640625" style="87" bestFit="1" customWidth="1"/>
    <col min="35" max="35" width="12.5" style="87" bestFit="1" customWidth="1"/>
    <col min="36" max="36" width="13" style="87" bestFit="1" customWidth="1"/>
    <col min="37" max="37" width="32" style="87" bestFit="1" customWidth="1"/>
    <col min="38" max="38" width="15.33203125" style="87" bestFit="1" customWidth="1"/>
    <col min="39" max="39" width="36.6640625" style="87" bestFit="1" customWidth="1"/>
    <col min="40" max="40" width="9" style="87"/>
    <col min="41" max="41" width="9" style="87" customWidth="1"/>
    <col min="42" max="16384" width="9" style="87"/>
  </cols>
  <sheetData>
    <row r="3" spans="1:39" ht="31" x14ac:dyDescent="0.2">
      <c r="D3" s="88" t="s">
        <v>140</v>
      </c>
    </row>
    <row r="6" spans="1:39" s="303" customFormat="1" x14ac:dyDescent="0.2"/>
    <row r="7" spans="1:39" s="303" customFormat="1" x14ac:dyDescent="0.2">
      <c r="A7" s="241" t="s">
        <v>17</v>
      </c>
      <c r="C7" s="304" t="str">
        <f>INTRODUCTION!D11</f>
        <v>Runname</v>
      </c>
      <c r="D7" s="304" t="str">
        <f>INTRODUCTION!E11</f>
        <v>Inputcode</v>
      </c>
      <c r="E7" s="304" t="str">
        <f>INTRODUCTION!F11</f>
        <v>Wind_Dir</v>
      </c>
      <c r="F7" s="304" t="str">
        <f>INTRODUCTION!G11</f>
        <v>Wind_Speed,</v>
      </c>
      <c r="G7" s="304" t="str">
        <f>INTRODUCTION!H11</f>
        <v>Wind_Type,</v>
      </c>
      <c r="H7" s="304" t="str">
        <f>INTRODUCTION!I11</f>
        <v>Wind_Seed,</v>
      </c>
      <c r="I7" s="304" t="str">
        <f>INTRODUCTION!K11</f>
        <v>Wind_Grid</v>
      </c>
      <c r="J7" s="304" t="str">
        <f>INTRODUCTION!L11</f>
        <v>Wave_Dir,</v>
      </c>
      <c r="K7" s="304" t="str">
        <f>INTRODUCTION!M11</f>
        <v>Wave_Hs,</v>
      </c>
      <c r="L7" s="304" t="str">
        <f>INTRODUCTION!N11</f>
        <v>Wave_Tp,</v>
      </c>
      <c r="M7" s="304" t="str">
        <f>INTRODUCTION!P11</f>
        <v>Wave_Gamma</v>
      </c>
      <c r="N7" s="304" t="str">
        <f>INTRODUCTION!Q11</f>
        <v>Wave_Seed,</v>
      </c>
      <c r="O7" s="304" t="str">
        <f>INTRODUCTION!R11</f>
        <v>Swell_Hs</v>
      </c>
      <c r="P7" s="304" t="str">
        <f>INTRODUCTION!S11</f>
        <v>Swell_Tp</v>
      </c>
      <c r="Q7" s="304" t="str">
        <f>INTRODUCTION!U11</f>
        <v>Swell_Gamma</v>
      </c>
      <c r="R7" s="304" t="str">
        <f>INTRODUCTION!V11</f>
        <v>Swell_Dir</v>
      </c>
      <c r="S7" s="304" t="str">
        <f>INTRODUCTION!W11</f>
        <v>Swell_Seed</v>
      </c>
      <c r="T7" s="304" t="str">
        <f>INTRODUCTION!X11</f>
        <v>Cur_Dir,</v>
      </c>
      <c r="U7" s="304" t="str">
        <f>INTRODUCTION!Y11</f>
        <v>Cur_Spd,</v>
      </c>
      <c r="V7" s="304" t="str">
        <f>INTRODUCTION!Z11</f>
        <v>GAL_X</v>
      </c>
      <c r="W7" s="304" t="str">
        <f>INTRODUCTION!AA11</f>
        <v>GAL_Mag</v>
      </c>
      <c r="X7" s="304" t="str">
        <f>INTRODUCTION!AB11</f>
        <v>LAL_X</v>
      </c>
      <c r="Y7" s="304" t="str">
        <f>INTRODUCTION!AC11</f>
        <v>LAL_Mag</v>
      </c>
      <c r="Z7" s="304" t="str">
        <f>INTRODUCTION!AD11</f>
        <v>MoorBreak_MLnumber</v>
      </c>
      <c r="AA7" s="304" t="str">
        <f>INTRODUCTION!AE11</f>
        <v>MoorBreak_Time</v>
      </c>
      <c r="AB7" s="304" t="str">
        <f>INTRODUCTION!AF11</f>
        <v>Ballast_Flag</v>
      </c>
      <c r="AC7" s="304" t="str">
        <f>INTRODUCTION!AG11</f>
        <v>Nacyaw</v>
      </c>
      <c r="AD7" s="304" t="str">
        <f>INTRODUCTION!AH11</f>
        <v>RunTime</v>
      </c>
      <c r="AE7" s="304" t="str">
        <f>INTRODUCTION!AI11</f>
        <v>Output_Flag</v>
      </c>
      <c r="AF7" s="304" t="str">
        <f>INTRODUCTION!AJ11</f>
        <v>OutputStats_Flag</v>
      </c>
      <c r="AG7" s="304" t="str">
        <f>INTRODUCTION!AK11</f>
        <v>FAST_Flag</v>
      </c>
      <c r="AH7" s="304" t="str">
        <f>INTRODUCTION!AL11</f>
        <v>Datfile</v>
      </c>
      <c r="AI7" s="304" t="str">
        <f>INTRODUCTION!AM11</f>
        <v>Run_Flag</v>
      </c>
      <c r="AJ7" s="304" t="str">
        <f>INTRODUCTION!AN11</f>
        <v>Save_Sim</v>
      </c>
      <c r="AK7" s="304" t="str">
        <f>INTRODUCTION!AO11</f>
        <v>CutInTime</v>
      </c>
      <c r="AL7" s="304" t="str">
        <f>INTRODUCTION!AP11</f>
        <v>CutOutTime</v>
      </c>
      <c r="AM7" s="304" t="str">
        <f>INTRODUCTION!AQ11</f>
        <v>Time_Origin</v>
      </c>
    </row>
    <row r="8" spans="1:39" s="303" customFormat="1" ht="16" thickBot="1" x14ac:dyDescent="0.25">
      <c r="A8" s="244" t="s">
        <v>52</v>
      </c>
      <c r="C8" s="303" t="str">
        <f>INTRODUCTION!D12</f>
        <v>str</v>
      </c>
      <c r="D8" s="303" t="str">
        <f>INTRODUCTION!E12</f>
        <v>str</v>
      </c>
      <c r="E8" s="303" t="str">
        <f>INTRODUCTION!F12</f>
        <v>deg</v>
      </c>
      <c r="F8" s="303" t="str">
        <f>INTRODUCTION!G12</f>
        <v>m/s</v>
      </c>
      <c r="G8" s="303" t="str">
        <f>INTRODUCTION!H12</f>
        <v>-</v>
      </c>
      <c r="H8" s="303" t="str">
        <f>INTRODUCTION!I12</f>
        <v>-</v>
      </c>
      <c r="I8" s="303" t="str">
        <f>INTRODUCTION!K12</f>
        <v>m</v>
      </c>
      <c r="J8" s="303" t="str">
        <f>INTRODUCTION!L12</f>
        <v>deg</v>
      </c>
      <c r="K8" s="303" t="str">
        <f>INTRODUCTION!M12</f>
        <v>m</v>
      </c>
      <c r="L8" s="303" t="str">
        <f>INTRODUCTION!N12</f>
        <v>s</v>
      </c>
      <c r="M8" s="303" t="str">
        <f>INTRODUCTION!P12</f>
        <v>-</v>
      </c>
      <c r="N8" s="303" t="str">
        <f>INTRODUCTION!Q12</f>
        <v>-</v>
      </c>
      <c r="O8" s="303" t="str">
        <f>INTRODUCTION!R12</f>
        <v>m</v>
      </c>
      <c r="P8" s="303" t="str">
        <f>INTRODUCTION!S12</f>
        <v>s</v>
      </c>
      <c r="Q8" s="303" t="str">
        <f>INTRODUCTION!U12</f>
        <v>-</v>
      </c>
      <c r="R8" s="303" t="str">
        <f>INTRODUCTION!V12</f>
        <v>deg</v>
      </c>
      <c r="S8" s="303" t="str">
        <f>INTRODUCTION!W12</f>
        <v>-</v>
      </c>
      <c r="T8" s="303" t="str">
        <f>INTRODUCTION!X12</f>
        <v>deg</v>
      </c>
      <c r="U8" s="303" t="str">
        <f>INTRODUCTION!Y12</f>
        <v>m/s</v>
      </c>
      <c r="V8" s="303" t="str">
        <f>INTRODUCTION!Z12</f>
        <v>m</v>
      </c>
      <c r="W8" s="303" t="str">
        <f>INTRODUCTION!AA12</f>
        <v>N</v>
      </c>
      <c r="X8" s="303" t="str">
        <f>INTRODUCTION!AB12</f>
        <v>m</v>
      </c>
      <c r="Y8" s="303" t="str">
        <f>INTRODUCTION!AC12</f>
        <v>N</v>
      </c>
      <c r="Z8" s="303" t="str">
        <f>INTRODUCTION!AD12</f>
        <v>-</v>
      </c>
      <c r="AA8" s="303" t="str">
        <f>INTRODUCTION!AE12</f>
        <v>s</v>
      </c>
      <c r="AB8" s="303" t="str">
        <f>INTRODUCTION!AF12</f>
        <v>-</v>
      </c>
      <c r="AC8" s="303" t="str">
        <f>INTRODUCTION!AG12</f>
        <v>deg</v>
      </c>
      <c r="AD8" s="303" t="str">
        <f>INTRODUCTION!AH12</f>
        <v>s</v>
      </c>
      <c r="AE8" s="303" t="str">
        <f>INTRODUCTION!AI12</f>
        <v>-</v>
      </c>
      <c r="AF8" s="303" t="str">
        <f>INTRODUCTION!AJ12</f>
        <v>-</v>
      </c>
      <c r="AG8" s="303" t="str">
        <f>INTRODUCTION!AK12</f>
        <v>-</v>
      </c>
      <c r="AH8" s="303" t="str">
        <f>INTRODUCTION!AL12</f>
        <v>-</v>
      </c>
      <c r="AI8" s="303">
        <f>INTRODUCTION!AM12</f>
        <v>0</v>
      </c>
      <c r="AJ8" s="303" t="str">
        <f>INTRODUCTION!AN12</f>
        <v>-</v>
      </c>
      <c r="AK8" s="303" t="str">
        <f>INTRODUCTION!AO12</f>
        <v>s</v>
      </c>
      <c r="AL8" s="303" t="str">
        <f>INTRODUCTION!AP12</f>
        <v>s</v>
      </c>
      <c r="AM8" s="303" t="str">
        <f>INTRODUCTION!AQ12</f>
        <v>-</v>
      </c>
    </row>
    <row r="9" spans="1:39" s="303" customFormat="1" ht="17" thickTop="1" thickBot="1" x14ac:dyDescent="0.25">
      <c r="A9" s="304" t="s">
        <v>7</v>
      </c>
      <c r="C9" s="303" t="str">
        <f>INTRODUCTION!D14</f>
        <v>Specify a string as ''string ': special names include 'RAOs', 'FDecays' and 'FExcrns'</v>
      </c>
      <c r="D9" s="303" t="str">
        <f>INTRODUCTION!E14</f>
        <v>Leave empty for a fatigue run</v>
      </c>
      <c r="E9" s="303" t="s">
        <v>333</v>
      </c>
      <c r="F9" s="303">
        <f>INTRODUCTION!G14</f>
        <v>0</v>
      </c>
      <c r="G9" s="303" t="str">
        <f>INTRODUCTION!H14</f>
        <v>0,1,2</v>
      </c>
      <c r="H9" s="303">
        <f>INTRODUCTION!I14</f>
        <v>0</v>
      </c>
      <c r="I9" s="303">
        <f>INTRODUCTION!K14</f>
        <v>0</v>
      </c>
      <c r="J9" s="303" t="s">
        <v>333</v>
      </c>
      <c r="K9" s="303">
        <f>INTRODUCTION!M14</f>
        <v>0</v>
      </c>
      <c r="L9" s="303" t="s">
        <v>333</v>
      </c>
      <c r="M9" s="303">
        <f>INTRODUCTION!P14</f>
        <v>1</v>
      </c>
      <c r="N9" s="303" t="str">
        <f>INTRODUCTION!Q14</f>
        <v>0 for Regular or any 12-bit integer</v>
      </c>
      <c r="O9" s="303" t="str">
        <f>INTRODUCTION!R14</f>
        <v>0 or empty for no second wave train</v>
      </c>
      <c r="P9" s="303">
        <f>INTRODUCTION!S14</f>
        <v>0</v>
      </c>
      <c r="Q9" s="303">
        <f>INTRODUCTION!U14</f>
        <v>0</v>
      </c>
      <c r="R9" s="303">
        <f>INTRODUCTION!V14</f>
        <v>0</v>
      </c>
      <c r="S9" s="303" t="str">
        <f>INTRODUCTION!W14</f>
        <v>0 for Regular or any 12-bit integer</v>
      </c>
      <c r="T9" s="303">
        <f>INTRODUCTION!X14</f>
        <v>0</v>
      </c>
      <c r="U9" s="303">
        <f>INTRODUCTION!Y14</f>
        <v>0</v>
      </c>
      <c r="V9" s="303">
        <f>INTRODUCTION!Z14</f>
        <v>0</v>
      </c>
      <c r="W9" s="303" t="str">
        <f>INTRODUCTION!AA14</f>
        <v>Can be numerical values or strings of pre-defined Ext Force/Moments in .dat</v>
      </c>
      <c r="X9" s="303">
        <f>INTRODUCTION!AB14</f>
        <v>0</v>
      </c>
      <c r="Y9" s="303">
        <f>INTRODUCTION!AC14</f>
        <v>0</v>
      </c>
      <c r="Z9" s="303" t="str">
        <f>INTRODUCTION!AD14</f>
        <v>0=N or 1,2,3</v>
      </c>
      <c r="AA9" s="303">
        <f>INTRODUCTION!AE14</f>
        <v>0</v>
      </c>
      <c r="AB9" s="303" t="str">
        <f>INTRODUCTION!AF14</f>
        <v>0 or 1,2</v>
      </c>
      <c r="AC9" s="303">
        <f>INTRODUCTION!AG14</f>
        <v>0</v>
      </c>
      <c r="AD9" s="303">
        <f>INTRODUCTION!AH14</f>
        <v>0</v>
      </c>
      <c r="AE9" s="303" t="str">
        <f>INTRODUCTION!AI14</f>
        <v xml:space="preserve">0 or 1,2,3 </v>
      </c>
      <c r="AF9" s="303" t="str">
        <f>INTRODUCTION!AJ14</f>
        <v>0 or 1</v>
      </c>
      <c r="AG9" s="303" t="str">
        <f>INTRODUCTION!AK14</f>
        <v>0 or 1 (default can be set in *ipt.m)</v>
      </c>
      <c r="AH9" s="303" t="str">
        <f>INTRODUCTION!AL14</f>
        <v>absolute path (default can be set in *ipt.m)</v>
      </c>
      <c r="AI9" s="303" t="str">
        <f>INTRODUCTION!AM14</f>
        <v>0,1, or 2</v>
      </c>
      <c r="AJ9" s="303" t="str">
        <f>INTRODUCTION!AN14</f>
        <v>0, 1</v>
      </c>
      <c r="AK9" s="303" t="str">
        <f>INTRODUCTION!AO14</f>
        <v xml:space="preserve">only used for yawfix and stats.m </v>
      </c>
      <c r="AL9" s="303">
        <f>INTRODUCTION!AP14</f>
        <v>0</v>
      </c>
      <c r="AM9" s="303" t="str">
        <f>INTRODUCTION!AQ14</f>
        <v xml:space="preserve">Simulation Time Origin of Wave Train </v>
      </c>
    </row>
    <row r="10" spans="1:39" s="303" customFormat="1" ht="17" thickTop="1" thickBot="1" x14ac:dyDescent="0.25">
      <c r="A10" s="496" t="s">
        <v>177</v>
      </c>
    </row>
    <row r="11" spans="1:39" s="303" customFormat="1" ht="16" thickBot="1" x14ac:dyDescent="0.25">
      <c r="C11" s="305" t="s">
        <v>253</v>
      </c>
      <c r="D11" s="306" t="s">
        <v>9</v>
      </c>
      <c r="E11" s="307"/>
      <c r="F11" s="307"/>
      <c r="G11" s="307"/>
      <c r="H11" s="307"/>
      <c r="I11" s="307"/>
      <c r="J11" s="308"/>
      <c r="K11" s="308"/>
      <c r="L11" s="308"/>
      <c r="M11" s="308"/>
      <c r="N11" s="308"/>
      <c r="O11" s="309"/>
      <c r="P11" s="309"/>
      <c r="Q11" s="309"/>
      <c r="R11" s="309"/>
      <c r="S11" s="309"/>
      <c r="T11" s="310"/>
      <c r="U11" s="310"/>
      <c r="V11" s="311"/>
      <c r="W11" s="312"/>
      <c r="X11" s="312"/>
      <c r="Y11" s="312"/>
      <c r="Z11" s="312"/>
      <c r="AA11" s="312"/>
      <c r="AB11" s="312"/>
      <c r="AC11" s="312"/>
      <c r="AD11" s="312">
        <v>100</v>
      </c>
      <c r="AE11" s="312"/>
      <c r="AF11" s="312"/>
      <c r="AG11" s="313"/>
      <c r="AH11" s="314"/>
      <c r="AI11" s="312"/>
      <c r="AJ11" s="312"/>
      <c r="AK11" s="312"/>
      <c r="AL11" s="312"/>
      <c r="AM11" s="312"/>
    </row>
    <row r="12" spans="1:39" s="303" customFormat="1" ht="16" thickBot="1" x14ac:dyDescent="0.25">
      <c r="C12" s="305" t="s">
        <v>254</v>
      </c>
      <c r="D12" s="306" t="s">
        <v>9</v>
      </c>
      <c r="E12" s="307"/>
      <c r="F12" s="307"/>
      <c r="G12" s="307"/>
      <c r="H12" s="307"/>
      <c r="I12" s="307"/>
      <c r="J12" s="308"/>
      <c r="K12" s="308"/>
      <c r="L12" s="308"/>
      <c r="M12" s="308"/>
      <c r="N12" s="308"/>
      <c r="O12" s="309"/>
      <c r="P12" s="309"/>
      <c r="Q12" s="309"/>
      <c r="R12" s="309"/>
      <c r="S12" s="309"/>
      <c r="T12" s="310"/>
      <c r="U12" s="310"/>
      <c r="V12" s="311"/>
      <c r="W12" s="312"/>
      <c r="X12" s="312"/>
      <c r="Y12" s="312"/>
      <c r="Z12" s="312"/>
      <c r="AA12" s="312"/>
      <c r="AB12" s="312"/>
      <c r="AC12" s="312"/>
      <c r="AD12" s="312">
        <v>100</v>
      </c>
      <c r="AE12" s="312"/>
      <c r="AF12" s="312"/>
      <c r="AG12" s="313">
        <v>1</v>
      </c>
      <c r="AH12" s="314"/>
      <c r="AI12" s="312"/>
      <c r="AJ12" s="312"/>
      <c r="AK12" s="312"/>
      <c r="AL12" s="312"/>
      <c r="AM12" s="312"/>
    </row>
    <row r="13" spans="1:39" s="303" customFormat="1" x14ac:dyDescent="0.2">
      <c r="C13" s="306" t="s">
        <v>255</v>
      </c>
      <c r="D13" s="312"/>
      <c r="E13" s="307"/>
      <c r="F13" s="307"/>
      <c r="G13" s="307"/>
      <c r="H13" s="307"/>
      <c r="I13" s="307"/>
      <c r="J13" s="308" t="s">
        <v>310</v>
      </c>
      <c r="K13" s="308">
        <v>2</v>
      </c>
      <c r="L13" s="308" t="s">
        <v>311</v>
      </c>
      <c r="M13" s="308"/>
      <c r="N13" s="308"/>
      <c r="O13" s="309"/>
      <c r="P13" s="309"/>
      <c r="Q13" s="309"/>
      <c r="R13" s="309"/>
      <c r="S13" s="309"/>
      <c r="T13" s="310"/>
      <c r="U13" s="310"/>
      <c r="V13" s="312"/>
      <c r="W13" s="312"/>
      <c r="X13" s="312"/>
      <c r="Y13" s="312"/>
      <c r="Z13" s="312"/>
      <c r="AA13" s="312"/>
      <c r="AB13" s="312"/>
      <c r="AC13" s="312"/>
      <c r="AD13" s="312"/>
      <c r="AE13" s="312"/>
      <c r="AF13" s="312"/>
      <c r="AG13" s="313"/>
      <c r="AH13" s="314"/>
      <c r="AI13" s="312"/>
      <c r="AJ13" s="312">
        <v>0</v>
      </c>
      <c r="AK13" s="312"/>
      <c r="AL13" s="312"/>
      <c r="AM13" s="312">
        <v>0</v>
      </c>
    </row>
    <row r="14" spans="1:39" s="303" customFormat="1" x14ac:dyDescent="0.2">
      <c r="C14" s="306" t="s">
        <v>256</v>
      </c>
      <c r="D14" s="312"/>
      <c r="E14" s="307"/>
      <c r="F14" s="307"/>
      <c r="G14" s="307"/>
      <c r="H14" s="307"/>
      <c r="I14" s="307"/>
      <c r="J14" s="308" t="s">
        <v>310</v>
      </c>
      <c r="K14" s="308">
        <v>2</v>
      </c>
      <c r="L14" s="308" t="s">
        <v>311</v>
      </c>
      <c r="M14" s="308"/>
      <c r="N14" s="308"/>
      <c r="O14" s="309"/>
      <c r="P14" s="309"/>
      <c r="Q14" s="309"/>
      <c r="R14" s="309"/>
      <c r="S14" s="309"/>
      <c r="T14" s="310"/>
      <c r="U14" s="310"/>
      <c r="V14" s="312"/>
      <c r="W14" s="312"/>
      <c r="X14" s="312"/>
      <c r="Y14" s="312"/>
      <c r="Z14" s="312"/>
      <c r="AA14" s="312"/>
      <c r="AB14" s="312"/>
      <c r="AC14" s="312"/>
      <c r="AD14" s="312"/>
      <c r="AE14" s="312"/>
      <c r="AF14" s="312"/>
      <c r="AG14" s="313">
        <v>1</v>
      </c>
      <c r="AH14" s="314"/>
      <c r="AI14" s="312"/>
      <c r="AJ14" s="312"/>
      <c r="AK14" s="312"/>
      <c r="AL14" s="312"/>
      <c r="AM14" s="312"/>
    </row>
    <row r="15" spans="1:39" s="303" customFormat="1" x14ac:dyDescent="0.2">
      <c r="C15" s="306" t="s">
        <v>257</v>
      </c>
      <c r="D15" s="312"/>
      <c r="E15" s="307"/>
      <c r="F15" s="307"/>
      <c r="G15" s="307"/>
      <c r="H15" s="307"/>
      <c r="I15" s="307"/>
      <c r="J15" s="308"/>
      <c r="K15" s="308"/>
      <c r="L15" s="308"/>
      <c r="M15" s="308"/>
      <c r="N15" s="308"/>
      <c r="O15" s="309"/>
      <c r="P15" s="309"/>
      <c r="Q15" s="309"/>
      <c r="R15" s="309"/>
      <c r="S15" s="309"/>
      <c r="T15" s="310"/>
      <c r="U15" s="310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3"/>
      <c r="AH15" s="314"/>
      <c r="AI15" s="312"/>
      <c r="AJ15" s="312"/>
      <c r="AK15" s="312"/>
      <c r="AL15" s="312"/>
      <c r="AM15" s="312"/>
    </row>
    <row r="16" spans="1:39" s="303" customFormat="1" x14ac:dyDescent="0.2">
      <c r="C16" s="306" t="s">
        <v>258</v>
      </c>
      <c r="D16" s="312"/>
      <c r="E16" s="307"/>
      <c r="F16" s="307"/>
      <c r="G16" s="307"/>
      <c r="H16" s="307"/>
      <c r="I16" s="307"/>
      <c r="J16" s="308"/>
      <c r="K16" s="308"/>
      <c r="L16" s="308"/>
      <c r="M16" s="308"/>
      <c r="N16" s="308"/>
      <c r="O16" s="309"/>
      <c r="P16" s="309"/>
      <c r="Q16" s="309"/>
      <c r="R16" s="309"/>
      <c r="S16" s="309"/>
      <c r="T16" s="310"/>
      <c r="U16" s="310"/>
      <c r="V16" s="312"/>
      <c r="W16" s="312"/>
      <c r="X16" s="312"/>
      <c r="Y16" s="312"/>
      <c r="Z16" s="312"/>
      <c r="AA16" s="312"/>
      <c r="AB16" s="312"/>
      <c r="AC16" s="312"/>
      <c r="AD16" s="312"/>
      <c r="AE16" s="312"/>
      <c r="AF16" s="312"/>
      <c r="AG16" s="313"/>
      <c r="AH16" s="314"/>
      <c r="AI16" s="312"/>
      <c r="AJ16" s="312"/>
      <c r="AK16" s="312"/>
      <c r="AL16" s="312"/>
      <c r="AM16" s="312"/>
    </row>
    <row r="17" spans="1:39" s="303" customFormat="1" x14ac:dyDescent="0.2">
      <c r="C17" s="306" t="s">
        <v>330</v>
      </c>
      <c r="D17" s="306" t="s">
        <v>331</v>
      </c>
      <c r="E17" s="303" t="s">
        <v>332</v>
      </c>
      <c r="F17" s="307">
        <v>11</v>
      </c>
      <c r="G17" s="307"/>
      <c r="H17" s="307"/>
      <c r="I17" s="307"/>
      <c r="J17" s="308"/>
      <c r="K17" s="308">
        <v>0</v>
      </c>
      <c r="L17" s="308"/>
      <c r="M17" s="308"/>
      <c r="N17" s="308"/>
      <c r="O17" s="309"/>
      <c r="P17" s="309"/>
      <c r="Q17" s="309"/>
      <c r="R17" s="309"/>
      <c r="S17" s="309"/>
      <c r="T17" s="310"/>
      <c r="U17" s="310">
        <v>0</v>
      </c>
      <c r="V17" s="312"/>
      <c r="W17" s="312"/>
      <c r="X17" s="312"/>
      <c r="Y17" s="312"/>
      <c r="Z17" s="312"/>
      <c r="AA17" s="312"/>
      <c r="AB17" s="312"/>
      <c r="AC17" s="312"/>
      <c r="AD17" s="312">
        <v>1000</v>
      </c>
      <c r="AE17" s="312"/>
      <c r="AF17" s="312"/>
      <c r="AG17" s="313"/>
      <c r="AH17" s="314"/>
      <c r="AI17" s="312"/>
      <c r="AJ17" s="312">
        <v>1</v>
      </c>
      <c r="AK17" s="312">
        <v>400</v>
      </c>
      <c r="AL17" s="312"/>
      <c r="AM17" s="312">
        <v>0</v>
      </c>
    </row>
    <row r="18" spans="1:39" x14ac:dyDescent="0.2">
      <c r="A18" s="241"/>
      <c r="C18" s="540" t="s">
        <v>360</v>
      </c>
    </row>
    <row r="19" spans="1:39" x14ac:dyDescent="0.2">
      <c r="C19" s="540" t="s">
        <v>361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BS195"/>
  <sheetViews>
    <sheetView zoomScale="70" zoomScaleNormal="70" zoomScaleSheetLayoutView="70" zoomScalePageLayoutView="70" workbookViewId="0">
      <pane ySplit="5" topLeftCell="A6" activePane="bottomLeft" state="frozen"/>
      <selection pane="bottomLeft" activeCell="I18" sqref="I18"/>
    </sheetView>
  </sheetViews>
  <sheetFormatPr baseColWidth="10" defaultColWidth="9.1640625" defaultRowHeight="12" customHeight="1" x14ac:dyDescent="0.2"/>
  <cols>
    <col min="1" max="1" width="14.1640625" style="31" customWidth="1"/>
    <col min="2" max="2" width="6.5" style="31" customWidth="1"/>
    <col min="3" max="3" width="40.33203125" style="31" bestFit="1" customWidth="1"/>
    <col min="4" max="4" width="11.33203125" style="31" customWidth="1"/>
    <col min="5" max="5" width="8" style="31" customWidth="1"/>
    <col min="6" max="6" width="10.33203125" style="37" customWidth="1"/>
    <col min="7" max="7" width="10.5" style="31" customWidth="1"/>
    <col min="8" max="8" width="6" style="31" customWidth="1"/>
    <col min="9" max="9" width="17.33203125" style="31" customWidth="1"/>
    <col min="10" max="10" width="9.83203125" style="31" customWidth="1"/>
    <col min="11" max="11" width="9.33203125" style="31" customWidth="1"/>
    <col min="12" max="12" width="8.5" style="31" customWidth="1"/>
    <col min="13" max="13" width="14.5" style="37" customWidth="1"/>
    <col min="14" max="14" width="10.83203125" style="31" customWidth="1"/>
    <col min="15" max="15" width="23.1640625" style="38" customWidth="1"/>
    <col min="16" max="16" width="14.33203125" style="38" customWidth="1"/>
    <col min="17" max="17" width="10" style="31" customWidth="1"/>
    <col min="18" max="18" width="9" style="37" customWidth="1"/>
    <col min="19" max="20" width="9.1640625" style="31"/>
    <col min="21" max="21" width="9.1640625" style="37"/>
    <col min="22" max="22" width="19" style="31" customWidth="1"/>
    <col min="23" max="23" width="34.5" style="31" customWidth="1"/>
    <col min="24" max="24" width="24.5" style="31" customWidth="1"/>
    <col min="25" max="25" width="24.5" style="239" customWidth="1"/>
    <col min="26" max="26" width="21.5" style="239" bestFit="1" customWidth="1"/>
    <col min="27" max="27" width="9.1640625" style="239" customWidth="1"/>
    <col min="28" max="28" width="11.5" style="239" bestFit="1" customWidth="1"/>
    <col min="29" max="29" width="12" style="239" bestFit="1" customWidth="1"/>
    <col min="30" max="30" width="11" style="239" bestFit="1" customWidth="1"/>
    <col min="31" max="31" width="15" style="239" bestFit="1" customWidth="1"/>
    <col min="32" max="33" width="13.5" style="239" bestFit="1" customWidth="1"/>
    <col min="34" max="36" width="13.5" style="239" customWidth="1"/>
    <col min="37" max="38" width="12.1640625" style="239" bestFit="1" customWidth="1"/>
    <col min="39" max="39" width="12" style="239" bestFit="1" customWidth="1"/>
    <col min="40" max="40" width="11.6640625" style="239" bestFit="1" customWidth="1"/>
    <col min="41" max="41" width="16.5" style="239" bestFit="1" customWidth="1"/>
    <col min="42" max="42" width="14.5" style="239" bestFit="1" customWidth="1"/>
    <col min="43" max="43" width="11.1640625" style="239" bestFit="1" customWidth="1"/>
    <col min="44" max="44" width="11" style="239" bestFit="1" customWidth="1"/>
    <col min="45" max="45" width="16.33203125" style="239" bestFit="1" customWidth="1"/>
    <col min="46" max="46" width="11.5" style="239" bestFit="1" customWidth="1"/>
    <col min="47" max="47" width="13.5" style="239" bestFit="1" customWidth="1"/>
    <col min="48" max="48" width="11" style="239" bestFit="1" customWidth="1"/>
    <col min="49" max="49" width="11.1640625" style="239" bestFit="1" customWidth="1"/>
    <col min="50" max="50" width="8.83203125" style="239" bestFit="1" customWidth="1"/>
    <col min="51" max="51" width="12" style="239" bestFit="1" customWidth="1"/>
    <col min="52" max="52" width="8.5" style="239" bestFit="1" customWidth="1"/>
    <col min="53" max="53" width="21.33203125" style="239" customWidth="1"/>
    <col min="54" max="54" width="26.33203125" style="239" bestFit="1" customWidth="1"/>
    <col min="55" max="55" width="26.6640625" style="239" bestFit="1" customWidth="1"/>
    <col min="56" max="56" width="15" style="239" bestFit="1" customWidth="1"/>
    <col min="57" max="57" width="9.5" style="239" bestFit="1" customWidth="1"/>
    <col min="58" max="58" width="11" style="239" bestFit="1" customWidth="1"/>
    <col min="59" max="59" width="14.5" style="239" customWidth="1"/>
    <col min="60" max="60" width="20.33203125" style="239" bestFit="1" customWidth="1"/>
    <col min="61" max="61" width="18.1640625" style="239" bestFit="1" customWidth="1"/>
    <col min="62" max="62" width="17.6640625" style="239" bestFit="1" customWidth="1"/>
    <col min="63" max="63" width="11.5" style="239" bestFit="1" customWidth="1"/>
    <col min="64" max="64" width="12" style="239" bestFit="1" customWidth="1"/>
    <col min="65" max="65" width="12.5" style="239" bestFit="1" customWidth="1"/>
    <col min="66" max="67" width="14.5" style="239" bestFit="1" customWidth="1"/>
    <col min="68" max="68" width="13.1640625" style="31" customWidth="1"/>
    <col min="69" max="70" width="12.83203125" style="31" customWidth="1"/>
    <col min="71" max="71" width="13.83203125" style="31" customWidth="1"/>
    <col min="72" max="16384" width="9.1640625" style="31"/>
  </cols>
  <sheetData>
    <row r="1" spans="1:71" ht="12" customHeight="1" x14ac:dyDescent="0.2">
      <c r="Y1" s="238" t="s">
        <v>244</v>
      </c>
      <c r="AH1" s="581"/>
      <c r="AI1" s="581"/>
      <c r="AJ1" s="581"/>
    </row>
    <row r="2" spans="1:71" ht="12" customHeight="1" thickBot="1" x14ac:dyDescent="0.25">
      <c r="Y2" s="239" t="s">
        <v>245</v>
      </c>
      <c r="AH2" s="581"/>
      <c r="AI2" s="581"/>
      <c r="AJ2" s="581"/>
    </row>
    <row r="3" spans="1:71" ht="14" thickBot="1" x14ac:dyDescent="0.25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542"/>
      <c r="T3" s="546" t="s">
        <v>145</v>
      </c>
      <c r="U3" s="547"/>
      <c r="V3" s="602" t="s">
        <v>146</v>
      </c>
      <c r="W3" s="603"/>
      <c r="X3" s="604"/>
      <c r="Y3" s="240"/>
      <c r="Z3" s="241" t="s">
        <v>17</v>
      </c>
      <c r="AB3" s="242" t="str">
        <f>INTRODUCTION!D11</f>
        <v>Runname</v>
      </c>
      <c r="AC3" s="242" t="str">
        <f>INTRODUCTION!E11</f>
        <v>Inputcode</v>
      </c>
      <c r="AD3" s="242" t="str">
        <f>INTRODUCTION!F11</f>
        <v>Wind_Dir</v>
      </c>
      <c r="AE3" s="242" t="str">
        <f>INTRODUCTION!G11</f>
        <v>Wind_Speed,</v>
      </c>
      <c r="AF3" s="242" t="str">
        <f>INTRODUCTION!H11</f>
        <v>Wind_Type,</v>
      </c>
      <c r="AG3" s="242" t="str">
        <f>INTRODUCTION!I11</f>
        <v>Wind_Seed,</v>
      </c>
      <c r="AH3" s="583" t="s">
        <v>350</v>
      </c>
      <c r="AI3" s="583" t="s">
        <v>371</v>
      </c>
      <c r="AJ3" s="583" t="s">
        <v>372</v>
      </c>
      <c r="AK3" s="242" t="str">
        <f>INTRODUCTION!K11</f>
        <v>Wind_Grid</v>
      </c>
      <c r="AL3" s="242" t="str">
        <f>INTRODUCTION!L11</f>
        <v>Wave_Dir,</v>
      </c>
      <c r="AM3" s="242" t="str">
        <f>INTRODUCTION!M11</f>
        <v>Wave_Hs,</v>
      </c>
      <c r="AN3" s="242" t="str">
        <f>INTRODUCTION!N11</f>
        <v>Wave_Tp,</v>
      </c>
      <c r="AO3" s="242" t="str">
        <f>INTRODUCTION!P11</f>
        <v>Wave_Gamma</v>
      </c>
      <c r="AP3" s="242" t="str">
        <f>INTRODUCTION!Q11</f>
        <v>Wave_Seed,</v>
      </c>
      <c r="AQ3" s="242" t="str">
        <f>INTRODUCTION!R11</f>
        <v>Swell_Hs</v>
      </c>
      <c r="AR3" s="242" t="str">
        <f>INTRODUCTION!S11</f>
        <v>Swell_Tp</v>
      </c>
      <c r="AS3" s="242" t="str">
        <f>INTRODUCTION!U11</f>
        <v>Swell_Gamma</v>
      </c>
      <c r="AT3" s="242" t="str">
        <f>INTRODUCTION!V11</f>
        <v>Swell_Dir</v>
      </c>
      <c r="AU3" s="242" t="str">
        <f>INTRODUCTION!W11</f>
        <v>Swell_Seed</v>
      </c>
      <c r="AV3" s="242" t="str">
        <f>INTRODUCTION!X11</f>
        <v>Cur_Dir,</v>
      </c>
      <c r="AW3" s="242" t="str">
        <f>INTRODUCTION!Y11</f>
        <v>Cur_Spd,</v>
      </c>
      <c r="AX3" s="242" t="str">
        <f>INTRODUCTION!Z11</f>
        <v>GAL_X</v>
      </c>
      <c r="AY3" s="242" t="str">
        <f>INTRODUCTION!AA11</f>
        <v>GAL_Mag</v>
      </c>
      <c r="AZ3" s="242" t="str">
        <f>INTRODUCTION!AB11</f>
        <v>LAL_X</v>
      </c>
      <c r="BA3" s="242" t="str">
        <f>INTRODUCTION!AC11</f>
        <v>LAL_Mag</v>
      </c>
      <c r="BB3" s="242" t="str">
        <f>INTRODUCTION!AD11</f>
        <v>MoorBreak_MLnumber</v>
      </c>
      <c r="BC3" s="242" t="str">
        <f>INTRODUCTION!AE11</f>
        <v>MoorBreak_Time</v>
      </c>
      <c r="BD3" s="242" t="str">
        <f>INTRODUCTION!AF11</f>
        <v>Ballast_Flag</v>
      </c>
      <c r="BE3" s="242" t="str">
        <f>INTRODUCTION!AG11</f>
        <v>Nacyaw</v>
      </c>
      <c r="BF3" s="242" t="str">
        <f>INTRODUCTION!AH11</f>
        <v>RunTime</v>
      </c>
      <c r="BG3" s="242" t="str">
        <f>INTRODUCTION!AI11</f>
        <v>Output_Flag</v>
      </c>
      <c r="BH3" s="242" t="str">
        <f>INTRODUCTION!AJ11</f>
        <v>OutputStats_Flag</v>
      </c>
      <c r="BI3" s="242" t="str">
        <f>INTRODUCTION!AK11</f>
        <v>FAST_Flag</v>
      </c>
      <c r="BJ3" s="242" t="str">
        <f>INTRODUCTION!AL11</f>
        <v>Datfile</v>
      </c>
      <c r="BK3" s="242" t="str">
        <f>INTRODUCTION!AM11</f>
        <v>Run_Flag</v>
      </c>
      <c r="BL3" s="242" t="str">
        <f>INTRODUCTION!AN11</f>
        <v>Save_Sim</v>
      </c>
      <c r="BM3" s="242" t="str">
        <f>INTRODUCTION!AO11</f>
        <v>CutInTime</v>
      </c>
      <c r="BN3" s="242" t="str">
        <f>INTRODUCTION!AP11</f>
        <v>CutOutTime</v>
      </c>
      <c r="BO3" s="242" t="str">
        <f>INTRODUCTION!AQ11</f>
        <v>Time_Origin</v>
      </c>
      <c r="BP3" s="242" t="str">
        <f>INTRODUCTION!AR11</f>
        <v>ML_Length</v>
      </c>
      <c r="BQ3" s="242" t="str">
        <f>INTRODUCTION!AS11</f>
        <v>ML_PreTension</v>
      </c>
      <c r="BR3" s="242" t="str">
        <f>INTRODUCTION!AT11</f>
        <v>Orientation</v>
      </c>
      <c r="BS3" s="242" t="str">
        <f>INTRODUCTION!AU11</f>
        <v>ML_Type</v>
      </c>
    </row>
    <row r="4" spans="1:71" ht="67" thickTop="1" thickBot="1" x14ac:dyDescent="0.25">
      <c r="A4" s="39" t="s">
        <v>147</v>
      </c>
      <c r="B4" s="23" t="s">
        <v>148</v>
      </c>
      <c r="C4" s="23" t="s">
        <v>149</v>
      </c>
      <c r="D4" s="23" t="s">
        <v>150</v>
      </c>
      <c r="E4" s="40" t="s">
        <v>151</v>
      </c>
      <c r="F4" s="41" t="s">
        <v>152</v>
      </c>
      <c r="G4" s="23" t="s">
        <v>153</v>
      </c>
      <c r="H4" s="23" t="s">
        <v>154</v>
      </c>
      <c r="I4" s="54" t="s">
        <v>155</v>
      </c>
      <c r="J4" s="54" t="s">
        <v>156</v>
      </c>
      <c r="K4" s="23" t="s">
        <v>157</v>
      </c>
      <c r="L4" s="23" t="s">
        <v>158</v>
      </c>
      <c r="M4" s="543" t="s">
        <v>362</v>
      </c>
      <c r="N4" s="23" t="s">
        <v>159</v>
      </c>
      <c r="O4" s="58" t="s">
        <v>160</v>
      </c>
      <c r="P4" s="58" t="s">
        <v>161</v>
      </c>
      <c r="Q4" s="23" t="s">
        <v>162</v>
      </c>
      <c r="R4" s="41" t="s">
        <v>163</v>
      </c>
      <c r="S4" s="3" t="s">
        <v>165</v>
      </c>
      <c r="T4" s="3" t="s">
        <v>166</v>
      </c>
      <c r="U4" s="64" t="s">
        <v>167</v>
      </c>
      <c r="V4" s="23" t="s">
        <v>168</v>
      </c>
      <c r="W4" s="23" t="s">
        <v>169</v>
      </c>
      <c r="X4" s="41" t="s">
        <v>170</v>
      </c>
      <c r="Y4" s="243"/>
      <c r="Z4" s="244" t="s">
        <v>52</v>
      </c>
      <c r="AB4" s="245" t="str">
        <f>INTRODUCTION!D12</f>
        <v>str</v>
      </c>
      <c r="AC4" s="245" t="str">
        <f>INTRODUCTION!E12</f>
        <v>str</v>
      </c>
      <c r="AD4" s="245" t="str">
        <f>INTRODUCTION!F12</f>
        <v>deg</v>
      </c>
      <c r="AE4" s="245" t="str">
        <f>INTRODUCTION!G12</f>
        <v>m/s</v>
      </c>
      <c r="AF4" s="245" t="str">
        <f>INTRODUCTION!H12</f>
        <v>-</v>
      </c>
      <c r="AG4" s="245" t="str">
        <f>INTRODUCTION!I12</f>
        <v>-</v>
      </c>
      <c r="AH4" s="584" t="s">
        <v>53</v>
      </c>
      <c r="AI4" s="584" t="s">
        <v>53</v>
      </c>
      <c r="AJ4" s="584" t="s">
        <v>56</v>
      </c>
      <c r="AK4" s="245" t="str">
        <f>INTRODUCTION!K12</f>
        <v>m</v>
      </c>
      <c r="AL4" s="245" t="str">
        <f>INTRODUCTION!L12</f>
        <v>deg</v>
      </c>
      <c r="AM4" s="245" t="str">
        <f>INTRODUCTION!M12</f>
        <v>m</v>
      </c>
      <c r="AN4" s="245" t="str">
        <f>INTRODUCTION!N12</f>
        <v>s</v>
      </c>
      <c r="AO4" s="245" t="str">
        <f>INTRODUCTION!P12</f>
        <v>-</v>
      </c>
      <c r="AP4" s="245" t="str">
        <f>INTRODUCTION!Q12</f>
        <v>-</v>
      </c>
      <c r="AQ4" s="245" t="str">
        <f>INTRODUCTION!R12</f>
        <v>m</v>
      </c>
      <c r="AR4" s="245" t="str">
        <f>INTRODUCTION!S12</f>
        <v>s</v>
      </c>
      <c r="AS4" s="245" t="str">
        <f>INTRODUCTION!U12</f>
        <v>-</v>
      </c>
      <c r="AT4" s="245" t="str">
        <f>INTRODUCTION!V12</f>
        <v>deg</v>
      </c>
      <c r="AU4" s="245" t="str">
        <f>INTRODUCTION!W12</f>
        <v>-</v>
      </c>
      <c r="AV4" s="245" t="str">
        <f>INTRODUCTION!X12</f>
        <v>deg</v>
      </c>
      <c r="AW4" s="245" t="str">
        <f>INTRODUCTION!Y12</f>
        <v>m/s</v>
      </c>
      <c r="AX4" s="245" t="str">
        <f>INTRODUCTION!Z12</f>
        <v>m</v>
      </c>
      <c r="AY4" s="245" t="str">
        <f>INTRODUCTION!AA12</f>
        <v>N</v>
      </c>
      <c r="AZ4" s="245" t="str">
        <f>INTRODUCTION!AB12</f>
        <v>m</v>
      </c>
      <c r="BA4" s="245" t="str">
        <f>INTRODUCTION!AC12</f>
        <v>N</v>
      </c>
      <c r="BB4" s="245" t="str">
        <f>INTRODUCTION!AD12</f>
        <v>-</v>
      </c>
      <c r="BC4" s="245" t="str">
        <f>INTRODUCTION!AE12</f>
        <v>s</v>
      </c>
      <c r="BD4" s="245" t="str">
        <f>INTRODUCTION!AF12</f>
        <v>-</v>
      </c>
      <c r="BE4" s="245" t="str">
        <f>INTRODUCTION!AG12</f>
        <v>deg</v>
      </c>
      <c r="BF4" s="245" t="str">
        <f>INTRODUCTION!AH12</f>
        <v>s</v>
      </c>
      <c r="BG4" s="245" t="str">
        <f>INTRODUCTION!AI12</f>
        <v>-</v>
      </c>
      <c r="BH4" s="245" t="str">
        <f>INTRODUCTION!AJ12</f>
        <v>-</v>
      </c>
      <c r="BI4" s="245" t="str">
        <f>INTRODUCTION!AK12</f>
        <v>-</v>
      </c>
      <c r="BJ4" s="245" t="s">
        <v>56</v>
      </c>
      <c r="BK4" s="245">
        <f>INTRODUCTION!AM12</f>
        <v>0</v>
      </c>
      <c r="BL4" s="245" t="str">
        <f>INTRODUCTION!AN12</f>
        <v>-</v>
      </c>
      <c r="BM4" s="245" t="str">
        <f>INTRODUCTION!AO12</f>
        <v>s</v>
      </c>
      <c r="BN4" s="245" t="str">
        <f>INTRODUCTION!AP12</f>
        <v>s</v>
      </c>
      <c r="BO4" s="245" t="str">
        <f>INTRODUCTION!AQ12</f>
        <v>-</v>
      </c>
      <c r="BP4" s="65"/>
      <c r="BQ4" s="65"/>
      <c r="BR4" s="65"/>
    </row>
    <row r="5" spans="1:71" ht="12" customHeight="1" thickTop="1" thickBot="1" x14ac:dyDescent="0.25">
      <c r="A5" s="42" t="s">
        <v>171</v>
      </c>
      <c r="B5" s="7" t="s">
        <v>171</v>
      </c>
      <c r="C5" s="7" t="s">
        <v>171</v>
      </c>
      <c r="D5" s="7" t="s">
        <v>171</v>
      </c>
      <c r="E5" s="43" t="s">
        <v>171</v>
      </c>
      <c r="F5" s="44" t="s">
        <v>171</v>
      </c>
      <c r="G5" s="7" t="s">
        <v>171</v>
      </c>
      <c r="H5" s="7" t="s">
        <v>172</v>
      </c>
      <c r="I5" s="55" t="s">
        <v>173</v>
      </c>
      <c r="J5" s="55" t="s">
        <v>171</v>
      </c>
      <c r="K5" s="7" t="s">
        <v>171</v>
      </c>
      <c r="L5" s="7" t="s">
        <v>174</v>
      </c>
      <c r="M5" s="544" t="s">
        <v>174</v>
      </c>
      <c r="N5" s="7" t="s">
        <v>171</v>
      </c>
      <c r="O5" s="59" t="s">
        <v>175</v>
      </c>
      <c r="P5" s="59" t="s">
        <v>176</v>
      </c>
      <c r="Q5" s="7" t="s">
        <v>171</v>
      </c>
      <c r="R5" s="44" t="s">
        <v>174</v>
      </c>
      <c r="S5" s="7" t="s">
        <v>171</v>
      </c>
      <c r="T5" s="7" t="s">
        <v>174</v>
      </c>
      <c r="U5" s="60" t="s">
        <v>172</v>
      </c>
      <c r="V5" s="7" t="s">
        <v>176</v>
      </c>
      <c r="W5" s="7" t="s">
        <v>176</v>
      </c>
      <c r="X5" s="44" t="s">
        <v>176</v>
      </c>
      <c r="Y5" s="246"/>
      <c r="Z5" s="247" t="s">
        <v>177</v>
      </c>
      <c r="AH5" s="581"/>
      <c r="AI5" s="581"/>
      <c r="AJ5" s="581"/>
      <c r="BD5" s="239" t="s">
        <v>178</v>
      </c>
      <c r="BI5" s="239" t="s">
        <v>179</v>
      </c>
      <c r="BJ5" s="239" t="s">
        <v>180</v>
      </c>
    </row>
    <row r="6" spans="1:71" s="32" customFormat="1" ht="12" customHeight="1" x14ac:dyDescent="0.2">
      <c r="A6" s="45" t="str">
        <f t="shared" ref="A6:A37" si="0">TEXT(B6*10,"00")&amp;TEXT(E6,"00")&amp;TEXT(L6,"000")&amp;TEXT(Q6,"00")</f>
        <v>160000001</v>
      </c>
      <c r="B6" s="46">
        <v>1.6</v>
      </c>
      <c r="C6" s="47" t="s">
        <v>250</v>
      </c>
      <c r="D6" s="46" t="s">
        <v>181</v>
      </c>
      <c r="E6" s="48">
        <v>0</v>
      </c>
      <c r="F6" s="49">
        <v>1.35</v>
      </c>
      <c r="G6" s="46" t="s">
        <v>106</v>
      </c>
      <c r="H6" s="46">
        <f>'Wind Conditions'!$C$6</f>
        <v>12</v>
      </c>
      <c r="I6" s="471">
        <f>'Wind Conditions'!$C$20</f>
        <v>9.8021333333333349E-2</v>
      </c>
      <c r="J6" s="56">
        <f>'Wind Conditions'!$D$20</f>
        <v>7.0999999999999994E-2</v>
      </c>
      <c r="K6" s="46" t="s">
        <v>182</v>
      </c>
      <c r="L6" s="46">
        <v>0</v>
      </c>
      <c r="M6" s="545">
        <v>0</v>
      </c>
      <c r="N6" s="46" t="s">
        <v>183</v>
      </c>
      <c r="O6" s="61">
        <f>VLOOKUP(MOD(180-$L6,360),'Wave and Current Conditions'!$C$33:$E$44,2,TRUE)</f>
        <v>3.16</v>
      </c>
      <c r="P6" s="61">
        <f>VLOOKUP(MOD(180-$L6,360),'Wave and Current Conditions'!$C$33:$E$44,3,TRUE)</f>
        <v>9.77</v>
      </c>
      <c r="Q6" s="46">
        <v>1</v>
      </c>
      <c r="R6" s="49">
        <f t="shared" ref="R6:R37" si="1">L6</f>
        <v>0</v>
      </c>
      <c r="S6" s="62" t="s">
        <v>184</v>
      </c>
      <c r="T6" s="32">
        <f t="shared" ref="T6:T37" si="2">R6</f>
        <v>0</v>
      </c>
      <c r="U6" s="66">
        <f>'Wave and Current Conditions'!$D$99</f>
        <v>0.26</v>
      </c>
      <c r="V6" s="46">
        <v>400</v>
      </c>
      <c r="W6" s="46">
        <v>3600</v>
      </c>
      <c r="X6" s="49">
        <v>0.01</v>
      </c>
      <c r="Y6" s="248"/>
      <c r="Z6" s="239"/>
      <c r="AA6" s="239"/>
      <c r="AB6" s="239" t="str">
        <f t="shared" ref="AB6:AB37" si="3">"'"&amp;A6&amp;"'"</f>
        <v>'160000001'</v>
      </c>
      <c r="AC6" s="317" t="s">
        <v>185</v>
      </c>
      <c r="AD6" s="239">
        <f t="shared" ref="AD6:AD37" si="4">L6</f>
        <v>0</v>
      </c>
      <c r="AE6" s="239">
        <f t="shared" ref="AE6:AE37" si="5">H6</f>
        <v>12</v>
      </c>
      <c r="AF6" s="317">
        <v>1</v>
      </c>
      <c r="AG6" s="239" t="str">
        <f t="shared" ref="AG6:AG37" si="6">"'"&amp;K6&amp;"'"</f>
        <v>'A'</v>
      </c>
      <c r="AH6" s="585">
        <f>IF(I6="", -1,I6*H6)</f>
        <v>1.1762560000000002</v>
      </c>
      <c r="AI6" s="582" t="str">
        <f>"'"&amp;G6&amp;"'"</f>
        <v>'NTM'</v>
      </c>
      <c r="AJ6" s="580">
        <f>J6</f>
        <v>7.0999999999999994E-2</v>
      </c>
      <c r="AK6" s="317">
        <v>30</v>
      </c>
      <c r="AL6" s="268">
        <f t="shared" ref="AL6:AL37" si="7">R6</f>
        <v>0</v>
      </c>
      <c r="AM6" s="249">
        <f t="shared" ref="AM6:AM37" si="8">O6</f>
        <v>3.16</v>
      </c>
      <c r="AN6" s="249">
        <f t="shared" ref="AN6:AN37" si="9">P6</f>
        <v>9.77</v>
      </c>
      <c r="AO6" s="239">
        <f t="shared" ref="AO6:AO37" si="10">gamma</f>
        <v>2.4</v>
      </c>
      <c r="AP6" s="239">
        <f t="shared" ref="AP6:AP37" si="11">Q6</f>
        <v>1</v>
      </c>
      <c r="AQ6" s="239">
        <v>0</v>
      </c>
      <c r="AR6" s="239">
        <v>15</v>
      </c>
      <c r="AS6" s="239">
        <f t="shared" ref="AS6:AS37" si="12">gamma</f>
        <v>2.4</v>
      </c>
      <c r="AT6" s="239">
        <v>0</v>
      </c>
      <c r="AU6" s="239">
        <v>0</v>
      </c>
      <c r="AV6" s="239">
        <f>T6</f>
        <v>0</v>
      </c>
      <c r="AW6" s="239">
        <f t="shared" ref="AW6:AW37" si="13">U6</f>
        <v>0.26</v>
      </c>
      <c r="AX6" s="239" t="s">
        <v>14</v>
      </c>
      <c r="AY6" s="239" t="s">
        <v>15</v>
      </c>
      <c r="AZ6" s="239" t="s">
        <v>14</v>
      </c>
      <c r="BA6" s="239" t="s">
        <v>15</v>
      </c>
      <c r="BB6" s="239">
        <v>0</v>
      </c>
      <c r="BC6" s="239">
        <v>0</v>
      </c>
      <c r="BD6" s="317">
        <v>1</v>
      </c>
      <c r="BE6" s="239">
        <f t="shared" ref="BE6:BE37" si="14">M6</f>
        <v>0</v>
      </c>
      <c r="BF6" s="239">
        <f t="shared" ref="BF6:BF37" si="15">V6+W6</f>
        <v>4000</v>
      </c>
      <c r="BG6" s="239">
        <v>1</v>
      </c>
      <c r="BH6" s="239">
        <v>1</v>
      </c>
      <c r="BI6" s="239">
        <v>1</v>
      </c>
      <c r="BJ6" s="239"/>
      <c r="BK6" s="239">
        <v>1</v>
      </c>
      <c r="BL6" s="239">
        <v>1</v>
      </c>
      <c r="BM6" s="239">
        <f t="shared" ref="BM6:BM37" si="16">V6</f>
        <v>400</v>
      </c>
      <c r="BN6" s="239">
        <f t="shared" ref="BN6:BN37" si="17">BF6</f>
        <v>4000</v>
      </c>
      <c r="BO6" s="239">
        <v>0</v>
      </c>
    </row>
    <row r="7" spans="1:71" s="32" customFormat="1" ht="12" customHeight="1" x14ac:dyDescent="0.2">
      <c r="A7" s="45" t="str">
        <f t="shared" si="0"/>
        <v>160000002</v>
      </c>
      <c r="B7" s="46">
        <v>1.6</v>
      </c>
      <c r="C7" s="47" t="s">
        <v>250</v>
      </c>
      <c r="D7" s="46" t="s">
        <v>181</v>
      </c>
      <c r="E7" s="48">
        <v>0</v>
      </c>
      <c r="F7" s="49">
        <v>1.35</v>
      </c>
      <c r="G7" s="46" t="s">
        <v>106</v>
      </c>
      <c r="H7" s="46">
        <f>'Wind Conditions'!$C$6</f>
        <v>12</v>
      </c>
      <c r="I7" s="471">
        <f>'Wind Conditions'!$C$20</f>
        <v>9.8021333333333349E-2</v>
      </c>
      <c r="J7" s="56">
        <f>'Wind Conditions'!$D$20</f>
        <v>7.0999999999999994E-2</v>
      </c>
      <c r="K7" s="46" t="s">
        <v>91</v>
      </c>
      <c r="L7" s="46">
        <v>0</v>
      </c>
      <c r="M7" s="545">
        <v>0</v>
      </c>
      <c r="N7" s="46" t="s">
        <v>183</v>
      </c>
      <c r="O7" s="61">
        <f>VLOOKUP(MOD(180-$L7,360),'Wave and Current Conditions'!$C$33:$E$44,2,TRUE)</f>
        <v>3.16</v>
      </c>
      <c r="P7" s="61">
        <f>VLOOKUP(MOD(180-$L7,360),'Wave and Current Conditions'!$C$33:$E$44,3,TRUE)</f>
        <v>9.77</v>
      </c>
      <c r="Q7" s="46">
        <v>2</v>
      </c>
      <c r="R7" s="49">
        <f t="shared" si="1"/>
        <v>0</v>
      </c>
      <c r="S7" s="62" t="s">
        <v>184</v>
      </c>
      <c r="T7" s="32">
        <f t="shared" si="2"/>
        <v>0</v>
      </c>
      <c r="U7" s="66">
        <f>'Wave and Current Conditions'!$D$99</f>
        <v>0.26</v>
      </c>
      <c r="V7" s="46">
        <v>400</v>
      </c>
      <c r="W7" s="46">
        <v>3600</v>
      </c>
      <c r="X7" s="49">
        <v>0.01</v>
      </c>
      <c r="Y7" s="248"/>
      <c r="Z7" s="239"/>
      <c r="AA7" s="239"/>
      <c r="AB7" s="239" t="str">
        <f t="shared" si="3"/>
        <v>'160000002'</v>
      </c>
      <c r="AC7" s="239" t="str">
        <f>AC6</f>
        <v>''POW'</v>
      </c>
      <c r="AD7" s="239">
        <f t="shared" si="4"/>
        <v>0</v>
      </c>
      <c r="AE7" s="239">
        <f t="shared" si="5"/>
        <v>12</v>
      </c>
      <c r="AF7" s="239">
        <f>AF6</f>
        <v>1</v>
      </c>
      <c r="AG7" s="239" t="str">
        <f t="shared" si="6"/>
        <v>'B'</v>
      </c>
      <c r="AH7" s="590">
        <f t="shared" ref="AH7:AH70" si="18">IF(I7="", -1,I7*H7)</f>
        <v>1.1762560000000002</v>
      </c>
      <c r="AI7" s="587" t="str">
        <f t="shared" ref="AI7:AI70" si="19">"'"&amp;G7&amp;"'"</f>
        <v>'NTM'</v>
      </c>
      <c r="AJ7" s="580">
        <f t="shared" ref="AJ7:AJ70" si="20">J7</f>
        <v>7.0999999999999994E-2</v>
      </c>
      <c r="AK7" s="239">
        <f>AK6</f>
        <v>30</v>
      </c>
      <c r="AL7" s="268">
        <f t="shared" si="7"/>
        <v>0</v>
      </c>
      <c r="AM7" s="249">
        <f t="shared" si="8"/>
        <v>3.16</v>
      </c>
      <c r="AN7" s="249">
        <f t="shared" si="9"/>
        <v>9.77</v>
      </c>
      <c r="AO7" s="239">
        <f t="shared" si="10"/>
        <v>2.4</v>
      </c>
      <c r="AP7" s="239">
        <f t="shared" si="11"/>
        <v>2</v>
      </c>
      <c r="AQ7" s="239">
        <v>0</v>
      </c>
      <c r="AR7" s="239">
        <v>15</v>
      </c>
      <c r="AS7" s="239">
        <f t="shared" si="12"/>
        <v>2.4</v>
      </c>
      <c r="AT7" s="239">
        <v>0</v>
      </c>
      <c r="AU7" s="239">
        <v>0</v>
      </c>
      <c r="AV7" s="239">
        <f t="shared" ref="AV7:AV70" si="21">T7</f>
        <v>0</v>
      </c>
      <c r="AW7" s="239">
        <f t="shared" si="13"/>
        <v>0.26</v>
      </c>
      <c r="AX7" s="239" t="s">
        <v>14</v>
      </c>
      <c r="AY7" s="239" t="s">
        <v>15</v>
      </c>
      <c r="AZ7" s="239" t="s">
        <v>14</v>
      </c>
      <c r="BA7" s="239" t="s">
        <v>15</v>
      </c>
      <c r="BB7" s="239">
        <v>0</v>
      </c>
      <c r="BC7" s="239">
        <v>0</v>
      </c>
      <c r="BD7" s="239">
        <f>BD6</f>
        <v>1</v>
      </c>
      <c r="BE7" s="239">
        <f t="shared" si="14"/>
        <v>0</v>
      </c>
      <c r="BF7" s="239">
        <f t="shared" si="15"/>
        <v>4000</v>
      </c>
      <c r="BG7" s="239">
        <v>1</v>
      </c>
      <c r="BH7" s="239">
        <v>1</v>
      </c>
      <c r="BI7" s="239">
        <v>1</v>
      </c>
      <c r="BJ7" s="239"/>
      <c r="BK7" s="239">
        <v>1</v>
      </c>
      <c r="BL7" s="239">
        <v>1</v>
      </c>
      <c r="BM7" s="239">
        <f t="shared" si="16"/>
        <v>400</v>
      </c>
      <c r="BN7" s="239">
        <f t="shared" si="17"/>
        <v>4000</v>
      </c>
      <c r="BO7" s="239">
        <v>0</v>
      </c>
    </row>
    <row r="8" spans="1:71" s="33" customFormat="1" ht="12" customHeight="1" x14ac:dyDescent="0.2">
      <c r="A8" s="45" t="str">
        <f t="shared" si="0"/>
        <v>160000003</v>
      </c>
      <c r="B8" s="46">
        <v>1.6</v>
      </c>
      <c r="C8" s="47" t="s">
        <v>250</v>
      </c>
      <c r="D8" s="46" t="s">
        <v>181</v>
      </c>
      <c r="E8" s="48">
        <v>0</v>
      </c>
      <c r="F8" s="49">
        <v>1.35</v>
      </c>
      <c r="G8" s="46" t="s">
        <v>106</v>
      </c>
      <c r="H8" s="46">
        <f>'Wind Conditions'!$C$6</f>
        <v>12</v>
      </c>
      <c r="I8" s="471">
        <f>'Wind Conditions'!$C$20</f>
        <v>9.8021333333333349E-2</v>
      </c>
      <c r="J8" s="56">
        <f>'Wind Conditions'!$D$20</f>
        <v>7.0999999999999994E-2</v>
      </c>
      <c r="K8" s="46" t="s">
        <v>186</v>
      </c>
      <c r="L8" s="46">
        <v>0</v>
      </c>
      <c r="M8" s="545">
        <v>0</v>
      </c>
      <c r="N8" s="46" t="s">
        <v>183</v>
      </c>
      <c r="O8" s="61">
        <f>VLOOKUP(MOD(180-$L8,360),'Wave and Current Conditions'!$C$33:$E$44,2,TRUE)</f>
        <v>3.16</v>
      </c>
      <c r="P8" s="61">
        <f>VLOOKUP(MOD(180-$L8,360),'Wave and Current Conditions'!$C$33:$E$44,3,TRUE)</f>
        <v>9.77</v>
      </c>
      <c r="Q8" s="46">
        <v>3</v>
      </c>
      <c r="R8" s="49">
        <f t="shared" si="1"/>
        <v>0</v>
      </c>
      <c r="S8" s="62" t="s">
        <v>184</v>
      </c>
      <c r="T8" s="32">
        <f t="shared" si="2"/>
        <v>0</v>
      </c>
      <c r="U8" s="66">
        <f>'Wave and Current Conditions'!$D$99</f>
        <v>0.26</v>
      </c>
      <c r="V8" s="46">
        <v>400</v>
      </c>
      <c r="W8" s="46">
        <v>3600</v>
      </c>
      <c r="X8" s="49">
        <v>0.01</v>
      </c>
      <c r="Y8" s="248"/>
      <c r="Z8" s="250"/>
      <c r="AA8" s="250"/>
      <c r="AB8" s="239" t="str">
        <f t="shared" si="3"/>
        <v>'160000003'</v>
      </c>
      <c r="AC8" s="239" t="str">
        <f t="shared" ref="AC8:AC71" si="22">AC7</f>
        <v>''POW'</v>
      </c>
      <c r="AD8" s="239">
        <f t="shared" si="4"/>
        <v>0</v>
      </c>
      <c r="AE8" s="239">
        <f t="shared" si="5"/>
        <v>12</v>
      </c>
      <c r="AF8" s="239">
        <f t="shared" ref="AF8:AF71" si="23">AF7</f>
        <v>1</v>
      </c>
      <c r="AG8" s="239" t="str">
        <f t="shared" si="6"/>
        <v>'C'</v>
      </c>
      <c r="AH8" s="590">
        <f t="shared" si="18"/>
        <v>1.1762560000000002</v>
      </c>
      <c r="AI8" s="587" t="str">
        <f t="shared" si="19"/>
        <v>'NTM'</v>
      </c>
      <c r="AJ8" s="580">
        <f t="shared" si="20"/>
        <v>7.0999999999999994E-2</v>
      </c>
      <c r="AK8" s="239">
        <f t="shared" ref="AK8:AK71" si="24">AK7</f>
        <v>30</v>
      </c>
      <c r="AL8" s="268">
        <f t="shared" si="7"/>
        <v>0</v>
      </c>
      <c r="AM8" s="249">
        <f t="shared" si="8"/>
        <v>3.16</v>
      </c>
      <c r="AN8" s="249">
        <f t="shared" si="9"/>
        <v>9.77</v>
      </c>
      <c r="AO8" s="239">
        <f t="shared" si="10"/>
        <v>2.4</v>
      </c>
      <c r="AP8" s="239">
        <f t="shared" si="11"/>
        <v>3</v>
      </c>
      <c r="AQ8" s="239">
        <v>0</v>
      </c>
      <c r="AR8" s="239">
        <v>15</v>
      </c>
      <c r="AS8" s="239">
        <f t="shared" si="12"/>
        <v>2.4</v>
      </c>
      <c r="AT8" s="239">
        <v>0</v>
      </c>
      <c r="AU8" s="239">
        <v>0</v>
      </c>
      <c r="AV8" s="239">
        <f t="shared" si="21"/>
        <v>0</v>
      </c>
      <c r="AW8" s="239">
        <f t="shared" si="13"/>
        <v>0.26</v>
      </c>
      <c r="AX8" s="239" t="s">
        <v>14</v>
      </c>
      <c r="AY8" s="239" t="s">
        <v>15</v>
      </c>
      <c r="AZ8" s="239" t="s">
        <v>14</v>
      </c>
      <c r="BA8" s="239" t="s">
        <v>15</v>
      </c>
      <c r="BB8" s="239">
        <v>0</v>
      </c>
      <c r="BC8" s="239">
        <v>0</v>
      </c>
      <c r="BD8" s="239">
        <f t="shared" ref="BD8:BD71" si="25">BD7</f>
        <v>1</v>
      </c>
      <c r="BE8" s="239">
        <f t="shared" si="14"/>
        <v>0</v>
      </c>
      <c r="BF8" s="239">
        <f t="shared" si="15"/>
        <v>4000</v>
      </c>
      <c r="BG8" s="239">
        <v>1</v>
      </c>
      <c r="BH8" s="239">
        <v>1</v>
      </c>
      <c r="BI8" s="239">
        <v>1</v>
      </c>
      <c r="BJ8" s="239"/>
      <c r="BK8" s="239">
        <v>1</v>
      </c>
      <c r="BL8" s="239">
        <v>1</v>
      </c>
      <c r="BM8" s="239">
        <f t="shared" si="16"/>
        <v>400</v>
      </c>
      <c r="BN8" s="239">
        <f t="shared" si="17"/>
        <v>4000</v>
      </c>
      <c r="BO8" s="239">
        <v>0</v>
      </c>
    </row>
    <row r="9" spans="1:71" s="32" customFormat="1" ht="12" customHeight="1" x14ac:dyDescent="0.2">
      <c r="A9" s="45" t="str">
        <f t="shared" si="0"/>
        <v>160000004</v>
      </c>
      <c r="B9" s="46">
        <v>1.6</v>
      </c>
      <c r="C9" s="47" t="s">
        <v>250</v>
      </c>
      <c r="D9" s="46" t="s">
        <v>181</v>
      </c>
      <c r="E9" s="48">
        <v>0</v>
      </c>
      <c r="F9" s="49">
        <v>1.35</v>
      </c>
      <c r="G9" s="45" t="s">
        <v>106</v>
      </c>
      <c r="H9" s="46">
        <f>'Wind Conditions'!$C$6</f>
        <v>12</v>
      </c>
      <c r="I9" s="471">
        <f>'Wind Conditions'!$C$20</f>
        <v>9.8021333333333349E-2</v>
      </c>
      <c r="J9" s="56">
        <f>'Wind Conditions'!$D$20</f>
        <v>7.0999999999999994E-2</v>
      </c>
      <c r="K9" s="46" t="s">
        <v>187</v>
      </c>
      <c r="L9" s="46">
        <v>0</v>
      </c>
      <c r="M9" s="545">
        <v>0</v>
      </c>
      <c r="N9" s="46" t="s">
        <v>183</v>
      </c>
      <c r="O9" s="61">
        <f>VLOOKUP(MOD(180-$L9,360),'Wave and Current Conditions'!$C$33:$E$44,2,TRUE)</f>
        <v>3.16</v>
      </c>
      <c r="P9" s="61">
        <f>VLOOKUP(MOD(180-$L9,360),'Wave and Current Conditions'!$C$33:$E$44,3,TRUE)</f>
        <v>9.77</v>
      </c>
      <c r="Q9" s="46">
        <v>4</v>
      </c>
      <c r="R9" s="49">
        <f t="shared" si="1"/>
        <v>0</v>
      </c>
      <c r="S9" s="62" t="s">
        <v>184</v>
      </c>
      <c r="T9" s="32">
        <f t="shared" si="2"/>
        <v>0</v>
      </c>
      <c r="U9" s="66">
        <f>'Wave and Current Conditions'!$D$99</f>
        <v>0.26</v>
      </c>
      <c r="V9" s="46">
        <v>400</v>
      </c>
      <c r="W9" s="46">
        <v>3600</v>
      </c>
      <c r="X9" s="49">
        <v>0.01</v>
      </c>
      <c r="Y9" s="248"/>
      <c r="Z9" s="239"/>
      <c r="AA9" s="239"/>
      <c r="AB9" s="239" t="str">
        <f t="shared" si="3"/>
        <v>'160000004'</v>
      </c>
      <c r="AC9" s="239" t="str">
        <f t="shared" si="22"/>
        <v>''POW'</v>
      </c>
      <c r="AD9" s="239">
        <f t="shared" si="4"/>
        <v>0</v>
      </c>
      <c r="AE9" s="239">
        <f t="shared" si="5"/>
        <v>12</v>
      </c>
      <c r="AF9" s="239">
        <f t="shared" si="23"/>
        <v>1</v>
      </c>
      <c r="AG9" s="239" t="str">
        <f t="shared" si="6"/>
        <v>'D'</v>
      </c>
      <c r="AH9" s="590">
        <f t="shared" si="18"/>
        <v>1.1762560000000002</v>
      </c>
      <c r="AI9" s="587" t="str">
        <f t="shared" si="19"/>
        <v>'NTM'</v>
      </c>
      <c r="AJ9" s="580">
        <f t="shared" si="20"/>
        <v>7.0999999999999994E-2</v>
      </c>
      <c r="AK9" s="239">
        <f t="shared" si="24"/>
        <v>30</v>
      </c>
      <c r="AL9" s="268">
        <f t="shared" si="7"/>
        <v>0</v>
      </c>
      <c r="AM9" s="249">
        <f t="shared" si="8"/>
        <v>3.16</v>
      </c>
      <c r="AN9" s="249">
        <f t="shared" si="9"/>
        <v>9.77</v>
      </c>
      <c r="AO9" s="239">
        <f t="shared" si="10"/>
        <v>2.4</v>
      </c>
      <c r="AP9" s="239">
        <f t="shared" si="11"/>
        <v>4</v>
      </c>
      <c r="AQ9" s="239">
        <v>0</v>
      </c>
      <c r="AR9" s="239">
        <v>15</v>
      </c>
      <c r="AS9" s="239">
        <f t="shared" si="12"/>
        <v>2.4</v>
      </c>
      <c r="AT9" s="239">
        <v>0</v>
      </c>
      <c r="AU9" s="239">
        <v>0</v>
      </c>
      <c r="AV9" s="239">
        <f t="shared" si="21"/>
        <v>0</v>
      </c>
      <c r="AW9" s="239">
        <f t="shared" si="13"/>
        <v>0.26</v>
      </c>
      <c r="AX9" s="239" t="s">
        <v>14</v>
      </c>
      <c r="AY9" s="239" t="s">
        <v>15</v>
      </c>
      <c r="AZ9" s="239" t="s">
        <v>14</v>
      </c>
      <c r="BA9" s="239" t="s">
        <v>15</v>
      </c>
      <c r="BB9" s="239">
        <v>0</v>
      </c>
      <c r="BC9" s="239">
        <v>0</v>
      </c>
      <c r="BD9" s="239">
        <f t="shared" si="25"/>
        <v>1</v>
      </c>
      <c r="BE9" s="239">
        <f t="shared" si="14"/>
        <v>0</v>
      </c>
      <c r="BF9" s="239">
        <f t="shared" si="15"/>
        <v>4000</v>
      </c>
      <c r="BG9" s="239">
        <v>1</v>
      </c>
      <c r="BH9" s="239">
        <v>1</v>
      </c>
      <c r="BI9" s="239">
        <v>1</v>
      </c>
      <c r="BJ9" s="239"/>
      <c r="BK9" s="239">
        <v>1</v>
      </c>
      <c r="BL9" s="239">
        <v>1</v>
      </c>
      <c r="BM9" s="239">
        <f t="shared" si="16"/>
        <v>400</v>
      </c>
      <c r="BN9" s="239">
        <f t="shared" si="17"/>
        <v>4000</v>
      </c>
      <c r="BO9" s="239">
        <v>0</v>
      </c>
    </row>
    <row r="10" spans="1:71" s="32" customFormat="1" ht="12" customHeight="1" x14ac:dyDescent="0.2">
      <c r="A10" s="45" t="str">
        <f t="shared" si="0"/>
        <v>160000005</v>
      </c>
      <c r="B10" s="46">
        <v>1.6</v>
      </c>
      <c r="C10" s="47" t="s">
        <v>250</v>
      </c>
      <c r="D10" s="46" t="s">
        <v>181</v>
      </c>
      <c r="E10" s="48">
        <v>0</v>
      </c>
      <c r="F10" s="49">
        <v>1.35</v>
      </c>
      <c r="G10" s="46" t="s">
        <v>106</v>
      </c>
      <c r="H10" s="46">
        <f>'Wind Conditions'!$C$6</f>
        <v>12</v>
      </c>
      <c r="I10" s="471">
        <f>'Wind Conditions'!$C$20</f>
        <v>9.8021333333333349E-2</v>
      </c>
      <c r="J10" s="56">
        <f>'Wind Conditions'!$D$20</f>
        <v>7.0999999999999994E-2</v>
      </c>
      <c r="K10" s="46" t="s">
        <v>188</v>
      </c>
      <c r="L10" s="46">
        <v>0</v>
      </c>
      <c r="M10" s="545">
        <v>0</v>
      </c>
      <c r="N10" s="46" t="s">
        <v>183</v>
      </c>
      <c r="O10" s="61">
        <f>VLOOKUP(MOD(180-$L10,360),'Wave and Current Conditions'!$C$33:$E$44,2,TRUE)</f>
        <v>3.16</v>
      </c>
      <c r="P10" s="61">
        <f>VLOOKUP(MOD(180-$L10,360),'Wave and Current Conditions'!$C$33:$E$44,3,TRUE)</f>
        <v>9.77</v>
      </c>
      <c r="Q10" s="46">
        <v>5</v>
      </c>
      <c r="R10" s="49">
        <f t="shared" si="1"/>
        <v>0</v>
      </c>
      <c r="S10" s="62" t="s">
        <v>184</v>
      </c>
      <c r="T10" s="32">
        <f t="shared" si="2"/>
        <v>0</v>
      </c>
      <c r="U10" s="66">
        <f>'Wave and Current Conditions'!$D$99</f>
        <v>0.26</v>
      </c>
      <c r="V10" s="46">
        <v>400</v>
      </c>
      <c r="W10" s="46">
        <v>3600</v>
      </c>
      <c r="X10" s="49">
        <v>0.01</v>
      </c>
      <c r="Y10" s="248"/>
      <c r="Z10" s="239"/>
      <c r="AA10" s="239"/>
      <c r="AB10" s="239" t="str">
        <f t="shared" si="3"/>
        <v>'160000005'</v>
      </c>
      <c r="AC10" s="239" t="str">
        <f t="shared" si="22"/>
        <v>''POW'</v>
      </c>
      <c r="AD10" s="239">
        <f t="shared" si="4"/>
        <v>0</v>
      </c>
      <c r="AE10" s="239">
        <f t="shared" si="5"/>
        <v>12</v>
      </c>
      <c r="AF10" s="239">
        <f t="shared" si="23"/>
        <v>1</v>
      </c>
      <c r="AG10" s="239" t="str">
        <f t="shared" si="6"/>
        <v>'E'</v>
      </c>
      <c r="AH10" s="590">
        <f t="shared" si="18"/>
        <v>1.1762560000000002</v>
      </c>
      <c r="AI10" s="587" t="str">
        <f t="shared" si="19"/>
        <v>'NTM'</v>
      </c>
      <c r="AJ10" s="580">
        <f t="shared" si="20"/>
        <v>7.0999999999999994E-2</v>
      </c>
      <c r="AK10" s="239">
        <f t="shared" si="24"/>
        <v>30</v>
      </c>
      <c r="AL10" s="268">
        <f t="shared" si="7"/>
        <v>0</v>
      </c>
      <c r="AM10" s="249">
        <f t="shared" si="8"/>
        <v>3.16</v>
      </c>
      <c r="AN10" s="249">
        <f t="shared" si="9"/>
        <v>9.77</v>
      </c>
      <c r="AO10" s="239">
        <f t="shared" si="10"/>
        <v>2.4</v>
      </c>
      <c r="AP10" s="239">
        <f t="shared" si="11"/>
        <v>5</v>
      </c>
      <c r="AQ10" s="239">
        <v>0</v>
      </c>
      <c r="AR10" s="239">
        <v>15</v>
      </c>
      <c r="AS10" s="239">
        <f t="shared" si="12"/>
        <v>2.4</v>
      </c>
      <c r="AT10" s="239">
        <v>0</v>
      </c>
      <c r="AU10" s="239">
        <v>0</v>
      </c>
      <c r="AV10" s="239">
        <f t="shared" si="21"/>
        <v>0</v>
      </c>
      <c r="AW10" s="239">
        <f t="shared" si="13"/>
        <v>0.26</v>
      </c>
      <c r="AX10" s="239" t="s">
        <v>14</v>
      </c>
      <c r="AY10" s="239" t="s">
        <v>15</v>
      </c>
      <c r="AZ10" s="239" t="s">
        <v>14</v>
      </c>
      <c r="BA10" s="239" t="s">
        <v>15</v>
      </c>
      <c r="BB10" s="239">
        <v>0</v>
      </c>
      <c r="BC10" s="239">
        <v>0</v>
      </c>
      <c r="BD10" s="239">
        <f t="shared" si="25"/>
        <v>1</v>
      </c>
      <c r="BE10" s="239">
        <f t="shared" si="14"/>
        <v>0</v>
      </c>
      <c r="BF10" s="239">
        <f t="shared" si="15"/>
        <v>4000</v>
      </c>
      <c r="BG10" s="239">
        <v>1</v>
      </c>
      <c r="BH10" s="239">
        <v>1</v>
      </c>
      <c r="BI10" s="239">
        <v>1</v>
      </c>
      <c r="BJ10" s="239"/>
      <c r="BK10" s="239">
        <v>1</v>
      </c>
      <c r="BL10" s="239">
        <v>1</v>
      </c>
      <c r="BM10" s="239">
        <f t="shared" si="16"/>
        <v>400</v>
      </c>
      <c r="BN10" s="239">
        <f t="shared" si="17"/>
        <v>4000</v>
      </c>
      <c r="BO10" s="239">
        <v>0</v>
      </c>
    </row>
    <row r="11" spans="1:71" s="33" customFormat="1" ht="12" customHeight="1" x14ac:dyDescent="0.2">
      <c r="A11" s="50" t="str">
        <f t="shared" si="0"/>
        <v>160000006</v>
      </c>
      <c r="B11" s="51">
        <v>1.6</v>
      </c>
      <c r="C11" s="47" t="s">
        <v>250</v>
      </c>
      <c r="D11" s="51" t="s">
        <v>181</v>
      </c>
      <c r="E11" s="52">
        <v>0</v>
      </c>
      <c r="F11" s="53">
        <v>1.35</v>
      </c>
      <c r="G11" s="51" t="s">
        <v>106</v>
      </c>
      <c r="H11" s="51">
        <f>'Wind Conditions'!$C$6</f>
        <v>12</v>
      </c>
      <c r="I11" s="472">
        <f>'Wind Conditions'!$C$20</f>
        <v>9.8021333333333349E-2</v>
      </c>
      <c r="J11" s="57">
        <f>'Wind Conditions'!$D$20</f>
        <v>7.0999999999999994E-2</v>
      </c>
      <c r="K11" s="51" t="s">
        <v>190</v>
      </c>
      <c r="L11" s="51">
        <v>0</v>
      </c>
      <c r="M11" s="545">
        <v>0</v>
      </c>
      <c r="N11" s="51" t="s">
        <v>183</v>
      </c>
      <c r="O11" s="61">
        <f>VLOOKUP(MOD(180-$L11,360),'Wave and Current Conditions'!$C$33:$E$44,2,TRUE)</f>
        <v>3.16</v>
      </c>
      <c r="P11" s="61">
        <f>VLOOKUP(MOD(180-$L11,360),'Wave and Current Conditions'!$C$33:$E$44,3,TRUE)</f>
        <v>9.77</v>
      </c>
      <c r="Q11" s="51">
        <v>6</v>
      </c>
      <c r="R11" s="53">
        <f t="shared" si="1"/>
        <v>0</v>
      </c>
      <c r="S11" s="33" t="s">
        <v>184</v>
      </c>
      <c r="T11" s="33">
        <f t="shared" si="2"/>
        <v>0</v>
      </c>
      <c r="U11" s="67">
        <f>'Wave and Current Conditions'!$D$99</f>
        <v>0.26</v>
      </c>
      <c r="V11" s="46">
        <v>400</v>
      </c>
      <c r="W11" s="51">
        <v>3600</v>
      </c>
      <c r="X11" s="53">
        <v>0.01</v>
      </c>
      <c r="Y11" s="252"/>
      <c r="Z11" s="250"/>
      <c r="AA11" s="250"/>
      <c r="AB11" s="239" t="str">
        <f t="shared" si="3"/>
        <v>'160000006'</v>
      </c>
      <c r="AC11" s="239" t="str">
        <f t="shared" si="22"/>
        <v>''POW'</v>
      </c>
      <c r="AD11" s="239">
        <f t="shared" si="4"/>
        <v>0</v>
      </c>
      <c r="AE11" s="239">
        <f t="shared" si="5"/>
        <v>12</v>
      </c>
      <c r="AF11" s="239">
        <f t="shared" si="23"/>
        <v>1</v>
      </c>
      <c r="AG11" s="239" t="str">
        <f t="shared" si="6"/>
        <v>'F'</v>
      </c>
      <c r="AH11" s="590">
        <f t="shared" si="18"/>
        <v>1.1762560000000002</v>
      </c>
      <c r="AI11" s="587" t="str">
        <f t="shared" si="19"/>
        <v>'NTM'</v>
      </c>
      <c r="AJ11" s="580">
        <f t="shared" si="20"/>
        <v>7.0999999999999994E-2</v>
      </c>
      <c r="AK11" s="239">
        <f t="shared" si="24"/>
        <v>30</v>
      </c>
      <c r="AL11" s="268">
        <f t="shared" si="7"/>
        <v>0</v>
      </c>
      <c r="AM11" s="249">
        <f t="shared" si="8"/>
        <v>3.16</v>
      </c>
      <c r="AN11" s="249">
        <f t="shared" si="9"/>
        <v>9.77</v>
      </c>
      <c r="AO11" s="239">
        <f t="shared" si="10"/>
        <v>2.4</v>
      </c>
      <c r="AP11" s="239">
        <f t="shared" si="11"/>
        <v>6</v>
      </c>
      <c r="AQ11" s="239">
        <v>0</v>
      </c>
      <c r="AR11" s="239">
        <v>15</v>
      </c>
      <c r="AS11" s="239">
        <f t="shared" si="12"/>
        <v>2.4</v>
      </c>
      <c r="AT11" s="239">
        <v>0</v>
      </c>
      <c r="AU11" s="239">
        <v>0</v>
      </c>
      <c r="AV11" s="239">
        <f t="shared" si="21"/>
        <v>0</v>
      </c>
      <c r="AW11" s="239">
        <f t="shared" si="13"/>
        <v>0.26</v>
      </c>
      <c r="AX11" s="239" t="s">
        <v>14</v>
      </c>
      <c r="AY11" s="239" t="s">
        <v>15</v>
      </c>
      <c r="AZ11" s="239" t="s">
        <v>14</v>
      </c>
      <c r="BA11" s="239" t="s">
        <v>15</v>
      </c>
      <c r="BB11" s="239">
        <v>0</v>
      </c>
      <c r="BC11" s="239">
        <v>0</v>
      </c>
      <c r="BD11" s="239">
        <f t="shared" si="25"/>
        <v>1</v>
      </c>
      <c r="BE11" s="239">
        <f t="shared" si="14"/>
        <v>0</v>
      </c>
      <c r="BF11" s="239">
        <f t="shared" si="15"/>
        <v>4000</v>
      </c>
      <c r="BG11" s="239">
        <v>1</v>
      </c>
      <c r="BH11" s="239">
        <v>1</v>
      </c>
      <c r="BI11" s="239">
        <v>1</v>
      </c>
      <c r="BJ11" s="239"/>
      <c r="BK11" s="239">
        <v>1</v>
      </c>
      <c r="BL11" s="239">
        <v>1</v>
      </c>
      <c r="BM11" s="239">
        <f t="shared" si="16"/>
        <v>400</v>
      </c>
      <c r="BN11" s="239">
        <f t="shared" si="17"/>
        <v>4000</v>
      </c>
      <c r="BO11" s="239">
        <v>0</v>
      </c>
    </row>
    <row r="12" spans="1:71" s="32" customFormat="1" ht="12" customHeight="1" x14ac:dyDescent="0.2">
      <c r="A12" s="45" t="str">
        <f t="shared" si="0"/>
        <v>160000007</v>
      </c>
      <c r="B12" s="46">
        <v>1.6</v>
      </c>
      <c r="C12" s="47" t="s">
        <v>250</v>
      </c>
      <c r="D12" s="46" t="s">
        <v>181</v>
      </c>
      <c r="E12" s="48">
        <v>0</v>
      </c>
      <c r="F12" s="49">
        <v>1.35</v>
      </c>
      <c r="G12" s="46" t="s">
        <v>106</v>
      </c>
      <c r="H12" s="46">
        <f>'Wind Conditions'!$C$6</f>
        <v>12</v>
      </c>
      <c r="I12" s="471">
        <f>'Wind Conditions'!$C$20</f>
        <v>9.8021333333333349E-2</v>
      </c>
      <c r="J12" s="56">
        <f>'Wind Conditions'!$D$20</f>
        <v>7.0999999999999994E-2</v>
      </c>
      <c r="K12" s="46" t="s">
        <v>191</v>
      </c>
      <c r="L12" s="46">
        <v>0</v>
      </c>
      <c r="M12" s="545">
        <v>0</v>
      </c>
      <c r="N12" s="46" t="s">
        <v>183</v>
      </c>
      <c r="O12" s="61">
        <f>VLOOKUP(MOD(180-$L12,360),'Wave and Current Conditions'!$C$33:$E$44,2,TRUE)</f>
        <v>3.16</v>
      </c>
      <c r="P12" s="61">
        <f>VLOOKUP(MOD(180-$L12,360),'Wave and Current Conditions'!$C$33:$E$44,3,TRUE)</f>
        <v>9.77</v>
      </c>
      <c r="Q12" s="46">
        <v>7</v>
      </c>
      <c r="R12" s="49">
        <f t="shared" si="1"/>
        <v>0</v>
      </c>
      <c r="S12" s="62" t="s">
        <v>184</v>
      </c>
      <c r="T12" s="32">
        <f t="shared" si="2"/>
        <v>0</v>
      </c>
      <c r="U12" s="66">
        <f>'Wave and Current Conditions'!$D$99</f>
        <v>0.26</v>
      </c>
      <c r="V12" s="46">
        <v>400</v>
      </c>
      <c r="W12" s="46">
        <v>3600</v>
      </c>
      <c r="X12" s="49">
        <v>0.01</v>
      </c>
      <c r="Y12" s="248"/>
      <c r="Z12" s="239"/>
      <c r="AA12" s="239"/>
      <c r="AB12" s="239" t="str">
        <f t="shared" si="3"/>
        <v>'160000007'</v>
      </c>
      <c r="AC12" s="239" t="str">
        <f t="shared" si="22"/>
        <v>''POW'</v>
      </c>
      <c r="AD12" s="239">
        <f t="shared" si="4"/>
        <v>0</v>
      </c>
      <c r="AE12" s="239">
        <f t="shared" si="5"/>
        <v>12</v>
      </c>
      <c r="AF12" s="239">
        <f t="shared" si="23"/>
        <v>1</v>
      </c>
      <c r="AG12" s="239" t="str">
        <f t="shared" si="6"/>
        <v>'G'</v>
      </c>
      <c r="AH12" s="590">
        <f t="shared" si="18"/>
        <v>1.1762560000000002</v>
      </c>
      <c r="AI12" s="587" t="str">
        <f t="shared" si="19"/>
        <v>'NTM'</v>
      </c>
      <c r="AJ12" s="580">
        <f t="shared" si="20"/>
        <v>7.0999999999999994E-2</v>
      </c>
      <c r="AK12" s="239">
        <f t="shared" si="24"/>
        <v>30</v>
      </c>
      <c r="AL12" s="268">
        <f t="shared" si="7"/>
        <v>0</v>
      </c>
      <c r="AM12" s="249">
        <f t="shared" si="8"/>
        <v>3.16</v>
      </c>
      <c r="AN12" s="249">
        <f t="shared" si="9"/>
        <v>9.77</v>
      </c>
      <c r="AO12" s="239">
        <f t="shared" si="10"/>
        <v>2.4</v>
      </c>
      <c r="AP12" s="239">
        <f t="shared" si="11"/>
        <v>7</v>
      </c>
      <c r="AQ12" s="239">
        <v>0</v>
      </c>
      <c r="AR12" s="239">
        <v>15</v>
      </c>
      <c r="AS12" s="239">
        <f t="shared" si="12"/>
        <v>2.4</v>
      </c>
      <c r="AT12" s="239">
        <v>0</v>
      </c>
      <c r="AU12" s="239">
        <v>0</v>
      </c>
      <c r="AV12" s="239">
        <f t="shared" si="21"/>
        <v>0</v>
      </c>
      <c r="AW12" s="239">
        <f t="shared" si="13"/>
        <v>0.26</v>
      </c>
      <c r="AX12" s="239" t="s">
        <v>14</v>
      </c>
      <c r="AY12" s="239" t="s">
        <v>15</v>
      </c>
      <c r="AZ12" s="239" t="s">
        <v>14</v>
      </c>
      <c r="BA12" s="239" t="s">
        <v>15</v>
      </c>
      <c r="BB12" s="239">
        <v>0</v>
      </c>
      <c r="BC12" s="239">
        <v>0</v>
      </c>
      <c r="BD12" s="239">
        <f t="shared" si="25"/>
        <v>1</v>
      </c>
      <c r="BE12" s="239">
        <f t="shared" si="14"/>
        <v>0</v>
      </c>
      <c r="BF12" s="239">
        <f t="shared" si="15"/>
        <v>4000</v>
      </c>
      <c r="BG12" s="239">
        <v>1</v>
      </c>
      <c r="BH12" s="239">
        <v>1</v>
      </c>
      <c r="BI12" s="239">
        <v>1</v>
      </c>
      <c r="BJ12" s="239"/>
      <c r="BK12" s="239">
        <v>1</v>
      </c>
      <c r="BL12" s="239">
        <v>1</v>
      </c>
      <c r="BM12" s="239">
        <f t="shared" si="16"/>
        <v>400</v>
      </c>
      <c r="BN12" s="239">
        <f t="shared" si="17"/>
        <v>4000</v>
      </c>
      <c r="BO12" s="239">
        <v>0</v>
      </c>
    </row>
    <row r="13" spans="1:71" s="32" customFormat="1" ht="12" customHeight="1" x14ac:dyDescent="0.2">
      <c r="A13" s="45" t="str">
        <f t="shared" si="0"/>
        <v>160000008</v>
      </c>
      <c r="B13" s="46">
        <v>1.6</v>
      </c>
      <c r="C13" s="47" t="s">
        <v>250</v>
      </c>
      <c r="D13" s="46" t="s">
        <v>181</v>
      </c>
      <c r="E13" s="48">
        <v>0</v>
      </c>
      <c r="F13" s="49">
        <v>1.35</v>
      </c>
      <c r="G13" s="46" t="s">
        <v>106</v>
      </c>
      <c r="H13" s="46">
        <f>'Wind Conditions'!$C$6</f>
        <v>12</v>
      </c>
      <c r="I13" s="471">
        <f>'Wind Conditions'!$C$20</f>
        <v>9.8021333333333349E-2</v>
      </c>
      <c r="J13" s="56">
        <f>'Wind Conditions'!$D$20</f>
        <v>7.0999999999999994E-2</v>
      </c>
      <c r="K13" s="46" t="s">
        <v>192</v>
      </c>
      <c r="L13" s="46">
        <v>0</v>
      </c>
      <c r="M13" s="545">
        <v>0</v>
      </c>
      <c r="N13" s="46" t="s">
        <v>183</v>
      </c>
      <c r="O13" s="61">
        <f>VLOOKUP(MOD(180-$L13,360),'Wave and Current Conditions'!$C$33:$E$44,2,TRUE)</f>
        <v>3.16</v>
      </c>
      <c r="P13" s="61">
        <f>VLOOKUP(MOD(180-$L13,360),'Wave and Current Conditions'!$C$33:$E$44,3,TRUE)</f>
        <v>9.77</v>
      </c>
      <c r="Q13" s="46">
        <v>8</v>
      </c>
      <c r="R13" s="49">
        <f t="shared" si="1"/>
        <v>0</v>
      </c>
      <c r="S13" s="62" t="s">
        <v>184</v>
      </c>
      <c r="T13" s="32">
        <f t="shared" si="2"/>
        <v>0</v>
      </c>
      <c r="U13" s="66">
        <f>'Wave and Current Conditions'!$D$99</f>
        <v>0.26</v>
      </c>
      <c r="V13" s="46">
        <v>400</v>
      </c>
      <c r="W13" s="46">
        <v>3600</v>
      </c>
      <c r="X13" s="49">
        <v>0.01</v>
      </c>
      <c r="Y13" s="248"/>
      <c r="Z13" s="239"/>
      <c r="AA13" s="239"/>
      <c r="AB13" s="239" t="str">
        <f t="shared" si="3"/>
        <v>'160000008'</v>
      </c>
      <c r="AC13" s="239" t="str">
        <f t="shared" si="22"/>
        <v>''POW'</v>
      </c>
      <c r="AD13" s="239">
        <f t="shared" si="4"/>
        <v>0</v>
      </c>
      <c r="AE13" s="239">
        <f t="shared" si="5"/>
        <v>12</v>
      </c>
      <c r="AF13" s="239">
        <f t="shared" si="23"/>
        <v>1</v>
      </c>
      <c r="AG13" s="239" t="str">
        <f t="shared" si="6"/>
        <v>'H'</v>
      </c>
      <c r="AH13" s="590">
        <f t="shared" si="18"/>
        <v>1.1762560000000002</v>
      </c>
      <c r="AI13" s="587" t="str">
        <f t="shared" si="19"/>
        <v>'NTM'</v>
      </c>
      <c r="AJ13" s="580">
        <f t="shared" si="20"/>
        <v>7.0999999999999994E-2</v>
      </c>
      <c r="AK13" s="239">
        <f t="shared" si="24"/>
        <v>30</v>
      </c>
      <c r="AL13" s="268">
        <f t="shared" si="7"/>
        <v>0</v>
      </c>
      <c r="AM13" s="249">
        <f t="shared" si="8"/>
        <v>3.16</v>
      </c>
      <c r="AN13" s="249">
        <f t="shared" si="9"/>
        <v>9.77</v>
      </c>
      <c r="AO13" s="239">
        <f t="shared" si="10"/>
        <v>2.4</v>
      </c>
      <c r="AP13" s="239">
        <f t="shared" si="11"/>
        <v>8</v>
      </c>
      <c r="AQ13" s="239">
        <v>0</v>
      </c>
      <c r="AR13" s="239">
        <v>15</v>
      </c>
      <c r="AS13" s="239">
        <f t="shared" si="12"/>
        <v>2.4</v>
      </c>
      <c r="AT13" s="239">
        <v>0</v>
      </c>
      <c r="AU13" s="239">
        <v>0</v>
      </c>
      <c r="AV13" s="239">
        <f t="shared" si="21"/>
        <v>0</v>
      </c>
      <c r="AW13" s="239">
        <f t="shared" si="13"/>
        <v>0.26</v>
      </c>
      <c r="AX13" s="239" t="s">
        <v>14</v>
      </c>
      <c r="AY13" s="239" t="s">
        <v>15</v>
      </c>
      <c r="AZ13" s="239" t="s">
        <v>14</v>
      </c>
      <c r="BA13" s="239" t="s">
        <v>15</v>
      </c>
      <c r="BB13" s="239">
        <v>0</v>
      </c>
      <c r="BC13" s="239">
        <v>0</v>
      </c>
      <c r="BD13" s="239">
        <f t="shared" si="25"/>
        <v>1</v>
      </c>
      <c r="BE13" s="239">
        <f t="shared" si="14"/>
        <v>0</v>
      </c>
      <c r="BF13" s="239">
        <f t="shared" si="15"/>
        <v>4000</v>
      </c>
      <c r="BG13" s="239">
        <v>1</v>
      </c>
      <c r="BH13" s="239">
        <v>1</v>
      </c>
      <c r="BI13" s="239">
        <v>1</v>
      </c>
      <c r="BJ13" s="239"/>
      <c r="BK13" s="239">
        <v>1</v>
      </c>
      <c r="BL13" s="239">
        <v>1</v>
      </c>
      <c r="BM13" s="239">
        <f t="shared" si="16"/>
        <v>400</v>
      </c>
      <c r="BN13" s="239">
        <f t="shared" si="17"/>
        <v>4000</v>
      </c>
      <c r="BO13" s="239">
        <v>0</v>
      </c>
    </row>
    <row r="14" spans="1:71" s="33" customFormat="1" ht="12" customHeight="1" x14ac:dyDescent="0.2">
      <c r="A14" s="45" t="str">
        <f t="shared" si="0"/>
        <v>160000009</v>
      </c>
      <c r="B14" s="46">
        <v>1.6</v>
      </c>
      <c r="C14" s="47" t="s">
        <v>250</v>
      </c>
      <c r="D14" s="46" t="s">
        <v>181</v>
      </c>
      <c r="E14" s="48">
        <v>0</v>
      </c>
      <c r="F14" s="49">
        <v>1.35</v>
      </c>
      <c r="G14" s="46" t="s">
        <v>106</v>
      </c>
      <c r="H14" s="46">
        <f>'Wind Conditions'!$C$6</f>
        <v>12</v>
      </c>
      <c r="I14" s="471">
        <f>'Wind Conditions'!$C$20</f>
        <v>9.8021333333333349E-2</v>
      </c>
      <c r="J14" s="56">
        <f>'Wind Conditions'!$D$20</f>
        <v>7.0999999999999994E-2</v>
      </c>
      <c r="K14" s="46" t="s">
        <v>193</v>
      </c>
      <c r="L14" s="46">
        <v>0</v>
      </c>
      <c r="M14" s="545">
        <v>0</v>
      </c>
      <c r="N14" s="46" t="s">
        <v>183</v>
      </c>
      <c r="O14" s="61">
        <f>VLOOKUP(MOD(180-$L14,360),'Wave and Current Conditions'!$C$33:$E$44,2,TRUE)</f>
        <v>3.16</v>
      </c>
      <c r="P14" s="61">
        <f>VLOOKUP(MOD(180-$L14,360),'Wave and Current Conditions'!$C$33:$E$44,3,TRUE)</f>
        <v>9.77</v>
      </c>
      <c r="Q14" s="46">
        <v>9</v>
      </c>
      <c r="R14" s="49">
        <f t="shared" si="1"/>
        <v>0</v>
      </c>
      <c r="S14" s="62" t="s">
        <v>184</v>
      </c>
      <c r="T14" s="32">
        <f t="shared" si="2"/>
        <v>0</v>
      </c>
      <c r="U14" s="66">
        <f>'Wave and Current Conditions'!$D$99</f>
        <v>0.26</v>
      </c>
      <c r="V14" s="46">
        <v>400</v>
      </c>
      <c r="W14" s="46">
        <v>3600</v>
      </c>
      <c r="X14" s="49">
        <v>0.01</v>
      </c>
      <c r="Y14" s="248"/>
      <c r="Z14" s="250"/>
      <c r="AA14" s="250"/>
      <c r="AB14" s="239" t="str">
        <f t="shared" si="3"/>
        <v>'160000009'</v>
      </c>
      <c r="AC14" s="239" t="str">
        <f t="shared" si="22"/>
        <v>''POW'</v>
      </c>
      <c r="AD14" s="239">
        <f t="shared" si="4"/>
        <v>0</v>
      </c>
      <c r="AE14" s="239">
        <f t="shared" si="5"/>
        <v>12</v>
      </c>
      <c r="AF14" s="239">
        <f t="shared" si="23"/>
        <v>1</v>
      </c>
      <c r="AG14" s="239" t="str">
        <f t="shared" si="6"/>
        <v>'I'</v>
      </c>
      <c r="AH14" s="590">
        <f t="shared" si="18"/>
        <v>1.1762560000000002</v>
      </c>
      <c r="AI14" s="587" t="str">
        <f t="shared" si="19"/>
        <v>'NTM'</v>
      </c>
      <c r="AJ14" s="580">
        <f t="shared" si="20"/>
        <v>7.0999999999999994E-2</v>
      </c>
      <c r="AK14" s="239">
        <f t="shared" si="24"/>
        <v>30</v>
      </c>
      <c r="AL14" s="268">
        <f t="shared" si="7"/>
        <v>0</v>
      </c>
      <c r="AM14" s="249">
        <f t="shared" si="8"/>
        <v>3.16</v>
      </c>
      <c r="AN14" s="249">
        <f t="shared" si="9"/>
        <v>9.77</v>
      </c>
      <c r="AO14" s="239">
        <f t="shared" si="10"/>
        <v>2.4</v>
      </c>
      <c r="AP14" s="239">
        <f t="shared" si="11"/>
        <v>9</v>
      </c>
      <c r="AQ14" s="239">
        <v>0</v>
      </c>
      <c r="AR14" s="239">
        <v>15</v>
      </c>
      <c r="AS14" s="239">
        <f t="shared" si="12"/>
        <v>2.4</v>
      </c>
      <c r="AT14" s="239">
        <v>0</v>
      </c>
      <c r="AU14" s="239">
        <v>0</v>
      </c>
      <c r="AV14" s="239">
        <f t="shared" si="21"/>
        <v>0</v>
      </c>
      <c r="AW14" s="239">
        <f t="shared" si="13"/>
        <v>0.26</v>
      </c>
      <c r="AX14" s="239" t="s">
        <v>14</v>
      </c>
      <c r="AY14" s="239" t="s">
        <v>15</v>
      </c>
      <c r="AZ14" s="239" t="s">
        <v>14</v>
      </c>
      <c r="BA14" s="239" t="s">
        <v>15</v>
      </c>
      <c r="BB14" s="239">
        <v>0</v>
      </c>
      <c r="BC14" s="239">
        <v>0</v>
      </c>
      <c r="BD14" s="239">
        <f t="shared" si="25"/>
        <v>1</v>
      </c>
      <c r="BE14" s="239">
        <f t="shared" si="14"/>
        <v>0</v>
      </c>
      <c r="BF14" s="239">
        <f t="shared" si="15"/>
        <v>4000</v>
      </c>
      <c r="BG14" s="239">
        <v>1</v>
      </c>
      <c r="BH14" s="239">
        <v>1</v>
      </c>
      <c r="BI14" s="239">
        <v>1</v>
      </c>
      <c r="BJ14" s="239"/>
      <c r="BK14" s="239">
        <v>1</v>
      </c>
      <c r="BL14" s="239">
        <v>1</v>
      </c>
      <c r="BM14" s="239">
        <f t="shared" si="16"/>
        <v>400</v>
      </c>
      <c r="BN14" s="239">
        <f t="shared" si="17"/>
        <v>4000</v>
      </c>
      <c r="BO14" s="239">
        <v>0</v>
      </c>
    </row>
    <row r="15" spans="1:71" s="32" customFormat="1" ht="12" customHeight="1" x14ac:dyDescent="0.2">
      <c r="A15" s="45" t="str">
        <f t="shared" si="0"/>
        <v>160000010</v>
      </c>
      <c r="B15" s="46">
        <v>1.6</v>
      </c>
      <c r="C15" s="47" t="s">
        <v>250</v>
      </c>
      <c r="D15" s="46" t="s">
        <v>181</v>
      </c>
      <c r="E15" s="48">
        <v>0</v>
      </c>
      <c r="F15" s="49">
        <v>1.35</v>
      </c>
      <c r="G15" s="45" t="s">
        <v>106</v>
      </c>
      <c r="H15" s="46">
        <f>'Wind Conditions'!$C$6</f>
        <v>12</v>
      </c>
      <c r="I15" s="471">
        <f>'Wind Conditions'!$C$20</f>
        <v>9.8021333333333349E-2</v>
      </c>
      <c r="J15" s="56">
        <f>'Wind Conditions'!$D$20</f>
        <v>7.0999999999999994E-2</v>
      </c>
      <c r="K15" s="46" t="s">
        <v>194</v>
      </c>
      <c r="L15" s="46">
        <v>0</v>
      </c>
      <c r="M15" s="545">
        <v>0</v>
      </c>
      <c r="N15" s="46" t="s">
        <v>183</v>
      </c>
      <c r="O15" s="61">
        <f>VLOOKUP(MOD(180-$L15,360),'Wave and Current Conditions'!$C$33:$E$44,2,TRUE)</f>
        <v>3.16</v>
      </c>
      <c r="P15" s="61">
        <f>VLOOKUP(MOD(180-$L15,360),'Wave and Current Conditions'!$C$33:$E$44,3,TRUE)</f>
        <v>9.77</v>
      </c>
      <c r="Q15" s="46">
        <v>10</v>
      </c>
      <c r="R15" s="49">
        <f t="shared" si="1"/>
        <v>0</v>
      </c>
      <c r="S15" s="62" t="s">
        <v>184</v>
      </c>
      <c r="T15" s="32">
        <f t="shared" si="2"/>
        <v>0</v>
      </c>
      <c r="U15" s="66">
        <f>'Wave and Current Conditions'!$D$99</f>
        <v>0.26</v>
      </c>
      <c r="V15" s="46">
        <v>400</v>
      </c>
      <c r="W15" s="46">
        <v>3600</v>
      </c>
      <c r="X15" s="49">
        <v>0.01</v>
      </c>
      <c r="Y15" s="248"/>
      <c r="Z15" s="239"/>
      <c r="AA15" s="239"/>
      <c r="AB15" s="239" t="str">
        <f t="shared" si="3"/>
        <v>'160000010'</v>
      </c>
      <c r="AC15" s="239" t="str">
        <f t="shared" si="22"/>
        <v>''POW'</v>
      </c>
      <c r="AD15" s="239">
        <f t="shared" si="4"/>
        <v>0</v>
      </c>
      <c r="AE15" s="239">
        <f t="shared" si="5"/>
        <v>12</v>
      </c>
      <c r="AF15" s="239">
        <f t="shared" si="23"/>
        <v>1</v>
      </c>
      <c r="AG15" s="239" t="str">
        <f t="shared" si="6"/>
        <v>'J'</v>
      </c>
      <c r="AH15" s="590">
        <f t="shared" si="18"/>
        <v>1.1762560000000002</v>
      </c>
      <c r="AI15" s="587" t="str">
        <f t="shared" si="19"/>
        <v>'NTM'</v>
      </c>
      <c r="AJ15" s="580">
        <f t="shared" si="20"/>
        <v>7.0999999999999994E-2</v>
      </c>
      <c r="AK15" s="239">
        <f t="shared" si="24"/>
        <v>30</v>
      </c>
      <c r="AL15" s="268">
        <f t="shared" si="7"/>
        <v>0</v>
      </c>
      <c r="AM15" s="249">
        <f t="shared" si="8"/>
        <v>3.16</v>
      </c>
      <c r="AN15" s="249">
        <f t="shared" si="9"/>
        <v>9.77</v>
      </c>
      <c r="AO15" s="239">
        <f t="shared" si="10"/>
        <v>2.4</v>
      </c>
      <c r="AP15" s="239">
        <f t="shared" si="11"/>
        <v>10</v>
      </c>
      <c r="AQ15" s="239">
        <v>0</v>
      </c>
      <c r="AR15" s="239">
        <v>15</v>
      </c>
      <c r="AS15" s="239">
        <f t="shared" si="12"/>
        <v>2.4</v>
      </c>
      <c r="AT15" s="239">
        <v>0</v>
      </c>
      <c r="AU15" s="239">
        <v>0</v>
      </c>
      <c r="AV15" s="239">
        <f t="shared" si="21"/>
        <v>0</v>
      </c>
      <c r="AW15" s="239">
        <f t="shared" si="13"/>
        <v>0.26</v>
      </c>
      <c r="AX15" s="239" t="s">
        <v>14</v>
      </c>
      <c r="AY15" s="239" t="s">
        <v>15</v>
      </c>
      <c r="AZ15" s="239" t="s">
        <v>14</v>
      </c>
      <c r="BA15" s="239" t="s">
        <v>15</v>
      </c>
      <c r="BB15" s="239">
        <v>0</v>
      </c>
      <c r="BC15" s="239">
        <v>0</v>
      </c>
      <c r="BD15" s="239">
        <f t="shared" si="25"/>
        <v>1</v>
      </c>
      <c r="BE15" s="239">
        <f t="shared" si="14"/>
        <v>0</v>
      </c>
      <c r="BF15" s="239">
        <f t="shared" si="15"/>
        <v>4000</v>
      </c>
      <c r="BG15" s="239">
        <v>1</v>
      </c>
      <c r="BH15" s="239">
        <v>1</v>
      </c>
      <c r="BI15" s="239">
        <v>1</v>
      </c>
      <c r="BJ15" s="239"/>
      <c r="BK15" s="239">
        <v>1</v>
      </c>
      <c r="BL15" s="239">
        <v>1</v>
      </c>
      <c r="BM15" s="239">
        <f t="shared" si="16"/>
        <v>400</v>
      </c>
      <c r="BN15" s="239">
        <f t="shared" si="17"/>
        <v>4000</v>
      </c>
      <c r="BO15" s="239">
        <v>0</v>
      </c>
    </row>
    <row r="16" spans="1:71" s="32" customFormat="1" ht="12" customHeight="1" x14ac:dyDescent="0.2">
      <c r="A16" s="45" t="str">
        <f t="shared" si="0"/>
        <v>160000011</v>
      </c>
      <c r="B16" s="46">
        <v>1.6</v>
      </c>
      <c r="C16" s="47" t="s">
        <v>250</v>
      </c>
      <c r="D16" s="46" t="s">
        <v>181</v>
      </c>
      <c r="E16" s="48">
        <v>0</v>
      </c>
      <c r="F16" s="49">
        <v>1.35</v>
      </c>
      <c r="G16" s="46" t="s">
        <v>106</v>
      </c>
      <c r="H16" s="46">
        <f>'Wind Conditions'!$C$6</f>
        <v>12</v>
      </c>
      <c r="I16" s="471">
        <f>'Wind Conditions'!$C$20</f>
        <v>9.8021333333333349E-2</v>
      </c>
      <c r="J16" s="56">
        <f>'Wind Conditions'!$D$20</f>
        <v>7.0999999999999994E-2</v>
      </c>
      <c r="K16" s="46" t="s">
        <v>195</v>
      </c>
      <c r="L16" s="46">
        <v>0</v>
      </c>
      <c r="M16" s="545">
        <v>0</v>
      </c>
      <c r="N16" s="46" t="s">
        <v>183</v>
      </c>
      <c r="O16" s="61">
        <f>VLOOKUP(MOD(180-$L16,360),'Wave and Current Conditions'!$C$33:$E$44,2,TRUE)</f>
        <v>3.16</v>
      </c>
      <c r="P16" s="61">
        <f>VLOOKUP(MOD(180-$L16,360),'Wave and Current Conditions'!$C$33:$E$44,3,TRUE)</f>
        <v>9.77</v>
      </c>
      <c r="Q16" s="46">
        <v>11</v>
      </c>
      <c r="R16" s="49">
        <f t="shared" si="1"/>
        <v>0</v>
      </c>
      <c r="S16" s="62" t="s">
        <v>184</v>
      </c>
      <c r="T16" s="32">
        <f t="shared" si="2"/>
        <v>0</v>
      </c>
      <c r="U16" s="66">
        <f>'Wave and Current Conditions'!$D$99</f>
        <v>0.26</v>
      </c>
      <c r="V16" s="46">
        <v>400</v>
      </c>
      <c r="W16" s="46">
        <v>3600</v>
      </c>
      <c r="X16" s="49">
        <v>0.01</v>
      </c>
      <c r="Y16" s="248"/>
      <c r="Z16" s="239"/>
      <c r="AA16" s="239"/>
      <c r="AB16" s="239" t="str">
        <f t="shared" si="3"/>
        <v>'160000011'</v>
      </c>
      <c r="AC16" s="239" t="str">
        <f t="shared" si="22"/>
        <v>''POW'</v>
      </c>
      <c r="AD16" s="239">
        <f t="shared" si="4"/>
        <v>0</v>
      </c>
      <c r="AE16" s="239">
        <f t="shared" si="5"/>
        <v>12</v>
      </c>
      <c r="AF16" s="239">
        <f t="shared" si="23"/>
        <v>1</v>
      </c>
      <c r="AG16" s="239" t="str">
        <f t="shared" si="6"/>
        <v>'K'</v>
      </c>
      <c r="AH16" s="590">
        <f t="shared" si="18"/>
        <v>1.1762560000000002</v>
      </c>
      <c r="AI16" s="587" t="str">
        <f t="shared" si="19"/>
        <v>'NTM'</v>
      </c>
      <c r="AJ16" s="580">
        <f t="shared" si="20"/>
        <v>7.0999999999999994E-2</v>
      </c>
      <c r="AK16" s="239">
        <f t="shared" si="24"/>
        <v>30</v>
      </c>
      <c r="AL16" s="268">
        <f t="shared" si="7"/>
        <v>0</v>
      </c>
      <c r="AM16" s="249">
        <f t="shared" si="8"/>
        <v>3.16</v>
      </c>
      <c r="AN16" s="249">
        <f t="shared" si="9"/>
        <v>9.77</v>
      </c>
      <c r="AO16" s="239">
        <f t="shared" si="10"/>
        <v>2.4</v>
      </c>
      <c r="AP16" s="239">
        <f t="shared" si="11"/>
        <v>11</v>
      </c>
      <c r="AQ16" s="239">
        <v>0</v>
      </c>
      <c r="AR16" s="239">
        <v>15</v>
      </c>
      <c r="AS16" s="239">
        <f t="shared" si="12"/>
        <v>2.4</v>
      </c>
      <c r="AT16" s="239">
        <v>0</v>
      </c>
      <c r="AU16" s="239">
        <v>0</v>
      </c>
      <c r="AV16" s="239">
        <f t="shared" si="21"/>
        <v>0</v>
      </c>
      <c r="AW16" s="239">
        <f t="shared" si="13"/>
        <v>0.26</v>
      </c>
      <c r="AX16" s="239" t="s">
        <v>14</v>
      </c>
      <c r="AY16" s="239" t="s">
        <v>15</v>
      </c>
      <c r="AZ16" s="239" t="s">
        <v>14</v>
      </c>
      <c r="BA16" s="239" t="s">
        <v>15</v>
      </c>
      <c r="BB16" s="239">
        <v>0</v>
      </c>
      <c r="BC16" s="239">
        <v>0</v>
      </c>
      <c r="BD16" s="239">
        <f t="shared" si="25"/>
        <v>1</v>
      </c>
      <c r="BE16" s="239">
        <f t="shared" si="14"/>
        <v>0</v>
      </c>
      <c r="BF16" s="239">
        <f t="shared" si="15"/>
        <v>4000</v>
      </c>
      <c r="BG16" s="239">
        <v>1</v>
      </c>
      <c r="BH16" s="239">
        <v>1</v>
      </c>
      <c r="BI16" s="239">
        <v>1</v>
      </c>
      <c r="BJ16" s="239"/>
      <c r="BK16" s="239">
        <v>1</v>
      </c>
      <c r="BL16" s="239">
        <v>1</v>
      </c>
      <c r="BM16" s="239">
        <f t="shared" si="16"/>
        <v>400</v>
      </c>
      <c r="BN16" s="239">
        <f t="shared" si="17"/>
        <v>4000</v>
      </c>
      <c r="BO16" s="239">
        <v>0</v>
      </c>
    </row>
    <row r="17" spans="1:67" s="33" customFormat="1" ht="12" customHeight="1" x14ac:dyDescent="0.2">
      <c r="A17" s="50" t="str">
        <f t="shared" si="0"/>
        <v>160000012</v>
      </c>
      <c r="B17" s="51">
        <v>1.6</v>
      </c>
      <c r="C17" s="47" t="s">
        <v>250</v>
      </c>
      <c r="D17" s="51" t="s">
        <v>181</v>
      </c>
      <c r="E17" s="52">
        <v>0</v>
      </c>
      <c r="F17" s="53">
        <v>1.35</v>
      </c>
      <c r="G17" s="51" t="s">
        <v>106</v>
      </c>
      <c r="H17" s="51">
        <f>'Wind Conditions'!$C$6</f>
        <v>12</v>
      </c>
      <c r="I17" s="472">
        <f>'Wind Conditions'!$C$20</f>
        <v>9.8021333333333349E-2</v>
      </c>
      <c r="J17" s="57">
        <f>'Wind Conditions'!$D$20</f>
        <v>7.0999999999999994E-2</v>
      </c>
      <c r="K17" s="51" t="s">
        <v>196</v>
      </c>
      <c r="L17" s="51">
        <v>0</v>
      </c>
      <c r="M17" s="545">
        <v>0</v>
      </c>
      <c r="N17" s="51" t="s">
        <v>183</v>
      </c>
      <c r="O17" s="61">
        <f>VLOOKUP(MOD(180-$L17,360),'Wave and Current Conditions'!$C$33:$E$44,2,TRUE)</f>
        <v>3.16</v>
      </c>
      <c r="P17" s="61">
        <f>VLOOKUP(MOD(180-$L17,360),'Wave and Current Conditions'!$C$33:$E$44,3,TRUE)</f>
        <v>9.77</v>
      </c>
      <c r="Q17" s="51">
        <v>12</v>
      </c>
      <c r="R17" s="53">
        <f t="shared" si="1"/>
        <v>0</v>
      </c>
      <c r="S17" s="33" t="s">
        <v>184</v>
      </c>
      <c r="T17" s="33">
        <f t="shared" si="2"/>
        <v>0</v>
      </c>
      <c r="U17" s="67">
        <f>'Wave and Current Conditions'!$D$99</f>
        <v>0.26</v>
      </c>
      <c r="V17" s="46">
        <v>400</v>
      </c>
      <c r="W17" s="51">
        <v>3600</v>
      </c>
      <c r="X17" s="53">
        <v>0.01</v>
      </c>
      <c r="Y17" s="252"/>
      <c r="Z17" s="250"/>
      <c r="AA17" s="250"/>
      <c r="AB17" s="239" t="str">
        <f t="shared" si="3"/>
        <v>'160000012'</v>
      </c>
      <c r="AC17" s="239" t="str">
        <f t="shared" si="22"/>
        <v>''POW'</v>
      </c>
      <c r="AD17" s="239">
        <f t="shared" si="4"/>
        <v>0</v>
      </c>
      <c r="AE17" s="239">
        <f t="shared" si="5"/>
        <v>12</v>
      </c>
      <c r="AF17" s="239">
        <f t="shared" si="23"/>
        <v>1</v>
      </c>
      <c r="AG17" s="239" t="str">
        <f t="shared" si="6"/>
        <v>'L'</v>
      </c>
      <c r="AH17" s="590">
        <f t="shared" si="18"/>
        <v>1.1762560000000002</v>
      </c>
      <c r="AI17" s="587" t="str">
        <f t="shared" si="19"/>
        <v>'NTM'</v>
      </c>
      <c r="AJ17" s="580">
        <f t="shared" si="20"/>
        <v>7.0999999999999994E-2</v>
      </c>
      <c r="AK17" s="239">
        <f t="shared" si="24"/>
        <v>30</v>
      </c>
      <c r="AL17" s="268">
        <f t="shared" si="7"/>
        <v>0</v>
      </c>
      <c r="AM17" s="249">
        <f t="shared" si="8"/>
        <v>3.16</v>
      </c>
      <c r="AN17" s="249">
        <f t="shared" si="9"/>
        <v>9.77</v>
      </c>
      <c r="AO17" s="239">
        <f t="shared" si="10"/>
        <v>2.4</v>
      </c>
      <c r="AP17" s="239">
        <f t="shared" si="11"/>
        <v>12</v>
      </c>
      <c r="AQ17" s="239">
        <v>0</v>
      </c>
      <c r="AR17" s="239">
        <v>15</v>
      </c>
      <c r="AS17" s="239">
        <f t="shared" si="12"/>
        <v>2.4</v>
      </c>
      <c r="AT17" s="239">
        <v>0</v>
      </c>
      <c r="AU17" s="239">
        <v>0</v>
      </c>
      <c r="AV17" s="239">
        <f t="shared" si="21"/>
        <v>0</v>
      </c>
      <c r="AW17" s="239">
        <f t="shared" si="13"/>
        <v>0.26</v>
      </c>
      <c r="AX17" s="239" t="s">
        <v>14</v>
      </c>
      <c r="AY17" s="239" t="s">
        <v>15</v>
      </c>
      <c r="AZ17" s="239" t="s">
        <v>14</v>
      </c>
      <c r="BA17" s="239" t="s">
        <v>15</v>
      </c>
      <c r="BB17" s="239">
        <v>0</v>
      </c>
      <c r="BC17" s="239">
        <v>0</v>
      </c>
      <c r="BD17" s="239">
        <f t="shared" si="25"/>
        <v>1</v>
      </c>
      <c r="BE17" s="239">
        <f t="shared" si="14"/>
        <v>0</v>
      </c>
      <c r="BF17" s="239">
        <f t="shared" si="15"/>
        <v>4000</v>
      </c>
      <c r="BG17" s="239">
        <v>1</v>
      </c>
      <c r="BH17" s="239">
        <v>1</v>
      </c>
      <c r="BI17" s="239">
        <v>1</v>
      </c>
      <c r="BJ17" s="239"/>
      <c r="BK17" s="239">
        <v>1</v>
      </c>
      <c r="BL17" s="239">
        <v>1</v>
      </c>
      <c r="BM17" s="239">
        <f t="shared" si="16"/>
        <v>400</v>
      </c>
      <c r="BN17" s="239">
        <f t="shared" si="17"/>
        <v>4000</v>
      </c>
      <c r="BO17" s="239">
        <v>0</v>
      </c>
    </row>
    <row r="18" spans="1:67" s="32" customFormat="1" ht="12" customHeight="1" x14ac:dyDescent="0.2">
      <c r="A18" s="45" t="str">
        <f t="shared" si="0"/>
        <v>160000013</v>
      </c>
      <c r="B18" s="46">
        <v>1.6</v>
      </c>
      <c r="C18" s="47" t="s">
        <v>250</v>
      </c>
      <c r="D18" s="46" t="s">
        <v>181</v>
      </c>
      <c r="E18" s="48">
        <v>0</v>
      </c>
      <c r="F18" s="49">
        <v>1.35</v>
      </c>
      <c r="G18" s="46" t="s">
        <v>106</v>
      </c>
      <c r="H18" s="46">
        <f>'Wind Conditions'!$C$6</f>
        <v>12</v>
      </c>
      <c r="I18" s="471">
        <f>'Wind Conditions'!$C$20</f>
        <v>9.8021333333333349E-2</v>
      </c>
      <c r="J18" s="56">
        <f>'Wind Conditions'!$D$20</f>
        <v>7.0999999999999994E-2</v>
      </c>
      <c r="K18" s="46" t="s">
        <v>197</v>
      </c>
      <c r="L18" s="46">
        <v>0</v>
      </c>
      <c r="M18" s="545">
        <v>0</v>
      </c>
      <c r="N18" s="46" t="s">
        <v>183</v>
      </c>
      <c r="O18" s="61">
        <f>VLOOKUP(MOD(180-$L18,360),'Wave and Current Conditions'!$C$33:$E$44,2,TRUE)</f>
        <v>3.16</v>
      </c>
      <c r="P18" s="61">
        <f>VLOOKUP(MOD(180-$L18,360),'Wave and Current Conditions'!$C$33:$E$44,3,TRUE)</f>
        <v>9.77</v>
      </c>
      <c r="Q18" s="46">
        <v>13</v>
      </c>
      <c r="R18" s="49">
        <f t="shared" si="1"/>
        <v>0</v>
      </c>
      <c r="S18" s="62" t="s">
        <v>184</v>
      </c>
      <c r="T18" s="32">
        <f t="shared" si="2"/>
        <v>0</v>
      </c>
      <c r="U18" s="66">
        <f>'Wave and Current Conditions'!$D$99</f>
        <v>0.26</v>
      </c>
      <c r="V18" s="46">
        <v>400</v>
      </c>
      <c r="W18" s="46">
        <v>3600</v>
      </c>
      <c r="X18" s="49">
        <v>0.01</v>
      </c>
      <c r="Y18" s="248"/>
      <c r="Z18" s="239"/>
      <c r="AA18" s="239"/>
      <c r="AB18" s="239" t="str">
        <f t="shared" si="3"/>
        <v>'160000013'</v>
      </c>
      <c r="AC18" s="239" t="str">
        <f t="shared" si="22"/>
        <v>''POW'</v>
      </c>
      <c r="AD18" s="239">
        <f t="shared" si="4"/>
        <v>0</v>
      </c>
      <c r="AE18" s="239">
        <f t="shared" si="5"/>
        <v>12</v>
      </c>
      <c r="AF18" s="239">
        <f t="shared" si="23"/>
        <v>1</v>
      </c>
      <c r="AG18" s="239" t="str">
        <f t="shared" si="6"/>
        <v>'M'</v>
      </c>
      <c r="AH18" s="590">
        <f t="shared" si="18"/>
        <v>1.1762560000000002</v>
      </c>
      <c r="AI18" s="587" t="str">
        <f t="shared" si="19"/>
        <v>'NTM'</v>
      </c>
      <c r="AJ18" s="580">
        <f t="shared" si="20"/>
        <v>7.0999999999999994E-2</v>
      </c>
      <c r="AK18" s="239">
        <f t="shared" si="24"/>
        <v>30</v>
      </c>
      <c r="AL18" s="268">
        <f t="shared" si="7"/>
        <v>0</v>
      </c>
      <c r="AM18" s="249">
        <f t="shared" si="8"/>
        <v>3.16</v>
      </c>
      <c r="AN18" s="249">
        <f t="shared" si="9"/>
        <v>9.77</v>
      </c>
      <c r="AO18" s="239">
        <f t="shared" si="10"/>
        <v>2.4</v>
      </c>
      <c r="AP18" s="239">
        <f t="shared" si="11"/>
        <v>13</v>
      </c>
      <c r="AQ18" s="239">
        <v>0</v>
      </c>
      <c r="AR18" s="239">
        <v>15</v>
      </c>
      <c r="AS18" s="239">
        <f t="shared" si="12"/>
        <v>2.4</v>
      </c>
      <c r="AT18" s="239">
        <v>0</v>
      </c>
      <c r="AU18" s="239">
        <v>0</v>
      </c>
      <c r="AV18" s="239">
        <f t="shared" si="21"/>
        <v>0</v>
      </c>
      <c r="AW18" s="239">
        <f t="shared" si="13"/>
        <v>0.26</v>
      </c>
      <c r="AX18" s="239" t="s">
        <v>14</v>
      </c>
      <c r="AY18" s="239" t="s">
        <v>15</v>
      </c>
      <c r="AZ18" s="239" t="s">
        <v>14</v>
      </c>
      <c r="BA18" s="239" t="s">
        <v>15</v>
      </c>
      <c r="BB18" s="239">
        <v>0</v>
      </c>
      <c r="BC18" s="239">
        <v>0</v>
      </c>
      <c r="BD18" s="239">
        <f t="shared" si="25"/>
        <v>1</v>
      </c>
      <c r="BE18" s="239">
        <f t="shared" si="14"/>
        <v>0</v>
      </c>
      <c r="BF18" s="239">
        <f t="shared" si="15"/>
        <v>4000</v>
      </c>
      <c r="BG18" s="239">
        <v>1</v>
      </c>
      <c r="BH18" s="239">
        <v>1</v>
      </c>
      <c r="BI18" s="239">
        <v>1</v>
      </c>
      <c r="BJ18" s="239"/>
      <c r="BK18" s="239">
        <v>1</v>
      </c>
      <c r="BL18" s="239">
        <v>1</v>
      </c>
      <c r="BM18" s="239">
        <f t="shared" si="16"/>
        <v>400</v>
      </c>
      <c r="BN18" s="239">
        <f t="shared" si="17"/>
        <v>4000</v>
      </c>
      <c r="BO18" s="239">
        <v>0</v>
      </c>
    </row>
    <row r="19" spans="1:67" s="32" customFormat="1" ht="12" customHeight="1" x14ac:dyDescent="0.2">
      <c r="A19" s="45" t="str">
        <f t="shared" si="0"/>
        <v>160000014</v>
      </c>
      <c r="B19" s="46">
        <v>1.6</v>
      </c>
      <c r="C19" s="47" t="s">
        <v>250</v>
      </c>
      <c r="D19" s="46" t="s">
        <v>181</v>
      </c>
      <c r="E19" s="48">
        <v>0</v>
      </c>
      <c r="F19" s="49">
        <v>1.35</v>
      </c>
      <c r="G19" s="46" t="s">
        <v>106</v>
      </c>
      <c r="H19" s="46">
        <f>'Wind Conditions'!$C$6</f>
        <v>12</v>
      </c>
      <c r="I19" s="471">
        <f>'Wind Conditions'!$C$20</f>
        <v>9.8021333333333349E-2</v>
      </c>
      <c r="J19" s="56">
        <f>'Wind Conditions'!$D$20</f>
        <v>7.0999999999999994E-2</v>
      </c>
      <c r="K19" s="46" t="s">
        <v>59</v>
      </c>
      <c r="L19" s="46">
        <v>0</v>
      </c>
      <c r="M19" s="545">
        <v>0</v>
      </c>
      <c r="N19" s="46" t="s">
        <v>183</v>
      </c>
      <c r="O19" s="61">
        <f>VLOOKUP(MOD(180-$L19,360),'Wave and Current Conditions'!$C$33:$E$44,2,TRUE)</f>
        <v>3.16</v>
      </c>
      <c r="P19" s="61">
        <f>VLOOKUP(MOD(180-$L19,360),'Wave and Current Conditions'!$C$33:$E$44,3,TRUE)</f>
        <v>9.77</v>
      </c>
      <c r="Q19" s="46">
        <v>14</v>
      </c>
      <c r="R19" s="49">
        <f t="shared" si="1"/>
        <v>0</v>
      </c>
      <c r="S19" s="62" t="s">
        <v>184</v>
      </c>
      <c r="T19" s="32">
        <f t="shared" si="2"/>
        <v>0</v>
      </c>
      <c r="U19" s="66">
        <f>'Wave and Current Conditions'!$D$99</f>
        <v>0.26</v>
      </c>
      <c r="V19" s="46">
        <v>400</v>
      </c>
      <c r="W19" s="46">
        <v>3600</v>
      </c>
      <c r="X19" s="49">
        <v>0.01</v>
      </c>
      <c r="Y19" s="248"/>
      <c r="Z19" s="239"/>
      <c r="AA19" s="239"/>
      <c r="AB19" s="239" t="str">
        <f t="shared" si="3"/>
        <v>'160000014'</v>
      </c>
      <c r="AC19" s="239" t="str">
        <f t="shared" si="22"/>
        <v>''POW'</v>
      </c>
      <c r="AD19" s="239">
        <f t="shared" si="4"/>
        <v>0</v>
      </c>
      <c r="AE19" s="239">
        <f t="shared" si="5"/>
        <v>12</v>
      </c>
      <c r="AF19" s="239">
        <f t="shared" si="23"/>
        <v>1</v>
      </c>
      <c r="AG19" s="239" t="str">
        <f t="shared" si="6"/>
        <v>'N'</v>
      </c>
      <c r="AH19" s="590">
        <f t="shared" si="18"/>
        <v>1.1762560000000002</v>
      </c>
      <c r="AI19" s="587" t="str">
        <f t="shared" si="19"/>
        <v>'NTM'</v>
      </c>
      <c r="AJ19" s="580">
        <f t="shared" si="20"/>
        <v>7.0999999999999994E-2</v>
      </c>
      <c r="AK19" s="239">
        <f t="shared" si="24"/>
        <v>30</v>
      </c>
      <c r="AL19" s="268">
        <f t="shared" si="7"/>
        <v>0</v>
      </c>
      <c r="AM19" s="249">
        <f t="shared" si="8"/>
        <v>3.16</v>
      </c>
      <c r="AN19" s="249">
        <f t="shared" si="9"/>
        <v>9.77</v>
      </c>
      <c r="AO19" s="239">
        <f t="shared" si="10"/>
        <v>2.4</v>
      </c>
      <c r="AP19" s="239">
        <f t="shared" si="11"/>
        <v>14</v>
      </c>
      <c r="AQ19" s="239">
        <v>0</v>
      </c>
      <c r="AR19" s="239">
        <v>15</v>
      </c>
      <c r="AS19" s="239">
        <f t="shared" si="12"/>
        <v>2.4</v>
      </c>
      <c r="AT19" s="239">
        <v>0</v>
      </c>
      <c r="AU19" s="239">
        <v>0</v>
      </c>
      <c r="AV19" s="239">
        <f t="shared" si="21"/>
        <v>0</v>
      </c>
      <c r="AW19" s="239">
        <f t="shared" si="13"/>
        <v>0.26</v>
      </c>
      <c r="AX19" s="239" t="s">
        <v>14</v>
      </c>
      <c r="AY19" s="239" t="s">
        <v>15</v>
      </c>
      <c r="AZ19" s="239" t="s">
        <v>14</v>
      </c>
      <c r="BA19" s="239" t="s">
        <v>15</v>
      </c>
      <c r="BB19" s="239">
        <v>0</v>
      </c>
      <c r="BC19" s="239">
        <v>0</v>
      </c>
      <c r="BD19" s="239">
        <f t="shared" si="25"/>
        <v>1</v>
      </c>
      <c r="BE19" s="239">
        <f t="shared" si="14"/>
        <v>0</v>
      </c>
      <c r="BF19" s="239">
        <f t="shared" si="15"/>
        <v>4000</v>
      </c>
      <c r="BG19" s="239">
        <v>1</v>
      </c>
      <c r="BH19" s="239">
        <v>1</v>
      </c>
      <c r="BI19" s="239">
        <v>1</v>
      </c>
      <c r="BJ19" s="239"/>
      <c r="BK19" s="239">
        <v>1</v>
      </c>
      <c r="BL19" s="239">
        <v>1</v>
      </c>
      <c r="BM19" s="239">
        <f t="shared" si="16"/>
        <v>400</v>
      </c>
      <c r="BN19" s="239">
        <f t="shared" si="17"/>
        <v>4000</v>
      </c>
      <c r="BO19" s="239">
        <v>0</v>
      </c>
    </row>
    <row r="20" spans="1:67" s="33" customFormat="1" ht="12" customHeight="1" x14ac:dyDescent="0.2">
      <c r="A20" s="45" t="str">
        <f t="shared" si="0"/>
        <v>160000015</v>
      </c>
      <c r="B20" s="46">
        <v>1.6</v>
      </c>
      <c r="C20" s="47" t="s">
        <v>250</v>
      </c>
      <c r="D20" s="46" t="s">
        <v>181</v>
      </c>
      <c r="E20" s="48">
        <v>0</v>
      </c>
      <c r="F20" s="49">
        <v>1.35</v>
      </c>
      <c r="G20" s="46" t="s">
        <v>106</v>
      </c>
      <c r="H20" s="46">
        <f>'Wind Conditions'!$C$6</f>
        <v>12</v>
      </c>
      <c r="I20" s="471">
        <f>'Wind Conditions'!$C$20</f>
        <v>9.8021333333333349E-2</v>
      </c>
      <c r="J20" s="56">
        <f>'Wind Conditions'!$D$20</f>
        <v>7.0999999999999994E-2</v>
      </c>
      <c r="K20" s="46" t="s">
        <v>198</v>
      </c>
      <c r="L20" s="46">
        <v>0</v>
      </c>
      <c r="M20" s="545">
        <v>0</v>
      </c>
      <c r="N20" s="46" t="s">
        <v>183</v>
      </c>
      <c r="O20" s="61">
        <f>VLOOKUP(MOD(180-$L20,360),'Wave and Current Conditions'!$C$33:$E$44,2,TRUE)</f>
        <v>3.16</v>
      </c>
      <c r="P20" s="61">
        <f>VLOOKUP(MOD(180-$L20,360),'Wave and Current Conditions'!$C$33:$E$44,3,TRUE)</f>
        <v>9.77</v>
      </c>
      <c r="Q20" s="46">
        <v>15</v>
      </c>
      <c r="R20" s="49">
        <f t="shared" si="1"/>
        <v>0</v>
      </c>
      <c r="S20" s="62" t="s">
        <v>184</v>
      </c>
      <c r="T20" s="32">
        <f t="shared" si="2"/>
        <v>0</v>
      </c>
      <c r="U20" s="66">
        <f>'Wave and Current Conditions'!$D$99</f>
        <v>0.26</v>
      </c>
      <c r="V20" s="46">
        <v>400</v>
      </c>
      <c r="W20" s="46">
        <v>3600</v>
      </c>
      <c r="X20" s="49">
        <v>0.01</v>
      </c>
      <c r="Y20" s="248"/>
      <c r="Z20" s="250"/>
      <c r="AA20" s="250"/>
      <c r="AB20" s="239" t="str">
        <f t="shared" si="3"/>
        <v>'160000015'</v>
      </c>
      <c r="AC20" s="239" t="str">
        <f t="shared" si="22"/>
        <v>''POW'</v>
      </c>
      <c r="AD20" s="239">
        <f t="shared" si="4"/>
        <v>0</v>
      </c>
      <c r="AE20" s="239">
        <f t="shared" si="5"/>
        <v>12</v>
      </c>
      <c r="AF20" s="239">
        <f t="shared" si="23"/>
        <v>1</v>
      </c>
      <c r="AG20" s="239" t="str">
        <f t="shared" si="6"/>
        <v>'O'</v>
      </c>
      <c r="AH20" s="590">
        <f t="shared" si="18"/>
        <v>1.1762560000000002</v>
      </c>
      <c r="AI20" s="587" t="str">
        <f t="shared" si="19"/>
        <v>'NTM'</v>
      </c>
      <c r="AJ20" s="580">
        <f t="shared" si="20"/>
        <v>7.0999999999999994E-2</v>
      </c>
      <c r="AK20" s="239">
        <f t="shared" si="24"/>
        <v>30</v>
      </c>
      <c r="AL20" s="268">
        <f t="shared" si="7"/>
        <v>0</v>
      </c>
      <c r="AM20" s="249">
        <f t="shared" si="8"/>
        <v>3.16</v>
      </c>
      <c r="AN20" s="249">
        <f t="shared" si="9"/>
        <v>9.77</v>
      </c>
      <c r="AO20" s="239">
        <f t="shared" si="10"/>
        <v>2.4</v>
      </c>
      <c r="AP20" s="239">
        <f t="shared" si="11"/>
        <v>15</v>
      </c>
      <c r="AQ20" s="239">
        <v>0</v>
      </c>
      <c r="AR20" s="239">
        <v>15</v>
      </c>
      <c r="AS20" s="239">
        <f t="shared" si="12"/>
        <v>2.4</v>
      </c>
      <c r="AT20" s="239">
        <v>0</v>
      </c>
      <c r="AU20" s="239">
        <v>0</v>
      </c>
      <c r="AV20" s="239">
        <f t="shared" si="21"/>
        <v>0</v>
      </c>
      <c r="AW20" s="239">
        <f t="shared" si="13"/>
        <v>0.26</v>
      </c>
      <c r="AX20" s="239" t="s">
        <v>14</v>
      </c>
      <c r="AY20" s="239" t="s">
        <v>15</v>
      </c>
      <c r="AZ20" s="239" t="s">
        <v>14</v>
      </c>
      <c r="BA20" s="239" t="s">
        <v>15</v>
      </c>
      <c r="BB20" s="239">
        <v>0</v>
      </c>
      <c r="BC20" s="239">
        <v>0</v>
      </c>
      <c r="BD20" s="239">
        <f t="shared" si="25"/>
        <v>1</v>
      </c>
      <c r="BE20" s="239">
        <f t="shared" si="14"/>
        <v>0</v>
      </c>
      <c r="BF20" s="239">
        <f t="shared" si="15"/>
        <v>4000</v>
      </c>
      <c r="BG20" s="239">
        <v>1</v>
      </c>
      <c r="BH20" s="239">
        <v>1</v>
      </c>
      <c r="BI20" s="239">
        <v>1</v>
      </c>
      <c r="BJ20" s="239"/>
      <c r="BK20" s="239">
        <v>1</v>
      </c>
      <c r="BL20" s="239">
        <v>1</v>
      </c>
      <c r="BM20" s="239">
        <f t="shared" si="16"/>
        <v>400</v>
      </c>
      <c r="BN20" s="239">
        <f t="shared" si="17"/>
        <v>4000</v>
      </c>
      <c r="BO20" s="239">
        <v>0</v>
      </c>
    </row>
    <row r="21" spans="1:67" s="32" customFormat="1" ht="12" customHeight="1" x14ac:dyDescent="0.2">
      <c r="A21" s="45" t="str">
        <f t="shared" si="0"/>
        <v>160000016</v>
      </c>
      <c r="B21" s="46">
        <v>1.6</v>
      </c>
      <c r="C21" s="47" t="s">
        <v>250</v>
      </c>
      <c r="D21" s="46" t="s">
        <v>181</v>
      </c>
      <c r="E21" s="48">
        <v>0</v>
      </c>
      <c r="F21" s="49">
        <v>1.35</v>
      </c>
      <c r="G21" s="45" t="s">
        <v>106</v>
      </c>
      <c r="H21" s="46">
        <f>'Wind Conditions'!$C$6</f>
        <v>12</v>
      </c>
      <c r="I21" s="471">
        <f>'Wind Conditions'!$C$20</f>
        <v>9.8021333333333349E-2</v>
      </c>
      <c r="J21" s="56">
        <f>'Wind Conditions'!$D$20</f>
        <v>7.0999999999999994E-2</v>
      </c>
      <c r="K21" s="46" t="s">
        <v>199</v>
      </c>
      <c r="L21" s="46">
        <v>0</v>
      </c>
      <c r="M21" s="545">
        <v>0</v>
      </c>
      <c r="N21" s="46" t="s">
        <v>183</v>
      </c>
      <c r="O21" s="61">
        <f>VLOOKUP(MOD(180-$L21,360),'Wave and Current Conditions'!$C$33:$E$44,2,TRUE)</f>
        <v>3.16</v>
      </c>
      <c r="P21" s="61">
        <f>VLOOKUP(MOD(180-$L21,360),'Wave and Current Conditions'!$C$33:$E$44,3,TRUE)</f>
        <v>9.77</v>
      </c>
      <c r="Q21" s="46">
        <v>16</v>
      </c>
      <c r="R21" s="49">
        <f t="shared" si="1"/>
        <v>0</v>
      </c>
      <c r="S21" s="62" t="s">
        <v>184</v>
      </c>
      <c r="T21" s="32">
        <f t="shared" si="2"/>
        <v>0</v>
      </c>
      <c r="U21" s="66">
        <f>'Wave and Current Conditions'!$D$99</f>
        <v>0.26</v>
      </c>
      <c r="V21" s="46">
        <v>400</v>
      </c>
      <c r="W21" s="46">
        <v>3600</v>
      </c>
      <c r="X21" s="49">
        <v>0.01</v>
      </c>
      <c r="Y21" s="248"/>
      <c r="Z21" s="239"/>
      <c r="AA21" s="239"/>
      <c r="AB21" s="239" t="str">
        <f t="shared" si="3"/>
        <v>'160000016'</v>
      </c>
      <c r="AC21" s="239" t="str">
        <f t="shared" si="22"/>
        <v>''POW'</v>
      </c>
      <c r="AD21" s="239">
        <f t="shared" si="4"/>
        <v>0</v>
      </c>
      <c r="AE21" s="239">
        <f t="shared" si="5"/>
        <v>12</v>
      </c>
      <c r="AF21" s="239">
        <f t="shared" si="23"/>
        <v>1</v>
      </c>
      <c r="AG21" s="239" t="str">
        <f t="shared" si="6"/>
        <v>'P'</v>
      </c>
      <c r="AH21" s="590">
        <f t="shared" si="18"/>
        <v>1.1762560000000002</v>
      </c>
      <c r="AI21" s="587" t="str">
        <f t="shared" si="19"/>
        <v>'NTM'</v>
      </c>
      <c r="AJ21" s="580">
        <f t="shared" si="20"/>
        <v>7.0999999999999994E-2</v>
      </c>
      <c r="AK21" s="239">
        <f t="shared" si="24"/>
        <v>30</v>
      </c>
      <c r="AL21" s="268">
        <f t="shared" si="7"/>
        <v>0</v>
      </c>
      <c r="AM21" s="249">
        <f t="shared" si="8"/>
        <v>3.16</v>
      </c>
      <c r="AN21" s="249">
        <f t="shared" si="9"/>
        <v>9.77</v>
      </c>
      <c r="AO21" s="239">
        <f t="shared" si="10"/>
        <v>2.4</v>
      </c>
      <c r="AP21" s="239">
        <f t="shared" si="11"/>
        <v>16</v>
      </c>
      <c r="AQ21" s="239">
        <v>0</v>
      </c>
      <c r="AR21" s="239">
        <v>15</v>
      </c>
      <c r="AS21" s="239">
        <f t="shared" si="12"/>
        <v>2.4</v>
      </c>
      <c r="AT21" s="239">
        <v>0</v>
      </c>
      <c r="AU21" s="239">
        <v>0</v>
      </c>
      <c r="AV21" s="239">
        <f t="shared" si="21"/>
        <v>0</v>
      </c>
      <c r="AW21" s="239">
        <f t="shared" si="13"/>
        <v>0.26</v>
      </c>
      <c r="AX21" s="239" t="s">
        <v>14</v>
      </c>
      <c r="AY21" s="239" t="s">
        <v>15</v>
      </c>
      <c r="AZ21" s="239" t="s">
        <v>14</v>
      </c>
      <c r="BA21" s="239" t="s">
        <v>15</v>
      </c>
      <c r="BB21" s="239">
        <v>0</v>
      </c>
      <c r="BC21" s="239">
        <v>0</v>
      </c>
      <c r="BD21" s="239">
        <f t="shared" si="25"/>
        <v>1</v>
      </c>
      <c r="BE21" s="239">
        <f t="shared" si="14"/>
        <v>0</v>
      </c>
      <c r="BF21" s="239">
        <f t="shared" si="15"/>
        <v>4000</v>
      </c>
      <c r="BG21" s="239">
        <v>1</v>
      </c>
      <c r="BH21" s="239">
        <v>1</v>
      </c>
      <c r="BI21" s="239">
        <v>1</v>
      </c>
      <c r="BJ21" s="239"/>
      <c r="BK21" s="239">
        <v>1</v>
      </c>
      <c r="BL21" s="239">
        <v>1</v>
      </c>
      <c r="BM21" s="239">
        <f t="shared" si="16"/>
        <v>400</v>
      </c>
      <c r="BN21" s="239">
        <f t="shared" si="17"/>
        <v>4000</v>
      </c>
      <c r="BO21" s="239">
        <v>0</v>
      </c>
    </row>
    <row r="22" spans="1:67" s="32" customFormat="1" ht="12" customHeight="1" x14ac:dyDescent="0.2">
      <c r="A22" s="45" t="str">
        <f t="shared" si="0"/>
        <v>160000017</v>
      </c>
      <c r="B22" s="46">
        <v>1.6</v>
      </c>
      <c r="C22" s="47" t="s">
        <v>250</v>
      </c>
      <c r="D22" s="46" t="s">
        <v>181</v>
      </c>
      <c r="E22" s="48">
        <v>0</v>
      </c>
      <c r="F22" s="49">
        <v>1.35</v>
      </c>
      <c r="G22" s="46" t="s">
        <v>106</v>
      </c>
      <c r="H22" s="46">
        <f>'Wind Conditions'!$C$6</f>
        <v>12</v>
      </c>
      <c r="I22" s="471">
        <f>'Wind Conditions'!$C$20</f>
        <v>9.8021333333333349E-2</v>
      </c>
      <c r="J22" s="56">
        <f>'Wind Conditions'!$D$20</f>
        <v>7.0999999999999994E-2</v>
      </c>
      <c r="K22" s="46" t="s">
        <v>200</v>
      </c>
      <c r="L22" s="46">
        <v>0</v>
      </c>
      <c r="M22" s="545">
        <v>0</v>
      </c>
      <c r="N22" s="46" t="s">
        <v>183</v>
      </c>
      <c r="O22" s="61">
        <f>VLOOKUP(MOD(180-$L22,360),'Wave and Current Conditions'!$C$33:$E$44,2,TRUE)</f>
        <v>3.16</v>
      </c>
      <c r="P22" s="61">
        <f>VLOOKUP(MOD(180-$L22,360),'Wave and Current Conditions'!$C$33:$E$44,3,TRUE)</f>
        <v>9.77</v>
      </c>
      <c r="Q22" s="46">
        <v>17</v>
      </c>
      <c r="R22" s="49">
        <f t="shared" si="1"/>
        <v>0</v>
      </c>
      <c r="S22" s="62" t="s">
        <v>184</v>
      </c>
      <c r="T22" s="32">
        <f t="shared" si="2"/>
        <v>0</v>
      </c>
      <c r="U22" s="66">
        <f>'Wave and Current Conditions'!$D$99</f>
        <v>0.26</v>
      </c>
      <c r="V22" s="46">
        <v>400</v>
      </c>
      <c r="W22" s="46">
        <v>3600</v>
      </c>
      <c r="X22" s="49">
        <v>0.01</v>
      </c>
      <c r="Y22" s="248"/>
      <c r="Z22" s="239"/>
      <c r="AA22" s="239"/>
      <c r="AB22" s="239" t="str">
        <f t="shared" si="3"/>
        <v>'160000017'</v>
      </c>
      <c r="AC22" s="239" t="str">
        <f t="shared" si="22"/>
        <v>''POW'</v>
      </c>
      <c r="AD22" s="239">
        <f t="shared" si="4"/>
        <v>0</v>
      </c>
      <c r="AE22" s="239">
        <f t="shared" si="5"/>
        <v>12</v>
      </c>
      <c r="AF22" s="239">
        <f t="shared" si="23"/>
        <v>1</v>
      </c>
      <c r="AG22" s="239" t="str">
        <f t="shared" si="6"/>
        <v>'Q'</v>
      </c>
      <c r="AH22" s="590">
        <f t="shared" si="18"/>
        <v>1.1762560000000002</v>
      </c>
      <c r="AI22" s="587" t="str">
        <f t="shared" si="19"/>
        <v>'NTM'</v>
      </c>
      <c r="AJ22" s="580">
        <f t="shared" si="20"/>
        <v>7.0999999999999994E-2</v>
      </c>
      <c r="AK22" s="239">
        <f t="shared" si="24"/>
        <v>30</v>
      </c>
      <c r="AL22" s="268">
        <f t="shared" si="7"/>
        <v>0</v>
      </c>
      <c r="AM22" s="249">
        <f t="shared" si="8"/>
        <v>3.16</v>
      </c>
      <c r="AN22" s="249">
        <f t="shared" si="9"/>
        <v>9.77</v>
      </c>
      <c r="AO22" s="239">
        <f t="shared" si="10"/>
        <v>2.4</v>
      </c>
      <c r="AP22" s="239">
        <f t="shared" si="11"/>
        <v>17</v>
      </c>
      <c r="AQ22" s="239">
        <v>0</v>
      </c>
      <c r="AR22" s="239">
        <v>15</v>
      </c>
      <c r="AS22" s="239">
        <f t="shared" si="12"/>
        <v>2.4</v>
      </c>
      <c r="AT22" s="239">
        <v>0</v>
      </c>
      <c r="AU22" s="239">
        <v>0</v>
      </c>
      <c r="AV22" s="239">
        <f t="shared" si="21"/>
        <v>0</v>
      </c>
      <c r="AW22" s="239">
        <f t="shared" si="13"/>
        <v>0.26</v>
      </c>
      <c r="AX22" s="239" t="s">
        <v>14</v>
      </c>
      <c r="AY22" s="239" t="s">
        <v>15</v>
      </c>
      <c r="AZ22" s="239" t="s">
        <v>14</v>
      </c>
      <c r="BA22" s="239" t="s">
        <v>15</v>
      </c>
      <c r="BB22" s="239">
        <v>0</v>
      </c>
      <c r="BC22" s="239">
        <v>0</v>
      </c>
      <c r="BD22" s="239">
        <f t="shared" si="25"/>
        <v>1</v>
      </c>
      <c r="BE22" s="239">
        <f t="shared" si="14"/>
        <v>0</v>
      </c>
      <c r="BF22" s="239">
        <f t="shared" si="15"/>
        <v>4000</v>
      </c>
      <c r="BG22" s="239">
        <v>1</v>
      </c>
      <c r="BH22" s="239">
        <v>1</v>
      </c>
      <c r="BI22" s="239">
        <v>1</v>
      </c>
      <c r="BJ22" s="239"/>
      <c r="BK22" s="239">
        <v>1</v>
      </c>
      <c r="BL22" s="239">
        <v>1</v>
      </c>
      <c r="BM22" s="239">
        <f t="shared" si="16"/>
        <v>400</v>
      </c>
      <c r="BN22" s="239">
        <f t="shared" si="17"/>
        <v>4000</v>
      </c>
      <c r="BO22" s="239">
        <v>0</v>
      </c>
    </row>
    <row r="23" spans="1:67" s="33" customFormat="1" ht="12" customHeight="1" x14ac:dyDescent="0.2">
      <c r="A23" s="50" t="str">
        <f t="shared" si="0"/>
        <v>160000018</v>
      </c>
      <c r="B23" s="51">
        <v>1.6</v>
      </c>
      <c r="C23" s="47" t="s">
        <v>250</v>
      </c>
      <c r="D23" s="51" t="s">
        <v>181</v>
      </c>
      <c r="E23" s="52">
        <v>0</v>
      </c>
      <c r="F23" s="53">
        <v>1.35</v>
      </c>
      <c r="G23" s="51" t="s">
        <v>106</v>
      </c>
      <c r="H23" s="51">
        <f>'Wind Conditions'!$C$6</f>
        <v>12</v>
      </c>
      <c r="I23" s="472">
        <f>'Wind Conditions'!$C$20</f>
        <v>9.8021333333333349E-2</v>
      </c>
      <c r="J23" s="57">
        <f>'Wind Conditions'!$D$20</f>
        <v>7.0999999999999994E-2</v>
      </c>
      <c r="K23" s="51" t="s">
        <v>201</v>
      </c>
      <c r="L23" s="51">
        <v>0</v>
      </c>
      <c r="M23" s="545">
        <v>0</v>
      </c>
      <c r="N23" s="51" t="s">
        <v>183</v>
      </c>
      <c r="O23" s="61">
        <f>VLOOKUP(MOD(180-$L23,360),'Wave and Current Conditions'!$C$33:$E$44,2,TRUE)</f>
        <v>3.16</v>
      </c>
      <c r="P23" s="61">
        <f>VLOOKUP(MOD(180-$L23,360),'Wave and Current Conditions'!$C$33:$E$44,3,TRUE)</f>
        <v>9.77</v>
      </c>
      <c r="Q23" s="51">
        <v>18</v>
      </c>
      <c r="R23" s="53">
        <f t="shared" si="1"/>
        <v>0</v>
      </c>
      <c r="S23" s="33" t="s">
        <v>184</v>
      </c>
      <c r="T23" s="33">
        <f t="shared" si="2"/>
        <v>0</v>
      </c>
      <c r="U23" s="67">
        <f>'Wave and Current Conditions'!$D$99</f>
        <v>0.26</v>
      </c>
      <c r="V23" s="46">
        <v>400</v>
      </c>
      <c r="W23" s="51">
        <v>3600</v>
      </c>
      <c r="X23" s="53">
        <v>0.01</v>
      </c>
      <c r="Y23" s="252"/>
      <c r="Z23" s="250"/>
      <c r="AA23" s="250"/>
      <c r="AB23" s="239" t="str">
        <f t="shared" si="3"/>
        <v>'160000018'</v>
      </c>
      <c r="AC23" s="239" t="str">
        <f t="shared" si="22"/>
        <v>''POW'</v>
      </c>
      <c r="AD23" s="239">
        <f t="shared" si="4"/>
        <v>0</v>
      </c>
      <c r="AE23" s="239">
        <f t="shared" si="5"/>
        <v>12</v>
      </c>
      <c r="AF23" s="239">
        <f t="shared" si="23"/>
        <v>1</v>
      </c>
      <c r="AG23" s="239" t="str">
        <f t="shared" si="6"/>
        <v>'R'</v>
      </c>
      <c r="AH23" s="590">
        <f t="shared" si="18"/>
        <v>1.1762560000000002</v>
      </c>
      <c r="AI23" s="587" t="str">
        <f t="shared" si="19"/>
        <v>'NTM'</v>
      </c>
      <c r="AJ23" s="580">
        <f t="shared" si="20"/>
        <v>7.0999999999999994E-2</v>
      </c>
      <c r="AK23" s="239">
        <f t="shared" si="24"/>
        <v>30</v>
      </c>
      <c r="AL23" s="268">
        <f t="shared" si="7"/>
        <v>0</v>
      </c>
      <c r="AM23" s="249">
        <f t="shared" si="8"/>
        <v>3.16</v>
      </c>
      <c r="AN23" s="249">
        <f t="shared" si="9"/>
        <v>9.77</v>
      </c>
      <c r="AO23" s="239">
        <f t="shared" si="10"/>
        <v>2.4</v>
      </c>
      <c r="AP23" s="239">
        <f t="shared" si="11"/>
        <v>18</v>
      </c>
      <c r="AQ23" s="239">
        <v>0</v>
      </c>
      <c r="AR23" s="239">
        <v>15</v>
      </c>
      <c r="AS23" s="239">
        <f t="shared" si="12"/>
        <v>2.4</v>
      </c>
      <c r="AT23" s="239">
        <v>0</v>
      </c>
      <c r="AU23" s="239">
        <v>0</v>
      </c>
      <c r="AV23" s="239">
        <f t="shared" si="21"/>
        <v>0</v>
      </c>
      <c r="AW23" s="239">
        <f t="shared" si="13"/>
        <v>0.26</v>
      </c>
      <c r="AX23" s="239" t="s">
        <v>14</v>
      </c>
      <c r="AY23" s="239" t="s">
        <v>15</v>
      </c>
      <c r="AZ23" s="239" t="s">
        <v>14</v>
      </c>
      <c r="BA23" s="239" t="s">
        <v>15</v>
      </c>
      <c r="BB23" s="239">
        <v>0</v>
      </c>
      <c r="BC23" s="239">
        <v>0</v>
      </c>
      <c r="BD23" s="239">
        <f t="shared" si="25"/>
        <v>1</v>
      </c>
      <c r="BE23" s="239">
        <f t="shared" si="14"/>
        <v>0</v>
      </c>
      <c r="BF23" s="239">
        <f t="shared" si="15"/>
        <v>4000</v>
      </c>
      <c r="BG23" s="239">
        <v>1</v>
      </c>
      <c r="BH23" s="239">
        <v>1</v>
      </c>
      <c r="BI23" s="239">
        <v>1</v>
      </c>
      <c r="BJ23" s="239"/>
      <c r="BK23" s="239">
        <v>1</v>
      </c>
      <c r="BL23" s="239">
        <v>1</v>
      </c>
      <c r="BM23" s="239">
        <f t="shared" si="16"/>
        <v>400</v>
      </c>
      <c r="BN23" s="239">
        <f t="shared" si="17"/>
        <v>4000</v>
      </c>
      <c r="BO23" s="239">
        <v>0</v>
      </c>
    </row>
    <row r="24" spans="1:67" s="32" customFormat="1" ht="12" customHeight="1" x14ac:dyDescent="0.2">
      <c r="A24" s="45" t="str">
        <f t="shared" si="0"/>
        <v>160003001</v>
      </c>
      <c r="B24" s="46">
        <v>1.6</v>
      </c>
      <c r="C24" s="47" t="s">
        <v>250</v>
      </c>
      <c r="D24" s="46" t="s">
        <v>181</v>
      </c>
      <c r="E24" s="48">
        <v>0</v>
      </c>
      <c r="F24" s="49">
        <v>1.35</v>
      </c>
      <c r="G24" s="46" t="s">
        <v>106</v>
      </c>
      <c r="H24" s="46">
        <f>'Wind Conditions'!$C$6</f>
        <v>12</v>
      </c>
      <c r="I24" s="471">
        <f>'Wind Conditions'!$C$20</f>
        <v>9.8021333333333349E-2</v>
      </c>
      <c r="J24" s="56">
        <f>'Wind Conditions'!$D$20</f>
        <v>7.0999999999999994E-2</v>
      </c>
      <c r="K24" s="46" t="str">
        <f>K6</f>
        <v>A</v>
      </c>
      <c r="L24" s="46">
        <f>L6+30</f>
        <v>30</v>
      </c>
      <c r="M24" s="545">
        <v>-8</v>
      </c>
      <c r="N24" s="46" t="s">
        <v>183</v>
      </c>
      <c r="O24" s="61">
        <f>VLOOKUP(MOD(180-$L24,360),'Wave and Current Conditions'!$C$33:$E$44,2,TRUE)</f>
        <v>2.25</v>
      </c>
      <c r="P24" s="61">
        <f>VLOOKUP(MOD(180-$L24,360),'Wave and Current Conditions'!$C$33:$E$44,3,TRUE)</f>
        <v>9.77</v>
      </c>
      <c r="Q24" s="46">
        <f>Q6</f>
        <v>1</v>
      </c>
      <c r="R24" s="49">
        <f t="shared" si="1"/>
        <v>30</v>
      </c>
      <c r="S24" s="62" t="s">
        <v>184</v>
      </c>
      <c r="T24" s="32">
        <f t="shared" si="2"/>
        <v>30</v>
      </c>
      <c r="U24" s="66">
        <f>'Wave and Current Conditions'!$D$99</f>
        <v>0.26</v>
      </c>
      <c r="V24" s="46">
        <v>400</v>
      </c>
      <c r="W24" s="46">
        <v>3600</v>
      </c>
      <c r="X24" s="49">
        <v>0.01</v>
      </c>
      <c r="Y24" s="248"/>
      <c r="Z24" s="239"/>
      <c r="AA24" s="239"/>
      <c r="AB24" s="239" t="str">
        <f t="shared" si="3"/>
        <v>'160003001'</v>
      </c>
      <c r="AC24" s="239" t="str">
        <f t="shared" si="22"/>
        <v>''POW'</v>
      </c>
      <c r="AD24" s="239">
        <f t="shared" si="4"/>
        <v>30</v>
      </c>
      <c r="AE24" s="239">
        <f t="shared" si="5"/>
        <v>12</v>
      </c>
      <c r="AF24" s="239">
        <f t="shared" si="23"/>
        <v>1</v>
      </c>
      <c r="AG24" s="239" t="str">
        <f t="shared" si="6"/>
        <v>'A'</v>
      </c>
      <c r="AH24" s="590">
        <f t="shared" si="18"/>
        <v>1.1762560000000002</v>
      </c>
      <c r="AI24" s="587" t="str">
        <f t="shared" si="19"/>
        <v>'NTM'</v>
      </c>
      <c r="AJ24" s="580">
        <f t="shared" si="20"/>
        <v>7.0999999999999994E-2</v>
      </c>
      <c r="AK24" s="239">
        <f t="shared" si="24"/>
        <v>30</v>
      </c>
      <c r="AL24" s="268">
        <f t="shared" si="7"/>
        <v>30</v>
      </c>
      <c r="AM24" s="249">
        <f t="shared" si="8"/>
        <v>2.25</v>
      </c>
      <c r="AN24" s="249">
        <f t="shared" si="9"/>
        <v>9.77</v>
      </c>
      <c r="AO24" s="239">
        <f t="shared" si="10"/>
        <v>2.4</v>
      </c>
      <c r="AP24" s="239">
        <f t="shared" si="11"/>
        <v>1</v>
      </c>
      <c r="AQ24" s="239">
        <v>0</v>
      </c>
      <c r="AR24" s="239">
        <v>15</v>
      </c>
      <c r="AS24" s="239">
        <f t="shared" si="12"/>
        <v>2.4</v>
      </c>
      <c r="AT24" s="239">
        <v>0</v>
      </c>
      <c r="AU24" s="239">
        <v>0</v>
      </c>
      <c r="AV24" s="239">
        <f t="shared" si="21"/>
        <v>30</v>
      </c>
      <c r="AW24" s="239">
        <f t="shared" si="13"/>
        <v>0.26</v>
      </c>
      <c r="AX24" s="239" t="s">
        <v>14</v>
      </c>
      <c r="AY24" s="239" t="s">
        <v>15</v>
      </c>
      <c r="AZ24" s="239" t="s">
        <v>14</v>
      </c>
      <c r="BA24" s="239" t="s">
        <v>15</v>
      </c>
      <c r="BB24" s="239">
        <v>0</v>
      </c>
      <c r="BC24" s="239">
        <v>0</v>
      </c>
      <c r="BD24" s="239">
        <f t="shared" si="25"/>
        <v>1</v>
      </c>
      <c r="BE24" s="239">
        <f t="shared" si="14"/>
        <v>-8</v>
      </c>
      <c r="BF24" s="239">
        <f t="shared" si="15"/>
        <v>4000</v>
      </c>
      <c r="BG24" s="239">
        <v>1</v>
      </c>
      <c r="BH24" s="239">
        <v>1</v>
      </c>
      <c r="BI24" s="239">
        <v>1</v>
      </c>
      <c r="BJ24" s="239"/>
      <c r="BK24" s="239">
        <v>1</v>
      </c>
      <c r="BL24" s="239">
        <v>1</v>
      </c>
      <c r="BM24" s="239">
        <f t="shared" si="16"/>
        <v>400</v>
      </c>
      <c r="BN24" s="239">
        <f t="shared" si="17"/>
        <v>4000</v>
      </c>
      <c r="BO24" s="239">
        <v>0</v>
      </c>
    </row>
    <row r="25" spans="1:67" s="32" customFormat="1" ht="12" customHeight="1" x14ac:dyDescent="0.2">
      <c r="A25" s="45" t="str">
        <f t="shared" si="0"/>
        <v>160003002</v>
      </c>
      <c r="B25" s="46">
        <v>1.6</v>
      </c>
      <c r="C25" s="47" t="s">
        <v>250</v>
      </c>
      <c r="D25" s="46" t="s">
        <v>181</v>
      </c>
      <c r="E25" s="48">
        <v>0</v>
      </c>
      <c r="F25" s="49">
        <v>1.35</v>
      </c>
      <c r="G25" s="46" t="s">
        <v>106</v>
      </c>
      <c r="H25" s="46">
        <f>'Wind Conditions'!$C$6</f>
        <v>12</v>
      </c>
      <c r="I25" s="471">
        <f>'Wind Conditions'!$C$20</f>
        <v>9.8021333333333349E-2</v>
      </c>
      <c r="J25" s="56">
        <f>'Wind Conditions'!$D$20</f>
        <v>7.0999999999999994E-2</v>
      </c>
      <c r="K25" s="46" t="str">
        <f t="shared" ref="K25:K88" si="26">K7</f>
        <v>B</v>
      </c>
      <c r="L25" s="46">
        <f t="shared" ref="L25:L88" si="27">L7+30</f>
        <v>30</v>
      </c>
      <c r="M25" s="545">
        <v>-8</v>
      </c>
      <c r="N25" s="46" t="s">
        <v>183</v>
      </c>
      <c r="O25" s="61">
        <f>VLOOKUP(MOD(180-$L25,360),'Wave and Current Conditions'!$C$33:$E$44,2,TRUE)</f>
        <v>2.25</v>
      </c>
      <c r="P25" s="61">
        <f>VLOOKUP(MOD(180-$L25,360),'Wave and Current Conditions'!$C$33:$E$44,3,TRUE)</f>
        <v>9.77</v>
      </c>
      <c r="Q25" s="46">
        <f t="shared" ref="Q25:Q88" si="28">Q7</f>
        <v>2</v>
      </c>
      <c r="R25" s="49">
        <f t="shared" si="1"/>
        <v>30</v>
      </c>
      <c r="S25" s="62" t="s">
        <v>184</v>
      </c>
      <c r="T25" s="32">
        <f t="shared" si="2"/>
        <v>30</v>
      </c>
      <c r="U25" s="66">
        <f>'Wave and Current Conditions'!$D$99</f>
        <v>0.26</v>
      </c>
      <c r="V25" s="46">
        <v>400</v>
      </c>
      <c r="W25" s="46">
        <v>3600</v>
      </c>
      <c r="X25" s="49">
        <v>0.01</v>
      </c>
      <c r="Y25" s="248"/>
      <c r="Z25" s="239"/>
      <c r="AA25" s="239"/>
      <c r="AB25" s="239" t="str">
        <f t="shared" si="3"/>
        <v>'160003002'</v>
      </c>
      <c r="AC25" s="239" t="str">
        <f t="shared" si="22"/>
        <v>''POW'</v>
      </c>
      <c r="AD25" s="239">
        <f t="shared" si="4"/>
        <v>30</v>
      </c>
      <c r="AE25" s="239">
        <f t="shared" si="5"/>
        <v>12</v>
      </c>
      <c r="AF25" s="239">
        <f t="shared" si="23"/>
        <v>1</v>
      </c>
      <c r="AG25" s="239" t="str">
        <f t="shared" si="6"/>
        <v>'B'</v>
      </c>
      <c r="AH25" s="590">
        <f t="shared" si="18"/>
        <v>1.1762560000000002</v>
      </c>
      <c r="AI25" s="587" t="str">
        <f t="shared" si="19"/>
        <v>'NTM'</v>
      </c>
      <c r="AJ25" s="580">
        <f t="shared" si="20"/>
        <v>7.0999999999999994E-2</v>
      </c>
      <c r="AK25" s="239">
        <f t="shared" si="24"/>
        <v>30</v>
      </c>
      <c r="AL25" s="268">
        <f t="shared" si="7"/>
        <v>30</v>
      </c>
      <c r="AM25" s="249">
        <f t="shared" si="8"/>
        <v>2.25</v>
      </c>
      <c r="AN25" s="249">
        <f t="shared" si="9"/>
        <v>9.77</v>
      </c>
      <c r="AO25" s="239">
        <f t="shared" si="10"/>
        <v>2.4</v>
      </c>
      <c r="AP25" s="239">
        <f t="shared" si="11"/>
        <v>2</v>
      </c>
      <c r="AQ25" s="239">
        <v>0</v>
      </c>
      <c r="AR25" s="239">
        <v>15</v>
      </c>
      <c r="AS25" s="239">
        <f t="shared" si="12"/>
        <v>2.4</v>
      </c>
      <c r="AT25" s="239">
        <v>0</v>
      </c>
      <c r="AU25" s="239">
        <v>0</v>
      </c>
      <c r="AV25" s="239">
        <f t="shared" si="21"/>
        <v>30</v>
      </c>
      <c r="AW25" s="239">
        <f t="shared" si="13"/>
        <v>0.26</v>
      </c>
      <c r="AX25" s="239" t="s">
        <v>14</v>
      </c>
      <c r="AY25" s="239" t="s">
        <v>15</v>
      </c>
      <c r="AZ25" s="239" t="s">
        <v>14</v>
      </c>
      <c r="BA25" s="239" t="s">
        <v>15</v>
      </c>
      <c r="BB25" s="239">
        <v>0</v>
      </c>
      <c r="BC25" s="239">
        <v>0</v>
      </c>
      <c r="BD25" s="239">
        <f t="shared" si="25"/>
        <v>1</v>
      </c>
      <c r="BE25" s="239">
        <f t="shared" si="14"/>
        <v>-8</v>
      </c>
      <c r="BF25" s="239">
        <f t="shared" si="15"/>
        <v>4000</v>
      </c>
      <c r="BG25" s="239">
        <v>1</v>
      </c>
      <c r="BH25" s="239">
        <v>1</v>
      </c>
      <c r="BI25" s="239">
        <v>1</v>
      </c>
      <c r="BJ25" s="239"/>
      <c r="BK25" s="239">
        <v>1</v>
      </c>
      <c r="BL25" s="239">
        <v>1</v>
      </c>
      <c r="BM25" s="239">
        <f t="shared" si="16"/>
        <v>400</v>
      </c>
      <c r="BN25" s="239">
        <f t="shared" si="17"/>
        <v>4000</v>
      </c>
      <c r="BO25" s="239">
        <v>0</v>
      </c>
    </row>
    <row r="26" spans="1:67" s="33" customFormat="1" ht="12" customHeight="1" x14ac:dyDescent="0.2">
      <c r="A26" s="45" t="str">
        <f t="shared" si="0"/>
        <v>160003003</v>
      </c>
      <c r="B26" s="46">
        <v>1.6</v>
      </c>
      <c r="C26" s="47" t="s">
        <v>250</v>
      </c>
      <c r="D26" s="46" t="s">
        <v>181</v>
      </c>
      <c r="E26" s="48">
        <v>0</v>
      </c>
      <c r="F26" s="49">
        <v>1.35</v>
      </c>
      <c r="G26" s="46" t="s">
        <v>106</v>
      </c>
      <c r="H26" s="46">
        <f>'Wind Conditions'!$C$6</f>
        <v>12</v>
      </c>
      <c r="I26" s="471">
        <f>'Wind Conditions'!$C$20</f>
        <v>9.8021333333333349E-2</v>
      </c>
      <c r="J26" s="56">
        <f>'Wind Conditions'!$D$20</f>
        <v>7.0999999999999994E-2</v>
      </c>
      <c r="K26" s="46" t="str">
        <f t="shared" si="26"/>
        <v>C</v>
      </c>
      <c r="L26" s="46">
        <f t="shared" si="27"/>
        <v>30</v>
      </c>
      <c r="M26" s="545">
        <v>-8</v>
      </c>
      <c r="N26" s="46" t="s">
        <v>183</v>
      </c>
      <c r="O26" s="61">
        <f>VLOOKUP(MOD(180-$L26,360),'Wave and Current Conditions'!$C$33:$E$44,2,TRUE)</f>
        <v>2.25</v>
      </c>
      <c r="P26" s="61">
        <f>VLOOKUP(MOD(180-$L26,360),'Wave and Current Conditions'!$C$33:$E$44,3,TRUE)</f>
        <v>9.77</v>
      </c>
      <c r="Q26" s="46">
        <f t="shared" si="28"/>
        <v>3</v>
      </c>
      <c r="R26" s="49">
        <f t="shared" si="1"/>
        <v>30</v>
      </c>
      <c r="S26" s="62" t="s">
        <v>184</v>
      </c>
      <c r="T26" s="32">
        <f t="shared" si="2"/>
        <v>30</v>
      </c>
      <c r="U26" s="66">
        <f>'Wave and Current Conditions'!$D$99</f>
        <v>0.26</v>
      </c>
      <c r="V26" s="46">
        <v>400</v>
      </c>
      <c r="W26" s="46">
        <v>3600</v>
      </c>
      <c r="X26" s="49">
        <v>0.01</v>
      </c>
      <c r="Y26" s="248"/>
      <c r="Z26" s="250"/>
      <c r="AA26" s="250"/>
      <c r="AB26" s="239" t="str">
        <f t="shared" si="3"/>
        <v>'160003003'</v>
      </c>
      <c r="AC26" s="239" t="str">
        <f t="shared" si="22"/>
        <v>''POW'</v>
      </c>
      <c r="AD26" s="239">
        <f t="shared" si="4"/>
        <v>30</v>
      </c>
      <c r="AE26" s="239">
        <f t="shared" si="5"/>
        <v>12</v>
      </c>
      <c r="AF26" s="239">
        <f t="shared" si="23"/>
        <v>1</v>
      </c>
      <c r="AG26" s="239" t="str">
        <f t="shared" si="6"/>
        <v>'C'</v>
      </c>
      <c r="AH26" s="590">
        <f t="shared" si="18"/>
        <v>1.1762560000000002</v>
      </c>
      <c r="AI26" s="587" t="str">
        <f t="shared" si="19"/>
        <v>'NTM'</v>
      </c>
      <c r="AJ26" s="580">
        <f t="shared" si="20"/>
        <v>7.0999999999999994E-2</v>
      </c>
      <c r="AK26" s="239">
        <f t="shared" si="24"/>
        <v>30</v>
      </c>
      <c r="AL26" s="268">
        <f t="shared" si="7"/>
        <v>30</v>
      </c>
      <c r="AM26" s="249">
        <f t="shared" si="8"/>
        <v>2.25</v>
      </c>
      <c r="AN26" s="249">
        <f t="shared" si="9"/>
        <v>9.77</v>
      </c>
      <c r="AO26" s="239">
        <f t="shared" si="10"/>
        <v>2.4</v>
      </c>
      <c r="AP26" s="239">
        <f t="shared" si="11"/>
        <v>3</v>
      </c>
      <c r="AQ26" s="239">
        <v>0</v>
      </c>
      <c r="AR26" s="239">
        <v>15</v>
      </c>
      <c r="AS26" s="239">
        <f t="shared" si="12"/>
        <v>2.4</v>
      </c>
      <c r="AT26" s="239">
        <v>0</v>
      </c>
      <c r="AU26" s="239">
        <v>0</v>
      </c>
      <c r="AV26" s="239">
        <f t="shared" si="21"/>
        <v>30</v>
      </c>
      <c r="AW26" s="239">
        <f t="shared" si="13"/>
        <v>0.26</v>
      </c>
      <c r="AX26" s="239" t="s">
        <v>14</v>
      </c>
      <c r="AY26" s="239" t="s">
        <v>15</v>
      </c>
      <c r="AZ26" s="239" t="s">
        <v>14</v>
      </c>
      <c r="BA26" s="239" t="s">
        <v>15</v>
      </c>
      <c r="BB26" s="239">
        <v>0</v>
      </c>
      <c r="BC26" s="239">
        <v>0</v>
      </c>
      <c r="BD26" s="239">
        <f t="shared" si="25"/>
        <v>1</v>
      </c>
      <c r="BE26" s="239">
        <f t="shared" si="14"/>
        <v>-8</v>
      </c>
      <c r="BF26" s="239">
        <f t="shared" si="15"/>
        <v>4000</v>
      </c>
      <c r="BG26" s="239">
        <v>1</v>
      </c>
      <c r="BH26" s="239">
        <v>1</v>
      </c>
      <c r="BI26" s="239">
        <v>1</v>
      </c>
      <c r="BJ26" s="239"/>
      <c r="BK26" s="239">
        <v>1</v>
      </c>
      <c r="BL26" s="239">
        <v>1</v>
      </c>
      <c r="BM26" s="239">
        <f t="shared" si="16"/>
        <v>400</v>
      </c>
      <c r="BN26" s="239">
        <f t="shared" si="17"/>
        <v>4000</v>
      </c>
      <c r="BO26" s="239">
        <v>0</v>
      </c>
    </row>
    <row r="27" spans="1:67" s="32" customFormat="1" ht="12" customHeight="1" x14ac:dyDescent="0.2">
      <c r="A27" s="45" t="str">
        <f t="shared" si="0"/>
        <v>160003004</v>
      </c>
      <c r="B27" s="46">
        <v>1.6</v>
      </c>
      <c r="C27" s="47" t="s">
        <v>250</v>
      </c>
      <c r="D27" s="46" t="s">
        <v>181</v>
      </c>
      <c r="E27" s="48">
        <v>0</v>
      </c>
      <c r="F27" s="49">
        <v>1.35</v>
      </c>
      <c r="G27" s="45" t="s">
        <v>106</v>
      </c>
      <c r="H27" s="46">
        <f>'Wind Conditions'!$C$6</f>
        <v>12</v>
      </c>
      <c r="I27" s="471">
        <f>'Wind Conditions'!$C$20</f>
        <v>9.8021333333333349E-2</v>
      </c>
      <c r="J27" s="56">
        <f>'Wind Conditions'!$D$20</f>
        <v>7.0999999999999994E-2</v>
      </c>
      <c r="K27" s="46" t="str">
        <f t="shared" si="26"/>
        <v>D</v>
      </c>
      <c r="L27" s="46">
        <f t="shared" si="27"/>
        <v>30</v>
      </c>
      <c r="M27" s="545">
        <v>-8</v>
      </c>
      <c r="N27" s="46" t="s">
        <v>183</v>
      </c>
      <c r="O27" s="61">
        <f>VLOOKUP(MOD(180-$L27,360),'Wave and Current Conditions'!$C$33:$E$44,2,TRUE)</f>
        <v>2.25</v>
      </c>
      <c r="P27" s="61">
        <f>VLOOKUP(MOD(180-$L27,360),'Wave and Current Conditions'!$C$33:$E$44,3,TRUE)</f>
        <v>9.77</v>
      </c>
      <c r="Q27" s="46">
        <f t="shared" si="28"/>
        <v>4</v>
      </c>
      <c r="R27" s="49">
        <f t="shared" si="1"/>
        <v>30</v>
      </c>
      <c r="S27" s="62" t="s">
        <v>184</v>
      </c>
      <c r="T27" s="32">
        <f t="shared" si="2"/>
        <v>30</v>
      </c>
      <c r="U27" s="66">
        <f>'Wave and Current Conditions'!$D$99</f>
        <v>0.26</v>
      </c>
      <c r="V27" s="46">
        <v>400</v>
      </c>
      <c r="W27" s="46">
        <v>3600</v>
      </c>
      <c r="X27" s="49">
        <v>0.01</v>
      </c>
      <c r="Y27" s="248"/>
      <c r="Z27" s="239"/>
      <c r="AA27" s="239"/>
      <c r="AB27" s="239" t="str">
        <f t="shared" si="3"/>
        <v>'160003004'</v>
      </c>
      <c r="AC27" s="239" t="str">
        <f t="shared" si="22"/>
        <v>''POW'</v>
      </c>
      <c r="AD27" s="239">
        <f t="shared" si="4"/>
        <v>30</v>
      </c>
      <c r="AE27" s="239">
        <f t="shared" si="5"/>
        <v>12</v>
      </c>
      <c r="AF27" s="239">
        <f t="shared" si="23"/>
        <v>1</v>
      </c>
      <c r="AG27" s="239" t="str">
        <f t="shared" si="6"/>
        <v>'D'</v>
      </c>
      <c r="AH27" s="590">
        <f t="shared" si="18"/>
        <v>1.1762560000000002</v>
      </c>
      <c r="AI27" s="587" t="str">
        <f t="shared" si="19"/>
        <v>'NTM'</v>
      </c>
      <c r="AJ27" s="580">
        <f t="shared" si="20"/>
        <v>7.0999999999999994E-2</v>
      </c>
      <c r="AK27" s="239">
        <f t="shared" si="24"/>
        <v>30</v>
      </c>
      <c r="AL27" s="268">
        <f t="shared" si="7"/>
        <v>30</v>
      </c>
      <c r="AM27" s="249">
        <f t="shared" si="8"/>
        <v>2.25</v>
      </c>
      <c r="AN27" s="249">
        <f t="shared" si="9"/>
        <v>9.77</v>
      </c>
      <c r="AO27" s="239">
        <f t="shared" si="10"/>
        <v>2.4</v>
      </c>
      <c r="AP27" s="239">
        <f t="shared" si="11"/>
        <v>4</v>
      </c>
      <c r="AQ27" s="239">
        <v>0</v>
      </c>
      <c r="AR27" s="239">
        <v>15</v>
      </c>
      <c r="AS27" s="239">
        <f t="shared" si="12"/>
        <v>2.4</v>
      </c>
      <c r="AT27" s="239">
        <v>0</v>
      </c>
      <c r="AU27" s="239">
        <v>0</v>
      </c>
      <c r="AV27" s="239">
        <f t="shared" si="21"/>
        <v>30</v>
      </c>
      <c r="AW27" s="239">
        <f t="shared" si="13"/>
        <v>0.26</v>
      </c>
      <c r="AX27" s="239" t="s">
        <v>14</v>
      </c>
      <c r="AY27" s="239" t="s">
        <v>15</v>
      </c>
      <c r="AZ27" s="239" t="s">
        <v>14</v>
      </c>
      <c r="BA27" s="239" t="s">
        <v>15</v>
      </c>
      <c r="BB27" s="239">
        <v>0</v>
      </c>
      <c r="BC27" s="239">
        <v>0</v>
      </c>
      <c r="BD27" s="239">
        <f t="shared" si="25"/>
        <v>1</v>
      </c>
      <c r="BE27" s="239">
        <f t="shared" si="14"/>
        <v>-8</v>
      </c>
      <c r="BF27" s="239">
        <f t="shared" si="15"/>
        <v>4000</v>
      </c>
      <c r="BG27" s="239">
        <v>1</v>
      </c>
      <c r="BH27" s="239">
        <v>1</v>
      </c>
      <c r="BI27" s="239">
        <v>1</v>
      </c>
      <c r="BJ27" s="239"/>
      <c r="BK27" s="239">
        <v>1</v>
      </c>
      <c r="BL27" s="239">
        <v>1</v>
      </c>
      <c r="BM27" s="239">
        <f t="shared" si="16"/>
        <v>400</v>
      </c>
      <c r="BN27" s="239">
        <f t="shared" si="17"/>
        <v>4000</v>
      </c>
      <c r="BO27" s="239">
        <v>0</v>
      </c>
    </row>
    <row r="28" spans="1:67" s="32" customFormat="1" ht="12" customHeight="1" x14ac:dyDescent="0.2">
      <c r="A28" s="45" t="str">
        <f t="shared" si="0"/>
        <v>160003005</v>
      </c>
      <c r="B28" s="46">
        <v>1.6</v>
      </c>
      <c r="C28" s="47" t="s">
        <v>250</v>
      </c>
      <c r="D28" s="46" t="s">
        <v>181</v>
      </c>
      <c r="E28" s="48">
        <v>0</v>
      </c>
      <c r="F28" s="49">
        <v>1.35</v>
      </c>
      <c r="G28" s="46" t="s">
        <v>106</v>
      </c>
      <c r="H28" s="46">
        <f>'Wind Conditions'!$C$6</f>
        <v>12</v>
      </c>
      <c r="I28" s="471">
        <f>'Wind Conditions'!$C$20</f>
        <v>9.8021333333333349E-2</v>
      </c>
      <c r="J28" s="56">
        <f>'Wind Conditions'!$D$20</f>
        <v>7.0999999999999994E-2</v>
      </c>
      <c r="K28" s="46" t="str">
        <f t="shared" si="26"/>
        <v>E</v>
      </c>
      <c r="L28" s="46">
        <f t="shared" si="27"/>
        <v>30</v>
      </c>
      <c r="M28" s="545">
        <v>-8</v>
      </c>
      <c r="N28" s="46" t="s">
        <v>183</v>
      </c>
      <c r="O28" s="61">
        <f>VLOOKUP(MOD(180-$L28,360),'Wave and Current Conditions'!$C$33:$E$44,2,TRUE)</f>
        <v>2.25</v>
      </c>
      <c r="P28" s="61">
        <f>VLOOKUP(MOD(180-$L28,360),'Wave and Current Conditions'!$C$33:$E$44,3,TRUE)</f>
        <v>9.77</v>
      </c>
      <c r="Q28" s="46">
        <f t="shared" si="28"/>
        <v>5</v>
      </c>
      <c r="R28" s="49">
        <f t="shared" si="1"/>
        <v>30</v>
      </c>
      <c r="S28" s="62" t="s">
        <v>184</v>
      </c>
      <c r="T28" s="32">
        <f t="shared" si="2"/>
        <v>30</v>
      </c>
      <c r="U28" s="66">
        <f>'Wave and Current Conditions'!$D$99</f>
        <v>0.26</v>
      </c>
      <c r="V28" s="46">
        <v>400</v>
      </c>
      <c r="W28" s="46">
        <v>3600</v>
      </c>
      <c r="X28" s="49">
        <v>0.01</v>
      </c>
      <c r="Y28" s="248"/>
      <c r="Z28" s="239"/>
      <c r="AA28" s="239"/>
      <c r="AB28" s="239" t="str">
        <f t="shared" si="3"/>
        <v>'160003005'</v>
      </c>
      <c r="AC28" s="239" t="str">
        <f t="shared" si="22"/>
        <v>''POW'</v>
      </c>
      <c r="AD28" s="239">
        <f t="shared" si="4"/>
        <v>30</v>
      </c>
      <c r="AE28" s="239">
        <f t="shared" si="5"/>
        <v>12</v>
      </c>
      <c r="AF28" s="239">
        <f t="shared" si="23"/>
        <v>1</v>
      </c>
      <c r="AG28" s="239" t="str">
        <f t="shared" si="6"/>
        <v>'E'</v>
      </c>
      <c r="AH28" s="590">
        <f t="shared" si="18"/>
        <v>1.1762560000000002</v>
      </c>
      <c r="AI28" s="587" t="str">
        <f t="shared" si="19"/>
        <v>'NTM'</v>
      </c>
      <c r="AJ28" s="580">
        <f t="shared" si="20"/>
        <v>7.0999999999999994E-2</v>
      </c>
      <c r="AK28" s="239">
        <f t="shared" si="24"/>
        <v>30</v>
      </c>
      <c r="AL28" s="268">
        <f t="shared" si="7"/>
        <v>30</v>
      </c>
      <c r="AM28" s="249">
        <f t="shared" si="8"/>
        <v>2.25</v>
      </c>
      <c r="AN28" s="249">
        <f t="shared" si="9"/>
        <v>9.77</v>
      </c>
      <c r="AO28" s="239">
        <f t="shared" si="10"/>
        <v>2.4</v>
      </c>
      <c r="AP28" s="239">
        <f t="shared" si="11"/>
        <v>5</v>
      </c>
      <c r="AQ28" s="239">
        <v>0</v>
      </c>
      <c r="AR28" s="239">
        <v>15</v>
      </c>
      <c r="AS28" s="239">
        <f t="shared" si="12"/>
        <v>2.4</v>
      </c>
      <c r="AT28" s="239">
        <v>0</v>
      </c>
      <c r="AU28" s="239">
        <v>0</v>
      </c>
      <c r="AV28" s="239">
        <f t="shared" si="21"/>
        <v>30</v>
      </c>
      <c r="AW28" s="239">
        <f t="shared" si="13"/>
        <v>0.26</v>
      </c>
      <c r="AX28" s="239" t="s">
        <v>14</v>
      </c>
      <c r="AY28" s="239" t="s">
        <v>15</v>
      </c>
      <c r="AZ28" s="239" t="s">
        <v>14</v>
      </c>
      <c r="BA28" s="239" t="s">
        <v>15</v>
      </c>
      <c r="BB28" s="239">
        <v>0</v>
      </c>
      <c r="BC28" s="239">
        <v>0</v>
      </c>
      <c r="BD28" s="239">
        <f t="shared" si="25"/>
        <v>1</v>
      </c>
      <c r="BE28" s="239">
        <f t="shared" si="14"/>
        <v>-8</v>
      </c>
      <c r="BF28" s="239">
        <f t="shared" si="15"/>
        <v>4000</v>
      </c>
      <c r="BG28" s="239">
        <v>1</v>
      </c>
      <c r="BH28" s="239">
        <v>1</v>
      </c>
      <c r="BI28" s="239">
        <v>1</v>
      </c>
      <c r="BJ28" s="239"/>
      <c r="BK28" s="239">
        <v>1</v>
      </c>
      <c r="BL28" s="239">
        <v>1</v>
      </c>
      <c r="BM28" s="239">
        <f t="shared" si="16"/>
        <v>400</v>
      </c>
      <c r="BN28" s="239">
        <f t="shared" si="17"/>
        <v>4000</v>
      </c>
      <c r="BO28" s="239">
        <v>0</v>
      </c>
    </row>
    <row r="29" spans="1:67" s="33" customFormat="1" ht="12" customHeight="1" x14ac:dyDescent="0.2">
      <c r="A29" s="50" t="str">
        <f t="shared" si="0"/>
        <v>160003006</v>
      </c>
      <c r="B29" s="51">
        <v>1.6</v>
      </c>
      <c r="C29" s="47" t="s">
        <v>250</v>
      </c>
      <c r="D29" s="51" t="s">
        <v>181</v>
      </c>
      <c r="E29" s="52">
        <v>0</v>
      </c>
      <c r="F29" s="53">
        <v>1.35</v>
      </c>
      <c r="G29" s="51" t="s">
        <v>106</v>
      </c>
      <c r="H29" s="51">
        <f>'Wind Conditions'!$C$6</f>
        <v>12</v>
      </c>
      <c r="I29" s="472">
        <f>'Wind Conditions'!$C$20</f>
        <v>9.8021333333333349E-2</v>
      </c>
      <c r="J29" s="57">
        <f>'Wind Conditions'!$D$20</f>
        <v>7.0999999999999994E-2</v>
      </c>
      <c r="K29" s="51" t="str">
        <f t="shared" si="26"/>
        <v>F</v>
      </c>
      <c r="L29" s="51">
        <f t="shared" si="27"/>
        <v>30</v>
      </c>
      <c r="M29" s="545">
        <v>-8</v>
      </c>
      <c r="N29" s="51" t="s">
        <v>183</v>
      </c>
      <c r="O29" s="61">
        <f>VLOOKUP(MOD(180-$L29,360),'Wave and Current Conditions'!$C$33:$E$44,2,TRUE)</f>
        <v>2.25</v>
      </c>
      <c r="P29" s="61">
        <f>VLOOKUP(MOD(180-$L29,360),'Wave and Current Conditions'!$C$33:$E$44,3,TRUE)</f>
        <v>9.77</v>
      </c>
      <c r="Q29" s="51">
        <f t="shared" si="28"/>
        <v>6</v>
      </c>
      <c r="R29" s="53">
        <f t="shared" si="1"/>
        <v>30</v>
      </c>
      <c r="S29" s="33" t="s">
        <v>184</v>
      </c>
      <c r="T29" s="33">
        <f t="shared" si="2"/>
        <v>30</v>
      </c>
      <c r="U29" s="67">
        <f>'Wave and Current Conditions'!$D$99</f>
        <v>0.26</v>
      </c>
      <c r="V29" s="46">
        <v>400</v>
      </c>
      <c r="W29" s="51">
        <v>3600</v>
      </c>
      <c r="X29" s="53">
        <v>0.01</v>
      </c>
      <c r="Y29" s="252"/>
      <c r="Z29" s="250"/>
      <c r="AA29" s="250"/>
      <c r="AB29" s="239" t="str">
        <f t="shared" si="3"/>
        <v>'160003006'</v>
      </c>
      <c r="AC29" s="239" t="str">
        <f t="shared" si="22"/>
        <v>''POW'</v>
      </c>
      <c r="AD29" s="239">
        <f t="shared" si="4"/>
        <v>30</v>
      </c>
      <c r="AE29" s="239">
        <f t="shared" si="5"/>
        <v>12</v>
      </c>
      <c r="AF29" s="239">
        <f t="shared" si="23"/>
        <v>1</v>
      </c>
      <c r="AG29" s="239" t="str">
        <f t="shared" si="6"/>
        <v>'F'</v>
      </c>
      <c r="AH29" s="590">
        <f t="shared" si="18"/>
        <v>1.1762560000000002</v>
      </c>
      <c r="AI29" s="587" t="str">
        <f t="shared" si="19"/>
        <v>'NTM'</v>
      </c>
      <c r="AJ29" s="580">
        <f t="shared" si="20"/>
        <v>7.0999999999999994E-2</v>
      </c>
      <c r="AK29" s="239">
        <f t="shared" si="24"/>
        <v>30</v>
      </c>
      <c r="AL29" s="268">
        <f t="shared" si="7"/>
        <v>30</v>
      </c>
      <c r="AM29" s="249">
        <f t="shared" si="8"/>
        <v>2.25</v>
      </c>
      <c r="AN29" s="249">
        <f t="shared" si="9"/>
        <v>9.77</v>
      </c>
      <c r="AO29" s="239">
        <f t="shared" si="10"/>
        <v>2.4</v>
      </c>
      <c r="AP29" s="239">
        <f t="shared" si="11"/>
        <v>6</v>
      </c>
      <c r="AQ29" s="239">
        <v>0</v>
      </c>
      <c r="AR29" s="239">
        <v>15</v>
      </c>
      <c r="AS29" s="239">
        <f t="shared" si="12"/>
        <v>2.4</v>
      </c>
      <c r="AT29" s="239">
        <v>0</v>
      </c>
      <c r="AU29" s="239">
        <v>0</v>
      </c>
      <c r="AV29" s="239">
        <f t="shared" si="21"/>
        <v>30</v>
      </c>
      <c r="AW29" s="239">
        <f t="shared" si="13"/>
        <v>0.26</v>
      </c>
      <c r="AX29" s="239" t="s">
        <v>14</v>
      </c>
      <c r="AY29" s="239" t="s">
        <v>15</v>
      </c>
      <c r="AZ29" s="239" t="s">
        <v>14</v>
      </c>
      <c r="BA29" s="239" t="s">
        <v>15</v>
      </c>
      <c r="BB29" s="239">
        <v>0</v>
      </c>
      <c r="BC29" s="239">
        <v>0</v>
      </c>
      <c r="BD29" s="239">
        <f t="shared" si="25"/>
        <v>1</v>
      </c>
      <c r="BE29" s="239">
        <f t="shared" si="14"/>
        <v>-8</v>
      </c>
      <c r="BF29" s="239">
        <f t="shared" si="15"/>
        <v>4000</v>
      </c>
      <c r="BG29" s="239">
        <v>1</v>
      </c>
      <c r="BH29" s="239">
        <v>1</v>
      </c>
      <c r="BI29" s="239">
        <v>1</v>
      </c>
      <c r="BJ29" s="239"/>
      <c r="BK29" s="239">
        <v>1</v>
      </c>
      <c r="BL29" s="239">
        <v>1</v>
      </c>
      <c r="BM29" s="239">
        <f t="shared" si="16"/>
        <v>400</v>
      </c>
      <c r="BN29" s="239">
        <f t="shared" si="17"/>
        <v>4000</v>
      </c>
      <c r="BO29" s="239">
        <v>0</v>
      </c>
    </row>
    <row r="30" spans="1:67" s="32" customFormat="1" ht="12" customHeight="1" x14ac:dyDescent="0.2">
      <c r="A30" s="45" t="str">
        <f t="shared" si="0"/>
        <v>160003007</v>
      </c>
      <c r="B30" s="46">
        <v>1.6</v>
      </c>
      <c r="C30" s="47" t="s">
        <v>250</v>
      </c>
      <c r="D30" s="46" t="s">
        <v>181</v>
      </c>
      <c r="E30" s="48">
        <v>0</v>
      </c>
      <c r="F30" s="49">
        <v>1.35</v>
      </c>
      <c r="G30" s="46" t="s">
        <v>106</v>
      </c>
      <c r="H30" s="46">
        <f>'Wind Conditions'!$C$6</f>
        <v>12</v>
      </c>
      <c r="I30" s="471">
        <f>'Wind Conditions'!$C$20</f>
        <v>9.8021333333333349E-2</v>
      </c>
      <c r="J30" s="56">
        <f>'Wind Conditions'!$D$20</f>
        <v>7.0999999999999994E-2</v>
      </c>
      <c r="K30" s="46" t="str">
        <f t="shared" si="26"/>
        <v>G</v>
      </c>
      <c r="L30" s="46">
        <f t="shared" si="27"/>
        <v>30</v>
      </c>
      <c r="M30" s="545">
        <v>-8</v>
      </c>
      <c r="N30" s="46" t="s">
        <v>183</v>
      </c>
      <c r="O30" s="61">
        <f>VLOOKUP(MOD(180-$L30,360),'Wave and Current Conditions'!$C$33:$E$44,2,TRUE)</f>
        <v>2.25</v>
      </c>
      <c r="P30" s="61">
        <f>VLOOKUP(MOD(180-$L30,360),'Wave and Current Conditions'!$C$33:$E$44,3,TRUE)</f>
        <v>9.77</v>
      </c>
      <c r="Q30" s="46">
        <f t="shared" si="28"/>
        <v>7</v>
      </c>
      <c r="R30" s="49">
        <f t="shared" si="1"/>
        <v>30</v>
      </c>
      <c r="S30" s="62" t="s">
        <v>184</v>
      </c>
      <c r="T30" s="32">
        <f t="shared" si="2"/>
        <v>30</v>
      </c>
      <c r="U30" s="66">
        <f>'Wave and Current Conditions'!$D$99</f>
        <v>0.26</v>
      </c>
      <c r="V30" s="46">
        <v>400</v>
      </c>
      <c r="W30" s="46">
        <v>3600</v>
      </c>
      <c r="X30" s="49">
        <v>0.01</v>
      </c>
      <c r="Y30" s="248"/>
      <c r="Z30" s="239"/>
      <c r="AA30" s="239"/>
      <c r="AB30" s="239" t="str">
        <f t="shared" si="3"/>
        <v>'160003007'</v>
      </c>
      <c r="AC30" s="239" t="str">
        <f t="shared" si="22"/>
        <v>''POW'</v>
      </c>
      <c r="AD30" s="239">
        <f t="shared" si="4"/>
        <v>30</v>
      </c>
      <c r="AE30" s="239">
        <f t="shared" si="5"/>
        <v>12</v>
      </c>
      <c r="AF30" s="239">
        <f t="shared" si="23"/>
        <v>1</v>
      </c>
      <c r="AG30" s="239" t="str">
        <f t="shared" si="6"/>
        <v>'G'</v>
      </c>
      <c r="AH30" s="590">
        <f t="shared" si="18"/>
        <v>1.1762560000000002</v>
      </c>
      <c r="AI30" s="587" t="str">
        <f t="shared" si="19"/>
        <v>'NTM'</v>
      </c>
      <c r="AJ30" s="580">
        <f t="shared" si="20"/>
        <v>7.0999999999999994E-2</v>
      </c>
      <c r="AK30" s="239">
        <f t="shared" si="24"/>
        <v>30</v>
      </c>
      <c r="AL30" s="268">
        <f t="shared" si="7"/>
        <v>30</v>
      </c>
      <c r="AM30" s="249">
        <f t="shared" si="8"/>
        <v>2.25</v>
      </c>
      <c r="AN30" s="249">
        <f t="shared" si="9"/>
        <v>9.77</v>
      </c>
      <c r="AO30" s="239">
        <f t="shared" si="10"/>
        <v>2.4</v>
      </c>
      <c r="AP30" s="239">
        <f t="shared" si="11"/>
        <v>7</v>
      </c>
      <c r="AQ30" s="239">
        <v>0</v>
      </c>
      <c r="AR30" s="239">
        <v>15</v>
      </c>
      <c r="AS30" s="239">
        <f t="shared" si="12"/>
        <v>2.4</v>
      </c>
      <c r="AT30" s="239">
        <v>0</v>
      </c>
      <c r="AU30" s="239">
        <v>0</v>
      </c>
      <c r="AV30" s="239">
        <f t="shared" si="21"/>
        <v>30</v>
      </c>
      <c r="AW30" s="239">
        <f t="shared" si="13"/>
        <v>0.26</v>
      </c>
      <c r="AX30" s="239" t="s">
        <v>14</v>
      </c>
      <c r="AY30" s="239" t="s">
        <v>15</v>
      </c>
      <c r="AZ30" s="239" t="s">
        <v>14</v>
      </c>
      <c r="BA30" s="239" t="s">
        <v>15</v>
      </c>
      <c r="BB30" s="239">
        <v>0</v>
      </c>
      <c r="BC30" s="239">
        <v>0</v>
      </c>
      <c r="BD30" s="239">
        <f t="shared" si="25"/>
        <v>1</v>
      </c>
      <c r="BE30" s="239">
        <f t="shared" si="14"/>
        <v>-8</v>
      </c>
      <c r="BF30" s="239">
        <f t="shared" si="15"/>
        <v>4000</v>
      </c>
      <c r="BG30" s="239">
        <v>1</v>
      </c>
      <c r="BH30" s="239">
        <v>1</v>
      </c>
      <c r="BI30" s="239">
        <v>1</v>
      </c>
      <c r="BJ30" s="239"/>
      <c r="BK30" s="239">
        <v>1</v>
      </c>
      <c r="BL30" s="239">
        <v>1</v>
      </c>
      <c r="BM30" s="239">
        <f t="shared" si="16"/>
        <v>400</v>
      </c>
      <c r="BN30" s="239">
        <f t="shared" si="17"/>
        <v>4000</v>
      </c>
      <c r="BO30" s="239">
        <v>0</v>
      </c>
    </row>
    <row r="31" spans="1:67" s="32" customFormat="1" ht="12" customHeight="1" x14ac:dyDescent="0.2">
      <c r="A31" s="45" t="str">
        <f t="shared" si="0"/>
        <v>160003008</v>
      </c>
      <c r="B31" s="46">
        <v>1.6</v>
      </c>
      <c r="C31" s="47" t="s">
        <v>250</v>
      </c>
      <c r="D31" s="46" t="s">
        <v>181</v>
      </c>
      <c r="E31" s="48">
        <v>0</v>
      </c>
      <c r="F31" s="49">
        <v>1.35</v>
      </c>
      <c r="G31" s="46" t="s">
        <v>106</v>
      </c>
      <c r="H31" s="46">
        <f>'Wind Conditions'!$C$6</f>
        <v>12</v>
      </c>
      <c r="I31" s="471">
        <f>'Wind Conditions'!$C$20</f>
        <v>9.8021333333333349E-2</v>
      </c>
      <c r="J31" s="56">
        <f>'Wind Conditions'!$D$20</f>
        <v>7.0999999999999994E-2</v>
      </c>
      <c r="K31" s="46" t="str">
        <f t="shared" si="26"/>
        <v>H</v>
      </c>
      <c r="L31" s="46">
        <f t="shared" si="27"/>
        <v>30</v>
      </c>
      <c r="M31" s="545">
        <v>-8</v>
      </c>
      <c r="N31" s="46" t="s">
        <v>183</v>
      </c>
      <c r="O31" s="61">
        <f>VLOOKUP(MOD(180-$L31,360),'Wave and Current Conditions'!$C$33:$E$44,2,TRUE)</f>
        <v>2.25</v>
      </c>
      <c r="P31" s="61">
        <f>VLOOKUP(MOD(180-$L31,360),'Wave and Current Conditions'!$C$33:$E$44,3,TRUE)</f>
        <v>9.77</v>
      </c>
      <c r="Q31" s="46">
        <f t="shared" si="28"/>
        <v>8</v>
      </c>
      <c r="R31" s="49">
        <f t="shared" si="1"/>
        <v>30</v>
      </c>
      <c r="S31" s="62" t="s">
        <v>184</v>
      </c>
      <c r="T31" s="32">
        <f t="shared" si="2"/>
        <v>30</v>
      </c>
      <c r="U31" s="66">
        <f>'Wave and Current Conditions'!$D$99</f>
        <v>0.26</v>
      </c>
      <c r="V31" s="46">
        <v>400</v>
      </c>
      <c r="W31" s="46">
        <v>3600</v>
      </c>
      <c r="X31" s="49">
        <v>0.01</v>
      </c>
      <c r="Y31" s="248"/>
      <c r="Z31" s="239"/>
      <c r="AA31" s="239"/>
      <c r="AB31" s="239" t="str">
        <f t="shared" si="3"/>
        <v>'160003008'</v>
      </c>
      <c r="AC31" s="239" t="str">
        <f t="shared" si="22"/>
        <v>''POW'</v>
      </c>
      <c r="AD31" s="239">
        <f t="shared" si="4"/>
        <v>30</v>
      </c>
      <c r="AE31" s="239">
        <f t="shared" si="5"/>
        <v>12</v>
      </c>
      <c r="AF31" s="239">
        <f t="shared" si="23"/>
        <v>1</v>
      </c>
      <c r="AG31" s="239" t="str">
        <f t="shared" si="6"/>
        <v>'H'</v>
      </c>
      <c r="AH31" s="590">
        <f t="shared" si="18"/>
        <v>1.1762560000000002</v>
      </c>
      <c r="AI31" s="587" t="str">
        <f t="shared" si="19"/>
        <v>'NTM'</v>
      </c>
      <c r="AJ31" s="580">
        <f t="shared" si="20"/>
        <v>7.0999999999999994E-2</v>
      </c>
      <c r="AK31" s="239">
        <f t="shared" si="24"/>
        <v>30</v>
      </c>
      <c r="AL31" s="268">
        <f t="shared" si="7"/>
        <v>30</v>
      </c>
      <c r="AM31" s="249">
        <f t="shared" si="8"/>
        <v>2.25</v>
      </c>
      <c r="AN31" s="249">
        <f t="shared" si="9"/>
        <v>9.77</v>
      </c>
      <c r="AO31" s="239">
        <f t="shared" si="10"/>
        <v>2.4</v>
      </c>
      <c r="AP31" s="239">
        <f t="shared" si="11"/>
        <v>8</v>
      </c>
      <c r="AQ31" s="239">
        <v>0</v>
      </c>
      <c r="AR31" s="239">
        <v>15</v>
      </c>
      <c r="AS31" s="239">
        <f t="shared" si="12"/>
        <v>2.4</v>
      </c>
      <c r="AT31" s="239">
        <v>0</v>
      </c>
      <c r="AU31" s="239">
        <v>0</v>
      </c>
      <c r="AV31" s="239">
        <f t="shared" si="21"/>
        <v>30</v>
      </c>
      <c r="AW31" s="239">
        <f t="shared" si="13"/>
        <v>0.26</v>
      </c>
      <c r="AX31" s="239" t="s">
        <v>14</v>
      </c>
      <c r="AY31" s="239" t="s">
        <v>15</v>
      </c>
      <c r="AZ31" s="239" t="s">
        <v>14</v>
      </c>
      <c r="BA31" s="239" t="s">
        <v>15</v>
      </c>
      <c r="BB31" s="239">
        <v>0</v>
      </c>
      <c r="BC31" s="239">
        <v>0</v>
      </c>
      <c r="BD31" s="239">
        <f t="shared" si="25"/>
        <v>1</v>
      </c>
      <c r="BE31" s="239">
        <f t="shared" si="14"/>
        <v>-8</v>
      </c>
      <c r="BF31" s="239">
        <f t="shared" si="15"/>
        <v>4000</v>
      </c>
      <c r="BG31" s="239">
        <v>1</v>
      </c>
      <c r="BH31" s="239">
        <v>1</v>
      </c>
      <c r="BI31" s="239">
        <v>1</v>
      </c>
      <c r="BJ31" s="239"/>
      <c r="BK31" s="239">
        <v>1</v>
      </c>
      <c r="BL31" s="239">
        <v>1</v>
      </c>
      <c r="BM31" s="239">
        <f t="shared" si="16"/>
        <v>400</v>
      </c>
      <c r="BN31" s="239">
        <f t="shared" si="17"/>
        <v>4000</v>
      </c>
      <c r="BO31" s="239">
        <v>0</v>
      </c>
    </row>
    <row r="32" spans="1:67" s="33" customFormat="1" ht="12" customHeight="1" x14ac:dyDescent="0.2">
      <c r="A32" s="45" t="str">
        <f t="shared" si="0"/>
        <v>160003009</v>
      </c>
      <c r="B32" s="46">
        <v>1.6</v>
      </c>
      <c r="C32" s="47" t="s">
        <v>250</v>
      </c>
      <c r="D32" s="46" t="s">
        <v>181</v>
      </c>
      <c r="E32" s="48">
        <v>0</v>
      </c>
      <c r="F32" s="49">
        <v>1.35</v>
      </c>
      <c r="G32" s="46" t="s">
        <v>106</v>
      </c>
      <c r="H32" s="46">
        <f>'Wind Conditions'!$C$6</f>
        <v>12</v>
      </c>
      <c r="I32" s="471">
        <f>'Wind Conditions'!$C$20</f>
        <v>9.8021333333333349E-2</v>
      </c>
      <c r="J32" s="56">
        <f>'Wind Conditions'!$D$20</f>
        <v>7.0999999999999994E-2</v>
      </c>
      <c r="K32" s="46" t="str">
        <f t="shared" si="26"/>
        <v>I</v>
      </c>
      <c r="L32" s="46">
        <f t="shared" si="27"/>
        <v>30</v>
      </c>
      <c r="M32" s="545">
        <v>-8</v>
      </c>
      <c r="N32" s="46" t="s">
        <v>183</v>
      </c>
      <c r="O32" s="61">
        <f>VLOOKUP(MOD(180-$L32,360),'Wave and Current Conditions'!$C$33:$E$44,2,TRUE)</f>
        <v>2.25</v>
      </c>
      <c r="P32" s="61">
        <f>VLOOKUP(MOD(180-$L32,360),'Wave and Current Conditions'!$C$33:$E$44,3,TRUE)</f>
        <v>9.77</v>
      </c>
      <c r="Q32" s="46">
        <f t="shared" si="28"/>
        <v>9</v>
      </c>
      <c r="R32" s="49">
        <f t="shared" si="1"/>
        <v>30</v>
      </c>
      <c r="S32" s="62" t="s">
        <v>184</v>
      </c>
      <c r="T32" s="32">
        <f t="shared" si="2"/>
        <v>30</v>
      </c>
      <c r="U32" s="66">
        <f>'Wave and Current Conditions'!$D$99</f>
        <v>0.26</v>
      </c>
      <c r="V32" s="46">
        <v>400</v>
      </c>
      <c r="W32" s="46">
        <v>3600</v>
      </c>
      <c r="X32" s="49">
        <v>0.01</v>
      </c>
      <c r="Y32" s="248"/>
      <c r="Z32" s="250"/>
      <c r="AA32" s="250"/>
      <c r="AB32" s="239" t="str">
        <f t="shared" si="3"/>
        <v>'160003009'</v>
      </c>
      <c r="AC32" s="239" t="str">
        <f t="shared" si="22"/>
        <v>''POW'</v>
      </c>
      <c r="AD32" s="239">
        <f t="shared" si="4"/>
        <v>30</v>
      </c>
      <c r="AE32" s="239">
        <f t="shared" si="5"/>
        <v>12</v>
      </c>
      <c r="AF32" s="239">
        <f t="shared" si="23"/>
        <v>1</v>
      </c>
      <c r="AG32" s="239" t="str">
        <f t="shared" si="6"/>
        <v>'I'</v>
      </c>
      <c r="AH32" s="590">
        <f t="shared" si="18"/>
        <v>1.1762560000000002</v>
      </c>
      <c r="AI32" s="587" t="str">
        <f t="shared" si="19"/>
        <v>'NTM'</v>
      </c>
      <c r="AJ32" s="580">
        <f t="shared" si="20"/>
        <v>7.0999999999999994E-2</v>
      </c>
      <c r="AK32" s="239">
        <f t="shared" si="24"/>
        <v>30</v>
      </c>
      <c r="AL32" s="268">
        <f t="shared" si="7"/>
        <v>30</v>
      </c>
      <c r="AM32" s="249">
        <f t="shared" si="8"/>
        <v>2.25</v>
      </c>
      <c r="AN32" s="249">
        <f t="shared" si="9"/>
        <v>9.77</v>
      </c>
      <c r="AO32" s="239">
        <f t="shared" si="10"/>
        <v>2.4</v>
      </c>
      <c r="AP32" s="239">
        <f t="shared" si="11"/>
        <v>9</v>
      </c>
      <c r="AQ32" s="239">
        <v>0</v>
      </c>
      <c r="AR32" s="239">
        <v>15</v>
      </c>
      <c r="AS32" s="239">
        <f t="shared" si="12"/>
        <v>2.4</v>
      </c>
      <c r="AT32" s="239">
        <v>0</v>
      </c>
      <c r="AU32" s="239">
        <v>0</v>
      </c>
      <c r="AV32" s="239">
        <f t="shared" si="21"/>
        <v>30</v>
      </c>
      <c r="AW32" s="239">
        <f t="shared" si="13"/>
        <v>0.26</v>
      </c>
      <c r="AX32" s="239" t="s">
        <v>14</v>
      </c>
      <c r="AY32" s="239" t="s">
        <v>15</v>
      </c>
      <c r="AZ32" s="239" t="s">
        <v>14</v>
      </c>
      <c r="BA32" s="239" t="s">
        <v>15</v>
      </c>
      <c r="BB32" s="239">
        <v>0</v>
      </c>
      <c r="BC32" s="239">
        <v>0</v>
      </c>
      <c r="BD32" s="239">
        <f t="shared" si="25"/>
        <v>1</v>
      </c>
      <c r="BE32" s="239">
        <f t="shared" si="14"/>
        <v>-8</v>
      </c>
      <c r="BF32" s="239">
        <f t="shared" si="15"/>
        <v>4000</v>
      </c>
      <c r="BG32" s="239">
        <v>1</v>
      </c>
      <c r="BH32" s="239">
        <v>1</v>
      </c>
      <c r="BI32" s="239">
        <v>1</v>
      </c>
      <c r="BJ32" s="239"/>
      <c r="BK32" s="239">
        <v>1</v>
      </c>
      <c r="BL32" s="239">
        <v>1</v>
      </c>
      <c r="BM32" s="239">
        <f t="shared" si="16"/>
        <v>400</v>
      </c>
      <c r="BN32" s="239">
        <f t="shared" si="17"/>
        <v>4000</v>
      </c>
      <c r="BO32" s="239">
        <v>0</v>
      </c>
    </row>
    <row r="33" spans="1:67" s="32" customFormat="1" ht="12" customHeight="1" x14ac:dyDescent="0.2">
      <c r="A33" s="45" t="str">
        <f t="shared" si="0"/>
        <v>160003010</v>
      </c>
      <c r="B33" s="46">
        <v>1.6</v>
      </c>
      <c r="C33" s="47" t="s">
        <v>250</v>
      </c>
      <c r="D33" s="46" t="s">
        <v>181</v>
      </c>
      <c r="E33" s="48">
        <v>0</v>
      </c>
      <c r="F33" s="49">
        <v>1.35</v>
      </c>
      <c r="G33" s="45" t="s">
        <v>106</v>
      </c>
      <c r="H33" s="46">
        <f>'Wind Conditions'!$C$6</f>
        <v>12</v>
      </c>
      <c r="I33" s="471">
        <f>'Wind Conditions'!$C$20</f>
        <v>9.8021333333333349E-2</v>
      </c>
      <c r="J33" s="56">
        <f>'Wind Conditions'!$D$20</f>
        <v>7.0999999999999994E-2</v>
      </c>
      <c r="K33" s="46" t="str">
        <f t="shared" si="26"/>
        <v>J</v>
      </c>
      <c r="L33" s="46">
        <f t="shared" si="27"/>
        <v>30</v>
      </c>
      <c r="M33" s="545">
        <v>-8</v>
      </c>
      <c r="N33" s="46" t="s">
        <v>183</v>
      </c>
      <c r="O33" s="61">
        <f>VLOOKUP(MOD(180-$L33,360),'Wave and Current Conditions'!$C$33:$E$44,2,TRUE)</f>
        <v>2.25</v>
      </c>
      <c r="P33" s="61">
        <f>VLOOKUP(MOD(180-$L33,360),'Wave and Current Conditions'!$C$33:$E$44,3,TRUE)</f>
        <v>9.77</v>
      </c>
      <c r="Q33" s="46">
        <f t="shared" si="28"/>
        <v>10</v>
      </c>
      <c r="R33" s="49">
        <f t="shared" si="1"/>
        <v>30</v>
      </c>
      <c r="S33" s="62" t="s">
        <v>184</v>
      </c>
      <c r="T33" s="32">
        <f t="shared" si="2"/>
        <v>30</v>
      </c>
      <c r="U33" s="66">
        <f>'Wave and Current Conditions'!$D$99</f>
        <v>0.26</v>
      </c>
      <c r="V33" s="46">
        <v>400</v>
      </c>
      <c r="W33" s="46">
        <v>3600</v>
      </c>
      <c r="X33" s="49">
        <v>0.01</v>
      </c>
      <c r="Y33" s="248"/>
      <c r="Z33" s="239"/>
      <c r="AA33" s="239"/>
      <c r="AB33" s="239" t="str">
        <f t="shared" si="3"/>
        <v>'160003010'</v>
      </c>
      <c r="AC33" s="239" t="str">
        <f t="shared" si="22"/>
        <v>''POW'</v>
      </c>
      <c r="AD33" s="239">
        <f t="shared" si="4"/>
        <v>30</v>
      </c>
      <c r="AE33" s="239">
        <f t="shared" si="5"/>
        <v>12</v>
      </c>
      <c r="AF33" s="239">
        <f t="shared" si="23"/>
        <v>1</v>
      </c>
      <c r="AG33" s="239" t="str">
        <f t="shared" si="6"/>
        <v>'J'</v>
      </c>
      <c r="AH33" s="590">
        <f t="shared" si="18"/>
        <v>1.1762560000000002</v>
      </c>
      <c r="AI33" s="587" t="str">
        <f t="shared" si="19"/>
        <v>'NTM'</v>
      </c>
      <c r="AJ33" s="580">
        <f t="shared" si="20"/>
        <v>7.0999999999999994E-2</v>
      </c>
      <c r="AK33" s="239">
        <f t="shared" si="24"/>
        <v>30</v>
      </c>
      <c r="AL33" s="268">
        <f t="shared" si="7"/>
        <v>30</v>
      </c>
      <c r="AM33" s="249">
        <f t="shared" si="8"/>
        <v>2.25</v>
      </c>
      <c r="AN33" s="249">
        <f t="shared" si="9"/>
        <v>9.77</v>
      </c>
      <c r="AO33" s="239">
        <f t="shared" si="10"/>
        <v>2.4</v>
      </c>
      <c r="AP33" s="239">
        <f t="shared" si="11"/>
        <v>10</v>
      </c>
      <c r="AQ33" s="239">
        <v>0</v>
      </c>
      <c r="AR33" s="239">
        <v>15</v>
      </c>
      <c r="AS33" s="239">
        <f t="shared" si="12"/>
        <v>2.4</v>
      </c>
      <c r="AT33" s="239">
        <v>0</v>
      </c>
      <c r="AU33" s="239">
        <v>0</v>
      </c>
      <c r="AV33" s="239">
        <f t="shared" si="21"/>
        <v>30</v>
      </c>
      <c r="AW33" s="239">
        <f t="shared" si="13"/>
        <v>0.26</v>
      </c>
      <c r="AX33" s="239" t="s">
        <v>14</v>
      </c>
      <c r="AY33" s="239" t="s">
        <v>15</v>
      </c>
      <c r="AZ33" s="239" t="s">
        <v>14</v>
      </c>
      <c r="BA33" s="239" t="s">
        <v>15</v>
      </c>
      <c r="BB33" s="239">
        <v>0</v>
      </c>
      <c r="BC33" s="239">
        <v>0</v>
      </c>
      <c r="BD33" s="239">
        <f t="shared" si="25"/>
        <v>1</v>
      </c>
      <c r="BE33" s="239">
        <f t="shared" si="14"/>
        <v>-8</v>
      </c>
      <c r="BF33" s="239">
        <f t="shared" si="15"/>
        <v>4000</v>
      </c>
      <c r="BG33" s="239">
        <v>1</v>
      </c>
      <c r="BH33" s="239">
        <v>1</v>
      </c>
      <c r="BI33" s="239">
        <v>1</v>
      </c>
      <c r="BJ33" s="239"/>
      <c r="BK33" s="239">
        <v>1</v>
      </c>
      <c r="BL33" s="239">
        <v>1</v>
      </c>
      <c r="BM33" s="239">
        <f t="shared" si="16"/>
        <v>400</v>
      </c>
      <c r="BN33" s="239">
        <f t="shared" si="17"/>
        <v>4000</v>
      </c>
      <c r="BO33" s="239">
        <v>0</v>
      </c>
    </row>
    <row r="34" spans="1:67" s="32" customFormat="1" ht="12" customHeight="1" x14ac:dyDescent="0.2">
      <c r="A34" s="45" t="str">
        <f t="shared" si="0"/>
        <v>160003011</v>
      </c>
      <c r="B34" s="46">
        <v>1.6</v>
      </c>
      <c r="C34" s="47" t="s">
        <v>250</v>
      </c>
      <c r="D34" s="46" t="s">
        <v>181</v>
      </c>
      <c r="E34" s="48">
        <v>0</v>
      </c>
      <c r="F34" s="49">
        <v>1.35</v>
      </c>
      <c r="G34" s="46" t="s">
        <v>106</v>
      </c>
      <c r="H34" s="46">
        <f>'Wind Conditions'!$C$6</f>
        <v>12</v>
      </c>
      <c r="I34" s="471">
        <f>'Wind Conditions'!$C$20</f>
        <v>9.8021333333333349E-2</v>
      </c>
      <c r="J34" s="56">
        <f>'Wind Conditions'!$D$20</f>
        <v>7.0999999999999994E-2</v>
      </c>
      <c r="K34" s="46" t="str">
        <f t="shared" si="26"/>
        <v>K</v>
      </c>
      <c r="L34" s="46">
        <f t="shared" si="27"/>
        <v>30</v>
      </c>
      <c r="M34" s="545">
        <v>-8</v>
      </c>
      <c r="N34" s="46" t="s">
        <v>183</v>
      </c>
      <c r="O34" s="61">
        <f>VLOOKUP(MOD(180-$L34,360),'Wave and Current Conditions'!$C$33:$E$44,2,TRUE)</f>
        <v>2.25</v>
      </c>
      <c r="P34" s="61">
        <f>VLOOKUP(MOD(180-$L34,360),'Wave and Current Conditions'!$C$33:$E$44,3,TRUE)</f>
        <v>9.77</v>
      </c>
      <c r="Q34" s="46">
        <f t="shared" si="28"/>
        <v>11</v>
      </c>
      <c r="R34" s="49">
        <f t="shared" si="1"/>
        <v>30</v>
      </c>
      <c r="S34" s="62" t="s">
        <v>184</v>
      </c>
      <c r="T34" s="32">
        <f t="shared" si="2"/>
        <v>30</v>
      </c>
      <c r="U34" s="66">
        <f>'Wave and Current Conditions'!$D$99</f>
        <v>0.26</v>
      </c>
      <c r="V34" s="46">
        <v>400</v>
      </c>
      <c r="W34" s="46">
        <v>3600</v>
      </c>
      <c r="X34" s="49">
        <v>0.01</v>
      </c>
      <c r="Y34" s="248"/>
      <c r="Z34" s="239"/>
      <c r="AA34" s="239"/>
      <c r="AB34" s="239" t="str">
        <f t="shared" si="3"/>
        <v>'160003011'</v>
      </c>
      <c r="AC34" s="239" t="str">
        <f t="shared" si="22"/>
        <v>''POW'</v>
      </c>
      <c r="AD34" s="239">
        <f t="shared" si="4"/>
        <v>30</v>
      </c>
      <c r="AE34" s="239">
        <f t="shared" si="5"/>
        <v>12</v>
      </c>
      <c r="AF34" s="239">
        <f t="shared" si="23"/>
        <v>1</v>
      </c>
      <c r="AG34" s="239" t="str">
        <f t="shared" si="6"/>
        <v>'K'</v>
      </c>
      <c r="AH34" s="590">
        <f t="shared" si="18"/>
        <v>1.1762560000000002</v>
      </c>
      <c r="AI34" s="587" t="str">
        <f t="shared" si="19"/>
        <v>'NTM'</v>
      </c>
      <c r="AJ34" s="580">
        <f t="shared" si="20"/>
        <v>7.0999999999999994E-2</v>
      </c>
      <c r="AK34" s="239">
        <f t="shared" si="24"/>
        <v>30</v>
      </c>
      <c r="AL34" s="268">
        <f t="shared" si="7"/>
        <v>30</v>
      </c>
      <c r="AM34" s="249">
        <f t="shared" si="8"/>
        <v>2.25</v>
      </c>
      <c r="AN34" s="249">
        <f t="shared" si="9"/>
        <v>9.77</v>
      </c>
      <c r="AO34" s="239">
        <f t="shared" si="10"/>
        <v>2.4</v>
      </c>
      <c r="AP34" s="239">
        <f t="shared" si="11"/>
        <v>11</v>
      </c>
      <c r="AQ34" s="239">
        <v>0</v>
      </c>
      <c r="AR34" s="239">
        <v>15</v>
      </c>
      <c r="AS34" s="239">
        <f t="shared" si="12"/>
        <v>2.4</v>
      </c>
      <c r="AT34" s="239">
        <v>0</v>
      </c>
      <c r="AU34" s="239">
        <v>0</v>
      </c>
      <c r="AV34" s="239">
        <f t="shared" si="21"/>
        <v>30</v>
      </c>
      <c r="AW34" s="239">
        <f t="shared" si="13"/>
        <v>0.26</v>
      </c>
      <c r="AX34" s="239" t="s">
        <v>14</v>
      </c>
      <c r="AY34" s="239" t="s">
        <v>15</v>
      </c>
      <c r="AZ34" s="239" t="s">
        <v>14</v>
      </c>
      <c r="BA34" s="239" t="s">
        <v>15</v>
      </c>
      <c r="BB34" s="239">
        <v>0</v>
      </c>
      <c r="BC34" s="239">
        <v>0</v>
      </c>
      <c r="BD34" s="239">
        <f t="shared" si="25"/>
        <v>1</v>
      </c>
      <c r="BE34" s="239">
        <f t="shared" si="14"/>
        <v>-8</v>
      </c>
      <c r="BF34" s="239">
        <f t="shared" si="15"/>
        <v>4000</v>
      </c>
      <c r="BG34" s="239">
        <v>1</v>
      </c>
      <c r="BH34" s="239">
        <v>1</v>
      </c>
      <c r="BI34" s="239">
        <v>1</v>
      </c>
      <c r="BJ34" s="239"/>
      <c r="BK34" s="239">
        <v>1</v>
      </c>
      <c r="BL34" s="239">
        <v>1</v>
      </c>
      <c r="BM34" s="239">
        <f t="shared" si="16"/>
        <v>400</v>
      </c>
      <c r="BN34" s="239">
        <f t="shared" si="17"/>
        <v>4000</v>
      </c>
      <c r="BO34" s="239">
        <v>0</v>
      </c>
    </row>
    <row r="35" spans="1:67" s="33" customFormat="1" ht="12" customHeight="1" x14ac:dyDescent="0.2">
      <c r="A35" s="50" t="str">
        <f t="shared" si="0"/>
        <v>160003012</v>
      </c>
      <c r="B35" s="51">
        <v>1.6</v>
      </c>
      <c r="C35" s="47" t="s">
        <v>250</v>
      </c>
      <c r="D35" s="51" t="s">
        <v>181</v>
      </c>
      <c r="E35" s="52">
        <v>0</v>
      </c>
      <c r="F35" s="53">
        <v>1.35</v>
      </c>
      <c r="G35" s="51" t="s">
        <v>106</v>
      </c>
      <c r="H35" s="51">
        <f>'Wind Conditions'!$C$6</f>
        <v>12</v>
      </c>
      <c r="I35" s="472">
        <f>'Wind Conditions'!$C$20</f>
        <v>9.8021333333333349E-2</v>
      </c>
      <c r="J35" s="57">
        <f>'Wind Conditions'!$D$20</f>
        <v>7.0999999999999994E-2</v>
      </c>
      <c r="K35" s="51" t="str">
        <f t="shared" si="26"/>
        <v>L</v>
      </c>
      <c r="L35" s="51">
        <f t="shared" si="27"/>
        <v>30</v>
      </c>
      <c r="M35" s="545">
        <v>-8</v>
      </c>
      <c r="N35" s="51" t="s">
        <v>183</v>
      </c>
      <c r="O35" s="61">
        <f>VLOOKUP(MOD(180-$L35,360),'Wave and Current Conditions'!$C$33:$E$44,2,TRUE)</f>
        <v>2.25</v>
      </c>
      <c r="P35" s="61">
        <f>VLOOKUP(MOD(180-$L35,360),'Wave and Current Conditions'!$C$33:$E$44,3,TRUE)</f>
        <v>9.77</v>
      </c>
      <c r="Q35" s="51">
        <f t="shared" si="28"/>
        <v>12</v>
      </c>
      <c r="R35" s="53">
        <f t="shared" si="1"/>
        <v>30</v>
      </c>
      <c r="S35" s="33" t="s">
        <v>184</v>
      </c>
      <c r="T35" s="33">
        <f t="shared" si="2"/>
        <v>30</v>
      </c>
      <c r="U35" s="67">
        <f>'Wave and Current Conditions'!$D$99</f>
        <v>0.26</v>
      </c>
      <c r="V35" s="46">
        <v>400</v>
      </c>
      <c r="W35" s="51">
        <v>3600</v>
      </c>
      <c r="X35" s="53">
        <v>0.01</v>
      </c>
      <c r="Y35" s="252"/>
      <c r="Z35" s="250"/>
      <c r="AA35" s="250"/>
      <c r="AB35" s="239" t="str">
        <f t="shared" si="3"/>
        <v>'160003012'</v>
      </c>
      <c r="AC35" s="239" t="str">
        <f t="shared" si="22"/>
        <v>''POW'</v>
      </c>
      <c r="AD35" s="239">
        <f t="shared" si="4"/>
        <v>30</v>
      </c>
      <c r="AE35" s="239">
        <f t="shared" si="5"/>
        <v>12</v>
      </c>
      <c r="AF35" s="239">
        <f t="shared" si="23"/>
        <v>1</v>
      </c>
      <c r="AG35" s="239" t="str">
        <f t="shared" si="6"/>
        <v>'L'</v>
      </c>
      <c r="AH35" s="590">
        <f t="shared" si="18"/>
        <v>1.1762560000000002</v>
      </c>
      <c r="AI35" s="587" t="str">
        <f t="shared" si="19"/>
        <v>'NTM'</v>
      </c>
      <c r="AJ35" s="580">
        <f t="shared" si="20"/>
        <v>7.0999999999999994E-2</v>
      </c>
      <c r="AK35" s="239">
        <f t="shared" si="24"/>
        <v>30</v>
      </c>
      <c r="AL35" s="268">
        <f t="shared" si="7"/>
        <v>30</v>
      </c>
      <c r="AM35" s="249">
        <f t="shared" si="8"/>
        <v>2.25</v>
      </c>
      <c r="AN35" s="249">
        <f t="shared" si="9"/>
        <v>9.77</v>
      </c>
      <c r="AO35" s="239">
        <f t="shared" si="10"/>
        <v>2.4</v>
      </c>
      <c r="AP35" s="239">
        <f t="shared" si="11"/>
        <v>12</v>
      </c>
      <c r="AQ35" s="239">
        <v>0</v>
      </c>
      <c r="AR35" s="239">
        <v>15</v>
      </c>
      <c r="AS35" s="239">
        <f t="shared" si="12"/>
        <v>2.4</v>
      </c>
      <c r="AT35" s="239">
        <v>0</v>
      </c>
      <c r="AU35" s="239">
        <v>0</v>
      </c>
      <c r="AV35" s="239">
        <f t="shared" si="21"/>
        <v>30</v>
      </c>
      <c r="AW35" s="239">
        <f t="shared" si="13"/>
        <v>0.26</v>
      </c>
      <c r="AX35" s="239" t="s">
        <v>14</v>
      </c>
      <c r="AY35" s="239" t="s">
        <v>15</v>
      </c>
      <c r="AZ35" s="239" t="s">
        <v>14</v>
      </c>
      <c r="BA35" s="239" t="s">
        <v>15</v>
      </c>
      <c r="BB35" s="239">
        <v>0</v>
      </c>
      <c r="BC35" s="239">
        <v>0</v>
      </c>
      <c r="BD35" s="239">
        <f t="shared" si="25"/>
        <v>1</v>
      </c>
      <c r="BE35" s="239">
        <f t="shared" si="14"/>
        <v>-8</v>
      </c>
      <c r="BF35" s="239">
        <f t="shared" si="15"/>
        <v>4000</v>
      </c>
      <c r="BG35" s="239">
        <v>1</v>
      </c>
      <c r="BH35" s="239">
        <v>1</v>
      </c>
      <c r="BI35" s="239">
        <v>1</v>
      </c>
      <c r="BJ35" s="239"/>
      <c r="BK35" s="239">
        <v>1</v>
      </c>
      <c r="BL35" s="239">
        <v>1</v>
      </c>
      <c r="BM35" s="239">
        <f t="shared" si="16"/>
        <v>400</v>
      </c>
      <c r="BN35" s="239">
        <f t="shared" si="17"/>
        <v>4000</v>
      </c>
      <c r="BO35" s="239">
        <v>0</v>
      </c>
    </row>
    <row r="36" spans="1:67" s="32" customFormat="1" ht="12" customHeight="1" x14ac:dyDescent="0.2">
      <c r="A36" s="45" t="str">
        <f t="shared" si="0"/>
        <v>160003013</v>
      </c>
      <c r="B36" s="46">
        <v>1.6</v>
      </c>
      <c r="C36" s="47" t="s">
        <v>250</v>
      </c>
      <c r="D36" s="46" t="s">
        <v>181</v>
      </c>
      <c r="E36" s="48">
        <v>0</v>
      </c>
      <c r="F36" s="49">
        <v>1.35</v>
      </c>
      <c r="G36" s="46" t="s">
        <v>106</v>
      </c>
      <c r="H36" s="46">
        <f>'Wind Conditions'!$C$6</f>
        <v>12</v>
      </c>
      <c r="I36" s="471">
        <f>'Wind Conditions'!$C$20</f>
        <v>9.8021333333333349E-2</v>
      </c>
      <c r="J36" s="56">
        <f>'Wind Conditions'!$D$20</f>
        <v>7.0999999999999994E-2</v>
      </c>
      <c r="K36" s="46" t="str">
        <f t="shared" si="26"/>
        <v>M</v>
      </c>
      <c r="L36" s="46">
        <f t="shared" si="27"/>
        <v>30</v>
      </c>
      <c r="M36" s="545">
        <v>-8</v>
      </c>
      <c r="N36" s="46" t="s">
        <v>183</v>
      </c>
      <c r="O36" s="61">
        <f>VLOOKUP(MOD(180-$L36,360),'Wave and Current Conditions'!$C$33:$E$44,2,TRUE)</f>
        <v>2.25</v>
      </c>
      <c r="P36" s="61">
        <f>VLOOKUP(MOD(180-$L36,360),'Wave and Current Conditions'!$C$33:$E$44,3,TRUE)</f>
        <v>9.77</v>
      </c>
      <c r="Q36" s="46">
        <f t="shared" si="28"/>
        <v>13</v>
      </c>
      <c r="R36" s="49">
        <f t="shared" si="1"/>
        <v>30</v>
      </c>
      <c r="S36" s="32" t="s">
        <v>184</v>
      </c>
      <c r="T36" s="32">
        <f t="shared" si="2"/>
        <v>30</v>
      </c>
      <c r="U36" s="66">
        <f>'Wave and Current Conditions'!$D$99</f>
        <v>0.26</v>
      </c>
      <c r="V36" s="46">
        <v>400</v>
      </c>
      <c r="W36" s="46">
        <v>3600</v>
      </c>
      <c r="X36" s="49">
        <v>0.01</v>
      </c>
      <c r="Y36" s="248"/>
      <c r="Z36" s="239"/>
      <c r="AA36" s="239"/>
      <c r="AB36" s="239" t="str">
        <f t="shared" si="3"/>
        <v>'160003013'</v>
      </c>
      <c r="AC36" s="239" t="str">
        <f t="shared" si="22"/>
        <v>''POW'</v>
      </c>
      <c r="AD36" s="239">
        <f t="shared" si="4"/>
        <v>30</v>
      </c>
      <c r="AE36" s="239">
        <f t="shared" si="5"/>
        <v>12</v>
      </c>
      <c r="AF36" s="239">
        <f t="shared" si="23"/>
        <v>1</v>
      </c>
      <c r="AG36" s="239" t="str">
        <f t="shared" si="6"/>
        <v>'M'</v>
      </c>
      <c r="AH36" s="590">
        <f t="shared" si="18"/>
        <v>1.1762560000000002</v>
      </c>
      <c r="AI36" s="587" t="str">
        <f t="shared" si="19"/>
        <v>'NTM'</v>
      </c>
      <c r="AJ36" s="580">
        <f t="shared" si="20"/>
        <v>7.0999999999999994E-2</v>
      </c>
      <c r="AK36" s="239">
        <f t="shared" si="24"/>
        <v>30</v>
      </c>
      <c r="AL36" s="268">
        <f t="shared" si="7"/>
        <v>30</v>
      </c>
      <c r="AM36" s="249">
        <f t="shared" si="8"/>
        <v>2.25</v>
      </c>
      <c r="AN36" s="249">
        <f t="shared" si="9"/>
        <v>9.77</v>
      </c>
      <c r="AO36" s="239">
        <f t="shared" si="10"/>
        <v>2.4</v>
      </c>
      <c r="AP36" s="239">
        <f t="shared" si="11"/>
        <v>13</v>
      </c>
      <c r="AQ36" s="239">
        <v>0</v>
      </c>
      <c r="AR36" s="239">
        <v>15</v>
      </c>
      <c r="AS36" s="239">
        <f t="shared" si="12"/>
        <v>2.4</v>
      </c>
      <c r="AT36" s="239">
        <v>0</v>
      </c>
      <c r="AU36" s="239">
        <v>0</v>
      </c>
      <c r="AV36" s="239">
        <f t="shared" si="21"/>
        <v>30</v>
      </c>
      <c r="AW36" s="239">
        <f t="shared" si="13"/>
        <v>0.26</v>
      </c>
      <c r="AX36" s="239" t="s">
        <v>14</v>
      </c>
      <c r="AY36" s="239" t="s">
        <v>15</v>
      </c>
      <c r="AZ36" s="239" t="s">
        <v>14</v>
      </c>
      <c r="BA36" s="239" t="s">
        <v>15</v>
      </c>
      <c r="BB36" s="239">
        <v>0</v>
      </c>
      <c r="BC36" s="239">
        <v>0</v>
      </c>
      <c r="BD36" s="239">
        <f t="shared" si="25"/>
        <v>1</v>
      </c>
      <c r="BE36" s="239">
        <f t="shared" si="14"/>
        <v>-8</v>
      </c>
      <c r="BF36" s="239">
        <f t="shared" si="15"/>
        <v>4000</v>
      </c>
      <c r="BG36" s="239">
        <v>1</v>
      </c>
      <c r="BH36" s="239">
        <v>1</v>
      </c>
      <c r="BI36" s="239">
        <v>1</v>
      </c>
      <c r="BJ36" s="239"/>
      <c r="BK36" s="239">
        <v>1</v>
      </c>
      <c r="BL36" s="239">
        <v>1</v>
      </c>
      <c r="BM36" s="239">
        <f t="shared" si="16"/>
        <v>400</v>
      </c>
      <c r="BN36" s="239">
        <f t="shared" si="17"/>
        <v>4000</v>
      </c>
      <c r="BO36" s="239">
        <v>0</v>
      </c>
    </row>
    <row r="37" spans="1:67" s="32" customFormat="1" ht="12" customHeight="1" x14ac:dyDescent="0.2">
      <c r="A37" s="45" t="str">
        <f t="shared" si="0"/>
        <v>160003014</v>
      </c>
      <c r="B37" s="46">
        <v>1.6</v>
      </c>
      <c r="C37" s="47" t="s">
        <v>250</v>
      </c>
      <c r="D37" s="46" t="s">
        <v>181</v>
      </c>
      <c r="E37" s="48">
        <v>0</v>
      </c>
      <c r="F37" s="49">
        <v>1.35</v>
      </c>
      <c r="G37" s="46" t="s">
        <v>106</v>
      </c>
      <c r="H37" s="46">
        <f>'Wind Conditions'!$C$6</f>
        <v>12</v>
      </c>
      <c r="I37" s="471">
        <f>'Wind Conditions'!$C$20</f>
        <v>9.8021333333333349E-2</v>
      </c>
      <c r="J37" s="56">
        <f>'Wind Conditions'!$D$20</f>
        <v>7.0999999999999994E-2</v>
      </c>
      <c r="K37" s="46" t="str">
        <f t="shared" si="26"/>
        <v>N</v>
      </c>
      <c r="L37" s="46">
        <f t="shared" si="27"/>
        <v>30</v>
      </c>
      <c r="M37" s="545">
        <v>-8</v>
      </c>
      <c r="N37" s="46" t="s">
        <v>183</v>
      </c>
      <c r="O37" s="61">
        <f>VLOOKUP(MOD(180-$L37,360),'Wave and Current Conditions'!$C$33:$E$44,2,TRUE)</f>
        <v>2.25</v>
      </c>
      <c r="P37" s="61">
        <f>VLOOKUP(MOD(180-$L37,360),'Wave and Current Conditions'!$C$33:$E$44,3,TRUE)</f>
        <v>9.77</v>
      </c>
      <c r="Q37" s="46">
        <f t="shared" si="28"/>
        <v>14</v>
      </c>
      <c r="R37" s="49">
        <f t="shared" si="1"/>
        <v>30</v>
      </c>
      <c r="S37" s="32" t="s">
        <v>184</v>
      </c>
      <c r="T37" s="32">
        <f t="shared" si="2"/>
        <v>30</v>
      </c>
      <c r="U37" s="66">
        <f>'Wave and Current Conditions'!$D$99</f>
        <v>0.26</v>
      </c>
      <c r="V37" s="46">
        <v>400</v>
      </c>
      <c r="W37" s="46">
        <v>3600</v>
      </c>
      <c r="X37" s="49">
        <v>0.01</v>
      </c>
      <c r="Y37" s="248"/>
      <c r="Z37" s="239"/>
      <c r="AA37" s="239"/>
      <c r="AB37" s="239" t="str">
        <f t="shared" si="3"/>
        <v>'160003014'</v>
      </c>
      <c r="AC37" s="239" t="str">
        <f t="shared" si="22"/>
        <v>''POW'</v>
      </c>
      <c r="AD37" s="239">
        <f t="shared" si="4"/>
        <v>30</v>
      </c>
      <c r="AE37" s="239">
        <f t="shared" si="5"/>
        <v>12</v>
      </c>
      <c r="AF37" s="239">
        <f t="shared" si="23"/>
        <v>1</v>
      </c>
      <c r="AG37" s="239" t="str">
        <f t="shared" si="6"/>
        <v>'N'</v>
      </c>
      <c r="AH37" s="590">
        <f t="shared" si="18"/>
        <v>1.1762560000000002</v>
      </c>
      <c r="AI37" s="587" t="str">
        <f t="shared" si="19"/>
        <v>'NTM'</v>
      </c>
      <c r="AJ37" s="580">
        <f t="shared" si="20"/>
        <v>7.0999999999999994E-2</v>
      </c>
      <c r="AK37" s="239">
        <f t="shared" si="24"/>
        <v>30</v>
      </c>
      <c r="AL37" s="268">
        <f t="shared" si="7"/>
        <v>30</v>
      </c>
      <c r="AM37" s="249">
        <f t="shared" si="8"/>
        <v>2.25</v>
      </c>
      <c r="AN37" s="249">
        <f t="shared" si="9"/>
        <v>9.77</v>
      </c>
      <c r="AO37" s="239">
        <f t="shared" si="10"/>
        <v>2.4</v>
      </c>
      <c r="AP37" s="239">
        <f t="shared" si="11"/>
        <v>14</v>
      </c>
      <c r="AQ37" s="239">
        <v>0</v>
      </c>
      <c r="AR37" s="239">
        <v>15</v>
      </c>
      <c r="AS37" s="239">
        <f t="shared" si="12"/>
        <v>2.4</v>
      </c>
      <c r="AT37" s="239">
        <v>0</v>
      </c>
      <c r="AU37" s="239">
        <v>0</v>
      </c>
      <c r="AV37" s="239">
        <f t="shared" si="21"/>
        <v>30</v>
      </c>
      <c r="AW37" s="239">
        <f t="shared" si="13"/>
        <v>0.26</v>
      </c>
      <c r="AX37" s="239" t="s">
        <v>14</v>
      </c>
      <c r="AY37" s="239" t="s">
        <v>15</v>
      </c>
      <c r="AZ37" s="239" t="s">
        <v>14</v>
      </c>
      <c r="BA37" s="239" t="s">
        <v>15</v>
      </c>
      <c r="BB37" s="239">
        <v>0</v>
      </c>
      <c r="BC37" s="239">
        <v>0</v>
      </c>
      <c r="BD37" s="239">
        <f t="shared" si="25"/>
        <v>1</v>
      </c>
      <c r="BE37" s="239">
        <f t="shared" si="14"/>
        <v>-8</v>
      </c>
      <c r="BF37" s="239">
        <f t="shared" si="15"/>
        <v>4000</v>
      </c>
      <c r="BG37" s="239">
        <v>1</v>
      </c>
      <c r="BH37" s="239">
        <v>1</v>
      </c>
      <c r="BI37" s="239">
        <v>1</v>
      </c>
      <c r="BJ37" s="239"/>
      <c r="BK37" s="239">
        <v>1</v>
      </c>
      <c r="BL37" s="239">
        <v>1</v>
      </c>
      <c r="BM37" s="239">
        <f t="shared" si="16"/>
        <v>400</v>
      </c>
      <c r="BN37" s="239">
        <f t="shared" si="17"/>
        <v>4000</v>
      </c>
      <c r="BO37" s="239">
        <v>0</v>
      </c>
    </row>
    <row r="38" spans="1:67" s="33" customFormat="1" ht="12" customHeight="1" x14ac:dyDescent="0.2">
      <c r="A38" s="45" t="str">
        <f t="shared" ref="A38:A69" si="29">TEXT(B38*10,"00")&amp;TEXT(E38,"00")&amp;TEXT(L38,"000")&amp;TEXT(Q38,"00")</f>
        <v>160003015</v>
      </c>
      <c r="B38" s="46">
        <v>1.6</v>
      </c>
      <c r="C38" s="47" t="s">
        <v>250</v>
      </c>
      <c r="D38" s="46" t="s">
        <v>181</v>
      </c>
      <c r="E38" s="48">
        <v>0</v>
      </c>
      <c r="F38" s="49">
        <v>1.35</v>
      </c>
      <c r="G38" s="46" t="s">
        <v>106</v>
      </c>
      <c r="H38" s="46">
        <f>'Wind Conditions'!$C$6</f>
        <v>12</v>
      </c>
      <c r="I38" s="471">
        <f>'Wind Conditions'!$C$20</f>
        <v>9.8021333333333349E-2</v>
      </c>
      <c r="J38" s="56">
        <f>'Wind Conditions'!$D$20</f>
        <v>7.0999999999999994E-2</v>
      </c>
      <c r="K38" s="46" t="str">
        <f t="shared" si="26"/>
        <v>O</v>
      </c>
      <c r="L38" s="46">
        <f t="shared" si="27"/>
        <v>30</v>
      </c>
      <c r="M38" s="545">
        <v>-8</v>
      </c>
      <c r="N38" s="46" t="s">
        <v>183</v>
      </c>
      <c r="O38" s="61">
        <f>VLOOKUP(MOD(180-$L38,360),'Wave and Current Conditions'!$C$33:$E$44,2,TRUE)</f>
        <v>2.25</v>
      </c>
      <c r="P38" s="61">
        <f>VLOOKUP(MOD(180-$L38,360),'Wave and Current Conditions'!$C$33:$E$44,3,TRUE)</f>
        <v>9.77</v>
      </c>
      <c r="Q38" s="46">
        <f t="shared" si="28"/>
        <v>15</v>
      </c>
      <c r="R38" s="49">
        <f t="shared" ref="R38:R69" si="30">L38</f>
        <v>30</v>
      </c>
      <c r="S38" s="32" t="s">
        <v>184</v>
      </c>
      <c r="T38" s="32">
        <f t="shared" ref="T38:T69" si="31">R38</f>
        <v>30</v>
      </c>
      <c r="U38" s="66">
        <f>'Wave and Current Conditions'!$D$99</f>
        <v>0.26</v>
      </c>
      <c r="V38" s="46">
        <v>400</v>
      </c>
      <c r="W38" s="46">
        <v>3600</v>
      </c>
      <c r="X38" s="49">
        <v>0.01</v>
      </c>
      <c r="Y38" s="248"/>
      <c r="Z38" s="250"/>
      <c r="AA38" s="250"/>
      <c r="AB38" s="239" t="str">
        <f t="shared" ref="AB38:AB69" si="32">"'"&amp;A38&amp;"'"</f>
        <v>'160003015'</v>
      </c>
      <c r="AC38" s="239" t="str">
        <f t="shared" si="22"/>
        <v>''POW'</v>
      </c>
      <c r="AD38" s="239">
        <f t="shared" ref="AD38:AD69" si="33">L38</f>
        <v>30</v>
      </c>
      <c r="AE38" s="239">
        <f t="shared" ref="AE38:AE69" si="34">H38</f>
        <v>12</v>
      </c>
      <c r="AF38" s="239">
        <f t="shared" si="23"/>
        <v>1</v>
      </c>
      <c r="AG38" s="239" t="str">
        <f t="shared" ref="AG38:AG69" si="35">"'"&amp;K38&amp;"'"</f>
        <v>'O'</v>
      </c>
      <c r="AH38" s="590">
        <f t="shared" si="18"/>
        <v>1.1762560000000002</v>
      </c>
      <c r="AI38" s="587" t="str">
        <f t="shared" si="19"/>
        <v>'NTM'</v>
      </c>
      <c r="AJ38" s="580">
        <f t="shared" si="20"/>
        <v>7.0999999999999994E-2</v>
      </c>
      <c r="AK38" s="239">
        <f t="shared" si="24"/>
        <v>30</v>
      </c>
      <c r="AL38" s="268">
        <f t="shared" ref="AL38:AL69" si="36">R38</f>
        <v>30</v>
      </c>
      <c r="AM38" s="249">
        <f t="shared" ref="AM38:AM69" si="37">O38</f>
        <v>2.25</v>
      </c>
      <c r="AN38" s="249">
        <f t="shared" ref="AN38:AN69" si="38">P38</f>
        <v>9.77</v>
      </c>
      <c r="AO38" s="239">
        <f t="shared" ref="AO38:AO69" si="39">gamma</f>
        <v>2.4</v>
      </c>
      <c r="AP38" s="239">
        <f t="shared" ref="AP38:AP69" si="40">Q38</f>
        <v>15</v>
      </c>
      <c r="AQ38" s="239">
        <v>0</v>
      </c>
      <c r="AR38" s="239">
        <v>15</v>
      </c>
      <c r="AS38" s="239">
        <f t="shared" ref="AS38:AS69" si="41">gamma</f>
        <v>2.4</v>
      </c>
      <c r="AT38" s="239">
        <v>0</v>
      </c>
      <c r="AU38" s="239">
        <v>0</v>
      </c>
      <c r="AV38" s="239">
        <f t="shared" si="21"/>
        <v>30</v>
      </c>
      <c r="AW38" s="239">
        <f t="shared" ref="AW38:AW69" si="42">U38</f>
        <v>0.26</v>
      </c>
      <c r="AX38" s="239" t="s">
        <v>14</v>
      </c>
      <c r="AY38" s="239" t="s">
        <v>15</v>
      </c>
      <c r="AZ38" s="239" t="s">
        <v>14</v>
      </c>
      <c r="BA38" s="239" t="s">
        <v>15</v>
      </c>
      <c r="BB38" s="239">
        <v>0</v>
      </c>
      <c r="BC38" s="239">
        <v>0</v>
      </c>
      <c r="BD38" s="239">
        <f t="shared" si="25"/>
        <v>1</v>
      </c>
      <c r="BE38" s="239">
        <f t="shared" ref="BE38:BE69" si="43">M38</f>
        <v>-8</v>
      </c>
      <c r="BF38" s="239">
        <f t="shared" ref="BF38:BF69" si="44">V38+W38</f>
        <v>4000</v>
      </c>
      <c r="BG38" s="239">
        <v>1</v>
      </c>
      <c r="BH38" s="239">
        <v>1</v>
      </c>
      <c r="BI38" s="239">
        <v>1</v>
      </c>
      <c r="BJ38" s="239"/>
      <c r="BK38" s="239">
        <v>1</v>
      </c>
      <c r="BL38" s="239">
        <v>1</v>
      </c>
      <c r="BM38" s="239">
        <f t="shared" ref="BM38:BM69" si="45">V38</f>
        <v>400</v>
      </c>
      <c r="BN38" s="239">
        <f t="shared" ref="BN38:BN69" si="46">BF38</f>
        <v>4000</v>
      </c>
      <c r="BO38" s="239">
        <v>0</v>
      </c>
    </row>
    <row r="39" spans="1:67" s="32" customFormat="1" ht="12" customHeight="1" x14ac:dyDescent="0.2">
      <c r="A39" s="45" t="str">
        <f t="shared" si="29"/>
        <v>160003016</v>
      </c>
      <c r="B39" s="46">
        <v>1.6</v>
      </c>
      <c r="C39" s="47" t="s">
        <v>250</v>
      </c>
      <c r="D39" s="46" t="s">
        <v>181</v>
      </c>
      <c r="E39" s="48">
        <v>0</v>
      </c>
      <c r="F39" s="49">
        <v>1.35</v>
      </c>
      <c r="G39" s="45" t="s">
        <v>106</v>
      </c>
      <c r="H39" s="46">
        <f>'Wind Conditions'!$C$6</f>
        <v>12</v>
      </c>
      <c r="I39" s="471">
        <f>'Wind Conditions'!$C$20</f>
        <v>9.8021333333333349E-2</v>
      </c>
      <c r="J39" s="56">
        <f>'Wind Conditions'!$D$20</f>
        <v>7.0999999999999994E-2</v>
      </c>
      <c r="K39" s="46" t="str">
        <f t="shared" si="26"/>
        <v>P</v>
      </c>
      <c r="L39" s="46">
        <f t="shared" si="27"/>
        <v>30</v>
      </c>
      <c r="M39" s="545">
        <v>-8</v>
      </c>
      <c r="N39" s="46" t="s">
        <v>183</v>
      </c>
      <c r="O39" s="61">
        <f>VLOOKUP(MOD(180-$L39,360),'Wave and Current Conditions'!$C$33:$E$44,2,TRUE)</f>
        <v>2.25</v>
      </c>
      <c r="P39" s="61">
        <f>VLOOKUP(MOD(180-$L39,360),'Wave and Current Conditions'!$C$33:$E$44,3,TRUE)</f>
        <v>9.77</v>
      </c>
      <c r="Q39" s="46">
        <f t="shared" si="28"/>
        <v>16</v>
      </c>
      <c r="R39" s="49">
        <f t="shared" si="30"/>
        <v>30</v>
      </c>
      <c r="S39" s="32" t="s">
        <v>184</v>
      </c>
      <c r="T39" s="32">
        <f t="shared" si="31"/>
        <v>30</v>
      </c>
      <c r="U39" s="66">
        <f>'Wave and Current Conditions'!$D$99</f>
        <v>0.26</v>
      </c>
      <c r="V39" s="46">
        <v>400</v>
      </c>
      <c r="W39" s="46">
        <v>3600</v>
      </c>
      <c r="X39" s="49">
        <v>0.01</v>
      </c>
      <c r="Y39" s="248"/>
      <c r="Z39" s="239"/>
      <c r="AA39" s="239"/>
      <c r="AB39" s="239" t="str">
        <f t="shared" si="32"/>
        <v>'160003016'</v>
      </c>
      <c r="AC39" s="239" t="str">
        <f t="shared" si="22"/>
        <v>''POW'</v>
      </c>
      <c r="AD39" s="239">
        <f t="shared" si="33"/>
        <v>30</v>
      </c>
      <c r="AE39" s="239">
        <f t="shared" si="34"/>
        <v>12</v>
      </c>
      <c r="AF39" s="239">
        <f t="shared" si="23"/>
        <v>1</v>
      </c>
      <c r="AG39" s="239" t="str">
        <f t="shared" si="35"/>
        <v>'P'</v>
      </c>
      <c r="AH39" s="590">
        <f t="shared" si="18"/>
        <v>1.1762560000000002</v>
      </c>
      <c r="AI39" s="587" t="str">
        <f t="shared" si="19"/>
        <v>'NTM'</v>
      </c>
      <c r="AJ39" s="580">
        <f t="shared" si="20"/>
        <v>7.0999999999999994E-2</v>
      </c>
      <c r="AK39" s="239">
        <f t="shared" si="24"/>
        <v>30</v>
      </c>
      <c r="AL39" s="268">
        <f t="shared" si="36"/>
        <v>30</v>
      </c>
      <c r="AM39" s="249">
        <f t="shared" si="37"/>
        <v>2.25</v>
      </c>
      <c r="AN39" s="249">
        <f t="shared" si="38"/>
        <v>9.77</v>
      </c>
      <c r="AO39" s="239">
        <f t="shared" si="39"/>
        <v>2.4</v>
      </c>
      <c r="AP39" s="239">
        <f t="shared" si="40"/>
        <v>16</v>
      </c>
      <c r="AQ39" s="239">
        <v>0</v>
      </c>
      <c r="AR39" s="239">
        <v>15</v>
      </c>
      <c r="AS39" s="239">
        <f t="shared" si="41"/>
        <v>2.4</v>
      </c>
      <c r="AT39" s="239">
        <v>0</v>
      </c>
      <c r="AU39" s="239">
        <v>0</v>
      </c>
      <c r="AV39" s="239">
        <f t="shared" si="21"/>
        <v>30</v>
      </c>
      <c r="AW39" s="239">
        <f t="shared" si="42"/>
        <v>0.26</v>
      </c>
      <c r="AX39" s="239" t="s">
        <v>14</v>
      </c>
      <c r="AY39" s="239" t="s">
        <v>15</v>
      </c>
      <c r="AZ39" s="239" t="s">
        <v>14</v>
      </c>
      <c r="BA39" s="239" t="s">
        <v>15</v>
      </c>
      <c r="BB39" s="239">
        <v>0</v>
      </c>
      <c r="BC39" s="239">
        <v>0</v>
      </c>
      <c r="BD39" s="239">
        <f t="shared" si="25"/>
        <v>1</v>
      </c>
      <c r="BE39" s="239">
        <f t="shared" si="43"/>
        <v>-8</v>
      </c>
      <c r="BF39" s="239">
        <f t="shared" si="44"/>
        <v>4000</v>
      </c>
      <c r="BG39" s="239">
        <v>1</v>
      </c>
      <c r="BH39" s="239">
        <v>1</v>
      </c>
      <c r="BI39" s="239">
        <v>1</v>
      </c>
      <c r="BJ39" s="239"/>
      <c r="BK39" s="239">
        <v>1</v>
      </c>
      <c r="BL39" s="239">
        <v>1</v>
      </c>
      <c r="BM39" s="239">
        <f t="shared" si="45"/>
        <v>400</v>
      </c>
      <c r="BN39" s="239">
        <f t="shared" si="46"/>
        <v>4000</v>
      </c>
      <c r="BO39" s="239">
        <v>0</v>
      </c>
    </row>
    <row r="40" spans="1:67" s="32" customFormat="1" ht="12" customHeight="1" x14ac:dyDescent="0.2">
      <c r="A40" s="45" t="str">
        <f t="shared" si="29"/>
        <v>160003017</v>
      </c>
      <c r="B40" s="46">
        <v>1.6</v>
      </c>
      <c r="C40" s="47" t="s">
        <v>250</v>
      </c>
      <c r="D40" s="46" t="s">
        <v>181</v>
      </c>
      <c r="E40" s="48">
        <v>0</v>
      </c>
      <c r="F40" s="49">
        <v>1.35</v>
      </c>
      <c r="G40" s="46" t="s">
        <v>106</v>
      </c>
      <c r="H40" s="46">
        <f>'Wind Conditions'!$C$6</f>
        <v>12</v>
      </c>
      <c r="I40" s="471">
        <f>'Wind Conditions'!$C$20</f>
        <v>9.8021333333333349E-2</v>
      </c>
      <c r="J40" s="56">
        <f>'Wind Conditions'!$D$20</f>
        <v>7.0999999999999994E-2</v>
      </c>
      <c r="K40" s="46" t="str">
        <f t="shared" si="26"/>
        <v>Q</v>
      </c>
      <c r="L40" s="46">
        <f t="shared" si="27"/>
        <v>30</v>
      </c>
      <c r="M40" s="545">
        <v>-8</v>
      </c>
      <c r="N40" s="46" t="s">
        <v>183</v>
      </c>
      <c r="O40" s="61">
        <f>VLOOKUP(MOD(180-$L40,360),'Wave and Current Conditions'!$C$33:$E$44,2,TRUE)</f>
        <v>2.25</v>
      </c>
      <c r="P40" s="61">
        <f>VLOOKUP(MOD(180-$L40,360),'Wave and Current Conditions'!$C$33:$E$44,3,TRUE)</f>
        <v>9.77</v>
      </c>
      <c r="Q40" s="46">
        <f t="shared" si="28"/>
        <v>17</v>
      </c>
      <c r="R40" s="49">
        <f t="shared" si="30"/>
        <v>30</v>
      </c>
      <c r="S40" s="32" t="s">
        <v>184</v>
      </c>
      <c r="T40" s="32">
        <f t="shared" si="31"/>
        <v>30</v>
      </c>
      <c r="U40" s="66">
        <f>'Wave and Current Conditions'!$D$99</f>
        <v>0.26</v>
      </c>
      <c r="V40" s="46">
        <v>400</v>
      </c>
      <c r="W40" s="46">
        <v>3600</v>
      </c>
      <c r="X40" s="49">
        <v>0.01</v>
      </c>
      <c r="Y40" s="248"/>
      <c r="Z40" s="239"/>
      <c r="AA40" s="239"/>
      <c r="AB40" s="239" t="str">
        <f t="shared" si="32"/>
        <v>'160003017'</v>
      </c>
      <c r="AC40" s="239" t="str">
        <f t="shared" si="22"/>
        <v>''POW'</v>
      </c>
      <c r="AD40" s="239">
        <f t="shared" si="33"/>
        <v>30</v>
      </c>
      <c r="AE40" s="239">
        <f t="shared" si="34"/>
        <v>12</v>
      </c>
      <c r="AF40" s="239">
        <f t="shared" si="23"/>
        <v>1</v>
      </c>
      <c r="AG40" s="239" t="str">
        <f t="shared" si="35"/>
        <v>'Q'</v>
      </c>
      <c r="AH40" s="590">
        <f t="shared" si="18"/>
        <v>1.1762560000000002</v>
      </c>
      <c r="AI40" s="587" t="str">
        <f t="shared" si="19"/>
        <v>'NTM'</v>
      </c>
      <c r="AJ40" s="580">
        <f t="shared" si="20"/>
        <v>7.0999999999999994E-2</v>
      </c>
      <c r="AK40" s="239">
        <f t="shared" si="24"/>
        <v>30</v>
      </c>
      <c r="AL40" s="268">
        <f t="shared" si="36"/>
        <v>30</v>
      </c>
      <c r="AM40" s="249">
        <f t="shared" si="37"/>
        <v>2.25</v>
      </c>
      <c r="AN40" s="249">
        <f t="shared" si="38"/>
        <v>9.77</v>
      </c>
      <c r="AO40" s="239">
        <f t="shared" si="39"/>
        <v>2.4</v>
      </c>
      <c r="AP40" s="239">
        <f t="shared" si="40"/>
        <v>17</v>
      </c>
      <c r="AQ40" s="239">
        <v>0</v>
      </c>
      <c r="AR40" s="239">
        <v>15</v>
      </c>
      <c r="AS40" s="239">
        <f t="shared" si="41"/>
        <v>2.4</v>
      </c>
      <c r="AT40" s="239">
        <v>0</v>
      </c>
      <c r="AU40" s="239">
        <v>0</v>
      </c>
      <c r="AV40" s="239">
        <f t="shared" si="21"/>
        <v>30</v>
      </c>
      <c r="AW40" s="239">
        <f t="shared" si="42"/>
        <v>0.26</v>
      </c>
      <c r="AX40" s="239" t="s">
        <v>14</v>
      </c>
      <c r="AY40" s="239" t="s">
        <v>15</v>
      </c>
      <c r="AZ40" s="239" t="s">
        <v>14</v>
      </c>
      <c r="BA40" s="239" t="s">
        <v>15</v>
      </c>
      <c r="BB40" s="239">
        <v>0</v>
      </c>
      <c r="BC40" s="239">
        <v>0</v>
      </c>
      <c r="BD40" s="239">
        <f t="shared" si="25"/>
        <v>1</v>
      </c>
      <c r="BE40" s="239">
        <f t="shared" si="43"/>
        <v>-8</v>
      </c>
      <c r="BF40" s="239">
        <f t="shared" si="44"/>
        <v>4000</v>
      </c>
      <c r="BG40" s="239">
        <v>1</v>
      </c>
      <c r="BH40" s="239">
        <v>1</v>
      </c>
      <c r="BI40" s="239">
        <v>1</v>
      </c>
      <c r="BJ40" s="239"/>
      <c r="BK40" s="239">
        <v>1</v>
      </c>
      <c r="BL40" s="239">
        <v>1</v>
      </c>
      <c r="BM40" s="239">
        <f t="shared" si="45"/>
        <v>400</v>
      </c>
      <c r="BN40" s="239">
        <f t="shared" si="46"/>
        <v>4000</v>
      </c>
      <c r="BO40" s="239">
        <v>0</v>
      </c>
    </row>
    <row r="41" spans="1:67" s="33" customFormat="1" ht="12" customHeight="1" x14ac:dyDescent="0.2">
      <c r="A41" s="50" t="str">
        <f t="shared" si="29"/>
        <v>160003018</v>
      </c>
      <c r="B41" s="51">
        <v>1.6</v>
      </c>
      <c r="C41" s="47" t="s">
        <v>250</v>
      </c>
      <c r="D41" s="51" t="s">
        <v>181</v>
      </c>
      <c r="E41" s="52">
        <v>0</v>
      </c>
      <c r="F41" s="53">
        <v>1.35</v>
      </c>
      <c r="G41" s="51" t="s">
        <v>106</v>
      </c>
      <c r="H41" s="51">
        <f>'Wind Conditions'!$C$6</f>
        <v>12</v>
      </c>
      <c r="I41" s="472">
        <f>'Wind Conditions'!$C$20</f>
        <v>9.8021333333333349E-2</v>
      </c>
      <c r="J41" s="57">
        <f>'Wind Conditions'!$D$20</f>
        <v>7.0999999999999994E-2</v>
      </c>
      <c r="K41" s="51" t="str">
        <f t="shared" si="26"/>
        <v>R</v>
      </c>
      <c r="L41" s="51">
        <f t="shared" si="27"/>
        <v>30</v>
      </c>
      <c r="M41" s="545">
        <v>-8</v>
      </c>
      <c r="N41" s="51" t="s">
        <v>183</v>
      </c>
      <c r="O41" s="61">
        <f>VLOOKUP(MOD(180-$L41,360),'Wave and Current Conditions'!$C$33:$E$44,2,TRUE)</f>
        <v>2.25</v>
      </c>
      <c r="P41" s="61">
        <f>VLOOKUP(MOD(180-$L41,360),'Wave and Current Conditions'!$C$33:$E$44,3,TRUE)</f>
        <v>9.77</v>
      </c>
      <c r="Q41" s="51">
        <f t="shared" si="28"/>
        <v>18</v>
      </c>
      <c r="R41" s="53">
        <f t="shared" si="30"/>
        <v>30</v>
      </c>
      <c r="S41" s="33" t="s">
        <v>184</v>
      </c>
      <c r="T41" s="33">
        <f t="shared" si="31"/>
        <v>30</v>
      </c>
      <c r="U41" s="67">
        <f>'Wave and Current Conditions'!$D$99</f>
        <v>0.26</v>
      </c>
      <c r="V41" s="46">
        <v>400</v>
      </c>
      <c r="W41" s="51">
        <v>3600</v>
      </c>
      <c r="X41" s="53">
        <v>0.01</v>
      </c>
      <c r="Y41" s="252"/>
      <c r="Z41" s="250"/>
      <c r="AA41" s="250"/>
      <c r="AB41" s="239" t="str">
        <f t="shared" si="32"/>
        <v>'160003018'</v>
      </c>
      <c r="AC41" s="239" t="str">
        <f t="shared" si="22"/>
        <v>''POW'</v>
      </c>
      <c r="AD41" s="239">
        <f t="shared" si="33"/>
        <v>30</v>
      </c>
      <c r="AE41" s="239">
        <f t="shared" si="34"/>
        <v>12</v>
      </c>
      <c r="AF41" s="239">
        <f t="shared" si="23"/>
        <v>1</v>
      </c>
      <c r="AG41" s="239" t="str">
        <f t="shared" si="35"/>
        <v>'R'</v>
      </c>
      <c r="AH41" s="590">
        <f t="shared" si="18"/>
        <v>1.1762560000000002</v>
      </c>
      <c r="AI41" s="587" t="str">
        <f t="shared" si="19"/>
        <v>'NTM'</v>
      </c>
      <c r="AJ41" s="580">
        <f t="shared" si="20"/>
        <v>7.0999999999999994E-2</v>
      </c>
      <c r="AK41" s="239">
        <f t="shared" si="24"/>
        <v>30</v>
      </c>
      <c r="AL41" s="268">
        <f t="shared" si="36"/>
        <v>30</v>
      </c>
      <c r="AM41" s="249">
        <f t="shared" si="37"/>
        <v>2.25</v>
      </c>
      <c r="AN41" s="249">
        <f t="shared" si="38"/>
        <v>9.77</v>
      </c>
      <c r="AO41" s="239">
        <f t="shared" si="39"/>
        <v>2.4</v>
      </c>
      <c r="AP41" s="239">
        <f t="shared" si="40"/>
        <v>18</v>
      </c>
      <c r="AQ41" s="239">
        <v>0</v>
      </c>
      <c r="AR41" s="239">
        <v>15</v>
      </c>
      <c r="AS41" s="239">
        <f t="shared" si="41"/>
        <v>2.4</v>
      </c>
      <c r="AT41" s="239">
        <v>0</v>
      </c>
      <c r="AU41" s="239">
        <v>0</v>
      </c>
      <c r="AV41" s="239">
        <f t="shared" si="21"/>
        <v>30</v>
      </c>
      <c r="AW41" s="239">
        <f t="shared" si="42"/>
        <v>0.26</v>
      </c>
      <c r="AX41" s="239" t="s">
        <v>14</v>
      </c>
      <c r="AY41" s="239" t="s">
        <v>15</v>
      </c>
      <c r="AZ41" s="239" t="s">
        <v>14</v>
      </c>
      <c r="BA41" s="239" t="s">
        <v>15</v>
      </c>
      <c r="BB41" s="239">
        <v>0</v>
      </c>
      <c r="BC41" s="239">
        <v>0</v>
      </c>
      <c r="BD41" s="239">
        <f t="shared" si="25"/>
        <v>1</v>
      </c>
      <c r="BE41" s="239">
        <f t="shared" si="43"/>
        <v>-8</v>
      </c>
      <c r="BF41" s="239">
        <f t="shared" si="44"/>
        <v>4000</v>
      </c>
      <c r="BG41" s="239">
        <v>1</v>
      </c>
      <c r="BH41" s="239">
        <v>1</v>
      </c>
      <c r="BI41" s="239">
        <v>1</v>
      </c>
      <c r="BJ41" s="239"/>
      <c r="BK41" s="239">
        <v>1</v>
      </c>
      <c r="BL41" s="239">
        <v>1</v>
      </c>
      <c r="BM41" s="239">
        <f t="shared" si="45"/>
        <v>400</v>
      </c>
      <c r="BN41" s="239">
        <f t="shared" si="46"/>
        <v>4000</v>
      </c>
      <c r="BO41" s="239">
        <v>0</v>
      </c>
    </row>
    <row r="42" spans="1:67" s="32" customFormat="1" ht="12" customHeight="1" x14ac:dyDescent="0.2">
      <c r="A42" s="45" t="str">
        <f t="shared" si="29"/>
        <v>160006001</v>
      </c>
      <c r="B42" s="46">
        <v>1.6</v>
      </c>
      <c r="C42" s="47" t="s">
        <v>250</v>
      </c>
      <c r="D42" s="46" t="s">
        <v>181</v>
      </c>
      <c r="E42" s="48">
        <v>0</v>
      </c>
      <c r="F42" s="49">
        <v>1.35</v>
      </c>
      <c r="G42" s="46" t="s">
        <v>106</v>
      </c>
      <c r="H42" s="46">
        <f>'Wind Conditions'!$C$6</f>
        <v>12</v>
      </c>
      <c r="I42" s="471">
        <f>'Wind Conditions'!$C$20</f>
        <v>9.8021333333333349E-2</v>
      </c>
      <c r="J42" s="56">
        <f>'Wind Conditions'!$D$20</f>
        <v>7.0999999999999994E-2</v>
      </c>
      <c r="K42" s="46" t="str">
        <f t="shared" si="26"/>
        <v>A</v>
      </c>
      <c r="L42" s="46">
        <f t="shared" si="27"/>
        <v>60</v>
      </c>
      <c r="M42" s="545">
        <v>-16</v>
      </c>
      <c r="N42" s="46" t="s">
        <v>183</v>
      </c>
      <c r="O42" s="61">
        <f>VLOOKUP(MOD(180-$L42,360),'Wave and Current Conditions'!$C$33:$E$44,2,TRUE)</f>
        <v>2.25</v>
      </c>
      <c r="P42" s="61">
        <f>VLOOKUP(MOD(180-$L42,360),'Wave and Current Conditions'!$C$33:$E$44,3,TRUE)</f>
        <v>9.77</v>
      </c>
      <c r="Q42" s="46">
        <f t="shared" si="28"/>
        <v>1</v>
      </c>
      <c r="R42" s="49">
        <f t="shared" si="30"/>
        <v>60</v>
      </c>
      <c r="S42" s="62" t="s">
        <v>184</v>
      </c>
      <c r="T42" s="32">
        <f t="shared" si="31"/>
        <v>60</v>
      </c>
      <c r="U42" s="66">
        <f>'Wave and Current Conditions'!$D$99</f>
        <v>0.26</v>
      </c>
      <c r="V42" s="46">
        <v>400</v>
      </c>
      <c r="W42" s="46">
        <v>3600</v>
      </c>
      <c r="X42" s="49">
        <v>0.01</v>
      </c>
      <c r="Y42" s="248"/>
      <c r="Z42" s="239"/>
      <c r="AA42" s="239"/>
      <c r="AB42" s="239" t="str">
        <f t="shared" si="32"/>
        <v>'160006001'</v>
      </c>
      <c r="AC42" s="239" t="str">
        <f t="shared" si="22"/>
        <v>''POW'</v>
      </c>
      <c r="AD42" s="239">
        <f t="shared" si="33"/>
        <v>60</v>
      </c>
      <c r="AE42" s="239">
        <f t="shared" si="34"/>
        <v>12</v>
      </c>
      <c r="AF42" s="239">
        <f t="shared" si="23"/>
        <v>1</v>
      </c>
      <c r="AG42" s="239" t="str">
        <f t="shared" si="35"/>
        <v>'A'</v>
      </c>
      <c r="AH42" s="590">
        <f t="shared" si="18"/>
        <v>1.1762560000000002</v>
      </c>
      <c r="AI42" s="587" t="str">
        <f t="shared" si="19"/>
        <v>'NTM'</v>
      </c>
      <c r="AJ42" s="580">
        <f t="shared" si="20"/>
        <v>7.0999999999999994E-2</v>
      </c>
      <c r="AK42" s="239">
        <f t="shared" si="24"/>
        <v>30</v>
      </c>
      <c r="AL42" s="268">
        <f t="shared" si="36"/>
        <v>60</v>
      </c>
      <c r="AM42" s="249">
        <f t="shared" si="37"/>
        <v>2.25</v>
      </c>
      <c r="AN42" s="249">
        <f t="shared" si="38"/>
        <v>9.77</v>
      </c>
      <c r="AO42" s="239">
        <f t="shared" si="39"/>
        <v>2.4</v>
      </c>
      <c r="AP42" s="239">
        <f t="shared" si="40"/>
        <v>1</v>
      </c>
      <c r="AQ42" s="239">
        <v>0</v>
      </c>
      <c r="AR42" s="239">
        <v>15</v>
      </c>
      <c r="AS42" s="239">
        <f t="shared" si="41"/>
        <v>2.4</v>
      </c>
      <c r="AT42" s="239">
        <v>0</v>
      </c>
      <c r="AU42" s="239">
        <v>0</v>
      </c>
      <c r="AV42" s="239">
        <f t="shared" si="21"/>
        <v>60</v>
      </c>
      <c r="AW42" s="239">
        <f t="shared" si="42"/>
        <v>0.26</v>
      </c>
      <c r="AX42" s="239" t="s">
        <v>14</v>
      </c>
      <c r="AY42" s="239" t="s">
        <v>15</v>
      </c>
      <c r="AZ42" s="239" t="s">
        <v>14</v>
      </c>
      <c r="BA42" s="239" t="s">
        <v>15</v>
      </c>
      <c r="BB42" s="239">
        <v>0</v>
      </c>
      <c r="BC42" s="239">
        <v>0</v>
      </c>
      <c r="BD42" s="239">
        <f t="shared" si="25"/>
        <v>1</v>
      </c>
      <c r="BE42" s="239">
        <f t="shared" si="43"/>
        <v>-16</v>
      </c>
      <c r="BF42" s="239">
        <f t="shared" si="44"/>
        <v>4000</v>
      </c>
      <c r="BG42" s="239">
        <v>1</v>
      </c>
      <c r="BH42" s="239">
        <v>1</v>
      </c>
      <c r="BI42" s="239">
        <v>1</v>
      </c>
      <c r="BJ42" s="239"/>
      <c r="BK42" s="239">
        <v>1</v>
      </c>
      <c r="BL42" s="239">
        <v>1</v>
      </c>
      <c r="BM42" s="239">
        <f t="shared" si="45"/>
        <v>400</v>
      </c>
      <c r="BN42" s="239">
        <f t="shared" si="46"/>
        <v>4000</v>
      </c>
      <c r="BO42" s="239">
        <v>0</v>
      </c>
    </row>
    <row r="43" spans="1:67" s="32" customFormat="1" ht="12" customHeight="1" x14ac:dyDescent="0.2">
      <c r="A43" s="45" t="str">
        <f t="shared" si="29"/>
        <v>160006002</v>
      </c>
      <c r="B43" s="46">
        <v>1.6</v>
      </c>
      <c r="C43" s="47" t="s">
        <v>250</v>
      </c>
      <c r="D43" s="46" t="s">
        <v>181</v>
      </c>
      <c r="E43" s="48">
        <v>0</v>
      </c>
      <c r="F43" s="49">
        <v>1.35</v>
      </c>
      <c r="G43" s="46" t="s">
        <v>106</v>
      </c>
      <c r="H43" s="46">
        <f>'Wind Conditions'!$C$6</f>
        <v>12</v>
      </c>
      <c r="I43" s="471">
        <f>'Wind Conditions'!$C$20</f>
        <v>9.8021333333333349E-2</v>
      </c>
      <c r="J43" s="56">
        <f>'Wind Conditions'!$D$20</f>
        <v>7.0999999999999994E-2</v>
      </c>
      <c r="K43" s="46" t="str">
        <f t="shared" si="26"/>
        <v>B</v>
      </c>
      <c r="L43" s="46">
        <f t="shared" si="27"/>
        <v>60</v>
      </c>
      <c r="M43" s="545">
        <v>-16</v>
      </c>
      <c r="N43" s="46" t="s">
        <v>183</v>
      </c>
      <c r="O43" s="61">
        <f>VLOOKUP(MOD(180-$L43,360),'Wave and Current Conditions'!$C$33:$E$44,2,TRUE)</f>
        <v>2.25</v>
      </c>
      <c r="P43" s="61">
        <f>VLOOKUP(MOD(180-$L43,360),'Wave and Current Conditions'!$C$33:$E$44,3,TRUE)</f>
        <v>9.77</v>
      </c>
      <c r="Q43" s="46">
        <f t="shared" si="28"/>
        <v>2</v>
      </c>
      <c r="R43" s="49">
        <f t="shared" si="30"/>
        <v>60</v>
      </c>
      <c r="S43" s="62" t="s">
        <v>184</v>
      </c>
      <c r="T43" s="32">
        <f t="shared" si="31"/>
        <v>60</v>
      </c>
      <c r="U43" s="66">
        <f>'Wave and Current Conditions'!$D$99</f>
        <v>0.26</v>
      </c>
      <c r="V43" s="46">
        <v>400</v>
      </c>
      <c r="W43" s="46">
        <v>3600</v>
      </c>
      <c r="X43" s="49">
        <v>0.01</v>
      </c>
      <c r="Y43" s="248"/>
      <c r="Z43" s="239"/>
      <c r="AA43" s="239"/>
      <c r="AB43" s="239" t="str">
        <f t="shared" si="32"/>
        <v>'160006002'</v>
      </c>
      <c r="AC43" s="239" t="str">
        <f t="shared" si="22"/>
        <v>''POW'</v>
      </c>
      <c r="AD43" s="239">
        <f t="shared" si="33"/>
        <v>60</v>
      </c>
      <c r="AE43" s="239">
        <f t="shared" si="34"/>
        <v>12</v>
      </c>
      <c r="AF43" s="239">
        <f t="shared" si="23"/>
        <v>1</v>
      </c>
      <c r="AG43" s="239" t="str">
        <f t="shared" si="35"/>
        <v>'B'</v>
      </c>
      <c r="AH43" s="590">
        <f t="shared" si="18"/>
        <v>1.1762560000000002</v>
      </c>
      <c r="AI43" s="587" t="str">
        <f t="shared" si="19"/>
        <v>'NTM'</v>
      </c>
      <c r="AJ43" s="580">
        <f t="shared" si="20"/>
        <v>7.0999999999999994E-2</v>
      </c>
      <c r="AK43" s="239">
        <f t="shared" si="24"/>
        <v>30</v>
      </c>
      <c r="AL43" s="268">
        <f t="shared" si="36"/>
        <v>60</v>
      </c>
      <c r="AM43" s="249">
        <f t="shared" si="37"/>
        <v>2.25</v>
      </c>
      <c r="AN43" s="249">
        <f t="shared" si="38"/>
        <v>9.77</v>
      </c>
      <c r="AO43" s="239">
        <f t="shared" si="39"/>
        <v>2.4</v>
      </c>
      <c r="AP43" s="239">
        <f t="shared" si="40"/>
        <v>2</v>
      </c>
      <c r="AQ43" s="239">
        <v>0</v>
      </c>
      <c r="AR43" s="239">
        <v>15</v>
      </c>
      <c r="AS43" s="239">
        <f t="shared" si="41"/>
        <v>2.4</v>
      </c>
      <c r="AT43" s="239">
        <v>0</v>
      </c>
      <c r="AU43" s="239">
        <v>0</v>
      </c>
      <c r="AV43" s="239">
        <f t="shared" si="21"/>
        <v>60</v>
      </c>
      <c r="AW43" s="239">
        <f t="shared" si="42"/>
        <v>0.26</v>
      </c>
      <c r="AX43" s="239" t="s">
        <v>14</v>
      </c>
      <c r="AY43" s="239" t="s">
        <v>15</v>
      </c>
      <c r="AZ43" s="239" t="s">
        <v>14</v>
      </c>
      <c r="BA43" s="239" t="s">
        <v>15</v>
      </c>
      <c r="BB43" s="239">
        <v>0</v>
      </c>
      <c r="BC43" s="239">
        <v>0</v>
      </c>
      <c r="BD43" s="239">
        <f t="shared" si="25"/>
        <v>1</v>
      </c>
      <c r="BE43" s="239">
        <f t="shared" si="43"/>
        <v>-16</v>
      </c>
      <c r="BF43" s="239">
        <f t="shared" si="44"/>
        <v>4000</v>
      </c>
      <c r="BG43" s="239">
        <v>1</v>
      </c>
      <c r="BH43" s="239">
        <v>1</v>
      </c>
      <c r="BI43" s="239">
        <v>1</v>
      </c>
      <c r="BJ43" s="239"/>
      <c r="BK43" s="239">
        <v>1</v>
      </c>
      <c r="BL43" s="239">
        <v>1</v>
      </c>
      <c r="BM43" s="239">
        <f t="shared" si="45"/>
        <v>400</v>
      </c>
      <c r="BN43" s="239">
        <f t="shared" si="46"/>
        <v>4000</v>
      </c>
      <c r="BO43" s="239">
        <v>0</v>
      </c>
    </row>
    <row r="44" spans="1:67" s="33" customFormat="1" ht="12" customHeight="1" x14ac:dyDescent="0.2">
      <c r="A44" s="45" t="str">
        <f t="shared" si="29"/>
        <v>160006003</v>
      </c>
      <c r="B44" s="46">
        <v>1.6</v>
      </c>
      <c r="C44" s="47" t="s">
        <v>250</v>
      </c>
      <c r="D44" s="46" t="s">
        <v>181</v>
      </c>
      <c r="E44" s="48">
        <v>0</v>
      </c>
      <c r="F44" s="49">
        <v>1.35</v>
      </c>
      <c r="G44" s="46" t="s">
        <v>106</v>
      </c>
      <c r="H44" s="46">
        <f>'Wind Conditions'!$C$6</f>
        <v>12</v>
      </c>
      <c r="I44" s="471">
        <f>'Wind Conditions'!$C$20</f>
        <v>9.8021333333333349E-2</v>
      </c>
      <c r="J44" s="56">
        <f>'Wind Conditions'!$D$20</f>
        <v>7.0999999999999994E-2</v>
      </c>
      <c r="K44" s="46" t="str">
        <f t="shared" si="26"/>
        <v>C</v>
      </c>
      <c r="L44" s="46">
        <f t="shared" si="27"/>
        <v>60</v>
      </c>
      <c r="M44" s="545">
        <v>-16</v>
      </c>
      <c r="N44" s="46" t="s">
        <v>183</v>
      </c>
      <c r="O44" s="61">
        <f>VLOOKUP(MOD(180-$L44,360),'Wave and Current Conditions'!$C$33:$E$44,2,TRUE)</f>
        <v>2.25</v>
      </c>
      <c r="P44" s="61">
        <f>VLOOKUP(MOD(180-$L44,360),'Wave and Current Conditions'!$C$33:$E$44,3,TRUE)</f>
        <v>9.77</v>
      </c>
      <c r="Q44" s="46">
        <f t="shared" si="28"/>
        <v>3</v>
      </c>
      <c r="R44" s="49">
        <f t="shared" si="30"/>
        <v>60</v>
      </c>
      <c r="S44" s="62" t="s">
        <v>184</v>
      </c>
      <c r="T44" s="32">
        <f t="shared" si="31"/>
        <v>60</v>
      </c>
      <c r="U44" s="66">
        <f>'Wave and Current Conditions'!$D$99</f>
        <v>0.26</v>
      </c>
      <c r="V44" s="46">
        <v>400</v>
      </c>
      <c r="W44" s="46">
        <v>3600</v>
      </c>
      <c r="X44" s="49">
        <v>0.01</v>
      </c>
      <c r="Y44" s="248"/>
      <c r="Z44" s="250"/>
      <c r="AA44" s="250"/>
      <c r="AB44" s="239" t="str">
        <f t="shared" si="32"/>
        <v>'160006003'</v>
      </c>
      <c r="AC44" s="239" t="str">
        <f t="shared" si="22"/>
        <v>''POW'</v>
      </c>
      <c r="AD44" s="239">
        <f t="shared" si="33"/>
        <v>60</v>
      </c>
      <c r="AE44" s="239">
        <f t="shared" si="34"/>
        <v>12</v>
      </c>
      <c r="AF44" s="239">
        <f t="shared" si="23"/>
        <v>1</v>
      </c>
      <c r="AG44" s="239" t="str">
        <f t="shared" si="35"/>
        <v>'C'</v>
      </c>
      <c r="AH44" s="590">
        <f t="shared" si="18"/>
        <v>1.1762560000000002</v>
      </c>
      <c r="AI44" s="587" t="str">
        <f t="shared" si="19"/>
        <v>'NTM'</v>
      </c>
      <c r="AJ44" s="580">
        <f t="shared" si="20"/>
        <v>7.0999999999999994E-2</v>
      </c>
      <c r="AK44" s="239">
        <f t="shared" si="24"/>
        <v>30</v>
      </c>
      <c r="AL44" s="268">
        <f t="shared" si="36"/>
        <v>60</v>
      </c>
      <c r="AM44" s="249">
        <f t="shared" si="37"/>
        <v>2.25</v>
      </c>
      <c r="AN44" s="249">
        <f t="shared" si="38"/>
        <v>9.77</v>
      </c>
      <c r="AO44" s="239">
        <f t="shared" si="39"/>
        <v>2.4</v>
      </c>
      <c r="AP44" s="239">
        <f t="shared" si="40"/>
        <v>3</v>
      </c>
      <c r="AQ44" s="239">
        <v>0</v>
      </c>
      <c r="AR44" s="239">
        <v>15</v>
      </c>
      <c r="AS44" s="239">
        <f t="shared" si="41"/>
        <v>2.4</v>
      </c>
      <c r="AT44" s="239">
        <v>0</v>
      </c>
      <c r="AU44" s="239">
        <v>0</v>
      </c>
      <c r="AV44" s="239">
        <f t="shared" si="21"/>
        <v>60</v>
      </c>
      <c r="AW44" s="239">
        <f t="shared" si="42"/>
        <v>0.26</v>
      </c>
      <c r="AX44" s="239" t="s">
        <v>14</v>
      </c>
      <c r="AY44" s="239" t="s">
        <v>15</v>
      </c>
      <c r="AZ44" s="239" t="s">
        <v>14</v>
      </c>
      <c r="BA44" s="239" t="s">
        <v>15</v>
      </c>
      <c r="BB44" s="239">
        <v>0</v>
      </c>
      <c r="BC44" s="239">
        <v>0</v>
      </c>
      <c r="BD44" s="239">
        <f t="shared" si="25"/>
        <v>1</v>
      </c>
      <c r="BE44" s="239">
        <f t="shared" si="43"/>
        <v>-16</v>
      </c>
      <c r="BF44" s="239">
        <f t="shared" si="44"/>
        <v>4000</v>
      </c>
      <c r="BG44" s="239">
        <v>1</v>
      </c>
      <c r="BH44" s="239">
        <v>1</v>
      </c>
      <c r="BI44" s="239">
        <v>1</v>
      </c>
      <c r="BJ44" s="239"/>
      <c r="BK44" s="239">
        <v>1</v>
      </c>
      <c r="BL44" s="239">
        <v>1</v>
      </c>
      <c r="BM44" s="239">
        <f t="shared" si="45"/>
        <v>400</v>
      </c>
      <c r="BN44" s="239">
        <f t="shared" si="46"/>
        <v>4000</v>
      </c>
      <c r="BO44" s="239">
        <v>0</v>
      </c>
    </row>
    <row r="45" spans="1:67" s="32" customFormat="1" ht="12" customHeight="1" x14ac:dyDescent="0.2">
      <c r="A45" s="45" t="str">
        <f t="shared" si="29"/>
        <v>160006004</v>
      </c>
      <c r="B45" s="46">
        <v>1.6</v>
      </c>
      <c r="C45" s="47" t="s">
        <v>250</v>
      </c>
      <c r="D45" s="46" t="s">
        <v>181</v>
      </c>
      <c r="E45" s="48">
        <v>0</v>
      </c>
      <c r="F45" s="49">
        <v>1.35</v>
      </c>
      <c r="G45" s="45" t="s">
        <v>106</v>
      </c>
      <c r="H45" s="46">
        <f>'Wind Conditions'!$C$6</f>
        <v>12</v>
      </c>
      <c r="I45" s="471">
        <f>'Wind Conditions'!$C$20</f>
        <v>9.8021333333333349E-2</v>
      </c>
      <c r="J45" s="56">
        <f>'Wind Conditions'!$D$20</f>
        <v>7.0999999999999994E-2</v>
      </c>
      <c r="K45" s="46" t="str">
        <f t="shared" si="26"/>
        <v>D</v>
      </c>
      <c r="L45" s="46">
        <f t="shared" si="27"/>
        <v>60</v>
      </c>
      <c r="M45" s="545">
        <v>-16</v>
      </c>
      <c r="N45" s="46" t="s">
        <v>183</v>
      </c>
      <c r="O45" s="61">
        <f>VLOOKUP(MOD(180-$L45,360),'Wave and Current Conditions'!$C$33:$E$44,2,TRUE)</f>
        <v>2.25</v>
      </c>
      <c r="P45" s="61">
        <f>VLOOKUP(MOD(180-$L45,360),'Wave and Current Conditions'!$C$33:$E$44,3,TRUE)</f>
        <v>9.77</v>
      </c>
      <c r="Q45" s="46">
        <f t="shared" si="28"/>
        <v>4</v>
      </c>
      <c r="R45" s="49">
        <f t="shared" si="30"/>
        <v>60</v>
      </c>
      <c r="S45" s="62" t="s">
        <v>184</v>
      </c>
      <c r="T45" s="32">
        <f t="shared" si="31"/>
        <v>60</v>
      </c>
      <c r="U45" s="66">
        <f>'Wave and Current Conditions'!$D$99</f>
        <v>0.26</v>
      </c>
      <c r="V45" s="46">
        <v>400</v>
      </c>
      <c r="W45" s="46">
        <v>3600</v>
      </c>
      <c r="X45" s="49">
        <v>0.01</v>
      </c>
      <c r="Y45" s="248"/>
      <c r="Z45" s="239"/>
      <c r="AA45" s="239"/>
      <c r="AB45" s="239" t="str">
        <f t="shared" si="32"/>
        <v>'160006004'</v>
      </c>
      <c r="AC45" s="239" t="str">
        <f t="shared" si="22"/>
        <v>''POW'</v>
      </c>
      <c r="AD45" s="239">
        <f t="shared" si="33"/>
        <v>60</v>
      </c>
      <c r="AE45" s="239">
        <f t="shared" si="34"/>
        <v>12</v>
      </c>
      <c r="AF45" s="239">
        <f t="shared" si="23"/>
        <v>1</v>
      </c>
      <c r="AG45" s="239" t="str">
        <f t="shared" si="35"/>
        <v>'D'</v>
      </c>
      <c r="AH45" s="590">
        <f t="shared" si="18"/>
        <v>1.1762560000000002</v>
      </c>
      <c r="AI45" s="587" t="str">
        <f t="shared" si="19"/>
        <v>'NTM'</v>
      </c>
      <c r="AJ45" s="580">
        <f t="shared" si="20"/>
        <v>7.0999999999999994E-2</v>
      </c>
      <c r="AK45" s="239">
        <f t="shared" si="24"/>
        <v>30</v>
      </c>
      <c r="AL45" s="268">
        <f t="shared" si="36"/>
        <v>60</v>
      </c>
      <c r="AM45" s="249">
        <f t="shared" si="37"/>
        <v>2.25</v>
      </c>
      <c r="AN45" s="249">
        <f t="shared" si="38"/>
        <v>9.77</v>
      </c>
      <c r="AO45" s="239">
        <f t="shared" si="39"/>
        <v>2.4</v>
      </c>
      <c r="AP45" s="239">
        <f t="shared" si="40"/>
        <v>4</v>
      </c>
      <c r="AQ45" s="239">
        <v>0</v>
      </c>
      <c r="AR45" s="239">
        <v>15</v>
      </c>
      <c r="AS45" s="239">
        <f t="shared" si="41"/>
        <v>2.4</v>
      </c>
      <c r="AT45" s="239">
        <v>0</v>
      </c>
      <c r="AU45" s="239">
        <v>0</v>
      </c>
      <c r="AV45" s="239">
        <f t="shared" si="21"/>
        <v>60</v>
      </c>
      <c r="AW45" s="239">
        <f t="shared" si="42"/>
        <v>0.26</v>
      </c>
      <c r="AX45" s="239" t="s">
        <v>14</v>
      </c>
      <c r="AY45" s="239" t="s">
        <v>15</v>
      </c>
      <c r="AZ45" s="239" t="s">
        <v>14</v>
      </c>
      <c r="BA45" s="239" t="s">
        <v>15</v>
      </c>
      <c r="BB45" s="239">
        <v>0</v>
      </c>
      <c r="BC45" s="239">
        <v>0</v>
      </c>
      <c r="BD45" s="239">
        <f t="shared" si="25"/>
        <v>1</v>
      </c>
      <c r="BE45" s="239">
        <f t="shared" si="43"/>
        <v>-16</v>
      </c>
      <c r="BF45" s="239">
        <f t="shared" si="44"/>
        <v>4000</v>
      </c>
      <c r="BG45" s="239">
        <v>1</v>
      </c>
      <c r="BH45" s="239">
        <v>1</v>
      </c>
      <c r="BI45" s="239">
        <v>1</v>
      </c>
      <c r="BJ45" s="239"/>
      <c r="BK45" s="239">
        <v>1</v>
      </c>
      <c r="BL45" s="239">
        <v>1</v>
      </c>
      <c r="BM45" s="239">
        <f t="shared" si="45"/>
        <v>400</v>
      </c>
      <c r="BN45" s="239">
        <f t="shared" si="46"/>
        <v>4000</v>
      </c>
      <c r="BO45" s="239">
        <v>0</v>
      </c>
    </row>
    <row r="46" spans="1:67" s="32" customFormat="1" ht="12" customHeight="1" x14ac:dyDescent="0.2">
      <c r="A46" s="45" t="str">
        <f t="shared" si="29"/>
        <v>160006005</v>
      </c>
      <c r="B46" s="46">
        <v>1.6</v>
      </c>
      <c r="C46" s="47" t="s">
        <v>250</v>
      </c>
      <c r="D46" s="46" t="s">
        <v>181</v>
      </c>
      <c r="E46" s="48">
        <v>0</v>
      </c>
      <c r="F46" s="49">
        <v>1.35</v>
      </c>
      <c r="G46" s="46" t="s">
        <v>106</v>
      </c>
      <c r="H46" s="46">
        <f>'Wind Conditions'!$C$6</f>
        <v>12</v>
      </c>
      <c r="I46" s="471">
        <f>'Wind Conditions'!$C$20</f>
        <v>9.8021333333333349E-2</v>
      </c>
      <c r="J46" s="56">
        <f>'Wind Conditions'!$D$20</f>
        <v>7.0999999999999994E-2</v>
      </c>
      <c r="K46" s="46" t="str">
        <f t="shared" si="26"/>
        <v>E</v>
      </c>
      <c r="L46" s="46">
        <f t="shared" si="27"/>
        <v>60</v>
      </c>
      <c r="M46" s="545">
        <v>-16</v>
      </c>
      <c r="N46" s="46" t="s">
        <v>183</v>
      </c>
      <c r="O46" s="61">
        <f>VLOOKUP(MOD(180-$L46,360),'Wave and Current Conditions'!$C$33:$E$44,2,TRUE)</f>
        <v>2.25</v>
      </c>
      <c r="P46" s="61">
        <f>VLOOKUP(MOD(180-$L46,360),'Wave and Current Conditions'!$C$33:$E$44,3,TRUE)</f>
        <v>9.77</v>
      </c>
      <c r="Q46" s="46">
        <f t="shared" si="28"/>
        <v>5</v>
      </c>
      <c r="R46" s="49">
        <f t="shared" si="30"/>
        <v>60</v>
      </c>
      <c r="S46" s="62" t="s">
        <v>184</v>
      </c>
      <c r="T46" s="32">
        <f t="shared" si="31"/>
        <v>60</v>
      </c>
      <c r="U46" s="66">
        <f>'Wave and Current Conditions'!$D$99</f>
        <v>0.26</v>
      </c>
      <c r="V46" s="46">
        <v>400</v>
      </c>
      <c r="W46" s="46">
        <v>3600</v>
      </c>
      <c r="X46" s="49">
        <v>0.01</v>
      </c>
      <c r="Y46" s="248"/>
      <c r="Z46" s="239"/>
      <c r="AA46" s="239"/>
      <c r="AB46" s="239" t="str">
        <f t="shared" si="32"/>
        <v>'160006005'</v>
      </c>
      <c r="AC46" s="239" t="str">
        <f t="shared" si="22"/>
        <v>''POW'</v>
      </c>
      <c r="AD46" s="239">
        <f t="shared" si="33"/>
        <v>60</v>
      </c>
      <c r="AE46" s="239">
        <f t="shared" si="34"/>
        <v>12</v>
      </c>
      <c r="AF46" s="239">
        <f t="shared" si="23"/>
        <v>1</v>
      </c>
      <c r="AG46" s="239" t="str">
        <f t="shared" si="35"/>
        <v>'E'</v>
      </c>
      <c r="AH46" s="590">
        <f t="shared" si="18"/>
        <v>1.1762560000000002</v>
      </c>
      <c r="AI46" s="587" t="str">
        <f t="shared" si="19"/>
        <v>'NTM'</v>
      </c>
      <c r="AJ46" s="580">
        <f t="shared" si="20"/>
        <v>7.0999999999999994E-2</v>
      </c>
      <c r="AK46" s="239">
        <f t="shared" si="24"/>
        <v>30</v>
      </c>
      <c r="AL46" s="268">
        <f t="shared" si="36"/>
        <v>60</v>
      </c>
      <c r="AM46" s="249">
        <f t="shared" si="37"/>
        <v>2.25</v>
      </c>
      <c r="AN46" s="249">
        <f t="shared" si="38"/>
        <v>9.77</v>
      </c>
      <c r="AO46" s="239">
        <f t="shared" si="39"/>
        <v>2.4</v>
      </c>
      <c r="AP46" s="239">
        <f t="shared" si="40"/>
        <v>5</v>
      </c>
      <c r="AQ46" s="239">
        <v>0</v>
      </c>
      <c r="AR46" s="239">
        <v>15</v>
      </c>
      <c r="AS46" s="239">
        <f t="shared" si="41"/>
        <v>2.4</v>
      </c>
      <c r="AT46" s="239">
        <v>0</v>
      </c>
      <c r="AU46" s="239">
        <v>0</v>
      </c>
      <c r="AV46" s="239">
        <f t="shared" si="21"/>
        <v>60</v>
      </c>
      <c r="AW46" s="239">
        <f t="shared" si="42"/>
        <v>0.26</v>
      </c>
      <c r="AX46" s="239" t="s">
        <v>14</v>
      </c>
      <c r="AY46" s="239" t="s">
        <v>15</v>
      </c>
      <c r="AZ46" s="239" t="s">
        <v>14</v>
      </c>
      <c r="BA46" s="239" t="s">
        <v>15</v>
      </c>
      <c r="BB46" s="239">
        <v>0</v>
      </c>
      <c r="BC46" s="239">
        <v>0</v>
      </c>
      <c r="BD46" s="239">
        <f t="shared" si="25"/>
        <v>1</v>
      </c>
      <c r="BE46" s="239">
        <f t="shared" si="43"/>
        <v>-16</v>
      </c>
      <c r="BF46" s="239">
        <f t="shared" si="44"/>
        <v>4000</v>
      </c>
      <c r="BG46" s="239">
        <v>1</v>
      </c>
      <c r="BH46" s="239">
        <v>1</v>
      </c>
      <c r="BI46" s="239">
        <v>1</v>
      </c>
      <c r="BJ46" s="239"/>
      <c r="BK46" s="239">
        <v>1</v>
      </c>
      <c r="BL46" s="239">
        <v>1</v>
      </c>
      <c r="BM46" s="239">
        <f t="shared" si="45"/>
        <v>400</v>
      </c>
      <c r="BN46" s="239">
        <f t="shared" si="46"/>
        <v>4000</v>
      </c>
      <c r="BO46" s="239">
        <v>0</v>
      </c>
    </row>
    <row r="47" spans="1:67" s="33" customFormat="1" ht="12" customHeight="1" x14ac:dyDescent="0.2">
      <c r="A47" s="50" t="str">
        <f t="shared" si="29"/>
        <v>160006006</v>
      </c>
      <c r="B47" s="51">
        <v>1.6</v>
      </c>
      <c r="C47" s="47" t="s">
        <v>250</v>
      </c>
      <c r="D47" s="51" t="s">
        <v>181</v>
      </c>
      <c r="E47" s="52">
        <v>0</v>
      </c>
      <c r="F47" s="53">
        <v>1.35</v>
      </c>
      <c r="G47" s="51" t="s">
        <v>106</v>
      </c>
      <c r="H47" s="51">
        <f>'Wind Conditions'!$C$6</f>
        <v>12</v>
      </c>
      <c r="I47" s="472">
        <f>'Wind Conditions'!$C$20</f>
        <v>9.8021333333333349E-2</v>
      </c>
      <c r="J47" s="57">
        <f>'Wind Conditions'!$D$20</f>
        <v>7.0999999999999994E-2</v>
      </c>
      <c r="K47" s="51" t="str">
        <f t="shared" si="26"/>
        <v>F</v>
      </c>
      <c r="L47" s="51">
        <f t="shared" si="27"/>
        <v>60</v>
      </c>
      <c r="M47" s="545">
        <v>-16</v>
      </c>
      <c r="N47" s="51" t="s">
        <v>183</v>
      </c>
      <c r="O47" s="61">
        <f>VLOOKUP(MOD(180-$L47,360),'Wave and Current Conditions'!$C$33:$E$44,2,TRUE)</f>
        <v>2.25</v>
      </c>
      <c r="P47" s="61">
        <f>VLOOKUP(MOD(180-$L47,360),'Wave and Current Conditions'!$C$33:$E$44,3,TRUE)</f>
        <v>9.77</v>
      </c>
      <c r="Q47" s="51">
        <f t="shared" si="28"/>
        <v>6</v>
      </c>
      <c r="R47" s="53">
        <f t="shared" si="30"/>
        <v>60</v>
      </c>
      <c r="S47" s="33" t="s">
        <v>184</v>
      </c>
      <c r="T47" s="33">
        <f t="shared" si="31"/>
        <v>60</v>
      </c>
      <c r="U47" s="67">
        <f>'Wave and Current Conditions'!$D$99</f>
        <v>0.26</v>
      </c>
      <c r="V47" s="46">
        <v>400</v>
      </c>
      <c r="W47" s="51">
        <v>3600</v>
      </c>
      <c r="X47" s="53">
        <v>0.01</v>
      </c>
      <c r="Y47" s="252"/>
      <c r="Z47" s="250"/>
      <c r="AA47" s="250"/>
      <c r="AB47" s="239" t="str">
        <f t="shared" si="32"/>
        <v>'160006006'</v>
      </c>
      <c r="AC47" s="239" t="str">
        <f t="shared" si="22"/>
        <v>''POW'</v>
      </c>
      <c r="AD47" s="239">
        <f t="shared" si="33"/>
        <v>60</v>
      </c>
      <c r="AE47" s="239">
        <f t="shared" si="34"/>
        <v>12</v>
      </c>
      <c r="AF47" s="239">
        <f t="shared" si="23"/>
        <v>1</v>
      </c>
      <c r="AG47" s="239" t="str">
        <f t="shared" si="35"/>
        <v>'F'</v>
      </c>
      <c r="AH47" s="590">
        <f t="shared" si="18"/>
        <v>1.1762560000000002</v>
      </c>
      <c r="AI47" s="587" t="str">
        <f t="shared" si="19"/>
        <v>'NTM'</v>
      </c>
      <c r="AJ47" s="580">
        <f t="shared" si="20"/>
        <v>7.0999999999999994E-2</v>
      </c>
      <c r="AK47" s="239">
        <f t="shared" si="24"/>
        <v>30</v>
      </c>
      <c r="AL47" s="268">
        <f t="shared" si="36"/>
        <v>60</v>
      </c>
      <c r="AM47" s="249">
        <f t="shared" si="37"/>
        <v>2.25</v>
      </c>
      <c r="AN47" s="249">
        <f t="shared" si="38"/>
        <v>9.77</v>
      </c>
      <c r="AO47" s="239">
        <f t="shared" si="39"/>
        <v>2.4</v>
      </c>
      <c r="AP47" s="239">
        <f t="shared" si="40"/>
        <v>6</v>
      </c>
      <c r="AQ47" s="239">
        <v>0</v>
      </c>
      <c r="AR47" s="239">
        <v>15</v>
      </c>
      <c r="AS47" s="239">
        <f t="shared" si="41"/>
        <v>2.4</v>
      </c>
      <c r="AT47" s="239">
        <v>0</v>
      </c>
      <c r="AU47" s="239">
        <v>0</v>
      </c>
      <c r="AV47" s="239">
        <f t="shared" si="21"/>
        <v>60</v>
      </c>
      <c r="AW47" s="239">
        <f t="shared" si="42"/>
        <v>0.26</v>
      </c>
      <c r="AX47" s="239" t="s">
        <v>14</v>
      </c>
      <c r="AY47" s="239" t="s">
        <v>15</v>
      </c>
      <c r="AZ47" s="239" t="s">
        <v>14</v>
      </c>
      <c r="BA47" s="239" t="s">
        <v>15</v>
      </c>
      <c r="BB47" s="239">
        <v>0</v>
      </c>
      <c r="BC47" s="239">
        <v>0</v>
      </c>
      <c r="BD47" s="239">
        <f t="shared" si="25"/>
        <v>1</v>
      </c>
      <c r="BE47" s="239">
        <f t="shared" si="43"/>
        <v>-16</v>
      </c>
      <c r="BF47" s="239">
        <f t="shared" si="44"/>
        <v>4000</v>
      </c>
      <c r="BG47" s="239">
        <v>1</v>
      </c>
      <c r="BH47" s="239">
        <v>1</v>
      </c>
      <c r="BI47" s="239">
        <v>1</v>
      </c>
      <c r="BJ47" s="239"/>
      <c r="BK47" s="239">
        <v>1</v>
      </c>
      <c r="BL47" s="239">
        <v>1</v>
      </c>
      <c r="BM47" s="239">
        <f t="shared" si="45"/>
        <v>400</v>
      </c>
      <c r="BN47" s="239">
        <f t="shared" si="46"/>
        <v>4000</v>
      </c>
      <c r="BO47" s="239">
        <v>0</v>
      </c>
    </row>
    <row r="48" spans="1:67" s="32" customFormat="1" ht="12" customHeight="1" x14ac:dyDescent="0.2">
      <c r="A48" s="45" t="str">
        <f t="shared" si="29"/>
        <v>160006007</v>
      </c>
      <c r="B48" s="46">
        <v>1.6</v>
      </c>
      <c r="C48" s="47" t="s">
        <v>250</v>
      </c>
      <c r="D48" s="46" t="s">
        <v>181</v>
      </c>
      <c r="E48" s="48">
        <v>0</v>
      </c>
      <c r="F48" s="49">
        <v>1.35</v>
      </c>
      <c r="G48" s="46" t="s">
        <v>106</v>
      </c>
      <c r="H48" s="46">
        <f>'Wind Conditions'!$C$6</f>
        <v>12</v>
      </c>
      <c r="I48" s="471">
        <f>'Wind Conditions'!$C$20</f>
        <v>9.8021333333333349E-2</v>
      </c>
      <c r="J48" s="56">
        <f>'Wind Conditions'!$D$20</f>
        <v>7.0999999999999994E-2</v>
      </c>
      <c r="K48" s="46" t="str">
        <f t="shared" si="26"/>
        <v>G</v>
      </c>
      <c r="L48" s="46">
        <f t="shared" si="27"/>
        <v>60</v>
      </c>
      <c r="M48" s="545">
        <v>-16</v>
      </c>
      <c r="N48" s="46" t="s">
        <v>183</v>
      </c>
      <c r="O48" s="61">
        <f>VLOOKUP(MOD(180-$L48,360),'Wave and Current Conditions'!$C$33:$E$44,2,TRUE)</f>
        <v>2.25</v>
      </c>
      <c r="P48" s="61">
        <f>VLOOKUP(MOD(180-$L48,360),'Wave and Current Conditions'!$C$33:$E$44,3,TRUE)</f>
        <v>9.77</v>
      </c>
      <c r="Q48" s="46">
        <f t="shared" si="28"/>
        <v>7</v>
      </c>
      <c r="R48" s="49">
        <f t="shared" si="30"/>
        <v>60</v>
      </c>
      <c r="S48" s="62" t="s">
        <v>184</v>
      </c>
      <c r="T48" s="32">
        <f t="shared" si="31"/>
        <v>60</v>
      </c>
      <c r="U48" s="66">
        <f>'Wave and Current Conditions'!$D$99</f>
        <v>0.26</v>
      </c>
      <c r="V48" s="46">
        <v>400</v>
      </c>
      <c r="W48" s="46">
        <v>3600</v>
      </c>
      <c r="X48" s="49">
        <v>0.01</v>
      </c>
      <c r="Y48" s="248"/>
      <c r="Z48" s="239"/>
      <c r="AA48" s="239"/>
      <c r="AB48" s="239" t="str">
        <f t="shared" si="32"/>
        <v>'160006007'</v>
      </c>
      <c r="AC48" s="239" t="str">
        <f t="shared" si="22"/>
        <v>''POW'</v>
      </c>
      <c r="AD48" s="239">
        <f t="shared" si="33"/>
        <v>60</v>
      </c>
      <c r="AE48" s="239">
        <f t="shared" si="34"/>
        <v>12</v>
      </c>
      <c r="AF48" s="239">
        <f t="shared" si="23"/>
        <v>1</v>
      </c>
      <c r="AG48" s="239" t="str">
        <f t="shared" si="35"/>
        <v>'G'</v>
      </c>
      <c r="AH48" s="590">
        <f t="shared" si="18"/>
        <v>1.1762560000000002</v>
      </c>
      <c r="AI48" s="587" t="str">
        <f t="shared" si="19"/>
        <v>'NTM'</v>
      </c>
      <c r="AJ48" s="580">
        <f t="shared" si="20"/>
        <v>7.0999999999999994E-2</v>
      </c>
      <c r="AK48" s="239">
        <f t="shared" si="24"/>
        <v>30</v>
      </c>
      <c r="AL48" s="268">
        <f t="shared" si="36"/>
        <v>60</v>
      </c>
      <c r="AM48" s="249">
        <f t="shared" si="37"/>
        <v>2.25</v>
      </c>
      <c r="AN48" s="249">
        <f t="shared" si="38"/>
        <v>9.77</v>
      </c>
      <c r="AO48" s="239">
        <f t="shared" si="39"/>
        <v>2.4</v>
      </c>
      <c r="AP48" s="239">
        <f t="shared" si="40"/>
        <v>7</v>
      </c>
      <c r="AQ48" s="239">
        <v>0</v>
      </c>
      <c r="AR48" s="239">
        <v>15</v>
      </c>
      <c r="AS48" s="239">
        <f t="shared" si="41"/>
        <v>2.4</v>
      </c>
      <c r="AT48" s="239">
        <v>0</v>
      </c>
      <c r="AU48" s="239">
        <v>0</v>
      </c>
      <c r="AV48" s="239">
        <f t="shared" si="21"/>
        <v>60</v>
      </c>
      <c r="AW48" s="239">
        <f t="shared" si="42"/>
        <v>0.26</v>
      </c>
      <c r="AX48" s="239" t="s">
        <v>14</v>
      </c>
      <c r="AY48" s="239" t="s">
        <v>15</v>
      </c>
      <c r="AZ48" s="239" t="s">
        <v>14</v>
      </c>
      <c r="BA48" s="239" t="s">
        <v>15</v>
      </c>
      <c r="BB48" s="239">
        <v>0</v>
      </c>
      <c r="BC48" s="239">
        <v>0</v>
      </c>
      <c r="BD48" s="239">
        <f t="shared" si="25"/>
        <v>1</v>
      </c>
      <c r="BE48" s="239">
        <f t="shared" si="43"/>
        <v>-16</v>
      </c>
      <c r="BF48" s="239">
        <f t="shared" si="44"/>
        <v>4000</v>
      </c>
      <c r="BG48" s="239">
        <v>1</v>
      </c>
      <c r="BH48" s="239">
        <v>1</v>
      </c>
      <c r="BI48" s="239">
        <v>1</v>
      </c>
      <c r="BJ48" s="239"/>
      <c r="BK48" s="239">
        <v>1</v>
      </c>
      <c r="BL48" s="239">
        <v>1</v>
      </c>
      <c r="BM48" s="239">
        <f t="shared" si="45"/>
        <v>400</v>
      </c>
      <c r="BN48" s="239">
        <f t="shared" si="46"/>
        <v>4000</v>
      </c>
      <c r="BO48" s="239">
        <v>0</v>
      </c>
    </row>
    <row r="49" spans="1:67" s="32" customFormat="1" ht="12" customHeight="1" x14ac:dyDescent="0.2">
      <c r="A49" s="45" t="str">
        <f t="shared" si="29"/>
        <v>160006008</v>
      </c>
      <c r="B49" s="46">
        <v>1.6</v>
      </c>
      <c r="C49" s="47" t="s">
        <v>250</v>
      </c>
      <c r="D49" s="46" t="s">
        <v>181</v>
      </c>
      <c r="E49" s="48">
        <v>0</v>
      </c>
      <c r="F49" s="49">
        <v>1.35</v>
      </c>
      <c r="G49" s="46" t="s">
        <v>106</v>
      </c>
      <c r="H49" s="46">
        <f>'Wind Conditions'!$C$6</f>
        <v>12</v>
      </c>
      <c r="I49" s="471">
        <f>'Wind Conditions'!$C$20</f>
        <v>9.8021333333333349E-2</v>
      </c>
      <c r="J49" s="56">
        <f>'Wind Conditions'!$D$20</f>
        <v>7.0999999999999994E-2</v>
      </c>
      <c r="K49" s="46" t="str">
        <f t="shared" si="26"/>
        <v>H</v>
      </c>
      <c r="L49" s="46">
        <f t="shared" si="27"/>
        <v>60</v>
      </c>
      <c r="M49" s="545">
        <v>-16</v>
      </c>
      <c r="N49" s="46" t="s">
        <v>183</v>
      </c>
      <c r="O49" s="61">
        <f>VLOOKUP(MOD(180-$L49,360),'Wave and Current Conditions'!$C$33:$E$44,2,TRUE)</f>
        <v>2.25</v>
      </c>
      <c r="P49" s="61">
        <f>VLOOKUP(MOD(180-$L49,360),'Wave and Current Conditions'!$C$33:$E$44,3,TRUE)</f>
        <v>9.77</v>
      </c>
      <c r="Q49" s="46">
        <f t="shared" si="28"/>
        <v>8</v>
      </c>
      <c r="R49" s="49">
        <f t="shared" si="30"/>
        <v>60</v>
      </c>
      <c r="S49" s="62" t="s">
        <v>184</v>
      </c>
      <c r="T49" s="32">
        <f t="shared" si="31"/>
        <v>60</v>
      </c>
      <c r="U49" s="66">
        <f>'Wave and Current Conditions'!$D$99</f>
        <v>0.26</v>
      </c>
      <c r="V49" s="46">
        <v>400</v>
      </c>
      <c r="W49" s="46">
        <v>3600</v>
      </c>
      <c r="X49" s="49">
        <v>0.01</v>
      </c>
      <c r="Y49" s="248"/>
      <c r="Z49" s="239"/>
      <c r="AA49" s="239"/>
      <c r="AB49" s="239" t="str">
        <f t="shared" si="32"/>
        <v>'160006008'</v>
      </c>
      <c r="AC49" s="239" t="str">
        <f t="shared" si="22"/>
        <v>''POW'</v>
      </c>
      <c r="AD49" s="239">
        <f t="shared" si="33"/>
        <v>60</v>
      </c>
      <c r="AE49" s="239">
        <f t="shared" si="34"/>
        <v>12</v>
      </c>
      <c r="AF49" s="239">
        <f t="shared" si="23"/>
        <v>1</v>
      </c>
      <c r="AG49" s="239" t="str">
        <f t="shared" si="35"/>
        <v>'H'</v>
      </c>
      <c r="AH49" s="590">
        <f t="shared" si="18"/>
        <v>1.1762560000000002</v>
      </c>
      <c r="AI49" s="587" t="str">
        <f t="shared" si="19"/>
        <v>'NTM'</v>
      </c>
      <c r="AJ49" s="580">
        <f t="shared" si="20"/>
        <v>7.0999999999999994E-2</v>
      </c>
      <c r="AK49" s="239">
        <f t="shared" si="24"/>
        <v>30</v>
      </c>
      <c r="AL49" s="268">
        <f t="shared" si="36"/>
        <v>60</v>
      </c>
      <c r="AM49" s="249">
        <f t="shared" si="37"/>
        <v>2.25</v>
      </c>
      <c r="AN49" s="249">
        <f t="shared" si="38"/>
        <v>9.77</v>
      </c>
      <c r="AO49" s="239">
        <f t="shared" si="39"/>
        <v>2.4</v>
      </c>
      <c r="AP49" s="239">
        <f t="shared" si="40"/>
        <v>8</v>
      </c>
      <c r="AQ49" s="239">
        <v>0</v>
      </c>
      <c r="AR49" s="239">
        <v>15</v>
      </c>
      <c r="AS49" s="239">
        <f t="shared" si="41"/>
        <v>2.4</v>
      </c>
      <c r="AT49" s="239">
        <v>0</v>
      </c>
      <c r="AU49" s="239">
        <v>0</v>
      </c>
      <c r="AV49" s="239">
        <f t="shared" si="21"/>
        <v>60</v>
      </c>
      <c r="AW49" s="239">
        <f t="shared" si="42"/>
        <v>0.26</v>
      </c>
      <c r="AX49" s="239" t="s">
        <v>14</v>
      </c>
      <c r="AY49" s="239" t="s">
        <v>15</v>
      </c>
      <c r="AZ49" s="239" t="s">
        <v>14</v>
      </c>
      <c r="BA49" s="239" t="s">
        <v>15</v>
      </c>
      <c r="BB49" s="239">
        <v>0</v>
      </c>
      <c r="BC49" s="239">
        <v>0</v>
      </c>
      <c r="BD49" s="239">
        <f t="shared" si="25"/>
        <v>1</v>
      </c>
      <c r="BE49" s="239">
        <f t="shared" si="43"/>
        <v>-16</v>
      </c>
      <c r="BF49" s="239">
        <f t="shared" si="44"/>
        <v>4000</v>
      </c>
      <c r="BG49" s="239">
        <v>1</v>
      </c>
      <c r="BH49" s="239">
        <v>1</v>
      </c>
      <c r="BI49" s="239">
        <v>1</v>
      </c>
      <c r="BJ49" s="239"/>
      <c r="BK49" s="239">
        <v>1</v>
      </c>
      <c r="BL49" s="239">
        <v>1</v>
      </c>
      <c r="BM49" s="239">
        <f t="shared" si="45"/>
        <v>400</v>
      </c>
      <c r="BN49" s="239">
        <f t="shared" si="46"/>
        <v>4000</v>
      </c>
      <c r="BO49" s="239">
        <v>0</v>
      </c>
    </row>
    <row r="50" spans="1:67" s="33" customFormat="1" ht="12" customHeight="1" x14ac:dyDescent="0.2">
      <c r="A50" s="45" t="str">
        <f t="shared" si="29"/>
        <v>160006009</v>
      </c>
      <c r="B50" s="46">
        <v>1.6</v>
      </c>
      <c r="C50" s="47" t="s">
        <v>250</v>
      </c>
      <c r="D50" s="46" t="s">
        <v>181</v>
      </c>
      <c r="E50" s="48">
        <v>0</v>
      </c>
      <c r="F50" s="49">
        <v>1.35</v>
      </c>
      <c r="G50" s="46" t="s">
        <v>106</v>
      </c>
      <c r="H50" s="46">
        <f>'Wind Conditions'!$C$6</f>
        <v>12</v>
      </c>
      <c r="I50" s="471">
        <f>'Wind Conditions'!$C$20</f>
        <v>9.8021333333333349E-2</v>
      </c>
      <c r="J50" s="56">
        <f>'Wind Conditions'!$D$20</f>
        <v>7.0999999999999994E-2</v>
      </c>
      <c r="K50" s="46" t="str">
        <f t="shared" si="26"/>
        <v>I</v>
      </c>
      <c r="L50" s="46">
        <f t="shared" si="27"/>
        <v>60</v>
      </c>
      <c r="M50" s="545">
        <v>-16</v>
      </c>
      <c r="N50" s="46" t="s">
        <v>183</v>
      </c>
      <c r="O50" s="61">
        <f>VLOOKUP(MOD(180-$L50,360),'Wave and Current Conditions'!$C$33:$E$44,2,TRUE)</f>
        <v>2.25</v>
      </c>
      <c r="P50" s="61">
        <f>VLOOKUP(MOD(180-$L50,360),'Wave and Current Conditions'!$C$33:$E$44,3,TRUE)</f>
        <v>9.77</v>
      </c>
      <c r="Q50" s="46">
        <f t="shared" si="28"/>
        <v>9</v>
      </c>
      <c r="R50" s="49">
        <f t="shared" si="30"/>
        <v>60</v>
      </c>
      <c r="S50" s="62" t="s">
        <v>184</v>
      </c>
      <c r="T50" s="32">
        <f t="shared" si="31"/>
        <v>60</v>
      </c>
      <c r="U50" s="66">
        <f>'Wave and Current Conditions'!$D$99</f>
        <v>0.26</v>
      </c>
      <c r="V50" s="46">
        <v>400</v>
      </c>
      <c r="W50" s="46">
        <v>3600</v>
      </c>
      <c r="X50" s="49">
        <v>0.01</v>
      </c>
      <c r="Y50" s="248"/>
      <c r="Z50" s="250"/>
      <c r="AA50" s="250"/>
      <c r="AB50" s="239" t="str">
        <f t="shared" si="32"/>
        <v>'160006009'</v>
      </c>
      <c r="AC50" s="239" t="str">
        <f t="shared" si="22"/>
        <v>''POW'</v>
      </c>
      <c r="AD50" s="239">
        <f t="shared" si="33"/>
        <v>60</v>
      </c>
      <c r="AE50" s="239">
        <f t="shared" si="34"/>
        <v>12</v>
      </c>
      <c r="AF50" s="239">
        <f t="shared" si="23"/>
        <v>1</v>
      </c>
      <c r="AG50" s="239" t="str">
        <f t="shared" si="35"/>
        <v>'I'</v>
      </c>
      <c r="AH50" s="590">
        <f t="shared" si="18"/>
        <v>1.1762560000000002</v>
      </c>
      <c r="AI50" s="587" t="str">
        <f t="shared" si="19"/>
        <v>'NTM'</v>
      </c>
      <c r="AJ50" s="580">
        <f t="shared" si="20"/>
        <v>7.0999999999999994E-2</v>
      </c>
      <c r="AK50" s="239">
        <f t="shared" si="24"/>
        <v>30</v>
      </c>
      <c r="AL50" s="268">
        <f t="shared" si="36"/>
        <v>60</v>
      </c>
      <c r="AM50" s="249">
        <f t="shared" si="37"/>
        <v>2.25</v>
      </c>
      <c r="AN50" s="249">
        <f t="shared" si="38"/>
        <v>9.77</v>
      </c>
      <c r="AO50" s="239">
        <f t="shared" si="39"/>
        <v>2.4</v>
      </c>
      <c r="AP50" s="239">
        <f t="shared" si="40"/>
        <v>9</v>
      </c>
      <c r="AQ50" s="239">
        <v>0</v>
      </c>
      <c r="AR50" s="239">
        <v>15</v>
      </c>
      <c r="AS50" s="239">
        <f t="shared" si="41"/>
        <v>2.4</v>
      </c>
      <c r="AT50" s="239">
        <v>0</v>
      </c>
      <c r="AU50" s="239">
        <v>0</v>
      </c>
      <c r="AV50" s="239">
        <f t="shared" si="21"/>
        <v>60</v>
      </c>
      <c r="AW50" s="239">
        <f t="shared" si="42"/>
        <v>0.26</v>
      </c>
      <c r="AX50" s="239" t="s">
        <v>14</v>
      </c>
      <c r="AY50" s="239" t="s">
        <v>15</v>
      </c>
      <c r="AZ50" s="239" t="s">
        <v>14</v>
      </c>
      <c r="BA50" s="239" t="s">
        <v>15</v>
      </c>
      <c r="BB50" s="239">
        <v>0</v>
      </c>
      <c r="BC50" s="239">
        <v>0</v>
      </c>
      <c r="BD50" s="239">
        <f t="shared" si="25"/>
        <v>1</v>
      </c>
      <c r="BE50" s="239">
        <f t="shared" si="43"/>
        <v>-16</v>
      </c>
      <c r="BF50" s="239">
        <f t="shared" si="44"/>
        <v>4000</v>
      </c>
      <c r="BG50" s="239">
        <v>1</v>
      </c>
      <c r="BH50" s="239">
        <v>1</v>
      </c>
      <c r="BI50" s="239">
        <v>1</v>
      </c>
      <c r="BJ50" s="239"/>
      <c r="BK50" s="239">
        <v>1</v>
      </c>
      <c r="BL50" s="239">
        <v>1</v>
      </c>
      <c r="BM50" s="239">
        <f t="shared" si="45"/>
        <v>400</v>
      </c>
      <c r="BN50" s="239">
        <f t="shared" si="46"/>
        <v>4000</v>
      </c>
      <c r="BO50" s="239">
        <v>0</v>
      </c>
    </row>
    <row r="51" spans="1:67" s="32" customFormat="1" ht="12" customHeight="1" x14ac:dyDescent="0.2">
      <c r="A51" s="45" t="str">
        <f t="shared" si="29"/>
        <v>160006010</v>
      </c>
      <c r="B51" s="46">
        <v>1.6</v>
      </c>
      <c r="C51" s="47" t="s">
        <v>250</v>
      </c>
      <c r="D51" s="46" t="s">
        <v>181</v>
      </c>
      <c r="E51" s="48">
        <v>0</v>
      </c>
      <c r="F51" s="49">
        <v>1.35</v>
      </c>
      <c r="G51" s="45" t="s">
        <v>106</v>
      </c>
      <c r="H51" s="46">
        <f>'Wind Conditions'!$C$6</f>
        <v>12</v>
      </c>
      <c r="I51" s="471">
        <f>'Wind Conditions'!$C$20</f>
        <v>9.8021333333333349E-2</v>
      </c>
      <c r="J51" s="56">
        <f>'Wind Conditions'!$D$20</f>
        <v>7.0999999999999994E-2</v>
      </c>
      <c r="K51" s="46" t="str">
        <f t="shared" si="26"/>
        <v>J</v>
      </c>
      <c r="L51" s="46">
        <f t="shared" si="27"/>
        <v>60</v>
      </c>
      <c r="M51" s="545">
        <v>-16</v>
      </c>
      <c r="N51" s="46" t="s">
        <v>183</v>
      </c>
      <c r="O51" s="61">
        <f>VLOOKUP(MOD(180-$L51,360),'Wave and Current Conditions'!$C$33:$E$44,2,TRUE)</f>
        <v>2.25</v>
      </c>
      <c r="P51" s="61">
        <f>VLOOKUP(MOD(180-$L51,360),'Wave and Current Conditions'!$C$33:$E$44,3,TRUE)</f>
        <v>9.77</v>
      </c>
      <c r="Q51" s="46">
        <f t="shared" si="28"/>
        <v>10</v>
      </c>
      <c r="R51" s="49">
        <f t="shared" si="30"/>
        <v>60</v>
      </c>
      <c r="S51" s="62" t="s">
        <v>184</v>
      </c>
      <c r="T51" s="32">
        <f t="shared" si="31"/>
        <v>60</v>
      </c>
      <c r="U51" s="66">
        <f>'Wave and Current Conditions'!$D$99</f>
        <v>0.26</v>
      </c>
      <c r="V51" s="46">
        <v>400</v>
      </c>
      <c r="W51" s="46">
        <v>3600</v>
      </c>
      <c r="X51" s="49">
        <v>0.01</v>
      </c>
      <c r="Y51" s="248"/>
      <c r="Z51" s="239"/>
      <c r="AA51" s="239"/>
      <c r="AB51" s="239" t="str">
        <f t="shared" si="32"/>
        <v>'160006010'</v>
      </c>
      <c r="AC51" s="239" t="str">
        <f t="shared" si="22"/>
        <v>''POW'</v>
      </c>
      <c r="AD51" s="239">
        <f t="shared" si="33"/>
        <v>60</v>
      </c>
      <c r="AE51" s="239">
        <f t="shared" si="34"/>
        <v>12</v>
      </c>
      <c r="AF51" s="239">
        <f t="shared" si="23"/>
        <v>1</v>
      </c>
      <c r="AG51" s="239" t="str">
        <f t="shared" si="35"/>
        <v>'J'</v>
      </c>
      <c r="AH51" s="590">
        <f t="shared" si="18"/>
        <v>1.1762560000000002</v>
      </c>
      <c r="AI51" s="587" t="str">
        <f t="shared" si="19"/>
        <v>'NTM'</v>
      </c>
      <c r="AJ51" s="580">
        <f t="shared" si="20"/>
        <v>7.0999999999999994E-2</v>
      </c>
      <c r="AK51" s="239">
        <f t="shared" si="24"/>
        <v>30</v>
      </c>
      <c r="AL51" s="268">
        <f t="shared" si="36"/>
        <v>60</v>
      </c>
      <c r="AM51" s="249">
        <f t="shared" si="37"/>
        <v>2.25</v>
      </c>
      <c r="AN51" s="249">
        <f t="shared" si="38"/>
        <v>9.77</v>
      </c>
      <c r="AO51" s="239">
        <f t="shared" si="39"/>
        <v>2.4</v>
      </c>
      <c r="AP51" s="239">
        <f t="shared" si="40"/>
        <v>10</v>
      </c>
      <c r="AQ51" s="239">
        <v>0</v>
      </c>
      <c r="AR51" s="239">
        <v>15</v>
      </c>
      <c r="AS51" s="239">
        <f t="shared" si="41"/>
        <v>2.4</v>
      </c>
      <c r="AT51" s="239">
        <v>0</v>
      </c>
      <c r="AU51" s="239">
        <v>0</v>
      </c>
      <c r="AV51" s="239">
        <f t="shared" si="21"/>
        <v>60</v>
      </c>
      <c r="AW51" s="239">
        <f t="shared" si="42"/>
        <v>0.26</v>
      </c>
      <c r="AX51" s="239" t="s">
        <v>14</v>
      </c>
      <c r="AY51" s="239" t="s">
        <v>15</v>
      </c>
      <c r="AZ51" s="239" t="s">
        <v>14</v>
      </c>
      <c r="BA51" s="239" t="s">
        <v>15</v>
      </c>
      <c r="BB51" s="239">
        <v>0</v>
      </c>
      <c r="BC51" s="239">
        <v>0</v>
      </c>
      <c r="BD51" s="239">
        <f t="shared" si="25"/>
        <v>1</v>
      </c>
      <c r="BE51" s="239">
        <f t="shared" si="43"/>
        <v>-16</v>
      </c>
      <c r="BF51" s="239">
        <f t="shared" si="44"/>
        <v>4000</v>
      </c>
      <c r="BG51" s="239">
        <v>1</v>
      </c>
      <c r="BH51" s="239">
        <v>1</v>
      </c>
      <c r="BI51" s="239">
        <v>1</v>
      </c>
      <c r="BJ51" s="239"/>
      <c r="BK51" s="239">
        <v>1</v>
      </c>
      <c r="BL51" s="239">
        <v>1</v>
      </c>
      <c r="BM51" s="239">
        <f t="shared" si="45"/>
        <v>400</v>
      </c>
      <c r="BN51" s="239">
        <f t="shared" si="46"/>
        <v>4000</v>
      </c>
      <c r="BO51" s="239">
        <v>0</v>
      </c>
    </row>
    <row r="52" spans="1:67" s="32" customFormat="1" ht="12" customHeight="1" x14ac:dyDescent="0.2">
      <c r="A52" s="45" t="str">
        <f t="shared" si="29"/>
        <v>160006011</v>
      </c>
      <c r="B52" s="46">
        <v>1.6</v>
      </c>
      <c r="C52" s="47" t="s">
        <v>250</v>
      </c>
      <c r="D52" s="46" t="s">
        <v>181</v>
      </c>
      <c r="E52" s="48">
        <v>0</v>
      </c>
      <c r="F52" s="49">
        <v>1.35</v>
      </c>
      <c r="G52" s="46" t="s">
        <v>106</v>
      </c>
      <c r="H52" s="46">
        <f>'Wind Conditions'!$C$6</f>
        <v>12</v>
      </c>
      <c r="I52" s="471">
        <f>'Wind Conditions'!$C$20</f>
        <v>9.8021333333333349E-2</v>
      </c>
      <c r="J52" s="56">
        <f>'Wind Conditions'!$D$20</f>
        <v>7.0999999999999994E-2</v>
      </c>
      <c r="K52" s="46" t="str">
        <f t="shared" si="26"/>
        <v>K</v>
      </c>
      <c r="L52" s="46">
        <f t="shared" si="27"/>
        <v>60</v>
      </c>
      <c r="M52" s="545">
        <v>-16</v>
      </c>
      <c r="N52" s="46" t="s">
        <v>183</v>
      </c>
      <c r="O52" s="61">
        <f>VLOOKUP(MOD(180-$L52,360),'Wave and Current Conditions'!$C$33:$E$44,2,TRUE)</f>
        <v>2.25</v>
      </c>
      <c r="P52" s="61">
        <f>VLOOKUP(MOD(180-$L52,360),'Wave and Current Conditions'!$C$33:$E$44,3,TRUE)</f>
        <v>9.77</v>
      </c>
      <c r="Q52" s="46">
        <f t="shared" si="28"/>
        <v>11</v>
      </c>
      <c r="R52" s="49">
        <f t="shared" si="30"/>
        <v>60</v>
      </c>
      <c r="S52" s="62" t="s">
        <v>184</v>
      </c>
      <c r="T52" s="32">
        <f t="shared" si="31"/>
        <v>60</v>
      </c>
      <c r="U52" s="66">
        <f>'Wave and Current Conditions'!$D$99</f>
        <v>0.26</v>
      </c>
      <c r="V52" s="46">
        <v>400</v>
      </c>
      <c r="W52" s="46">
        <v>3600</v>
      </c>
      <c r="X52" s="49">
        <v>0.01</v>
      </c>
      <c r="Y52" s="248"/>
      <c r="Z52" s="239"/>
      <c r="AA52" s="239"/>
      <c r="AB52" s="239" t="str">
        <f t="shared" si="32"/>
        <v>'160006011'</v>
      </c>
      <c r="AC52" s="239" t="str">
        <f t="shared" si="22"/>
        <v>''POW'</v>
      </c>
      <c r="AD52" s="239">
        <f t="shared" si="33"/>
        <v>60</v>
      </c>
      <c r="AE52" s="239">
        <f t="shared" si="34"/>
        <v>12</v>
      </c>
      <c r="AF52" s="239">
        <f t="shared" si="23"/>
        <v>1</v>
      </c>
      <c r="AG52" s="239" t="str">
        <f t="shared" si="35"/>
        <v>'K'</v>
      </c>
      <c r="AH52" s="590">
        <f t="shared" si="18"/>
        <v>1.1762560000000002</v>
      </c>
      <c r="AI52" s="587" t="str">
        <f t="shared" si="19"/>
        <v>'NTM'</v>
      </c>
      <c r="AJ52" s="580">
        <f t="shared" si="20"/>
        <v>7.0999999999999994E-2</v>
      </c>
      <c r="AK52" s="239">
        <f t="shared" si="24"/>
        <v>30</v>
      </c>
      <c r="AL52" s="268">
        <f t="shared" si="36"/>
        <v>60</v>
      </c>
      <c r="AM52" s="249">
        <f t="shared" si="37"/>
        <v>2.25</v>
      </c>
      <c r="AN52" s="249">
        <f t="shared" si="38"/>
        <v>9.77</v>
      </c>
      <c r="AO52" s="239">
        <f t="shared" si="39"/>
        <v>2.4</v>
      </c>
      <c r="AP52" s="239">
        <f t="shared" si="40"/>
        <v>11</v>
      </c>
      <c r="AQ52" s="239">
        <v>0</v>
      </c>
      <c r="AR52" s="239">
        <v>15</v>
      </c>
      <c r="AS52" s="239">
        <f t="shared" si="41"/>
        <v>2.4</v>
      </c>
      <c r="AT52" s="239">
        <v>0</v>
      </c>
      <c r="AU52" s="239">
        <v>0</v>
      </c>
      <c r="AV52" s="239">
        <f t="shared" si="21"/>
        <v>60</v>
      </c>
      <c r="AW52" s="239">
        <f t="shared" si="42"/>
        <v>0.26</v>
      </c>
      <c r="AX52" s="239" t="s">
        <v>14</v>
      </c>
      <c r="AY52" s="239" t="s">
        <v>15</v>
      </c>
      <c r="AZ52" s="239" t="s">
        <v>14</v>
      </c>
      <c r="BA52" s="239" t="s">
        <v>15</v>
      </c>
      <c r="BB52" s="239">
        <v>0</v>
      </c>
      <c r="BC52" s="239">
        <v>0</v>
      </c>
      <c r="BD52" s="239">
        <f t="shared" si="25"/>
        <v>1</v>
      </c>
      <c r="BE52" s="239">
        <f t="shared" si="43"/>
        <v>-16</v>
      </c>
      <c r="BF52" s="239">
        <f t="shared" si="44"/>
        <v>4000</v>
      </c>
      <c r="BG52" s="239">
        <v>1</v>
      </c>
      <c r="BH52" s="239">
        <v>1</v>
      </c>
      <c r="BI52" s="239">
        <v>1</v>
      </c>
      <c r="BJ52" s="239"/>
      <c r="BK52" s="239">
        <v>1</v>
      </c>
      <c r="BL52" s="239">
        <v>1</v>
      </c>
      <c r="BM52" s="239">
        <f t="shared" si="45"/>
        <v>400</v>
      </c>
      <c r="BN52" s="239">
        <f t="shared" si="46"/>
        <v>4000</v>
      </c>
      <c r="BO52" s="239">
        <v>0</v>
      </c>
    </row>
    <row r="53" spans="1:67" s="33" customFormat="1" ht="12" customHeight="1" x14ac:dyDescent="0.2">
      <c r="A53" s="50" t="str">
        <f t="shared" si="29"/>
        <v>160006012</v>
      </c>
      <c r="B53" s="51">
        <v>1.6</v>
      </c>
      <c r="C53" s="47" t="s">
        <v>250</v>
      </c>
      <c r="D53" s="51" t="s">
        <v>181</v>
      </c>
      <c r="E53" s="52">
        <v>0</v>
      </c>
      <c r="F53" s="53">
        <v>1.35</v>
      </c>
      <c r="G53" s="51" t="s">
        <v>106</v>
      </c>
      <c r="H53" s="51">
        <f>'Wind Conditions'!$C$6</f>
        <v>12</v>
      </c>
      <c r="I53" s="472">
        <f>'Wind Conditions'!$C$20</f>
        <v>9.8021333333333349E-2</v>
      </c>
      <c r="J53" s="57">
        <f>'Wind Conditions'!$D$20</f>
        <v>7.0999999999999994E-2</v>
      </c>
      <c r="K53" s="51" t="str">
        <f t="shared" si="26"/>
        <v>L</v>
      </c>
      <c r="L53" s="51">
        <f t="shared" si="27"/>
        <v>60</v>
      </c>
      <c r="M53" s="545">
        <v>-16</v>
      </c>
      <c r="N53" s="51" t="s">
        <v>183</v>
      </c>
      <c r="O53" s="61">
        <f>VLOOKUP(MOD(180-$L53,360),'Wave and Current Conditions'!$C$33:$E$44,2,TRUE)</f>
        <v>2.25</v>
      </c>
      <c r="P53" s="61">
        <f>VLOOKUP(MOD(180-$L53,360),'Wave and Current Conditions'!$C$33:$E$44,3,TRUE)</f>
        <v>9.77</v>
      </c>
      <c r="Q53" s="51">
        <f t="shared" si="28"/>
        <v>12</v>
      </c>
      <c r="R53" s="53">
        <f t="shared" si="30"/>
        <v>60</v>
      </c>
      <c r="S53" s="33" t="s">
        <v>184</v>
      </c>
      <c r="T53" s="33">
        <f t="shared" si="31"/>
        <v>60</v>
      </c>
      <c r="U53" s="67">
        <f>'Wave and Current Conditions'!$D$99</f>
        <v>0.26</v>
      </c>
      <c r="V53" s="46">
        <v>400</v>
      </c>
      <c r="W53" s="51">
        <v>3600</v>
      </c>
      <c r="X53" s="53">
        <v>0.01</v>
      </c>
      <c r="Y53" s="252"/>
      <c r="Z53" s="250"/>
      <c r="AA53" s="250"/>
      <c r="AB53" s="239" t="str">
        <f t="shared" si="32"/>
        <v>'160006012'</v>
      </c>
      <c r="AC53" s="239" t="str">
        <f t="shared" si="22"/>
        <v>''POW'</v>
      </c>
      <c r="AD53" s="239">
        <f t="shared" si="33"/>
        <v>60</v>
      </c>
      <c r="AE53" s="239">
        <f t="shared" si="34"/>
        <v>12</v>
      </c>
      <c r="AF53" s="239">
        <f t="shared" si="23"/>
        <v>1</v>
      </c>
      <c r="AG53" s="239" t="str">
        <f t="shared" si="35"/>
        <v>'L'</v>
      </c>
      <c r="AH53" s="590">
        <f t="shared" si="18"/>
        <v>1.1762560000000002</v>
      </c>
      <c r="AI53" s="587" t="str">
        <f t="shared" si="19"/>
        <v>'NTM'</v>
      </c>
      <c r="AJ53" s="580">
        <f t="shared" si="20"/>
        <v>7.0999999999999994E-2</v>
      </c>
      <c r="AK53" s="239">
        <f t="shared" si="24"/>
        <v>30</v>
      </c>
      <c r="AL53" s="268">
        <f t="shared" si="36"/>
        <v>60</v>
      </c>
      <c r="AM53" s="249">
        <f t="shared" si="37"/>
        <v>2.25</v>
      </c>
      <c r="AN53" s="249">
        <f t="shared" si="38"/>
        <v>9.77</v>
      </c>
      <c r="AO53" s="239">
        <f t="shared" si="39"/>
        <v>2.4</v>
      </c>
      <c r="AP53" s="239">
        <f t="shared" si="40"/>
        <v>12</v>
      </c>
      <c r="AQ53" s="239">
        <v>0</v>
      </c>
      <c r="AR53" s="239">
        <v>15</v>
      </c>
      <c r="AS53" s="239">
        <f t="shared" si="41"/>
        <v>2.4</v>
      </c>
      <c r="AT53" s="239">
        <v>0</v>
      </c>
      <c r="AU53" s="239">
        <v>0</v>
      </c>
      <c r="AV53" s="239">
        <f t="shared" si="21"/>
        <v>60</v>
      </c>
      <c r="AW53" s="239">
        <f t="shared" si="42"/>
        <v>0.26</v>
      </c>
      <c r="AX53" s="239" t="s">
        <v>14</v>
      </c>
      <c r="AY53" s="239" t="s">
        <v>15</v>
      </c>
      <c r="AZ53" s="239" t="s">
        <v>14</v>
      </c>
      <c r="BA53" s="239" t="s">
        <v>15</v>
      </c>
      <c r="BB53" s="239">
        <v>0</v>
      </c>
      <c r="BC53" s="239">
        <v>0</v>
      </c>
      <c r="BD53" s="239">
        <f t="shared" si="25"/>
        <v>1</v>
      </c>
      <c r="BE53" s="239">
        <f t="shared" si="43"/>
        <v>-16</v>
      </c>
      <c r="BF53" s="239">
        <f t="shared" si="44"/>
        <v>4000</v>
      </c>
      <c r="BG53" s="239">
        <v>1</v>
      </c>
      <c r="BH53" s="239">
        <v>1</v>
      </c>
      <c r="BI53" s="239">
        <v>1</v>
      </c>
      <c r="BJ53" s="239"/>
      <c r="BK53" s="239">
        <v>1</v>
      </c>
      <c r="BL53" s="239">
        <v>1</v>
      </c>
      <c r="BM53" s="239">
        <f t="shared" si="45"/>
        <v>400</v>
      </c>
      <c r="BN53" s="239">
        <f t="shared" si="46"/>
        <v>4000</v>
      </c>
      <c r="BO53" s="239">
        <v>0</v>
      </c>
    </row>
    <row r="54" spans="1:67" s="32" customFormat="1" ht="12" customHeight="1" x14ac:dyDescent="0.2">
      <c r="A54" s="45" t="str">
        <f t="shared" si="29"/>
        <v>160006013</v>
      </c>
      <c r="B54" s="46">
        <v>1.6</v>
      </c>
      <c r="C54" s="47" t="s">
        <v>250</v>
      </c>
      <c r="D54" s="46" t="s">
        <v>181</v>
      </c>
      <c r="E54" s="48">
        <v>0</v>
      </c>
      <c r="F54" s="49">
        <v>1.35</v>
      </c>
      <c r="G54" s="46" t="s">
        <v>106</v>
      </c>
      <c r="H54" s="46">
        <f>'Wind Conditions'!$C$6</f>
        <v>12</v>
      </c>
      <c r="I54" s="471">
        <f>'Wind Conditions'!$C$20</f>
        <v>9.8021333333333349E-2</v>
      </c>
      <c r="J54" s="56">
        <f>'Wind Conditions'!$D$20</f>
        <v>7.0999999999999994E-2</v>
      </c>
      <c r="K54" s="46" t="str">
        <f t="shared" si="26"/>
        <v>M</v>
      </c>
      <c r="L54" s="46">
        <f t="shared" si="27"/>
        <v>60</v>
      </c>
      <c r="M54" s="545">
        <v>-16</v>
      </c>
      <c r="N54" s="46" t="s">
        <v>183</v>
      </c>
      <c r="O54" s="61">
        <f>VLOOKUP(MOD(180-$L54,360),'Wave and Current Conditions'!$C$33:$E$44,2,TRUE)</f>
        <v>2.25</v>
      </c>
      <c r="P54" s="61">
        <f>VLOOKUP(MOD(180-$L54,360),'Wave and Current Conditions'!$C$33:$E$44,3,TRUE)</f>
        <v>9.77</v>
      </c>
      <c r="Q54" s="46">
        <f t="shared" si="28"/>
        <v>13</v>
      </c>
      <c r="R54" s="49">
        <f t="shared" si="30"/>
        <v>60</v>
      </c>
      <c r="S54" s="32" t="s">
        <v>184</v>
      </c>
      <c r="T54" s="32">
        <f t="shared" si="31"/>
        <v>60</v>
      </c>
      <c r="U54" s="66">
        <f>'Wave and Current Conditions'!$D$99</f>
        <v>0.26</v>
      </c>
      <c r="V54" s="46">
        <v>400</v>
      </c>
      <c r="W54" s="46">
        <v>3600</v>
      </c>
      <c r="X54" s="49">
        <v>0.01</v>
      </c>
      <c r="Y54" s="248"/>
      <c r="Z54" s="239"/>
      <c r="AA54" s="239"/>
      <c r="AB54" s="239" t="str">
        <f t="shared" si="32"/>
        <v>'160006013'</v>
      </c>
      <c r="AC54" s="239" t="str">
        <f t="shared" si="22"/>
        <v>''POW'</v>
      </c>
      <c r="AD54" s="239">
        <f t="shared" si="33"/>
        <v>60</v>
      </c>
      <c r="AE54" s="239">
        <f t="shared" si="34"/>
        <v>12</v>
      </c>
      <c r="AF54" s="239">
        <f t="shared" si="23"/>
        <v>1</v>
      </c>
      <c r="AG54" s="239" t="str">
        <f t="shared" si="35"/>
        <v>'M'</v>
      </c>
      <c r="AH54" s="590">
        <f t="shared" si="18"/>
        <v>1.1762560000000002</v>
      </c>
      <c r="AI54" s="587" t="str">
        <f t="shared" si="19"/>
        <v>'NTM'</v>
      </c>
      <c r="AJ54" s="580">
        <f t="shared" si="20"/>
        <v>7.0999999999999994E-2</v>
      </c>
      <c r="AK54" s="239">
        <f t="shared" si="24"/>
        <v>30</v>
      </c>
      <c r="AL54" s="268">
        <f t="shared" si="36"/>
        <v>60</v>
      </c>
      <c r="AM54" s="249">
        <f t="shared" si="37"/>
        <v>2.25</v>
      </c>
      <c r="AN54" s="249">
        <f t="shared" si="38"/>
        <v>9.77</v>
      </c>
      <c r="AO54" s="239">
        <f t="shared" si="39"/>
        <v>2.4</v>
      </c>
      <c r="AP54" s="239">
        <f t="shared" si="40"/>
        <v>13</v>
      </c>
      <c r="AQ54" s="239">
        <v>0</v>
      </c>
      <c r="AR54" s="239">
        <v>15</v>
      </c>
      <c r="AS54" s="239">
        <f t="shared" si="41"/>
        <v>2.4</v>
      </c>
      <c r="AT54" s="239">
        <v>0</v>
      </c>
      <c r="AU54" s="239">
        <v>0</v>
      </c>
      <c r="AV54" s="239">
        <f t="shared" si="21"/>
        <v>60</v>
      </c>
      <c r="AW54" s="239">
        <f t="shared" si="42"/>
        <v>0.26</v>
      </c>
      <c r="AX54" s="239" t="s">
        <v>14</v>
      </c>
      <c r="AY54" s="239" t="s">
        <v>15</v>
      </c>
      <c r="AZ54" s="239" t="s">
        <v>14</v>
      </c>
      <c r="BA54" s="239" t="s">
        <v>15</v>
      </c>
      <c r="BB54" s="239">
        <v>0</v>
      </c>
      <c r="BC54" s="239">
        <v>0</v>
      </c>
      <c r="BD54" s="239">
        <f t="shared" si="25"/>
        <v>1</v>
      </c>
      <c r="BE54" s="239">
        <f t="shared" si="43"/>
        <v>-16</v>
      </c>
      <c r="BF54" s="239">
        <f t="shared" si="44"/>
        <v>4000</v>
      </c>
      <c r="BG54" s="239">
        <v>1</v>
      </c>
      <c r="BH54" s="239">
        <v>1</v>
      </c>
      <c r="BI54" s="239">
        <v>1</v>
      </c>
      <c r="BJ54" s="239"/>
      <c r="BK54" s="239">
        <v>1</v>
      </c>
      <c r="BL54" s="239">
        <v>1</v>
      </c>
      <c r="BM54" s="239">
        <f t="shared" si="45"/>
        <v>400</v>
      </c>
      <c r="BN54" s="239">
        <f t="shared" si="46"/>
        <v>4000</v>
      </c>
      <c r="BO54" s="239">
        <v>0</v>
      </c>
    </row>
    <row r="55" spans="1:67" s="32" customFormat="1" ht="12" customHeight="1" x14ac:dyDescent="0.2">
      <c r="A55" s="45" t="str">
        <f t="shared" si="29"/>
        <v>160006014</v>
      </c>
      <c r="B55" s="46">
        <v>1.6</v>
      </c>
      <c r="C55" s="47" t="s">
        <v>250</v>
      </c>
      <c r="D55" s="46" t="s">
        <v>181</v>
      </c>
      <c r="E55" s="48">
        <v>0</v>
      </c>
      <c r="F55" s="49">
        <v>1.35</v>
      </c>
      <c r="G55" s="46" t="s">
        <v>106</v>
      </c>
      <c r="H55" s="46">
        <f>'Wind Conditions'!$C$6</f>
        <v>12</v>
      </c>
      <c r="I55" s="471">
        <f>'Wind Conditions'!$C$20</f>
        <v>9.8021333333333349E-2</v>
      </c>
      <c r="J55" s="56">
        <f>'Wind Conditions'!$D$20</f>
        <v>7.0999999999999994E-2</v>
      </c>
      <c r="K55" s="46" t="str">
        <f t="shared" si="26"/>
        <v>N</v>
      </c>
      <c r="L55" s="46">
        <f t="shared" si="27"/>
        <v>60</v>
      </c>
      <c r="M55" s="545">
        <v>-16</v>
      </c>
      <c r="N55" s="46" t="s">
        <v>183</v>
      </c>
      <c r="O55" s="61">
        <f>VLOOKUP(MOD(180-$L55,360),'Wave and Current Conditions'!$C$33:$E$44,2,TRUE)</f>
        <v>2.25</v>
      </c>
      <c r="P55" s="61">
        <f>VLOOKUP(MOD(180-$L55,360),'Wave and Current Conditions'!$C$33:$E$44,3,TRUE)</f>
        <v>9.77</v>
      </c>
      <c r="Q55" s="46">
        <f t="shared" si="28"/>
        <v>14</v>
      </c>
      <c r="R55" s="49">
        <f t="shared" si="30"/>
        <v>60</v>
      </c>
      <c r="S55" s="32" t="s">
        <v>184</v>
      </c>
      <c r="T55" s="32">
        <f t="shared" si="31"/>
        <v>60</v>
      </c>
      <c r="U55" s="66">
        <f>'Wave and Current Conditions'!$D$99</f>
        <v>0.26</v>
      </c>
      <c r="V55" s="46">
        <v>400</v>
      </c>
      <c r="W55" s="46">
        <v>3600</v>
      </c>
      <c r="X55" s="49">
        <v>0.01</v>
      </c>
      <c r="Y55" s="248"/>
      <c r="Z55" s="239"/>
      <c r="AA55" s="239"/>
      <c r="AB55" s="239" t="str">
        <f t="shared" si="32"/>
        <v>'160006014'</v>
      </c>
      <c r="AC55" s="239" t="str">
        <f t="shared" si="22"/>
        <v>''POW'</v>
      </c>
      <c r="AD55" s="239">
        <f t="shared" si="33"/>
        <v>60</v>
      </c>
      <c r="AE55" s="239">
        <f t="shared" si="34"/>
        <v>12</v>
      </c>
      <c r="AF55" s="239">
        <f t="shared" si="23"/>
        <v>1</v>
      </c>
      <c r="AG55" s="239" t="str">
        <f t="shared" si="35"/>
        <v>'N'</v>
      </c>
      <c r="AH55" s="590">
        <f t="shared" si="18"/>
        <v>1.1762560000000002</v>
      </c>
      <c r="AI55" s="587" t="str">
        <f t="shared" si="19"/>
        <v>'NTM'</v>
      </c>
      <c r="AJ55" s="580">
        <f t="shared" si="20"/>
        <v>7.0999999999999994E-2</v>
      </c>
      <c r="AK55" s="239">
        <f t="shared" si="24"/>
        <v>30</v>
      </c>
      <c r="AL55" s="268">
        <f t="shared" si="36"/>
        <v>60</v>
      </c>
      <c r="AM55" s="249">
        <f t="shared" si="37"/>
        <v>2.25</v>
      </c>
      <c r="AN55" s="249">
        <f t="shared" si="38"/>
        <v>9.77</v>
      </c>
      <c r="AO55" s="239">
        <f t="shared" si="39"/>
        <v>2.4</v>
      </c>
      <c r="AP55" s="239">
        <f t="shared" si="40"/>
        <v>14</v>
      </c>
      <c r="AQ55" s="239">
        <v>0</v>
      </c>
      <c r="AR55" s="239">
        <v>15</v>
      </c>
      <c r="AS55" s="239">
        <f t="shared" si="41"/>
        <v>2.4</v>
      </c>
      <c r="AT55" s="239">
        <v>0</v>
      </c>
      <c r="AU55" s="239">
        <v>0</v>
      </c>
      <c r="AV55" s="239">
        <f t="shared" si="21"/>
        <v>60</v>
      </c>
      <c r="AW55" s="239">
        <f t="shared" si="42"/>
        <v>0.26</v>
      </c>
      <c r="AX55" s="239" t="s">
        <v>14</v>
      </c>
      <c r="AY55" s="239" t="s">
        <v>15</v>
      </c>
      <c r="AZ55" s="239" t="s">
        <v>14</v>
      </c>
      <c r="BA55" s="239" t="s">
        <v>15</v>
      </c>
      <c r="BB55" s="239">
        <v>0</v>
      </c>
      <c r="BC55" s="239">
        <v>0</v>
      </c>
      <c r="BD55" s="239">
        <f t="shared" si="25"/>
        <v>1</v>
      </c>
      <c r="BE55" s="239">
        <f t="shared" si="43"/>
        <v>-16</v>
      </c>
      <c r="BF55" s="239">
        <f t="shared" si="44"/>
        <v>4000</v>
      </c>
      <c r="BG55" s="239">
        <v>1</v>
      </c>
      <c r="BH55" s="239">
        <v>1</v>
      </c>
      <c r="BI55" s="239">
        <v>1</v>
      </c>
      <c r="BJ55" s="239"/>
      <c r="BK55" s="239">
        <v>1</v>
      </c>
      <c r="BL55" s="239">
        <v>1</v>
      </c>
      <c r="BM55" s="239">
        <f t="shared" si="45"/>
        <v>400</v>
      </c>
      <c r="BN55" s="239">
        <f t="shared" si="46"/>
        <v>4000</v>
      </c>
      <c r="BO55" s="239">
        <v>0</v>
      </c>
    </row>
    <row r="56" spans="1:67" s="33" customFormat="1" ht="12" customHeight="1" x14ac:dyDescent="0.2">
      <c r="A56" s="45" t="str">
        <f t="shared" si="29"/>
        <v>160006015</v>
      </c>
      <c r="B56" s="46">
        <v>1.6</v>
      </c>
      <c r="C56" s="47" t="s">
        <v>250</v>
      </c>
      <c r="D56" s="46" t="s">
        <v>181</v>
      </c>
      <c r="E56" s="48">
        <v>0</v>
      </c>
      <c r="F56" s="49">
        <v>1.35</v>
      </c>
      <c r="G56" s="46" t="s">
        <v>106</v>
      </c>
      <c r="H56" s="46">
        <f>'Wind Conditions'!$C$6</f>
        <v>12</v>
      </c>
      <c r="I56" s="471">
        <f>'Wind Conditions'!$C$20</f>
        <v>9.8021333333333349E-2</v>
      </c>
      <c r="J56" s="56">
        <f>'Wind Conditions'!$D$20</f>
        <v>7.0999999999999994E-2</v>
      </c>
      <c r="K56" s="46" t="str">
        <f t="shared" si="26"/>
        <v>O</v>
      </c>
      <c r="L56" s="46">
        <f t="shared" si="27"/>
        <v>60</v>
      </c>
      <c r="M56" s="545">
        <v>-16</v>
      </c>
      <c r="N56" s="46" t="s">
        <v>183</v>
      </c>
      <c r="O56" s="61">
        <f>VLOOKUP(MOD(180-$L56,360),'Wave and Current Conditions'!$C$33:$E$44,2,TRUE)</f>
        <v>2.25</v>
      </c>
      <c r="P56" s="61">
        <f>VLOOKUP(MOD(180-$L56,360),'Wave and Current Conditions'!$C$33:$E$44,3,TRUE)</f>
        <v>9.77</v>
      </c>
      <c r="Q56" s="46">
        <f t="shared" si="28"/>
        <v>15</v>
      </c>
      <c r="R56" s="49">
        <f t="shared" si="30"/>
        <v>60</v>
      </c>
      <c r="S56" s="32" t="s">
        <v>184</v>
      </c>
      <c r="T56" s="32">
        <f t="shared" si="31"/>
        <v>60</v>
      </c>
      <c r="U56" s="66">
        <f>'Wave and Current Conditions'!$D$99</f>
        <v>0.26</v>
      </c>
      <c r="V56" s="46">
        <v>400</v>
      </c>
      <c r="W56" s="46">
        <v>3600</v>
      </c>
      <c r="X56" s="49">
        <v>0.01</v>
      </c>
      <c r="Y56" s="248"/>
      <c r="Z56" s="250"/>
      <c r="AA56" s="250"/>
      <c r="AB56" s="239" t="str">
        <f t="shared" si="32"/>
        <v>'160006015'</v>
      </c>
      <c r="AC56" s="239" t="str">
        <f t="shared" si="22"/>
        <v>''POW'</v>
      </c>
      <c r="AD56" s="239">
        <f t="shared" si="33"/>
        <v>60</v>
      </c>
      <c r="AE56" s="239">
        <f t="shared" si="34"/>
        <v>12</v>
      </c>
      <c r="AF56" s="239">
        <f t="shared" si="23"/>
        <v>1</v>
      </c>
      <c r="AG56" s="239" t="str">
        <f t="shared" si="35"/>
        <v>'O'</v>
      </c>
      <c r="AH56" s="590">
        <f t="shared" si="18"/>
        <v>1.1762560000000002</v>
      </c>
      <c r="AI56" s="587" t="str">
        <f t="shared" si="19"/>
        <v>'NTM'</v>
      </c>
      <c r="AJ56" s="580">
        <f t="shared" si="20"/>
        <v>7.0999999999999994E-2</v>
      </c>
      <c r="AK56" s="239">
        <f t="shared" si="24"/>
        <v>30</v>
      </c>
      <c r="AL56" s="268">
        <f t="shared" si="36"/>
        <v>60</v>
      </c>
      <c r="AM56" s="249">
        <f t="shared" si="37"/>
        <v>2.25</v>
      </c>
      <c r="AN56" s="249">
        <f t="shared" si="38"/>
        <v>9.77</v>
      </c>
      <c r="AO56" s="239">
        <f t="shared" si="39"/>
        <v>2.4</v>
      </c>
      <c r="AP56" s="239">
        <f t="shared" si="40"/>
        <v>15</v>
      </c>
      <c r="AQ56" s="239">
        <v>0</v>
      </c>
      <c r="AR56" s="239">
        <v>15</v>
      </c>
      <c r="AS56" s="239">
        <f t="shared" si="41"/>
        <v>2.4</v>
      </c>
      <c r="AT56" s="239">
        <v>0</v>
      </c>
      <c r="AU56" s="239">
        <v>0</v>
      </c>
      <c r="AV56" s="239">
        <f t="shared" si="21"/>
        <v>60</v>
      </c>
      <c r="AW56" s="239">
        <f t="shared" si="42"/>
        <v>0.26</v>
      </c>
      <c r="AX56" s="239" t="s">
        <v>14</v>
      </c>
      <c r="AY56" s="239" t="s">
        <v>15</v>
      </c>
      <c r="AZ56" s="239" t="s">
        <v>14</v>
      </c>
      <c r="BA56" s="239" t="s">
        <v>15</v>
      </c>
      <c r="BB56" s="239">
        <v>0</v>
      </c>
      <c r="BC56" s="239">
        <v>0</v>
      </c>
      <c r="BD56" s="239">
        <f t="shared" si="25"/>
        <v>1</v>
      </c>
      <c r="BE56" s="239">
        <f t="shared" si="43"/>
        <v>-16</v>
      </c>
      <c r="BF56" s="239">
        <f t="shared" si="44"/>
        <v>4000</v>
      </c>
      <c r="BG56" s="239">
        <v>1</v>
      </c>
      <c r="BH56" s="239">
        <v>1</v>
      </c>
      <c r="BI56" s="239">
        <v>1</v>
      </c>
      <c r="BJ56" s="239"/>
      <c r="BK56" s="239">
        <v>1</v>
      </c>
      <c r="BL56" s="239">
        <v>1</v>
      </c>
      <c r="BM56" s="239">
        <f t="shared" si="45"/>
        <v>400</v>
      </c>
      <c r="BN56" s="239">
        <f t="shared" si="46"/>
        <v>4000</v>
      </c>
      <c r="BO56" s="239">
        <v>0</v>
      </c>
    </row>
    <row r="57" spans="1:67" s="32" customFormat="1" ht="12" customHeight="1" x14ac:dyDescent="0.2">
      <c r="A57" s="45" t="str">
        <f t="shared" si="29"/>
        <v>160006016</v>
      </c>
      <c r="B57" s="46">
        <v>1.6</v>
      </c>
      <c r="C57" s="47" t="s">
        <v>250</v>
      </c>
      <c r="D57" s="46" t="s">
        <v>181</v>
      </c>
      <c r="E57" s="48">
        <v>0</v>
      </c>
      <c r="F57" s="49">
        <v>1.35</v>
      </c>
      <c r="G57" s="45" t="s">
        <v>106</v>
      </c>
      <c r="H57" s="46">
        <f>'Wind Conditions'!$C$6</f>
        <v>12</v>
      </c>
      <c r="I57" s="471">
        <f>'Wind Conditions'!$C$20</f>
        <v>9.8021333333333349E-2</v>
      </c>
      <c r="J57" s="56">
        <f>'Wind Conditions'!$D$20</f>
        <v>7.0999999999999994E-2</v>
      </c>
      <c r="K57" s="46" t="str">
        <f t="shared" si="26"/>
        <v>P</v>
      </c>
      <c r="L57" s="46">
        <f t="shared" si="27"/>
        <v>60</v>
      </c>
      <c r="M57" s="545">
        <v>-16</v>
      </c>
      <c r="N57" s="46" t="s">
        <v>183</v>
      </c>
      <c r="O57" s="61">
        <f>VLOOKUP(MOD(180-$L57,360),'Wave and Current Conditions'!$C$33:$E$44,2,TRUE)</f>
        <v>2.25</v>
      </c>
      <c r="P57" s="61">
        <f>VLOOKUP(MOD(180-$L57,360),'Wave and Current Conditions'!$C$33:$E$44,3,TRUE)</f>
        <v>9.77</v>
      </c>
      <c r="Q57" s="46">
        <f t="shared" si="28"/>
        <v>16</v>
      </c>
      <c r="R57" s="49">
        <f t="shared" si="30"/>
        <v>60</v>
      </c>
      <c r="S57" s="32" t="s">
        <v>184</v>
      </c>
      <c r="T57" s="32">
        <f t="shared" si="31"/>
        <v>60</v>
      </c>
      <c r="U57" s="66">
        <f>'Wave and Current Conditions'!$D$99</f>
        <v>0.26</v>
      </c>
      <c r="V57" s="46">
        <v>400</v>
      </c>
      <c r="W57" s="46">
        <v>3600</v>
      </c>
      <c r="X57" s="49">
        <v>0.01</v>
      </c>
      <c r="Y57" s="248"/>
      <c r="Z57" s="239"/>
      <c r="AA57" s="239"/>
      <c r="AB57" s="239" t="str">
        <f t="shared" si="32"/>
        <v>'160006016'</v>
      </c>
      <c r="AC57" s="239" t="str">
        <f t="shared" si="22"/>
        <v>''POW'</v>
      </c>
      <c r="AD57" s="239">
        <f t="shared" si="33"/>
        <v>60</v>
      </c>
      <c r="AE57" s="239">
        <f t="shared" si="34"/>
        <v>12</v>
      </c>
      <c r="AF57" s="239">
        <f t="shared" si="23"/>
        <v>1</v>
      </c>
      <c r="AG57" s="239" t="str">
        <f t="shared" si="35"/>
        <v>'P'</v>
      </c>
      <c r="AH57" s="590">
        <f t="shared" si="18"/>
        <v>1.1762560000000002</v>
      </c>
      <c r="AI57" s="587" t="str">
        <f t="shared" si="19"/>
        <v>'NTM'</v>
      </c>
      <c r="AJ57" s="580">
        <f t="shared" si="20"/>
        <v>7.0999999999999994E-2</v>
      </c>
      <c r="AK57" s="239">
        <f t="shared" si="24"/>
        <v>30</v>
      </c>
      <c r="AL57" s="268">
        <f t="shared" si="36"/>
        <v>60</v>
      </c>
      <c r="AM57" s="249">
        <f t="shared" si="37"/>
        <v>2.25</v>
      </c>
      <c r="AN57" s="249">
        <f t="shared" si="38"/>
        <v>9.77</v>
      </c>
      <c r="AO57" s="239">
        <f t="shared" si="39"/>
        <v>2.4</v>
      </c>
      <c r="AP57" s="239">
        <f t="shared" si="40"/>
        <v>16</v>
      </c>
      <c r="AQ57" s="239">
        <v>0</v>
      </c>
      <c r="AR57" s="239">
        <v>15</v>
      </c>
      <c r="AS57" s="239">
        <f t="shared" si="41"/>
        <v>2.4</v>
      </c>
      <c r="AT57" s="239">
        <v>0</v>
      </c>
      <c r="AU57" s="239">
        <v>0</v>
      </c>
      <c r="AV57" s="239">
        <f t="shared" si="21"/>
        <v>60</v>
      </c>
      <c r="AW57" s="239">
        <f t="shared" si="42"/>
        <v>0.26</v>
      </c>
      <c r="AX57" s="239" t="s">
        <v>14</v>
      </c>
      <c r="AY57" s="239" t="s">
        <v>15</v>
      </c>
      <c r="AZ57" s="239" t="s">
        <v>14</v>
      </c>
      <c r="BA57" s="239" t="s">
        <v>15</v>
      </c>
      <c r="BB57" s="239">
        <v>0</v>
      </c>
      <c r="BC57" s="239">
        <v>0</v>
      </c>
      <c r="BD57" s="239">
        <f t="shared" si="25"/>
        <v>1</v>
      </c>
      <c r="BE57" s="239">
        <f t="shared" si="43"/>
        <v>-16</v>
      </c>
      <c r="BF57" s="239">
        <f t="shared" si="44"/>
        <v>4000</v>
      </c>
      <c r="BG57" s="239">
        <v>1</v>
      </c>
      <c r="BH57" s="239">
        <v>1</v>
      </c>
      <c r="BI57" s="239">
        <v>1</v>
      </c>
      <c r="BJ57" s="239"/>
      <c r="BK57" s="239">
        <v>1</v>
      </c>
      <c r="BL57" s="239">
        <v>1</v>
      </c>
      <c r="BM57" s="239">
        <f t="shared" si="45"/>
        <v>400</v>
      </c>
      <c r="BN57" s="239">
        <f t="shared" si="46"/>
        <v>4000</v>
      </c>
      <c r="BO57" s="239">
        <v>0</v>
      </c>
    </row>
    <row r="58" spans="1:67" s="32" customFormat="1" ht="12" customHeight="1" x14ac:dyDescent="0.2">
      <c r="A58" s="45" t="str">
        <f t="shared" si="29"/>
        <v>160006017</v>
      </c>
      <c r="B58" s="46">
        <v>1.6</v>
      </c>
      <c r="C58" s="47" t="s">
        <v>250</v>
      </c>
      <c r="D58" s="46" t="s">
        <v>181</v>
      </c>
      <c r="E58" s="48">
        <v>0</v>
      </c>
      <c r="F58" s="49">
        <v>1.35</v>
      </c>
      <c r="G58" s="46" t="s">
        <v>106</v>
      </c>
      <c r="H58" s="46">
        <f>'Wind Conditions'!$C$6</f>
        <v>12</v>
      </c>
      <c r="I58" s="471">
        <f>'Wind Conditions'!$C$20</f>
        <v>9.8021333333333349E-2</v>
      </c>
      <c r="J58" s="56">
        <f>'Wind Conditions'!$D$20</f>
        <v>7.0999999999999994E-2</v>
      </c>
      <c r="K58" s="46" t="str">
        <f t="shared" si="26"/>
        <v>Q</v>
      </c>
      <c r="L58" s="46">
        <f t="shared" si="27"/>
        <v>60</v>
      </c>
      <c r="M58" s="545">
        <v>-16</v>
      </c>
      <c r="N58" s="46" t="s">
        <v>183</v>
      </c>
      <c r="O58" s="61">
        <f>VLOOKUP(MOD(180-$L58,360),'Wave and Current Conditions'!$C$33:$E$44,2,TRUE)</f>
        <v>2.25</v>
      </c>
      <c r="P58" s="61">
        <f>VLOOKUP(MOD(180-$L58,360),'Wave and Current Conditions'!$C$33:$E$44,3,TRUE)</f>
        <v>9.77</v>
      </c>
      <c r="Q58" s="46">
        <f t="shared" si="28"/>
        <v>17</v>
      </c>
      <c r="R58" s="49">
        <f t="shared" si="30"/>
        <v>60</v>
      </c>
      <c r="S58" s="32" t="s">
        <v>184</v>
      </c>
      <c r="T58" s="32">
        <f t="shared" si="31"/>
        <v>60</v>
      </c>
      <c r="U58" s="66">
        <f>'Wave and Current Conditions'!$D$99</f>
        <v>0.26</v>
      </c>
      <c r="V58" s="46">
        <v>400</v>
      </c>
      <c r="W58" s="46">
        <v>3600</v>
      </c>
      <c r="X58" s="49">
        <v>0.01</v>
      </c>
      <c r="Y58" s="248"/>
      <c r="Z58" s="239"/>
      <c r="AA58" s="239"/>
      <c r="AB58" s="239" t="str">
        <f t="shared" si="32"/>
        <v>'160006017'</v>
      </c>
      <c r="AC58" s="239" t="str">
        <f t="shared" si="22"/>
        <v>''POW'</v>
      </c>
      <c r="AD58" s="239">
        <f t="shared" si="33"/>
        <v>60</v>
      </c>
      <c r="AE58" s="239">
        <f t="shared" si="34"/>
        <v>12</v>
      </c>
      <c r="AF58" s="239">
        <f t="shared" si="23"/>
        <v>1</v>
      </c>
      <c r="AG58" s="239" t="str">
        <f t="shared" si="35"/>
        <v>'Q'</v>
      </c>
      <c r="AH58" s="590">
        <f t="shared" si="18"/>
        <v>1.1762560000000002</v>
      </c>
      <c r="AI58" s="587" t="str">
        <f t="shared" si="19"/>
        <v>'NTM'</v>
      </c>
      <c r="AJ58" s="580">
        <f t="shared" si="20"/>
        <v>7.0999999999999994E-2</v>
      </c>
      <c r="AK58" s="239">
        <f t="shared" si="24"/>
        <v>30</v>
      </c>
      <c r="AL58" s="268">
        <f t="shared" si="36"/>
        <v>60</v>
      </c>
      <c r="AM58" s="249">
        <f t="shared" si="37"/>
        <v>2.25</v>
      </c>
      <c r="AN58" s="249">
        <f t="shared" si="38"/>
        <v>9.77</v>
      </c>
      <c r="AO58" s="239">
        <f t="shared" si="39"/>
        <v>2.4</v>
      </c>
      <c r="AP58" s="239">
        <f t="shared" si="40"/>
        <v>17</v>
      </c>
      <c r="AQ58" s="239">
        <v>0</v>
      </c>
      <c r="AR58" s="239">
        <v>15</v>
      </c>
      <c r="AS58" s="239">
        <f t="shared" si="41"/>
        <v>2.4</v>
      </c>
      <c r="AT58" s="239">
        <v>0</v>
      </c>
      <c r="AU58" s="239">
        <v>0</v>
      </c>
      <c r="AV58" s="239">
        <f t="shared" si="21"/>
        <v>60</v>
      </c>
      <c r="AW58" s="239">
        <f t="shared" si="42"/>
        <v>0.26</v>
      </c>
      <c r="AX58" s="239" t="s">
        <v>14</v>
      </c>
      <c r="AY58" s="239" t="s">
        <v>15</v>
      </c>
      <c r="AZ58" s="239" t="s">
        <v>14</v>
      </c>
      <c r="BA58" s="239" t="s">
        <v>15</v>
      </c>
      <c r="BB58" s="239">
        <v>0</v>
      </c>
      <c r="BC58" s="239">
        <v>0</v>
      </c>
      <c r="BD58" s="239">
        <f t="shared" si="25"/>
        <v>1</v>
      </c>
      <c r="BE58" s="239">
        <f t="shared" si="43"/>
        <v>-16</v>
      </c>
      <c r="BF58" s="239">
        <f t="shared" si="44"/>
        <v>4000</v>
      </c>
      <c r="BG58" s="239">
        <v>1</v>
      </c>
      <c r="BH58" s="239">
        <v>1</v>
      </c>
      <c r="BI58" s="239">
        <v>1</v>
      </c>
      <c r="BJ58" s="239"/>
      <c r="BK58" s="239">
        <v>1</v>
      </c>
      <c r="BL58" s="239">
        <v>1</v>
      </c>
      <c r="BM58" s="239">
        <f t="shared" si="45"/>
        <v>400</v>
      </c>
      <c r="BN58" s="239">
        <f t="shared" si="46"/>
        <v>4000</v>
      </c>
      <c r="BO58" s="239">
        <v>0</v>
      </c>
    </row>
    <row r="59" spans="1:67" s="33" customFormat="1" ht="12" customHeight="1" x14ac:dyDescent="0.2">
      <c r="A59" s="50" t="str">
        <f t="shared" si="29"/>
        <v>160006018</v>
      </c>
      <c r="B59" s="51">
        <v>1.6</v>
      </c>
      <c r="C59" s="47" t="s">
        <v>250</v>
      </c>
      <c r="D59" s="51" t="s">
        <v>181</v>
      </c>
      <c r="E59" s="52">
        <v>0</v>
      </c>
      <c r="F59" s="53">
        <v>1.35</v>
      </c>
      <c r="G59" s="51" t="s">
        <v>106</v>
      </c>
      <c r="H59" s="51">
        <f>'Wind Conditions'!$C$6</f>
        <v>12</v>
      </c>
      <c r="I59" s="472">
        <f>'Wind Conditions'!$C$20</f>
        <v>9.8021333333333349E-2</v>
      </c>
      <c r="J59" s="57">
        <f>'Wind Conditions'!$D$20</f>
        <v>7.0999999999999994E-2</v>
      </c>
      <c r="K59" s="51" t="str">
        <f t="shared" si="26"/>
        <v>R</v>
      </c>
      <c r="L59" s="51">
        <f t="shared" si="27"/>
        <v>60</v>
      </c>
      <c r="M59" s="545">
        <v>-16</v>
      </c>
      <c r="N59" s="51" t="s">
        <v>183</v>
      </c>
      <c r="O59" s="61">
        <f>VLOOKUP(MOD(180-$L59,360),'Wave and Current Conditions'!$C$33:$E$44,2,TRUE)</f>
        <v>2.25</v>
      </c>
      <c r="P59" s="61">
        <f>VLOOKUP(MOD(180-$L59,360),'Wave and Current Conditions'!$C$33:$E$44,3,TRUE)</f>
        <v>9.77</v>
      </c>
      <c r="Q59" s="51">
        <f t="shared" si="28"/>
        <v>18</v>
      </c>
      <c r="R59" s="53">
        <f t="shared" si="30"/>
        <v>60</v>
      </c>
      <c r="S59" s="33" t="s">
        <v>184</v>
      </c>
      <c r="T59" s="33">
        <f t="shared" si="31"/>
        <v>60</v>
      </c>
      <c r="U59" s="67">
        <f>'Wave and Current Conditions'!$D$99</f>
        <v>0.26</v>
      </c>
      <c r="V59" s="46">
        <v>400</v>
      </c>
      <c r="W59" s="51">
        <v>3600</v>
      </c>
      <c r="X59" s="53">
        <v>0.01</v>
      </c>
      <c r="Y59" s="252"/>
      <c r="Z59" s="250"/>
      <c r="AA59" s="250"/>
      <c r="AB59" s="239" t="str">
        <f t="shared" si="32"/>
        <v>'160006018'</v>
      </c>
      <c r="AC59" s="239" t="str">
        <f t="shared" si="22"/>
        <v>''POW'</v>
      </c>
      <c r="AD59" s="239">
        <f t="shared" si="33"/>
        <v>60</v>
      </c>
      <c r="AE59" s="239">
        <f t="shared" si="34"/>
        <v>12</v>
      </c>
      <c r="AF59" s="239">
        <f t="shared" si="23"/>
        <v>1</v>
      </c>
      <c r="AG59" s="239" t="str">
        <f t="shared" si="35"/>
        <v>'R'</v>
      </c>
      <c r="AH59" s="590">
        <f t="shared" si="18"/>
        <v>1.1762560000000002</v>
      </c>
      <c r="AI59" s="587" t="str">
        <f t="shared" si="19"/>
        <v>'NTM'</v>
      </c>
      <c r="AJ59" s="580">
        <f t="shared" si="20"/>
        <v>7.0999999999999994E-2</v>
      </c>
      <c r="AK59" s="239">
        <f t="shared" si="24"/>
        <v>30</v>
      </c>
      <c r="AL59" s="268">
        <f t="shared" si="36"/>
        <v>60</v>
      </c>
      <c r="AM59" s="249">
        <f t="shared" si="37"/>
        <v>2.25</v>
      </c>
      <c r="AN59" s="249">
        <f t="shared" si="38"/>
        <v>9.77</v>
      </c>
      <c r="AO59" s="239">
        <f t="shared" si="39"/>
        <v>2.4</v>
      </c>
      <c r="AP59" s="239">
        <f t="shared" si="40"/>
        <v>18</v>
      </c>
      <c r="AQ59" s="239">
        <v>0</v>
      </c>
      <c r="AR59" s="239">
        <v>15</v>
      </c>
      <c r="AS59" s="239">
        <f t="shared" si="41"/>
        <v>2.4</v>
      </c>
      <c r="AT59" s="239">
        <v>0</v>
      </c>
      <c r="AU59" s="239">
        <v>0</v>
      </c>
      <c r="AV59" s="239">
        <f t="shared" si="21"/>
        <v>60</v>
      </c>
      <c r="AW59" s="239">
        <f t="shared" si="42"/>
        <v>0.26</v>
      </c>
      <c r="AX59" s="239" t="s">
        <v>14</v>
      </c>
      <c r="AY59" s="239" t="s">
        <v>15</v>
      </c>
      <c r="AZ59" s="239" t="s">
        <v>14</v>
      </c>
      <c r="BA59" s="239" t="s">
        <v>15</v>
      </c>
      <c r="BB59" s="239">
        <v>0</v>
      </c>
      <c r="BC59" s="239">
        <v>0</v>
      </c>
      <c r="BD59" s="239">
        <f t="shared" si="25"/>
        <v>1</v>
      </c>
      <c r="BE59" s="239">
        <f t="shared" si="43"/>
        <v>-16</v>
      </c>
      <c r="BF59" s="239">
        <f t="shared" si="44"/>
        <v>4000</v>
      </c>
      <c r="BG59" s="239">
        <v>1</v>
      </c>
      <c r="BH59" s="239">
        <v>1</v>
      </c>
      <c r="BI59" s="239">
        <v>1</v>
      </c>
      <c r="BJ59" s="239"/>
      <c r="BK59" s="239">
        <v>1</v>
      </c>
      <c r="BL59" s="239">
        <v>1</v>
      </c>
      <c r="BM59" s="239">
        <f t="shared" si="45"/>
        <v>400</v>
      </c>
      <c r="BN59" s="239">
        <f t="shared" si="46"/>
        <v>4000</v>
      </c>
      <c r="BO59" s="239">
        <v>0</v>
      </c>
    </row>
    <row r="60" spans="1:67" s="32" customFormat="1" ht="12" customHeight="1" x14ac:dyDescent="0.2">
      <c r="A60" s="45" t="str">
        <f t="shared" si="29"/>
        <v>160009001</v>
      </c>
      <c r="B60" s="46">
        <v>1.6</v>
      </c>
      <c r="C60" s="47" t="s">
        <v>250</v>
      </c>
      <c r="D60" s="46" t="s">
        <v>181</v>
      </c>
      <c r="E60" s="48">
        <v>0</v>
      </c>
      <c r="F60" s="49">
        <v>1.35</v>
      </c>
      <c r="G60" s="46" t="s">
        <v>106</v>
      </c>
      <c r="H60" s="46">
        <f>'Wind Conditions'!$C$6</f>
        <v>12</v>
      </c>
      <c r="I60" s="471">
        <f>'Wind Conditions'!$C$20</f>
        <v>9.8021333333333349E-2</v>
      </c>
      <c r="J60" s="56">
        <f>'Wind Conditions'!$D$20</f>
        <v>7.0999999999999994E-2</v>
      </c>
      <c r="K60" s="46" t="str">
        <f t="shared" si="26"/>
        <v>A</v>
      </c>
      <c r="L60" s="46">
        <f t="shared" si="27"/>
        <v>90</v>
      </c>
      <c r="M60" s="545">
        <v>-15</v>
      </c>
      <c r="N60" s="46" t="s">
        <v>183</v>
      </c>
      <c r="O60" s="61">
        <f>VLOOKUP(MOD(180-$L60,360),'Wave and Current Conditions'!$C$33:$E$44,2,TRUE)</f>
        <v>2.25</v>
      </c>
      <c r="P60" s="61">
        <f>VLOOKUP(MOD(180-$L60,360),'Wave and Current Conditions'!$C$33:$E$44,3,TRUE)</f>
        <v>9.77</v>
      </c>
      <c r="Q60" s="46">
        <f t="shared" si="28"/>
        <v>1</v>
      </c>
      <c r="R60" s="49">
        <f t="shared" si="30"/>
        <v>90</v>
      </c>
      <c r="S60" s="62" t="s">
        <v>184</v>
      </c>
      <c r="T60" s="32">
        <f t="shared" si="31"/>
        <v>90</v>
      </c>
      <c r="U60" s="66">
        <f>'Wave and Current Conditions'!$D$99</f>
        <v>0.26</v>
      </c>
      <c r="V60" s="46">
        <v>400</v>
      </c>
      <c r="W60" s="46">
        <v>3600</v>
      </c>
      <c r="X60" s="49">
        <v>0.01</v>
      </c>
      <c r="Y60" s="248"/>
      <c r="Z60" s="239"/>
      <c r="AA60" s="239"/>
      <c r="AB60" s="239" t="str">
        <f t="shared" si="32"/>
        <v>'160009001'</v>
      </c>
      <c r="AC60" s="239" t="str">
        <f t="shared" si="22"/>
        <v>''POW'</v>
      </c>
      <c r="AD60" s="239">
        <f t="shared" si="33"/>
        <v>90</v>
      </c>
      <c r="AE60" s="239">
        <f t="shared" si="34"/>
        <v>12</v>
      </c>
      <c r="AF60" s="239">
        <f t="shared" si="23"/>
        <v>1</v>
      </c>
      <c r="AG60" s="239" t="str">
        <f t="shared" si="35"/>
        <v>'A'</v>
      </c>
      <c r="AH60" s="590">
        <f t="shared" si="18"/>
        <v>1.1762560000000002</v>
      </c>
      <c r="AI60" s="587" t="str">
        <f t="shared" si="19"/>
        <v>'NTM'</v>
      </c>
      <c r="AJ60" s="580">
        <f t="shared" si="20"/>
        <v>7.0999999999999994E-2</v>
      </c>
      <c r="AK60" s="239">
        <f t="shared" si="24"/>
        <v>30</v>
      </c>
      <c r="AL60" s="268">
        <f t="shared" si="36"/>
        <v>90</v>
      </c>
      <c r="AM60" s="249">
        <f t="shared" si="37"/>
        <v>2.25</v>
      </c>
      <c r="AN60" s="249">
        <f t="shared" si="38"/>
        <v>9.77</v>
      </c>
      <c r="AO60" s="239">
        <f t="shared" si="39"/>
        <v>2.4</v>
      </c>
      <c r="AP60" s="239">
        <f t="shared" si="40"/>
        <v>1</v>
      </c>
      <c r="AQ60" s="239">
        <v>0</v>
      </c>
      <c r="AR60" s="239">
        <v>15</v>
      </c>
      <c r="AS60" s="239">
        <f t="shared" si="41"/>
        <v>2.4</v>
      </c>
      <c r="AT60" s="239">
        <v>0</v>
      </c>
      <c r="AU60" s="239">
        <v>0</v>
      </c>
      <c r="AV60" s="239">
        <f t="shared" si="21"/>
        <v>90</v>
      </c>
      <c r="AW60" s="239">
        <f t="shared" si="42"/>
        <v>0.26</v>
      </c>
      <c r="AX60" s="239" t="s">
        <v>14</v>
      </c>
      <c r="AY60" s="239" t="s">
        <v>15</v>
      </c>
      <c r="AZ60" s="239" t="s">
        <v>14</v>
      </c>
      <c r="BA60" s="239" t="s">
        <v>15</v>
      </c>
      <c r="BB60" s="239">
        <v>0</v>
      </c>
      <c r="BC60" s="239">
        <v>0</v>
      </c>
      <c r="BD60" s="239">
        <f t="shared" si="25"/>
        <v>1</v>
      </c>
      <c r="BE60" s="239">
        <f t="shared" si="43"/>
        <v>-15</v>
      </c>
      <c r="BF60" s="239">
        <f t="shared" si="44"/>
        <v>4000</v>
      </c>
      <c r="BG60" s="239">
        <v>1</v>
      </c>
      <c r="BH60" s="239">
        <v>1</v>
      </c>
      <c r="BI60" s="239">
        <v>1</v>
      </c>
      <c r="BJ60" s="239"/>
      <c r="BK60" s="239">
        <v>1</v>
      </c>
      <c r="BL60" s="239">
        <v>1</v>
      </c>
      <c r="BM60" s="239">
        <f t="shared" si="45"/>
        <v>400</v>
      </c>
      <c r="BN60" s="239">
        <f t="shared" si="46"/>
        <v>4000</v>
      </c>
      <c r="BO60" s="239">
        <v>0</v>
      </c>
    </row>
    <row r="61" spans="1:67" s="32" customFormat="1" ht="12" customHeight="1" x14ac:dyDescent="0.2">
      <c r="A61" s="45" t="str">
        <f t="shared" si="29"/>
        <v>160009002</v>
      </c>
      <c r="B61" s="46">
        <v>1.6</v>
      </c>
      <c r="C61" s="47" t="s">
        <v>250</v>
      </c>
      <c r="D61" s="46" t="s">
        <v>181</v>
      </c>
      <c r="E61" s="48">
        <v>0</v>
      </c>
      <c r="F61" s="49">
        <v>1.35</v>
      </c>
      <c r="G61" s="46" t="s">
        <v>106</v>
      </c>
      <c r="H61" s="46">
        <f>'Wind Conditions'!$C$6</f>
        <v>12</v>
      </c>
      <c r="I61" s="471">
        <f>'Wind Conditions'!$C$20</f>
        <v>9.8021333333333349E-2</v>
      </c>
      <c r="J61" s="56">
        <f>'Wind Conditions'!$D$20</f>
        <v>7.0999999999999994E-2</v>
      </c>
      <c r="K61" s="46" t="str">
        <f t="shared" si="26"/>
        <v>B</v>
      </c>
      <c r="L61" s="46">
        <f t="shared" si="27"/>
        <v>90</v>
      </c>
      <c r="M61" s="545">
        <v>-15</v>
      </c>
      <c r="N61" s="46" t="s">
        <v>183</v>
      </c>
      <c r="O61" s="61">
        <f>VLOOKUP(MOD(180-$L61,360),'Wave and Current Conditions'!$C$33:$E$44,2,TRUE)</f>
        <v>2.25</v>
      </c>
      <c r="P61" s="61">
        <f>VLOOKUP(MOD(180-$L61,360),'Wave and Current Conditions'!$C$33:$E$44,3,TRUE)</f>
        <v>9.77</v>
      </c>
      <c r="Q61" s="46">
        <f t="shared" si="28"/>
        <v>2</v>
      </c>
      <c r="R61" s="49">
        <f t="shared" si="30"/>
        <v>90</v>
      </c>
      <c r="S61" s="62" t="s">
        <v>184</v>
      </c>
      <c r="T61" s="32">
        <f t="shared" si="31"/>
        <v>90</v>
      </c>
      <c r="U61" s="66">
        <f>'Wave and Current Conditions'!$D$99</f>
        <v>0.26</v>
      </c>
      <c r="V61" s="46">
        <v>400</v>
      </c>
      <c r="W61" s="46">
        <v>3600</v>
      </c>
      <c r="X61" s="49">
        <v>0.01</v>
      </c>
      <c r="Y61" s="248"/>
      <c r="Z61" s="239"/>
      <c r="AA61" s="239"/>
      <c r="AB61" s="239" t="str">
        <f t="shared" si="32"/>
        <v>'160009002'</v>
      </c>
      <c r="AC61" s="239" t="str">
        <f t="shared" si="22"/>
        <v>''POW'</v>
      </c>
      <c r="AD61" s="239">
        <f t="shared" si="33"/>
        <v>90</v>
      </c>
      <c r="AE61" s="239">
        <f t="shared" si="34"/>
        <v>12</v>
      </c>
      <c r="AF61" s="239">
        <f t="shared" si="23"/>
        <v>1</v>
      </c>
      <c r="AG61" s="239" t="str">
        <f t="shared" si="35"/>
        <v>'B'</v>
      </c>
      <c r="AH61" s="590">
        <f t="shared" si="18"/>
        <v>1.1762560000000002</v>
      </c>
      <c r="AI61" s="587" t="str">
        <f t="shared" si="19"/>
        <v>'NTM'</v>
      </c>
      <c r="AJ61" s="580">
        <f t="shared" si="20"/>
        <v>7.0999999999999994E-2</v>
      </c>
      <c r="AK61" s="239">
        <f t="shared" si="24"/>
        <v>30</v>
      </c>
      <c r="AL61" s="268">
        <f t="shared" si="36"/>
        <v>90</v>
      </c>
      <c r="AM61" s="249">
        <f t="shared" si="37"/>
        <v>2.25</v>
      </c>
      <c r="AN61" s="249">
        <f t="shared" si="38"/>
        <v>9.77</v>
      </c>
      <c r="AO61" s="239">
        <f t="shared" si="39"/>
        <v>2.4</v>
      </c>
      <c r="AP61" s="239">
        <f t="shared" si="40"/>
        <v>2</v>
      </c>
      <c r="AQ61" s="239">
        <v>0</v>
      </c>
      <c r="AR61" s="239">
        <v>15</v>
      </c>
      <c r="AS61" s="239">
        <f t="shared" si="41"/>
        <v>2.4</v>
      </c>
      <c r="AT61" s="239">
        <v>0</v>
      </c>
      <c r="AU61" s="239">
        <v>0</v>
      </c>
      <c r="AV61" s="239">
        <f t="shared" si="21"/>
        <v>90</v>
      </c>
      <c r="AW61" s="239">
        <f t="shared" si="42"/>
        <v>0.26</v>
      </c>
      <c r="AX61" s="239" t="s">
        <v>14</v>
      </c>
      <c r="AY61" s="239" t="s">
        <v>15</v>
      </c>
      <c r="AZ61" s="239" t="s">
        <v>14</v>
      </c>
      <c r="BA61" s="239" t="s">
        <v>15</v>
      </c>
      <c r="BB61" s="239">
        <v>0</v>
      </c>
      <c r="BC61" s="239">
        <v>0</v>
      </c>
      <c r="BD61" s="239">
        <f t="shared" si="25"/>
        <v>1</v>
      </c>
      <c r="BE61" s="239">
        <f t="shared" si="43"/>
        <v>-15</v>
      </c>
      <c r="BF61" s="239">
        <f t="shared" si="44"/>
        <v>4000</v>
      </c>
      <c r="BG61" s="239">
        <v>1</v>
      </c>
      <c r="BH61" s="239">
        <v>1</v>
      </c>
      <c r="BI61" s="239">
        <v>1</v>
      </c>
      <c r="BJ61" s="239"/>
      <c r="BK61" s="239">
        <v>1</v>
      </c>
      <c r="BL61" s="239">
        <v>1</v>
      </c>
      <c r="BM61" s="239">
        <f t="shared" si="45"/>
        <v>400</v>
      </c>
      <c r="BN61" s="239">
        <f t="shared" si="46"/>
        <v>4000</v>
      </c>
      <c r="BO61" s="239">
        <v>0</v>
      </c>
    </row>
    <row r="62" spans="1:67" s="33" customFormat="1" ht="12" customHeight="1" x14ac:dyDescent="0.2">
      <c r="A62" s="45" t="str">
        <f t="shared" si="29"/>
        <v>160009003</v>
      </c>
      <c r="B62" s="46">
        <v>1.6</v>
      </c>
      <c r="C62" s="47" t="s">
        <v>250</v>
      </c>
      <c r="D62" s="46" t="s">
        <v>181</v>
      </c>
      <c r="E62" s="48">
        <v>0</v>
      </c>
      <c r="F62" s="49">
        <v>1.35</v>
      </c>
      <c r="G62" s="46" t="s">
        <v>106</v>
      </c>
      <c r="H62" s="46">
        <f>'Wind Conditions'!$C$6</f>
        <v>12</v>
      </c>
      <c r="I62" s="471">
        <f>'Wind Conditions'!$C$20</f>
        <v>9.8021333333333349E-2</v>
      </c>
      <c r="J62" s="56">
        <f>'Wind Conditions'!$D$20</f>
        <v>7.0999999999999994E-2</v>
      </c>
      <c r="K62" s="46" t="str">
        <f t="shared" si="26"/>
        <v>C</v>
      </c>
      <c r="L62" s="46">
        <f t="shared" si="27"/>
        <v>90</v>
      </c>
      <c r="M62" s="545">
        <v>-15</v>
      </c>
      <c r="N62" s="46" t="s">
        <v>183</v>
      </c>
      <c r="O62" s="61">
        <f>VLOOKUP(MOD(180-$L62,360),'Wave and Current Conditions'!$C$33:$E$44,2,TRUE)</f>
        <v>2.25</v>
      </c>
      <c r="P62" s="61">
        <f>VLOOKUP(MOD(180-$L62,360),'Wave and Current Conditions'!$C$33:$E$44,3,TRUE)</f>
        <v>9.77</v>
      </c>
      <c r="Q62" s="46">
        <f t="shared" si="28"/>
        <v>3</v>
      </c>
      <c r="R62" s="49">
        <f t="shared" si="30"/>
        <v>90</v>
      </c>
      <c r="S62" s="62" t="s">
        <v>184</v>
      </c>
      <c r="T62" s="32">
        <f t="shared" si="31"/>
        <v>90</v>
      </c>
      <c r="U62" s="66">
        <f>'Wave and Current Conditions'!$D$99</f>
        <v>0.26</v>
      </c>
      <c r="V62" s="46">
        <v>400</v>
      </c>
      <c r="W62" s="46">
        <v>3600</v>
      </c>
      <c r="X62" s="49">
        <v>0.01</v>
      </c>
      <c r="Y62" s="248"/>
      <c r="Z62" s="250"/>
      <c r="AA62" s="250"/>
      <c r="AB62" s="239" t="str">
        <f t="shared" si="32"/>
        <v>'160009003'</v>
      </c>
      <c r="AC62" s="239" t="str">
        <f t="shared" si="22"/>
        <v>''POW'</v>
      </c>
      <c r="AD62" s="239">
        <f t="shared" si="33"/>
        <v>90</v>
      </c>
      <c r="AE62" s="239">
        <f t="shared" si="34"/>
        <v>12</v>
      </c>
      <c r="AF62" s="239">
        <f t="shared" si="23"/>
        <v>1</v>
      </c>
      <c r="AG62" s="239" t="str">
        <f t="shared" si="35"/>
        <v>'C'</v>
      </c>
      <c r="AH62" s="590">
        <f t="shared" si="18"/>
        <v>1.1762560000000002</v>
      </c>
      <c r="AI62" s="587" t="str">
        <f t="shared" si="19"/>
        <v>'NTM'</v>
      </c>
      <c r="AJ62" s="580">
        <f t="shared" si="20"/>
        <v>7.0999999999999994E-2</v>
      </c>
      <c r="AK62" s="239">
        <f t="shared" si="24"/>
        <v>30</v>
      </c>
      <c r="AL62" s="268">
        <f t="shared" si="36"/>
        <v>90</v>
      </c>
      <c r="AM62" s="249">
        <f t="shared" si="37"/>
        <v>2.25</v>
      </c>
      <c r="AN62" s="249">
        <f t="shared" si="38"/>
        <v>9.77</v>
      </c>
      <c r="AO62" s="239">
        <f t="shared" si="39"/>
        <v>2.4</v>
      </c>
      <c r="AP62" s="239">
        <f t="shared" si="40"/>
        <v>3</v>
      </c>
      <c r="AQ62" s="239">
        <v>0</v>
      </c>
      <c r="AR62" s="239">
        <v>15</v>
      </c>
      <c r="AS62" s="239">
        <f t="shared" si="41"/>
        <v>2.4</v>
      </c>
      <c r="AT62" s="239">
        <v>0</v>
      </c>
      <c r="AU62" s="239">
        <v>0</v>
      </c>
      <c r="AV62" s="239">
        <f t="shared" si="21"/>
        <v>90</v>
      </c>
      <c r="AW62" s="239">
        <f t="shared" si="42"/>
        <v>0.26</v>
      </c>
      <c r="AX62" s="239" t="s">
        <v>14</v>
      </c>
      <c r="AY62" s="239" t="s">
        <v>15</v>
      </c>
      <c r="AZ62" s="239" t="s">
        <v>14</v>
      </c>
      <c r="BA62" s="239" t="s">
        <v>15</v>
      </c>
      <c r="BB62" s="239">
        <v>0</v>
      </c>
      <c r="BC62" s="239">
        <v>0</v>
      </c>
      <c r="BD62" s="239">
        <f t="shared" si="25"/>
        <v>1</v>
      </c>
      <c r="BE62" s="239">
        <f t="shared" si="43"/>
        <v>-15</v>
      </c>
      <c r="BF62" s="239">
        <f t="shared" si="44"/>
        <v>4000</v>
      </c>
      <c r="BG62" s="239">
        <v>1</v>
      </c>
      <c r="BH62" s="239">
        <v>1</v>
      </c>
      <c r="BI62" s="239">
        <v>1</v>
      </c>
      <c r="BJ62" s="239"/>
      <c r="BK62" s="239">
        <v>1</v>
      </c>
      <c r="BL62" s="239">
        <v>1</v>
      </c>
      <c r="BM62" s="239">
        <f t="shared" si="45"/>
        <v>400</v>
      </c>
      <c r="BN62" s="239">
        <f t="shared" si="46"/>
        <v>4000</v>
      </c>
      <c r="BO62" s="239">
        <v>0</v>
      </c>
    </row>
    <row r="63" spans="1:67" s="32" customFormat="1" ht="12" customHeight="1" x14ac:dyDescent="0.2">
      <c r="A63" s="45" t="str">
        <f t="shared" si="29"/>
        <v>160009004</v>
      </c>
      <c r="B63" s="46">
        <v>1.6</v>
      </c>
      <c r="C63" s="47" t="s">
        <v>250</v>
      </c>
      <c r="D63" s="46" t="s">
        <v>181</v>
      </c>
      <c r="E63" s="48">
        <v>0</v>
      </c>
      <c r="F63" s="49">
        <v>1.35</v>
      </c>
      <c r="G63" s="45" t="s">
        <v>106</v>
      </c>
      <c r="H63" s="46">
        <f>'Wind Conditions'!$C$6</f>
        <v>12</v>
      </c>
      <c r="I63" s="471">
        <f>'Wind Conditions'!$C$20</f>
        <v>9.8021333333333349E-2</v>
      </c>
      <c r="J63" s="56">
        <f>'Wind Conditions'!$D$20</f>
        <v>7.0999999999999994E-2</v>
      </c>
      <c r="K63" s="46" t="str">
        <f t="shared" si="26"/>
        <v>D</v>
      </c>
      <c r="L63" s="46">
        <f t="shared" si="27"/>
        <v>90</v>
      </c>
      <c r="M63" s="545">
        <v>-15</v>
      </c>
      <c r="N63" s="46" t="s">
        <v>183</v>
      </c>
      <c r="O63" s="61">
        <f>VLOOKUP(MOD(180-$L63,360),'Wave and Current Conditions'!$C$33:$E$44,2,TRUE)</f>
        <v>2.25</v>
      </c>
      <c r="P63" s="61">
        <f>VLOOKUP(MOD(180-$L63,360),'Wave and Current Conditions'!$C$33:$E$44,3,TRUE)</f>
        <v>9.77</v>
      </c>
      <c r="Q63" s="46">
        <f t="shared" si="28"/>
        <v>4</v>
      </c>
      <c r="R63" s="49">
        <f t="shared" si="30"/>
        <v>90</v>
      </c>
      <c r="S63" s="62" t="s">
        <v>184</v>
      </c>
      <c r="T63" s="32">
        <f t="shared" si="31"/>
        <v>90</v>
      </c>
      <c r="U63" s="66">
        <f>'Wave and Current Conditions'!$D$99</f>
        <v>0.26</v>
      </c>
      <c r="V63" s="46">
        <v>400</v>
      </c>
      <c r="W63" s="46">
        <v>3600</v>
      </c>
      <c r="X63" s="49">
        <v>0.01</v>
      </c>
      <c r="Y63" s="248"/>
      <c r="Z63" s="239"/>
      <c r="AA63" s="239"/>
      <c r="AB63" s="239" t="str">
        <f t="shared" si="32"/>
        <v>'160009004'</v>
      </c>
      <c r="AC63" s="239" t="str">
        <f t="shared" si="22"/>
        <v>''POW'</v>
      </c>
      <c r="AD63" s="239">
        <f t="shared" si="33"/>
        <v>90</v>
      </c>
      <c r="AE63" s="239">
        <f t="shared" si="34"/>
        <v>12</v>
      </c>
      <c r="AF63" s="239">
        <f t="shared" si="23"/>
        <v>1</v>
      </c>
      <c r="AG63" s="239" t="str">
        <f t="shared" si="35"/>
        <v>'D'</v>
      </c>
      <c r="AH63" s="590">
        <f t="shared" si="18"/>
        <v>1.1762560000000002</v>
      </c>
      <c r="AI63" s="587" t="str">
        <f t="shared" si="19"/>
        <v>'NTM'</v>
      </c>
      <c r="AJ63" s="580">
        <f t="shared" si="20"/>
        <v>7.0999999999999994E-2</v>
      </c>
      <c r="AK63" s="239">
        <f t="shared" si="24"/>
        <v>30</v>
      </c>
      <c r="AL63" s="268">
        <f t="shared" si="36"/>
        <v>90</v>
      </c>
      <c r="AM63" s="249">
        <f t="shared" si="37"/>
        <v>2.25</v>
      </c>
      <c r="AN63" s="249">
        <f t="shared" si="38"/>
        <v>9.77</v>
      </c>
      <c r="AO63" s="239">
        <f t="shared" si="39"/>
        <v>2.4</v>
      </c>
      <c r="AP63" s="239">
        <f t="shared" si="40"/>
        <v>4</v>
      </c>
      <c r="AQ63" s="239">
        <v>0</v>
      </c>
      <c r="AR63" s="239">
        <v>15</v>
      </c>
      <c r="AS63" s="239">
        <f t="shared" si="41"/>
        <v>2.4</v>
      </c>
      <c r="AT63" s="239">
        <v>0</v>
      </c>
      <c r="AU63" s="239">
        <v>0</v>
      </c>
      <c r="AV63" s="239">
        <f t="shared" si="21"/>
        <v>90</v>
      </c>
      <c r="AW63" s="239">
        <f t="shared" si="42"/>
        <v>0.26</v>
      </c>
      <c r="AX63" s="239" t="s">
        <v>14</v>
      </c>
      <c r="AY63" s="239" t="s">
        <v>15</v>
      </c>
      <c r="AZ63" s="239" t="s">
        <v>14</v>
      </c>
      <c r="BA63" s="239" t="s">
        <v>15</v>
      </c>
      <c r="BB63" s="239">
        <v>0</v>
      </c>
      <c r="BC63" s="239">
        <v>0</v>
      </c>
      <c r="BD63" s="239">
        <f t="shared" si="25"/>
        <v>1</v>
      </c>
      <c r="BE63" s="239">
        <f t="shared" si="43"/>
        <v>-15</v>
      </c>
      <c r="BF63" s="239">
        <f t="shared" si="44"/>
        <v>4000</v>
      </c>
      <c r="BG63" s="239">
        <v>1</v>
      </c>
      <c r="BH63" s="239">
        <v>1</v>
      </c>
      <c r="BI63" s="239">
        <v>1</v>
      </c>
      <c r="BJ63" s="239"/>
      <c r="BK63" s="239">
        <v>1</v>
      </c>
      <c r="BL63" s="239">
        <v>1</v>
      </c>
      <c r="BM63" s="239">
        <f t="shared" si="45"/>
        <v>400</v>
      </c>
      <c r="BN63" s="239">
        <f t="shared" si="46"/>
        <v>4000</v>
      </c>
      <c r="BO63" s="239">
        <v>0</v>
      </c>
    </row>
    <row r="64" spans="1:67" s="32" customFormat="1" ht="12" customHeight="1" x14ac:dyDescent="0.2">
      <c r="A64" s="45" t="str">
        <f t="shared" si="29"/>
        <v>160009005</v>
      </c>
      <c r="B64" s="46">
        <v>1.6</v>
      </c>
      <c r="C64" s="47" t="s">
        <v>250</v>
      </c>
      <c r="D64" s="46" t="s">
        <v>181</v>
      </c>
      <c r="E64" s="48">
        <v>0</v>
      </c>
      <c r="F64" s="49">
        <v>1.35</v>
      </c>
      <c r="G64" s="46" t="s">
        <v>106</v>
      </c>
      <c r="H64" s="46">
        <f>'Wind Conditions'!$C$6</f>
        <v>12</v>
      </c>
      <c r="I64" s="471">
        <f>'Wind Conditions'!$C$20</f>
        <v>9.8021333333333349E-2</v>
      </c>
      <c r="J64" s="56">
        <f>'Wind Conditions'!$D$20</f>
        <v>7.0999999999999994E-2</v>
      </c>
      <c r="K64" s="46" t="str">
        <f t="shared" si="26"/>
        <v>E</v>
      </c>
      <c r="L64" s="46">
        <f t="shared" si="27"/>
        <v>90</v>
      </c>
      <c r="M64" s="545">
        <v>-15</v>
      </c>
      <c r="N64" s="46" t="s">
        <v>183</v>
      </c>
      <c r="O64" s="61">
        <f>VLOOKUP(MOD(180-$L64,360),'Wave and Current Conditions'!$C$33:$E$44,2,TRUE)</f>
        <v>2.25</v>
      </c>
      <c r="P64" s="61">
        <f>VLOOKUP(MOD(180-$L64,360),'Wave and Current Conditions'!$C$33:$E$44,3,TRUE)</f>
        <v>9.77</v>
      </c>
      <c r="Q64" s="46">
        <f t="shared" si="28"/>
        <v>5</v>
      </c>
      <c r="R64" s="49">
        <f t="shared" si="30"/>
        <v>90</v>
      </c>
      <c r="S64" s="62" t="s">
        <v>184</v>
      </c>
      <c r="T64" s="32">
        <f t="shared" si="31"/>
        <v>90</v>
      </c>
      <c r="U64" s="66">
        <f>'Wave and Current Conditions'!$D$99</f>
        <v>0.26</v>
      </c>
      <c r="V64" s="46">
        <v>400</v>
      </c>
      <c r="W64" s="46">
        <v>3600</v>
      </c>
      <c r="X64" s="49">
        <v>0.01</v>
      </c>
      <c r="Y64" s="248"/>
      <c r="Z64" s="239"/>
      <c r="AA64" s="239"/>
      <c r="AB64" s="239" t="str">
        <f t="shared" si="32"/>
        <v>'160009005'</v>
      </c>
      <c r="AC64" s="239" t="str">
        <f t="shared" si="22"/>
        <v>''POW'</v>
      </c>
      <c r="AD64" s="239">
        <f t="shared" si="33"/>
        <v>90</v>
      </c>
      <c r="AE64" s="239">
        <f t="shared" si="34"/>
        <v>12</v>
      </c>
      <c r="AF64" s="239">
        <f t="shared" si="23"/>
        <v>1</v>
      </c>
      <c r="AG64" s="239" t="str">
        <f t="shared" si="35"/>
        <v>'E'</v>
      </c>
      <c r="AH64" s="590">
        <f t="shared" si="18"/>
        <v>1.1762560000000002</v>
      </c>
      <c r="AI64" s="587" t="str">
        <f t="shared" si="19"/>
        <v>'NTM'</v>
      </c>
      <c r="AJ64" s="580">
        <f t="shared" si="20"/>
        <v>7.0999999999999994E-2</v>
      </c>
      <c r="AK64" s="239">
        <f t="shared" si="24"/>
        <v>30</v>
      </c>
      <c r="AL64" s="268">
        <f t="shared" si="36"/>
        <v>90</v>
      </c>
      <c r="AM64" s="249">
        <f t="shared" si="37"/>
        <v>2.25</v>
      </c>
      <c r="AN64" s="249">
        <f t="shared" si="38"/>
        <v>9.77</v>
      </c>
      <c r="AO64" s="239">
        <f t="shared" si="39"/>
        <v>2.4</v>
      </c>
      <c r="AP64" s="239">
        <f t="shared" si="40"/>
        <v>5</v>
      </c>
      <c r="AQ64" s="239">
        <v>0</v>
      </c>
      <c r="AR64" s="239">
        <v>15</v>
      </c>
      <c r="AS64" s="239">
        <f t="shared" si="41"/>
        <v>2.4</v>
      </c>
      <c r="AT64" s="239">
        <v>0</v>
      </c>
      <c r="AU64" s="239">
        <v>0</v>
      </c>
      <c r="AV64" s="239">
        <f t="shared" si="21"/>
        <v>90</v>
      </c>
      <c r="AW64" s="239">
        <f t="shared" si="42"/>
        <v>0.26</v>
      </c>
      <c r="AX64" s="239" t="s">
        <v>14</v>
      </c>
      <c r="AY64" s="239" t="s">
        <v>15</v>
      </c>
      <c r="AZ64" s="239" t="s">
        <v>14</v>
      </c>
      <c r="BA64" s="239" t="s">
        <v>15</v>
      </c>
      <c r="BB64" s="239">
        <v>0</v>
      </c>
      <c r="BC64" s="239">
        <v>0</v>
      </c>
      <c r="BD64" s="239">
        <f t="shared" si="25"/>
        <v>1</v>
      </c>
      <c r="BE64" s="239">
        <f t="shared" si="43"/>
        <v>-15</v>
      </c>
      <c r="BF64" s="239">
        <f t="shared" si="44"/>
        <v>4000</v>
      </c>
      <c r="BG64" s="239">
        <v>1</v>
      </c>
      <c r="BH64" s="239">
        <v>1</v>
      </c>
      <c r="BI64" s="239">
        <v>1</v>
      </c>
      <c r="BJ64" s="239"/>
      <c r="BK64" s="239">
        <v>1</v>
      </c>
      <c r="BL64" s="239">
        <v>1</v>
      </c>
      <c r="BM64" s="239">
        <f t="shared" si="45"/>
        <v>400</v>
      </c>
      <c r="BN64" s="239">
        <f t="shared" si="46"/>
        <v>4000</v>
      </c>
      <c r="BO64" s="239">
        <v>0</v>
      </c>
    </row>
    <row r="65" spans="1:67" s="33" customFormat="1" ht="12" customHeight="1" x14ac:dyDescent="0.2">
      <c r="A65" s="50" t="str">
        <f t="shared" si="29"/>
        <v>160009006</v>
      </c>
      <c r="B65" s="51">
        <v>1.6</v>
      </c>
      <c r="C65" s="47" t="s">
        <v>250</v>
      </c>
      <c r="D65" s="51" t="s">
        <v>181</v>
      </c>
      <c r="E65" s="52">
        <v>0</v>
      </c>
      <c r="F65" s="53">
        <v>1.35</v>
      </c>
      <c r="G65" s="51" t="s">
        <v>106</v>
      </c>
      <c r="H65" s="51">
        <f>'Wind Conditions'!$C$6</f>
        <v>12</v>
      </c>
      <c r="I65" s="472">
        <f>'Wind Conditions'!$C$20</f>
        <v>9.8021333333333349E-2</v>
      </c>
      <c r="J65" s="57">
        <f>'Wind Conditions'!$D$20</f>
        <v>7.0999999999999994E-2</v>
      </c>
      <c r="K65" s="51" t="str">
        <f t="shared" si="26"/>
        <v>F</v>
      </c>
      <c r="L65" s="51">
        <f t="shared" si="27"/>
        <v>90</v>
      </c>
      <c r="M65" s="545">
        <v>-15</v>
      </c>
      <c r="N65" s="51" t="s">
        <v>183</v>
      </c>
      <c r="O65" s="61">
        <f>VLOOKUP(MOD(180-$L65,360),'Wave and Current Conditions'!$C$33:$E$44,2,TRUE)</f>
        <v>2.25</v>
      </c>
      <c r="P65" s="61">
        <f>VLOOKUP(MOD(180-$L65,360),'Wave and Current Conditions'!$C$33:$E$44,3,TRUE)</f>
        <v>9.77</v>
      </c>
      <c r="Q65" s="51">
        <f t="shared" si="28"/>
        <v>6</v>
      </c>
      <c r="R65" s="53">
        <f t="shared" si="30"/>
        <v>90</v>
      </c>
      <c r="S65" s="33" t="s">
        <v>184</v>
      </c>
      <c r="T65" s="33">
        <f t="shared" si="31"/>
        <v>90</v>
      </c>
      <c r="U65" s="67">
        <f>'Wave and Current Conditions'!$D$99</f>
        <v>0.26</v>
      </c>
      <c r="V65" s="46">
        <v>400</v>
      </c>
      <c r="W65" s="51">
        <v>3600</v>
      </c>
      <c r="X65" s="53">
        <v>0.01</v>
      </c>
      <c r="Y65" s="252"/>
      <c r="Z65" s="250"/>
      <c r="AA65" s="250"/>
      <c r="AB65" s="239" t="str">
        <f t="shared" si="32"/>
        <v>'160009006'</v>
      </c>
      <c r="AC65" s="239" t="str">
        <f t="shared" si="22"/>
        <v>''POW'</v>
      </c>
      <c r="AD65" s="239">
        <f t="shared" si="33"/>
        <v>90</v>
      </c>
      <c r="AE65" s="239">
        <f t="shared" si="34"/>
        <v>12</v>
      </c>
      <c r="AF65" s="239">
        <f t="shared" si="23"/>
        <v>1</v>
      </c>
      <c r="AG65" s="239" t="str">
        <f t="shared" si="35"/>
        <v>'F'</v>
      </c>
      <c r="AH65" s="590">
        <f t="shared" si="18"/>
        <v>1.1762560000000002</v>
      </c>
      <c r="AI65" s="587" t="str">
        <f t="shared" si="19"/>
        <v>'NTM'</v>
      </c>
      <c r="AJ65" s="580">
        <f t="shared" si="20"/>
        <v>7.0999999999999994E-2</v>
      </c>
      <c r="AK65" s="239">
        <f t="shared" si="24"/>
        <v>30</v>
      </c>
      <c r="AL65" s="268">
        <f t="shared" si="36"/>
        <v>90</v>
      </c>
      <c r="AM65" s="249">
        <f t="shared" si="37"/>
        <v>2.25</v>
      </c>
      <c r="AN65" s="249">
        <f t="shared" si="38"/>
        <v>9.77</v>
      </c>
      <c r="AO65" s="239">
        <f t="shared" si="39"/>
        <v>2.4</v>
      </c>
      <c r="AP65" s="239">
        <f t="shared" si="40"/>
        <v>6</v>
      </c>
      <c r="AQ65" s="239">
        <v>0</v>
      </c>
      <c r="AR65" s="239">
        <v>15</v>
      </c>
      <c r="AS65" s="239">
        <f t="shared" si="41"/>
        <v>2.4</v>
      </c>
      <c r="AT65" s="239">
        <v>0</v>
      </c>
      <c r="AU65" s="239">
        <v>0</v>
      </c>
      <c r="AV65" s="239">
        <f t="shared" si="21"/>
        <v>90</v>
      </c>
      <c r="AW65" s="239">
        <f t="shared" si="42"/>
        <v>0.26</v>
      </c>
      <c r="AX65" s="239" t="s">
        <v>14</v>
      </c>
      <c r="AY65" s="239" t="s">
        <v>15</v>
      </c>
      <c r="AZ65" s="239" t="s">
        <v>14</v>
      </c>
      <c r="BA65" s="239" t="s">
        <v>15</v>
      </c>
      <c r="BB65" s="239">
        <v>0</v>
      </c>
      <c r="BC65" s="239">
        <v>0</v>
      </c>
      <c r="BD65" s="239">
        <f t="shared" si="25"/>
        <v>1</v>
      </c>
      <c r="BE65" s="239">
        <f t="shared" si="43"/>
        <v>-15</v>
      </c>
      <c r="BF65" s="239">
        <f t="shared" si="44"/>
        <v>4000</v>
      </c>
      <c r="BG65" s="239">
        <v>1</v>
      </c>
      <c r="BH65" s="239">
        <v>1</v>
      </c>
      <c r="BI65" s="239">
        <v>1</v>
      </c>
      <c r="BJ65" s="239"/>
      <c r="BK65" s="239">
        <v>1</v>
      </c>
      <c r="BL65" s="239">
        <v>1</v>
      </c>
      <c r="BM65" s="239">
        <f t="shared" si="45"/>
        <v>400</v>
      </c>
      <c r="BN65" s="239">
        <f t="shared" si="46"/>
        <v>4000</v>
      </c>
      <c r="BO65" s="239">
        <v>0</v>
      </c>
    </row>
    <row r="66" spans="1:67" s="32" customFormat="1" ht="12" customHeight="1" x14ac:dyDescent="0.2">
      <c r="A66" s="45" t="str">
        <f t="shared" si="29"/>
        <v>160009007</v>
      </c>
      <c r="B66" s="46">
        <v>1.6</v>
      </c>
      <c r="C66" s="47" t="s">
        <v>250</v>
      </c>
      <c r="D66" s="46" t="s">
        <v>181</v>
      </c>
      <c r="E66" s="48">
        <v>0</v>
      </c>
      <c r="F66" s="49">
        <v>1.35</v>
      </c>
      <c r="G66" s="46" t="s">
        <v>106</v>
      </c>
      <c r="H66" s="46">
        <f>'Wind Conditions'!$C$6</f>
        <v>12</v>
      </c>
      <c r="I66" s="471">
        <f>'Wind Conditions'!$C$20</f>
        <v>9.8021333333333349E-2</v>
      </c>
      <c r="J66" s="56">
        <f>'Wind Conditions'!$D$20</f>
        <v>7.0999999999999994E-2</v>
      </c>
      <c r="K66" s="46" t="str">
        <f t="shared" si="26"/>
        <v>G</v>
      </c>
      <c r="L66" s="46">
        <f t="shared" si="27"/>
        <v>90</v>
      </c>
      <c r="M66" s="545">
        <v>-15</v>
      </c>
      <c r="N66" s="46" t="s">
        <v>183</v>
      </c>
      <c r="O66" s="61">
        <f>VLOOKUP(MOD(180-$L66,360),'Wave and Current Conditions'!$C$33:$E$44,2,TRUE)</f>
        <v>2.25</v>
      </c>
      <c r="P66" s="61">
        <f>VLOOKUP(MOD(180-$L66,360),'Wave and Current Conditions'!$C$33:$E$44,3,TRUE)</f>
        <v>9.77</v>
      </c>
      <c r="Q66" s="46">
        <f t="shared" si="28"/>
        <v>7</v>
      </c>
      <c r="R66" s="49">
        <f t="shared" si="30"/>
        <v>90</v>
      </c>
      <c r="S66" s="62" t="s">
        <v>184</v>
      </c>
      <c r="T66" s="32">
        <f t="shared" si="31"/>
        <v>90</v>
      </c>
      <c r="U66" s="66">
        <f>'Wave and Current Conditions'!$D$99</f>
        <v>0.26</v>
      </c>
      <c r="V66" s="46">
        <v>400</v>
      </c>
      <c r="W66" s="46">
        <v>3600</v>
      </c>
      <c r="X66" s="49">
        <v>0.01</v>
      </c>
      <c r="Y66" s="248"/>
      <c r="Z66" s="239"/>
      <c r="AA66" s="239"/>
      <c r="AB66" s="239" t="str">
        <f t="shared" si="32"/>
        <v>'160009007'</v>
      </c>
      <c r="AC66" s="239" t="str">
        <f t="shared" si="22"/>
        <v>''POW'</v>
      </c>
      <c r="AD66" s="239">
        <f t="shared" si="33"/>
        <v>90</v>
      </c>
      <c r="AE66" s="239">
        <f t="shared" si="34"/>
        <v>12</v>
      </c>
      <c r="AF66" s="239">
        <f t="shared" si="23"/>
        <v>1</v>
      </c>
      <c r="AG66" s="239" t="str">
        <f t="shared" si="35"/>
        <v>'G'</v>
      </c>
      <c r="AH66" s="590">
        <f t="shared" si="18"/>
        <v>1.1762560000000002</v>
      </c>
      <c r="AI66" s="587" t="str">
        <f t="shared" si="19"/>
        <v>'NTM'</v>
      </c>
      <c r="AJ66" s="580">
        <f t="shared" si="20"/>
        <v>7.0999999999999994E-2</v>
      </c>
      <c r="AK66" s="239">
        <f t="shared" si="24"/>
        <v>30</v>
      </c>
      <c r="AL66" s="268">
        <f t="shared" si="36"/>
        <v>90</v>
      </c>
      <c r="AM66" s="249">
        <f t="shared" si="37"/>
        <v>2.25</v>
      </c>
      <c r="AN66" s="249">
        <f t="shared" si="38"/>
        <v>9.77</v>
      </c>
      <c r="AO66" s="239">
        <f t="shared" si="39"/>
        <v>2.4</v>
      </c>
      <c r="AP66" s="239">
        <f t="shared" si="40"/>
        <v>7</v>
      </c>
      <c r="AQ66" s="239">
        <v>0</v>
      </c>
      <c r="AR66" s="239">
        <v>15</v>
      </c>
      <c r="AS66" s="239">
        <f t="shared" si="41"/>
        <v>2.4</v>
      </c>
      <c r="AT66" s="239">
        <v>0</v>
      </c>
      <c r="AU66" s="239">
        <v>0</v>
      </c>
      <c r="AV66" s="239">
        <f t="shared" si="21"/>
        <v>90</v>
      </c>
      <c r="AW66" s="239">
        <f t="shared" si="42"/>
        <v>0.26</v>
      </c>
      <c r="AX66" s="239" t="s">
        <v>14</v>
      </c>
      <c r="AY66" s="239" t="s">
        <v>15</v>
      </c>
      <c r="AZ66" s="239" t="s">
        <v>14</v>
      </c>
      <c r="BA66" s="239" t="s">
        <v>15</v>
      </c>
      <c r="BB66" s="239">
        <v>0</v>
      </c>
      <c r="BC66" s="239">
        <v>0</v>
      </c>
      <c r="BD66" s="239">
        <f t="shared" si="25"/>
        <v>1</v>
      </c>
      <c r="BE66" s="239">
        <f t="shared" si="43"/>
        <v>-15</v>
      </c>
      <c r="BF66" s="239">
        <f t="shared" si="44"/>
        <v>4000</v>
      </c>
      <c r="BG66" s="239">
        <v>1</v>
      </c>
      <c r="BH66" s="239">
        <v>1</v>
      </c>
      <c r="BI66" s="239">
        <v>1</v>
      </c>
      <c r="BJ66" s="239"/>
      <c r="BK66" s="239">
        <v>1</v>
      </c>
      <c r="BL66" s="239">
        <v>1</v>
      </c>
      <c r="BM66" s="239">
        <f t="shared" si="45"/>
        <v>400</v>
      </c>
      <c r="BN66" s="239">
        <f t="shared" si="46"/>
        <v>4000</v>
      </c>
      <c r="BO66" s="239">
        <v>0</v>
      </c>
    </row>
    <row r="67" spans="1:67" s="32" customFormat="1" ht="12" customHeight="1" x14ac:dyDescent="0.2">
      <c r="A67" s="45" t="str">
        <f t="shared" si="29"/>
        <v>160009008</v>
      </c>
      <c r="B67" s="46">
        <v>1.6</v>
      </c>
      <c r="C67" s="47" t="s">
        <v>250</v>
      </c>
      <c r="D67" s="46" t="s">
        <v>181</v>
      </c>
      <c r="E67" s="48">
        <v>0</v>
      </c>
      <c r="F67" s="49">
        <v>1.35</v>
      </c>
      <c r="G67" s="46" t="s">
        <v>106</v>
      </c>
      <c r="H67" s="46">
        <f>'Wind Conditions'!$C$6</f>
        <v>12</v>
      </c>
      <c r="I67" s="471">
        <f>'Wind Conditions'!$C$20</f>
        <v>9.8021333333333349E-2</v>
      </c>
      <c r="J67" s="56">
        <f>'Wind Conditions'!$D$20</f>
        <v>7.0999999999999994E-2</v>
      </c>
      <c r="K67" s="46" t="str">
        <f t="shared" si="26"/>
        <v>H</v>
      </c>
      <c r="L67" s="46">
        <f t="shared" si="27"/>
        <v>90</v>
      </c>
      <c r="M67" s="545">
        <v>-15</v>
      </c>
      <c r="N67" s="46" t="s">
        <v>183</v>
      </c>
      <c r="O67" s="61">
        <f>VLOOKUP(MOD(180-$L67,360),'Wave and Current Conditions'!$C$33:$E$44,2,TRUE)</f>
        <v>2.25</v>
      </c>
      <c r="P67" s="61">
        <f>VLOOKUP(MOD(180-$L67,360),'Wave and Current Conditions'!$C$33:$E$44,3,TRUE)</f>
        <v>9.77</v>
      </c>
      <c r="Q67" s="46">
        <f t="shared" si="28"/>
        <v>8</v>
      </c>
      <c r="R67" s="49">
        <f t="shared" si="30"/>
        <v>90</v>
      </c>
      <c r="S67" s="62" t="s">
        <v>184</v>
      </c>
      <c r="T67" s="32">
        <f t="shared" si="31"/>
        <v>90</v>
      </c>
      <c r="U67" s="66">
        <f>'Wave and Current Conditions'!$D$99</f>
        <v>0.26</v>
      </c>
      <c r="V67" s="46">
        <v>400</v>
      </c>
      <c r="W67" s="46">
        <v>3600</v>
      </c>
      <c r="X67" s="49">
        <v>0.01</v>
      </c>
      <c r="Y67" s="248"/>
      <c r="Z67" s="239"/>
      <c r="AA67" s="239"/>
      <c r="AB67" s="239" t="str">
        <f t="shared" si="32"/>
        <v>'160009008'</v>
      </c>
      <c r="AC67" s="239" t="str">
        <f t="shared" si="22"/>
        <v>''POW'</v>
      </c>
      <c r="AD67" s="239">
        <f t="shared" si="33"/>
        <v>90</v>
      </c>
      <c r="AE67" s="239">
        <f t="shared" si="34"/>
        <v>12</v>
      </c>
      <c r="AF67" s="239">
        <f t="shared" si="23"/>
        <v>1</v>
      </c>
      <c r="AG67" s="239" t="str">
        <f t="shared" si="35"/>
        <v>'H'</v>
      </c>
      <c r="AH67" s="590">
        <f t="shared" si="18"/>
        <v>1.1762560000000002</v>
      </c>
      <c r="AI67" s="587" t="str">
        <f t="shared" si="19"/>
        <v>'NTM'</v>
      </c>
      <c r="AJ67" s="580">
        <f t="shared" si="20"/>
        <v>7.0999999999999994E-2</v>
      </c>
      <c r="AK67" s="239">
        <f t="shared" si="24"/>
        <v>30</v>
      </c>
      <c r="AL67" s="268">
        <f t="shared" si="36"/>
        <v>90</v>
      </c>
      <c r="AM67" s="249">
        <f t="shared" si="37"/>
        <v>2.25</v>
      </c>
      <c r="AN67" s="249">
        <f t="shared" si="38"/>
        <v>9.77</v>
      </c>
      <c r="AO67" s="239">
        <f t="shared" si="39"/>
        <v>2.4</v>
      </c>
      <c r="AP67" s="239">
        <f t="shared" si="40"/>
        <v>8</v>
      </c>
      <c r="AQ67" s="239">
        <v>0</v>
      </c>
      <c r="AR67" s="239">
        <v>15</v>
      </c>
      <c r="AS67" s="239">
        <f t="shared" si="41"/>
        <v>2.4</v>
      </c>
      <c r="AT67" s="239">
        <v>0</v>
      </c>
      <c r="AU67" s="239">
        <v>0</v>
      </c>
      <c r="AV67" s="239">
        <f t="shared" si="21"/>
        <v>90</v>
      </c>
      <c r="AW67" s="239">
        <f t="shared" si="42"/>
        <v>0.26</v>
      </c>
      <c r="AX67" s="239" t="s">
        <v>14</v>
      </c>
      <c r="AY67" s="239" t="s">
        <v>15</v>
      </c>
      <c r="AZ67" s="239" t="s">
        <v>14</v>
      </c>
      <c r="BA67" s="239" t="s">
        <v>15</v>
      </c>
      <c r="BB67" s="239">
        <v>0</v>
      </c>
      <c r="BC67" s="239">
        <v>0</v>
      </c>
      <c r="BD67" s="239">
        <f t="shared" si="25"/>
        <v>1</v>
      </c>
      <c r="BE67" s="239">
        <f t="shared" si="43"/>
        <v>-15</v>
      </c>
      <c r="BF67" s="239">
        <f t="shared" si="44"/>
        <v>4000</v>
      </c>
      <c r="BG67" s="239">
        <v>1</v>
      </c>
      <c r="BH67" s="239">
        <v>1</v>
      </c>
      <c r="BI67" s="239">
        <v>1</v>
      </c>
      <c r="BJ67" s="239"/>
      <c r="BK67" s="239">
        <v>1</v>
      </c>
      <c r="BL67" s="239">
        <v>1</v>
      </c>
      <c r="BM67" s="239">
        <f t="shared" si="45"/>
        <v>400</v>
      </c>
      <c r="BN67" s="239">
        <f t="shared" si="46"/>
        <v>4000</v>
      </c>
      <c r="BO67" s="239">
        <v>0</v>
      </c>
    </row>
    <row r="68" spans="1:67" s="33" customFormat="1" ht="12" customHeight="1" x14ac:dyDescent="0.2">
      <c r="A68" s="45" t="str">
        <f t="shared" si="29"/>
        <v>160009009</v>
      </c>
      <c r="B68" s="46">
        <v>1.6</v>
      </c>
      <c r="C68" s="47" t="s">
        <v>250</v>
      </c>
      <c r="D68" s="46" t="s">
        <v>181</v>
      </c>
      <c r="E68" s="48">
        <v>0</v>
      </c>
      <c r="F68" s="49">
        <v>1.35</v>
      </c>
      <c r="G68" s="46" t="s">
        <v>106</v>
      </c>
      <c r="H68" s="46">
        <f>'Wind Conditions'!$C$6</f>
        <v>12</v>
      </c>
      <c r="I68" s="471">
        <f>'Wind Conditions'!$C$20</f>
        <v>9.8021333333333349E-2</v>
      </c>
      <c r="J68" s="56">
        <f>'Wind Conditions'!$D$20</f>
        <v>7.0999999999999994E-2</v>
      </c>
      <c r="K68" s="46" t="str">
        <f t="shared" si="26"/>
        <v>I</v>
      </c>
      <c r="L68" s="46">
        <f t="shared" si="27"/>
        <v>90</v>
      </c>
      <c r="M68" s="545">
        <v>-15</v>
      </c>
      <c r="N68" s="46" t="s">
        <v>183</v>
      </c>
      <c r="O68" s="61">
        <f>VLOOKUP(MOD(180-$L68,360),'Wave and Current Conditions'!$C$33:$E$44,2,TRUE)</f>
        <v>2.25</v>
      </c>
      <c r="P68" s="61">
        <f>VLOOKUP(MOD(180-$L68,360),'Wave and Current Conditions'!$C$33:$E$44,3,TRUE)</f>
        <v>9.77</v>
      </c>
      <c r="Q68" s="46">
        <f t="shared" si="28"/>
        <v>9</v>
      </c>
      <c r="R68" s="49">
        <f t="shared" si="30"/>
        <v>90</v>
      </c>
      <c r="S68" s="62" t="s">
        <v>184</v>
      </c>
      <c r="T68" s="32">
        <f t="shared" si="31"/>
        <v>90</v>
      </c>
      <c r="U68" s="66">
        <f>'Wave and Current Conditions'!$D$99</f>
        <v>0.26</v>
      </c>
      <c r="V68" s="46">
        <v>400</v>
      </c>
      <c r="W68" s="46">
        <v>3600</v>
      </c>
      <c r="X68" s="49">
        <v>0.01</v>
      </c>
      <c r="Y68" s="248"/>
      <c r="Z68" s="250"/>
      <c r="AA68" s="250"/>
      <c r="AB68" s="239" t="str">
        <f t="shared" si="32"/>
        <v>'160009009'</v>
      </c>
      <c r="AC68" s="239" t="str">
        <f t="shared" si="22"/>
        <v>''POW'</v>
      </c>
      <c r="AD68" s="239">
        <f t="shared" si="33"/>
        <v>90</v>
      </c>
      <c r="AE68" s="239">
        <f t="shared" si="34"/>
        <v>12</v>
      </c>
      <c r="AF68" s="239">
        <f t="shared" si="23"/>
        <v>1</v>
      </c>
      <c r="AG68" s="239" t="str">
        <f t="shared" si="35"/>
        <v>'I'</v>
      </c>
      <c r="AH68" s="590">
        <f t="shared" si="18"/>
        <v>1.1762560000000002</v>
      </c>
      <c r="AI68" s="587" t="str">
        <f t="shared" si="19"/>
        <v>'NTM'</v>
      </c>
      <c r="AJ68" s="580">
        <f t="shared" si="20"/>
        <v>7.0999999999999994E-2</v>
      </c>
      <c r="AK68" s="239">
        <f t="shared" si="24"/>
        <v>30</v>
      </c>
      <c r="AL68" s="268">
        <f t="shared" si="36"/>
        <v>90</v>
      </c>
      <c r="AM68" s="249">
        <f t="shared" si="37"/>
        <v>2.25</v>
      </c>
      <c r="AN68" s="249">
        <f t="shared" si="38"/>
        <v>9.77</v>
      </c>
      <c r="AO68" s="239">
        <f t="shared" si="39"/>
        <v>2.4</v>
      </c>
      <c r="AP68" s="239">
        <f t="shared" si="40"/>
        <v>9</v>
      </c>
      <c r="AQ68" s="239">
        <v>0</v>
      </c>
      <c r="AR68" s="239">
        <v>15</v>
      </c>
      <c r="AS68" s="239">
        <f t="shared" si="41"/>
        <v>2.4</v>
      </c>
      <c r="AT68" s="239">
        <v>0</v>
      </c>
      <c r="AU68" s="239">
        <v>0</v>
      </c>
      <c r="AV68" s="239">
        <f t="shared" si="21"/>
        <v>90</v>
      </c>
      <c r="AW68" s="239">
        <f t="shared" si="42"/>
        <v>0.26</v>
      </c>
      <c r="AX68" s="239" t="s">
        <v>14</v>
      </c>
      <c r="AY68" s="239" t="s">
        <v>15</v>
      </c>
      <c r="AZ68" s="239" t="s">
        <v>14</v>
      </c>
      <c r="BA68" s="239" t="s">
        <v>15</v>
      </c>
      <c r="BB68" s="239">
        <v>0</v>
      </c>
      <c r="BC68" s="239">
        <v>0</v>
      </c>
      <c r="BD68" s="239">
        <f t="shared" si="25"/>
        <v>1</v>
      </c>
      <c r="BE68" s="239">
        <f t="shared" si="43"/>
        <v>-15</v>
      </c>
      <c r="BF68" s="239">
        <f t="shared" si="44"/>
        <v>4000</v>
      </c>
      <c r="BG68" s="239">
        <v>1</v>
      </c>
      <c r="BH68" s="239">
        <v>1</v>
      </c>
      <c r="BI68" s="239">
        <v>1</v>
      </c>
      <c r="BJ68" s="239"/>
      <c r="BK68" s="239">
        <v>1</v>
      </c>
      <c r="BL68" s="239">
        <v>1</v>
      </c>
      <c r="BM68" s="239">
        <f t="shared" si="45"/>
        <v>400</v>
      </c>
      <c r="BN68" s="239">
        <f t="shared" si="46"/>
        <v>4000</v>
      </c>
      <c r="BO68" s="239">
        <v>0</v>
      </c>
    </row>
    <row r="69" spans="1:67" s="32" customFormat="1" ht="12" customHeight="1" x14ac:dyDescent="0.2">
      <c r="A69" s="45" t="str">
        <f t="shared" si="29"/>
        <v>160009010</v>
      </c>
      <c r="B69" s="46">
        <v>1.6</v>
      </c>
      <c r="C69" s="47" t="s">
        <v>250</v>
      </c>
      <c r="D69" s="46" t="s">
        <v>181</v>
      </c>
      <c r="E69" s="48">
        <v>0</v>
      </c>
      <c r="F69" s="49">
        <v>1.35</v>
      </c>
      <c r="G69" s="45" t="s">
        <v>106</v>
      </c>
      <c r="H69" s="46">
        <f>'Wind Conditions'!$C$6</f>
        <v>12</v>
      </c>
      <c r="I69" s="471">
        <f>'Wind Conditions'!$C$20</f>
        <v>9.8021333333333349E-2</v>
      </c>
      <c r="J69" s="56">
        <f>'Wind Conditions'!$D$20</f>
        <v>7.0999999999999994E-2</v>
      </c>
      <c r="K69" s="46" t="str">
        <f t="shared" si="26"/>
        <v>J</v>
      </c>
      <c r="L69" s="46">
        <f t="shared" si="27"/>
        <v>90</v>
      </c>
      <c r="M69" s="545">
        <v>-15</v>
      </c>
      <c r="N69" s="46" t="s">
        <v>183</v>
      </c>
      <c r="O69" s="61">
        <f>VLOOKUP(MOD(180-$L69,360),'Wave and Current Conditions'!$C$33:$E$44,2,TRUE)</f>
        <v>2.25</v>
      </c>
      <c r="P69" s="61">
        <f>VLOOKUP(MOD(180-$L69,360),'Wave and Current Conditions'!$C$33:$E$44,3,TRUE)</f>
        <v>9.77</v>
      </c>
      <c r="Q69" s="46">
        <f t="shared" si="28"/>
        <v>10</v>
      </c>
      <c r="R69" s="49">
        <f t="shared" si="30"/>
        <v>90</v>
      </c>
      <c r="S69" s="62" t="s">
        <v>184</v>
      </c>
      <c r="T69" s="32">
        <f t="shared" si="31"/>
        <v>90</v>
      </c>
      <c r="U69" s="66">
        <f>'Wave and Current Conditions'!$D$99</f>
        <v>0.26</v>
      </c>
      <c r="V69" s="46">
        <v>400</v>
      </c>
      <c r="W69" s="46">
        <v>3600</v>
      </c>
      <c r="X69" s="49">
        <v>0.01</v>
      </c>
      <c r="Y69" s="248"/>
      <c r="Z69" s="239"/>
      <c r="AA69" s="239"/>
      <c r="AB69" s="239" t="str">
        <f t="shared" si="32"/>
        <v>'160009010'</v>
      </c>
      <c r="AC69" s="239" t="str">
        <f t="shared" si="22"/>
        <v>''POW'</v>
      </c>
      <c r="AD69" s="239">
        <f t="shared" si="33"/>
        <v>90</v>
      </c>
      <c r="AE69" s="239">
        <f t="shared" si="34"/>
        <v>12</v>
      </c>
      <c r="AF69" s="239">
        <f t="shared" si="23"/>
        <v>1</v>
      </c>
      <c r="AG69" s="239" t="str">
        <f t="shared" si="35"/>
        <v>'J'</v>
      </c>
      <c r="AH69" s="590">
        <f t="shared" si="18"/>
        <v>1.1762560000000002</v>
      </c>
      <c r="AI69" s="587" t="str">
        <f t="shared" si="19"/>
        <v>'NTM'</v>
      </c>
      <c r="AJ69" s="580">
        <f t="shared" si="20"/>
        <v>7.0999999999999994E-2</v>
      </c>
      <c r="AK69" s="239">
        <f t="shared" si="24"/>
        <v>30</v>
      </c>
      <c r="AL69" s="268">
        <f t="shared" si="36"/>
        <v>90</v>
      </c>
      <c r="AM69" s="249">
        <f t="shared" si="37"/>
        <v>2.25</v>
      </c>
      <c r="AN69" s="249">
        <f t="shared" si="38"/>
        <v>9.77</v>
      </c>
      <c r="AO69" s="239">
        <f t="shared" si="39"/>
        <v>2.4</v>
      </c>
      <c r="AP69" s="239">
        <f t="shared" si="40"/>
        <v>10</v>
      </c>
      <c r="AQ69" s="239">
        <v>0</v>
      </c>
      <c r="AR69" s="239">
        <v>15</v>
      </c>
      <c r="AS69" s="239">
        <f t="shared" si="41"/>
        <v>2.4</v>
      </c>
      <c r="AT69" s="239">
        <v>0</v>
      </c>
      <c r="AU69" s="239">
        <v>0</v>
      </c>
      <c r="AV69" s="239">
        <f t="shared" si="21"/>
        <v>90</v>
      </c>
      <c r="AW69" s="239">
        <f t="shared" si="42"/>
        <v>0.26</v>
      </c>
      <c r="AX69" s="239" t="s">
        <v>14</v>
      </c>
      <c r="AY69" s="239" t="s">
        <v>15</v>
      </c>
      <c r="AZ69" s="239" t="s">
        <v>14</v>
      </c>
      <c r="BA69" s="239" t="s">
        <v>15</v>
      </c>
      <c r="BB69" s="239">
        <v>0</v>
      </c>
      <c r="BC69" s="239">
        <v>0</v>
      </c>
      <c r="BD69" s="239">
        <f t="shared" si="25"/>
        <v>1</v>
      </c>
      <c r="BE69" s="239">
        <f t="shared" si="43"/>
        <v>-15</v>
      </c>
      <c r="BF69" s="239">
        <f t="shared" si="44"/>
        <v>4000</v>
      </c>
      <c r="BG69" s="239">
        <v>1</v>
      </c>
      <c r="BH69" s="239">
        <v>1</v>
      </c>
      <c r="BI69" s="239">
        <v>1</v>
      </c>
      <c r="BJ69" s="239"/>
      <c r="BK69" s="239">
        <v>1</v>
      </c>
      <c r="BL69" s="239">
        <v>1</v>
      </c>
      <c r="BM69" s="239">
        <f t="shared" si="45"/>
        <v>400</v>
      </c>
      <c r="BN69" s="239">
        <f t="shared" si="46"/>
        <v>4000</v>
      </c>
      <c r="BO69" s="239">
        <v>0</v>
      </c>
    </row>
    <row r="70" spans="1:67" s="32" customFormat="1" ht="12" customHeight="1" x14ac:dyDescent="0.2">
      <c r="A70" s="45" t="str">
        <f t="shared" ref="A70:A101" si="47">TEXT(B70*10,"00")&amp;TEXT(E70,"00")&amp;TEXT(L70,"000")&amp;TEXT(Q70,"00")</f>
        <v>160009011</v>
      </c>
      <c r="B70" s="46">
        <v>1.6</v>
      </c>
      <c r="C70" s="47" t="s">
        <v>250</v>
      </c>
      <c r="D70" s="46" t="s">
        <v>181</v>
      </c>
      <c r="E70" s="48">
        <v>0</v>
      </c>
      <c r="F70" s="49">
        <v>1.35</v>
      </c>
      <c r="G70" s="46" t="s">
        <v>106</v>
      </c>
      <c r="H70" s="46">
        <f>'Wind Conditions'!$C$6</f>
        <v>12</v>
      </c>
      <c r="I70" s="471">
        <f>'Wind Conditions'!$C$20</f>
        <v>9.8021333333333349E-2</v>
      </c>
      <c r="J70" s="56">
        <f>'Wind Conditions'!$D$20</f>
        <v>7.0999999999999994E-2</v>
      </c>
      <c r="K70" s="46" t="str">
        <f t="shared" si="26"/>
        <v>K</v>
      </c>
      <c r="L70" s="46">
        <f t="shared" si="27"/>
        <v>90</v>
      </c>
      <c r="M70" s="545">
        <v>-15</v>
      </c>
      <c r="N70" s="46" t="s">
        <v>183</v>
      </c>
      <c r="O70" s="61">
        <f>VLOOKUP(MOD(180-$L70,360),'Wave and Current Conditions'!$C$33:$E$44,2,TRUE)</f>
        <v>2.25</v>
      </c>
      <c r="P70" s="61">
        <f>VLOOKUP(MOD(180-$L70,360),'Wave and Current Conditions'!$C$33:$E$44,3,TRUE)</f>
        <v>9.77</v>
      </c>
      <c r="Q70" s="46">
        <f t="shared" si="28"/>
        <v>11</v>
      </c>
      <c r="R70" s="49">
        <f t="shared" ref="R70:R101" si="48">L70</f>
        <v>90</v>
      </c>
      <c r="S70" s="62" t="s">
        <v>184</v>
      </c>
      <c r="T70" s="32">
        <f t="shared" ref="T70:T101" si="49">R70</f>
        <v>90</v>
      </c>
      <c r="U70" s="66">
        <f>'Wave and Current Conditions'!$D$99</f>
        <v>0.26</v>
      </c>
      <c r="V70" s="46">
        <v>400</v>
      </c>
      <c r="W70" s="46">
        <v>3600</v>
      </c>
      <c r="X70" s="49">
        <v>0.01</v>
      </c>
      <c r="Y70" s="248"/>
      <c r="Z70" s="239"/>
      <c r="AA70" s="239"/>
      <c r="AB70" s="239" t="str">
        <f t="shared" ref="AB70:AB101" si="50">"'"&amp;A70&amp;"'"</f>
        <v>'160009011'</v>
      </c>
      <c r="AC70" s="239" t="str">
        <f t="shared" si="22"/>
        <v>''POW'</v>
      </c>
      <c r="AD70" s="239">
        <f t="shared" ref="AD70:AD101" si="51">L70</f>
        <v>90</v>
      </c>
      <c r="AE70" s="239">
        <f t="shared" ref="AE70:AE101" si="52">H70</f>
        <v>12</v>
      </c>
      <c r="AF70" s="239">
        <f t="shared" si="23"/>
        <v>1</v>
      </c>
      <c r="AG70" s="239" t="str">
        <f t="shared" ref="AG70:AG101" si="53">"'"&amp;K70&amp;"'"</f>
        <v>'K'</v>
      </c>
      <c r="AH70" s="590">
        <f t="shared" si="18"/>
        <v>1.1762560000000002</v>
      </c>
      <c r="AI70" s="587" t="str">
        <f t="shared" si="19"/>
        <v>'NTM'</v>
      </c>
      <c r="AJ70" s="580">
        <f t="shared" si="20"/>
        <v>7.0999999999999994E-2</v>
      </c>
      <c r="AK70" s="239">
        <f t="shared" si="24"/>
        <v>30</v>
      </c>
      <c r="AL70" s="268">
        <f t="shared" ref="AL70:AL101" si="54">R70</f>
        <v>90</v>
      </c>
      <c r="AM70" s="249">
        <f t="shared" ref="AM70:AM101" si="55">O70</f>
        <v>2.25</v>
      </c>
      <c r="AN70" s="249">
        <f t="shared" ref="AN70:AN101" si="56">P70</f>
        <v>9.77</v>
      </c>
      <c r="AO70" s="239">
        <f t="shared" ref="AO70:AO101" si="57">gamma</f>
        <v>2.4</v>
      </c>
      <c r="AP70" s="239">
        <f t="shared" ref="AP70:AP101" si="58">Q70</f>
        <v>11</v>
      </c>
      <c r="AQ70" s="239">
        <v>0</v>
      </c>
      <c r="AR70" s="239">
        <v>15</v>
      </c>
      <c r="AS70" s="239">
        <f t="shared" ref="AS70:AS101" si="59">gamma</f>
        <v>2.4</v>
      </c>
      <c r="AT70" s="239">
        <v>0</v>
      </c>
      <c r="AU70" s="239">
        <v>0</v>
      </c>
      <c r="AV70" s="239">
        <f t="shared" si="21"/>
        <v>90</v>
      </c>
      <c r="AW70" s="239">
        <f t="shared" ref="AW70:AW101" si="60">U70</f>
        <v>0.26</v>
      </c>
      <c r="AX70" s="239" t="s">
        <v>14</v>
      </c>
      <c r="AY70" s="239" t="s">
        <v>15</v>
      </c>
      <c r="AZ70" s="239" t="s">
        <v>14</v>
      </c>
      <c r="BA70" s="239" t="s">
        <v>15</v>
      </c>
      <c r="BB70" s="239">
        <v>0</v>
      </c>
      <c r="BC70" s="239">
        <v>0</v>
      </c>
      <c r="BD70" s="239">
        <f t="shared" si="25"/>
        <v>1</v>
      </c>
      <c r="BE70" s="239">
        <f t="shared" ref="BE70:BE101" si="61">M70</f>
        <v>-15</v>
      </c>
      <c r="BF70" s="239">
        <f t="shared" ref="BF70:BF101" si="62">V70+W70</f>
        <v>4000</v>
      </c>
      <c r="BG70" s="239">
        <v>1</v>
      </c>
      <c r="BH70" s="239">
        <v>1</v>
      </c>
      <c r="BI70" s="239">
        <v>1</v>
      </c>
      <c r="BJ70" s="239"/>
      <c r="BK70" s="239">
        <v>1</v>
      </c>
      <c r="BL70" s="239">
        <v>1</v>
      </c>
      <c r="BM70" s="239">
        <f t="shared" ref="BM70:BM101" si="63">V70</f>
        <v>400</v>
      </c>
      <c r="BN70" s="239">
        <f t="shared" ref="BN70:BN101" si="64">BF70</f>
        <v>4000</v>
      </c>
      <c r="BO70" s="239">
        <v>0</v>
      </c>
    </row>
    <row r="71" spans="1:67" s="33" customFormat="1" ht="12" customHeight="1" x14ac:dyDescent="0.2">
      <c r="A71" s="50" t="str">
        <f t="shared" si="47"/>
        <v>160009012</v>
      </c>
      <c r="B71" s="51">
        <v>1.6</v>
      </c>
      <c r="C71" s="47" t="s">
        <v>250</v>
      </c>
      <c r="D71" s="51" t="s">
        <v>181</v>
      </c>
      <c r="E71" s="52">
        <v>0</v>
      </c>
      <c r="F71" s="53">
        <v>1.35</v>
      </c>
      <c r="G71" s="51" t="s">
        <v>106</v>
      </c>
      <c r="H71" s="51">
        <f>'Wind Conditions'!$C$6</f>
        <v>12</v>
      </c>
      <c r="I71" s="472">
        <f>'Wind Conditions'!$C$20</f>
        <v>9.8021333333333349E-2</v>
      </c>
      <c r="J71" s="57">
        <f>'Wind Conditions'!$D$20</f>
        <v>7.0999999999999994E-2</v>
      </c>
      <c r="K71" s="51" t="str">
        <f t="shared" si="26"/>
        <v>L</v>
      </c>
      <c r="L71" s="51">
        <f t="shared" si="27"/>
        <v>90</v>
      </c>
      <c r="M71" s="545">
        <v>-15</v>
      </c>
      <c r="N71" s="51" t="s">
        <v>183</v>
      </c>
      <c r="O71" s="61">
        <f>VLOOKUP(MOD(180-$L71,360),'Wave and Current Conditions'!$C$33:$E$44,2,TRUE)</f>
        <v>2.25</v>
      </c>
      <c r="P71" s="61">
        <f>VLOOKUP(MOD(180-$L71,360),'Wave and Current Conditions'!$C$33:$E$44,3,TRUE)</f>
        <v>9.77</v>
      </c>
      <c r="Q71" s="51">
        <f t="shared" si="28"/>
        <v>12</v>
      </c>
      <c r="R71" s="53">
        <f t="shared" si="48"/>
        <v>90</v>
      </c>
      <c r="S71" s="33" t="s">
        <v>184</v>
      </c>
      <c r="T71" s="33">
        <f t="shared" si="49"/>
        <v>90</v>
      </c>
      <c r="U71" s="67">
        <f>'Wave and Current Conditions'!$D$99</f>
        <v>0.26</v>
      </c>
      <c r="V71" s="46">
        <v>400</v>
      </c>
      <c r="W71" s="51">
        <v>3600</v>
      </c>
      <c r="X71" s="53">
        <v>0.01</v>
      </c>
      <c r="Y71" s="252"/>
      <c r="Z71" s="250"/>
      <c r="AA71" s="250"/>
      <c r="AB71" s="239" t="str">
        <f t="shared" si="50"/>
        <v>'160009012'</v>
      </c>
      <c r="AC71" s="239" t="str">
        <f t="shared" si="22"/>
        <v>''POW'</v>
      </c>
      <c r="AD71" s="239">
        <f t="shared" si="51"/>
        <v>90</v>
      </c>
      <c r="AE71" s="239">
        <f t="shared" si="52"/>
        <v>12</v>
      </c>
      <c r="AF71" s="239">
        <f t="shared" si="23"/>
        <v>1</v>
      </c>
      <c r="AG71" s="239" t="str">
        <f t="shared" si="53"/>
        <v>'L'</v>
      </c>
      <c r="AH71" s="590">
        <f t="shared" ref="AH71:AH134" si="65">IF(I71="", -1,I71*H71)</f>
        <v>1.1762560000000002</v>
      </c>
      <c r="AI71" s="587" t="str">
        <f t="shared" ref="AI71:AI134" si="66">"'"&amp;G71&amp;"'"</f>
        <v>'NTM'</v>
      </c>
      <c r="AJ71" s="580">
        <f t="shared" ref="AJ71:AJ134" si="67">J71</f>
        <v>7.0999999999999994E-2</v>
      </c>
      <c r="AK71" s="239">
        <f t="shared" si="24"/>
        <v>30</v>
      </c>
      <c r="AL71" s="268">
        <f t="shared" si="54"/>
        <v>90</v>
      </c>
      <c r="AM71" s="249">
        <f t="shared" si="55"/>
        <v>2.25</v>
      </c>
      <c r="AN71" s="249">
        <f t="shared" si="56"/>
        <v>9.77</v>
      </c>
      <c r="AO71" s="239">
        <f t="shared" si="57"/>
        <v>2.4</v>
      </c>
      <c r="AP71" s="239">
        <f t="shared" si="58"/>
        <v>12</v>
      </c>
      <c r="AQ71" s="239">
        <v>0</v>
      </c>
      <c r="AR71" s="239">
        <v>15</v>
      </c>
      <c r="AS71" s="239">
        <f t="shared" si="59"/>
        <v>2.4</v>
      </c>
      <c r="AT71" s="239">
        <v>0</v>
      </c>
      <c r="AU71" s="239">
        <v>0</v>
      </c>
      <c r="AV71" s="239">
        <f t="shared" ref="AV71:AV134" si="68">T71</f>
        <v>90</v>
      </c>
      <c r="AW71" s="239">
        <f t="shared" si="60"/>
        <v>0.26</v>
      </c>
      <c r="AX71" s="239" t="s">
        <v>14</v>
      </c>
      <c r="AY71" s="239" t="s">
        <v>15</v>
      </c>
      <c r="AZ71" s="239" t="s">
        <v>14</v>
      </c>
      <c r="BA71" s="239" t="s">
        <v>15</v>
      </c>
      <c r="BB71" s="239">
        <v>0</v>
      </c>
      <c r="BC71" s="239">
        <v>0</v>
      </c>
      <c r="BD71" s="239">
        <f t="shared" si="25"/>
        <v>1</v>
      </c>
      <c r="BE71" s="239">
        <f t="shared" si="61"/>
        <v>-15</v>
      </c>
      <c r="BF71" s="239">
        <f t="shared" si="62"/>
        <v>4000</v>
      </c>
      <c r="BG71" s="239">
        <v>1</v>
      </c>
      <c r="BH71" s="239">
        <v>1</v>
      </c>
      <c r="BI71" s="239">
        <v>1</v>
      </c>
      <c r="BJ71" s="239"/>
      <c r="BK71" s="239">
        <v>1</v>
      </c>
      <c r="BL71" s="239">
        <v>1</v>
      </c>
      <c r="BM71" s="239">
        <f t="shared" si="63"/>
        <v>400</v>
      </c>
      <c r="BN71" s="239">
        <f t="shared" si="64"/>
        <v>4000</v>
      </c>
      <c r="BO71" s="239">
        <v>0</v>
      </c>
    </row>
    <row r="72" spans="1:67" s="32" customFormat="1" ht="12" customHeight="1" x14ac:dyDescent="0.2">
      <c r="A72" s="45" t="str">
        <f t="shared" si="47"/>
        <v>160009013</v>
      </c>
      <c r="B72" s="46">
        <v>1.6</v>
      </c>
      <c r="C72" s="47" t="s">
        <v>250</v>
      </c>
      <c r="D72" s="46" t="s">
        <v>181</v>
      </c>
      <c r="E72" s="48">
        <v>0</v>
      </c>
      <c r="F72" s="49">
        <v>1.35</v>
      </c>
      <c r="G72" s="46" t="s">
        <v>106</v>
      </c>
      <c r="H72" s="46">
        <f>'Wind Conditions'!$C$6</f>
        <v>12</v>
      </c>
      <c r="I72" s="471">
        <f>'Wind Conditions'!$C$20</f>
        <v>9.8021333333333349E-2</v>
      </c>
      <c r="J72" s="56">
        <f>'Wind Conditions'!$D$20</f>
        <v>7.0999999999999994E-2</v>
      </c>
      <c r="K72" s="46" t="str">
        <f t="shared" si="26"/>
        <v>M</v>
      </c>
      <c r="L72" s="46">
        <f t="shared" si="27"/>
        <v>90</v>
      </c>
      <c r="M72" s="545">
        <v>-15</v>
      </c>
      <c r="N72" s="46" t="s">
        <v>183</v>
      </c>
      <c r="O72" s="61">
        <f>VLOOKUP(MOD(180-$L72,360),'Wave and Current Conditions'!$C$33:$E$44,2,TRUE)</f>
        <v>2.25</v>
      </c>
      <c r="P72" s="61">
        <f>VLOOKUP(MOD(180-$L72,360),'Wave and Current Conditions'!$C$33:$E$44,3,TRUE)</f>
        <v>9.77</v>
      </c>
      <c r="Q72" s="46">
        <f t="shared" si="28"/>
        <v>13</v>
      </c>
      <c r="R72" s="49">
        <f t="shared" si="48"/>
        <v>90</v>
      </c>
      <c r="S72" s="32" t="s">
        <v>184</v>
      </c>
      <c r="T72" s="32">
        <f t="shared" si="49"/>
        <v>90</v>
      </c>
      <c r="U72" s="66">
        <f>'Wave and Current Conditions'!$D$99</f>
        <v>0.26</v>
      </c>
      <c r="V72" s="46">
        <v>400</v>
      </c>
      <c r="W72" s="46">
        <v>3600</v>
      </c>
      <c r="X72" s="49">
        <v>0.01</v>
      </c>
      <c r="Y72" s="248"/>
      <c r="Z72" s="239"/>
      <c r="AA72" s="239"/>
      <c r="AB72" s="239" t="str">
        <f t="shared" si="50"/>
        <v>'160009013'</v>
      </c>
      <c r="AC72" s="239" t="str">
        <f t="shared" ref="AC72:AC135" si="69">AC71</f>
        <v>''POW'</v>
      </c>
      <c r="AD72" s="239">
        <f t="shared" si="51"/>
        <v>90</v>
      </c>
      <c r="AE72" s="239">
        <f t="shared" si="52"/>
        <v>12</v>
      </c>
      <c r="AF72" s="239">
        <f t="shared" ref="AF72:AF135" si="70">AF71</f>
        <v>1</v>
      </c>
      <c r="AG72" s="239" t="str">
        <f t="shared" si="53"/>
        <v>'M'</v>
      </c>
      <c r="AH72" s="590">
        <f t="shared" si="65"/>
        <v>1.1762560000000002</v>
      </c>
      <c r="AI72" s="587" t="str">
        <f t="shared" si="66"/>
        <v>'NTM'</v>
      </c>
      <c r="AJ72" s="580">
        <f t="shared" si="67"/>
        <v>7.0999999999999994E-2</v>
      </c>
      <c r="AK72" s="239">
        <f t="shared" ref="AK72:AK135" si="71">AK71</f>
        <v>30</v>
      </c>
      <c r="AL72" s="268">
        <f t="shared" si="54"/>
        <v>90</v>
      </c>
      <c r="AM72" s="249">
        <f t="shared" si="55"/>
        <v>2.25</v>
      </c>
      <c r="AN72" s="249">
        <f t="shared" si="56"/>
        <v>9.77</v>
      </c>
      <c r="AO72" s="239">
        <f t="shared" si="57"/>
        <v>2.4</v>
      </c>
      <c r="AP72" s="239">
        <f t="shared" si="58"/>
        <v>13</v>
      </c>
      <c r="AQ72" s="239">
        <v>0</v>
      </c>
      <c r="AR72" s="239">
        <v>15</v>
      </c>
      <c r="AS72" s="239">
        <f t="shared" si="59"/>
        <v>2.4</v>
      </c>
      <c r="AT72" s="239">
        <v>0</v>
      </c>
      <c r="AU72" s="239">
        <v>0</v>
      </c>
      <c r="AV72" s="239">
        <f t="shared" si="68"/>
        <v>90</v>
      </c>
      <c r="AW72" s="239">
        <f t="shared" si="60"/>
        <v>0.26</v>
      </c>
      <c r="AX72" s="239" t="s">
        <v>14</v>
      </c>
      <c r="AY72" s="239" t="s">
        <v>15</v>
      </c>
      <c r="AZ72" s="239" t="s">
        <v>14</v>
      </c>
      <c r="BA72" s="239" t="s">
        <v>15</v>
      </c>
      <c r="BB72" s="239">
        <v>0</v>
      </c>
      <c r="BC72" s="239">
        <v>0</v>
      </c>
      <c r="BD72" s="239">
        <f t="shared" ref="BD72:BD135" si="72">BD71</f>
        <v>1</v>
      </c>
      <c r="BE72" s="239">
        <f t="shared" si="61"/>
        <v>-15</v>
      </c>
      <c r="BF72" s="239">
        <f t="shared" si="62"/>
        <v>4000</v>
      </c>
      <c r="BG72" s="239">
        <v>1</v>
      </c>
      <c r="BH72" s="239">
        <v>1</v>
      </c>
      <c r="BI72" s="239">
        <v>1</v>
      </c>
      <c r="BJ72" s="239"/>
      <c r="BK72" s="239">
        <v>1</v>
      </c>
      <c r="BL72" s="239">
        <v>1</v>
      </c>
      <c r="BM72" s="239">
        <f t="shared" si="63"/>
        <v>400</v>
      </c>
      <c r="BN72" s="239">
        <f t="shared" si="64"/>
        <v>4000</v>
      </c>
      <c r="BO72" s="239">
        <v>0</v>
      </c>
    </row>
    <row r="73" spans="1:67" s="32" customFormat="1" ht="12" customHeight="1" x14ac:dyDescent="0.2">
      <c r="A73" s="45" t="str">
        <f t="shared" si="47"/>
        <v>160009014</v>
      </c>
      <c r="B73" s="46">
        <v>1.6</v>
      </c>
      <c r="C73" s="47" t="s">
        <v>250</v>
      </c>
      <c r="D73" s="46" t="s">
        <v>181</v>
      </c>
      <c r="E73" s="48">
        <v>0</v>
      </c>
      <c r="F73" s="49">
        <v>1.35</v>
      </c>
      <c r="G73" s="46" t="s">
        <v>106</v>
      </c>
      <c r="H73" s="46">
        <f>'Wind Conditions'!$C$6</f>
        <v>12</v>
      </c>
      <c r="I73" s="471">
        <f>'Wind Conditions'!$C$20</f>
        <v>9.8021333333333349E-2</v>
      </c>
      <c r="J73" s="56">
        <f>'Wind Conditions'!$D$20</f>
        <v>7.0999999999999994E-2</v>
      </c>
      <c r="K73" s="46" t="str">
        <f t="shared" si="26"/>
        <v>N</v>
      </c>
      <c r="L73" s="46">
        <f t="shared" si="27"/>
        <v>90</v>
      </c>
      <c r="M73" s="545">
        <v>-15</v>
      </c>
      <c r="N73" s="46" t="s">
        <v>183</v>
      </c>
      <c r="O73" s="61">
        <f>VLOOKUP(MOD(180-$L73,360),'Wave and Current Conditions'!$C$33:$E$44,2,TRUE)</f>
        <v>2.25</v>
      </c>
      <c r="P73" s="61">
        <f>VLOOKUP(MOD(180-$L73,360),'Wave and Current Conditions'!$C$33:$E$44,3,TRUE)</f>
        <v>9.77</v>
      </c>
      <c r="Q73" s="46">
        <f t="shared" si="28"/>
        <v>14</v>
      </c>
      <c r="R73" s="49">
        <f t="shared" si="48"/>
        <v>90</v>
      </c>
      <c r="S73" s="32" t="s">
        <v>184</v>
      </c>
      <c r="T73" s="32">
        <f t="shared" si="49"/>
        <v>90</v>
      </c>
      <c r="U73" s="66">
        <f>'Wave and Current Conditions'!$D$99</f>
        <v>0.26</v>
      </c>
      <c r="V73" s="46">
        <v>400</v>
      </c>
      <c r="W73" s="46">
        <v>3600</v>
      </c>
      <c r="X73" s="49">
        <v>0.01</v>
      </c>
      <c r="Y73" s="248"/>
      <c r="Z73" s="239"/>
      <c r="AA73" s="239"/>
      <c r="AB73" s="239" t="str">
        <f t="shared" si="50"/>
        <v>'160009014'</v>
      </c>
      <c r="AC73" s="239" t="str">
        <f t="shared" si="69"/>
        <v>''POW'</v>
      </c>
      <c r="AD73" s="239">
        <f t="shared" si="51"/>
        <v>90</v>
      </c>
      <c r="AE73" s="239">
        <f t="shared" si="52"/>
        <v>12</v>
      </c>
      <c r="AF73" s="239">
        <f t="shared" si="70"/>
        <v>1</v>
      </c>
      <c r="AG73" s="239" t="str">
        <f t="shared" si="53"/>
        <v>'N'</v>
      </c>
      <c r="AH73" s="590">
        <f t="shared" si="65"/>
        <v>1.1762560000000002</v>
      </c>
      <c r="AI73" s="587" t="str">
        <f t="shared" si="66"/>
        <v>'NTM'</v>
      </c>
      <c r="AJ73" s="580">
        <f t="shared" si="67"/>
        <v>7.0999999999999994E-2</v>
      </c>
      <c r="AK73" s="239">
        <f t="shared" si="71"/>
        <v>30</v>
      </c>
      <c r="AL73" s="268">
        <f t="shared" si="54"/>
        <v>90</v>
      </c>
      <c r="AM73" s="249">
        <f t="shared" si="55"/>
        <v>2.25</v>
      </c>
      <c r="AN73" s="249">
        <f t="shared" si="56"/>
        <v>9.77</v>
      </c>
      <c r="AO73" s="239">
        <f t="shared" si="57"/>
        <v>2.4</v>
      </c>
      <c r="AP73" s="239">
        <f t="shared" si="58"/>
        <v>14</v>
      </c>
      <c r="AQ73" s="239">
        <v>0</v>
      </c>
      <c r="AR73" s="239">
        <v>15</v>
      </c>
      <c r="AS73" s="239">
        <f t="shared" si="59"/>
        <v>2.4</v>
      </c>
      <c r="AT73" s="239">
        <v>0</v>
      </c>
      <c r="AU73" s="239">
        <v>0</v>
      </c>
      <c r="AV73" s="239">
        <f t="shared" si="68"/>
        <v>90</v>
      </c>
      <c r="AW73" s="239">
        <f t="shared" si="60"/>
        <v>0.26</v>
      </c>
      <c r="AX73" s="239" t="s">
        <v>14</v>
      </c>
      <c r="AY73" s="239" t="s">
        <v>15</v>
      </c>
      <c r="AZ73" s="239" t="s">
        <v>14</v>
      </c>
      <c r="BA73" s="239" t="s">
        <v>15</v>
      </c>
      <c r="BB73" s="239">
        <v>0</v>
      </c>
      <c r="BC73" s="239">
        <v>0</v>
      </c>
      <c r="BD73" s="239">
        <f t="shared" si="72"/>
        <v>1</v>
      </c>
      <c r="BE73" s="239">
        <f t="shared" si="61"/>
        <v>-15</v>
      </c>
      <c r="BF73" s="239">
        <f t="shared" si="62"/>
        <v>4000</v>
      </c>
      <c r="BG73" s="239">
        <v>1</v>
      </c>
      <c r="BH73" s="239">
        <v>1</v>
      </c>
      <c r="BI73" s="239">
        <v>1</v>
      </c>
      <c r="BJ73" s="239"/>
      <c r="BK73" s="239">
        <v>1</v>
      </c>
      <c r="BL73" s="239">
        <v>1</v>
      </c>
      <c r="BM73" s="239">
        <f t="shared" si="63"/>
        <v>400</v>
      </c>
      <c r="BN73" s="239">
        <f t="shared" si="64"/>
        <v>4000</v>
      </c>
      <c r="BO73" s="239">
        <v>0</v>
      </c>
    </row>
    <row r="74" spans="1:67" s="33" customFormat="1" ht="12" customHeight="1" x14ac:dyDescent="0.2">
      <c r="A74" s="45" t="str">
        <f t="shared" si="47"/>
        <v>160009015</v>
      </c>
      <c r="B74" s="46">
        <v>1.6</v>
      </c>
      <c r="C74" s="47" t="s">
        <v>250</v>
      </c>
      <c r="D74" s="46" t="s">
        <v>181</v>
      </c>
      <c r="E74" s="48">
        <v>0</v>
      </c>
      <c r="F74" s="49">
        <v>1.35</v>
      </c>
      <c r="G74" s="46" t="s">
        <v>106</v>
      </c>
      <c r="H74" s="46">
        <f>'Wind Conditions'!$C$6</f>
        <v>12</v>
      </c>
      <c r="I74" s="471">
        <f>'Wind Conditions'!$C$20</f>
        <v>9.8021333333333349E-2</v>
      </c>
      <c r="J74" s="56">
        <f>'Wind Conditions'!$D$20</f>
        <v>7.0999999999999994E-2</v>
      </c>
      <c r="K74" s="46" t="str">
        <f t="shared" si="26"/>
        <v>O</v>
      </c>
      <c r="L74" s="46">
        <f t="shared" si="27"/>
        <v>90</v>
      </c>
      <c r="M74" s="545">
        <v>-15</v>
      </c>
      <c r="N74" s="46" t="s">
        <v>183</v>
      </c>
      <c r="O74" s="61">
        <f>VLOOKUP(MOD(180-$L74,360),'Wave and Current Conditions'!$C$33:$E$44,2,TRUE)</f>
        <v>2.25</v>
      </c>
      <c r="P74" s="61">
        <f>VLOOKUP(MOD(180-$L74,360),'Wave and Current Conditions'!$C$33:$E$44,3,TRUE)</f>
        <v>9.77</v>
      </c>
      <c r="Q74" s="46">
        <f t="shared" si="28"/>
        <v>15</v>
      </c>
      <c r="R74" s="49">
        <f t="shared" si="48"/>
        <v>90</v>
      </c>
      <c r="S74" s="32" t="s">
        <v>184</v>
      </c>
      <c r="T74" s="32">
        <f t="shared" si="49"/>
        <v>90</v>
      </c>
      <c r="U74" s="66">
        <f>'Wave and Current Conditions'!$D$99</f>
        <v>0.26</v>
      </c>
      <c r="V74" s="46">
        <v>400</v>
      </c>
      <c r="W74" s="46">
        <v>3600</v>
      </c>
      <c r="X74" s="49">
        <v>0.01</v>
      </c>
      <c r="Y74" s="248"/>
      <c r="Z74" s="250"/>
      <c r="AA74" s="250"/>
      <c r="AB74" s="239" t="str">
        <f t="shared" si="50"/>
        <v>'160009015'</v>
      </c>
      <c r="AC74" s="239" t="str">
        <f t="shared" si="69"/>
        <v>''POW'</v>
      </c>
      <c r="AD74" s="239">
        <f t="shared" si="51"/>
        <v>90</v>
      </c>
      <c r="AE74" s="239">
        <f t="shared" si="52"/>
        <v>12</v>
      </c>
      <c r="AF74" s="239">
        <f t="shared" si="70"/>
        <v>1</v>
      </c>
      <c r="AG74" s="239" t="str">
        <f t="shared" si="53"/>
        <v>'O'</v>
      </c>
      <c r="AH74" s="590">
        <f t="shared" si="65"/>
        <v>1.1762560000000002</v>
      </c>
      <c r="AI74" s="587" t="str">
        <f t="shared" si="66"/>
        <v>'NTM'</v>
      </c>
      <c r="AJ74" s="580">
        <f t="shared" si="67"/>
        <v>7.0999999999999994E-2</v>
      </c>
      <c r="AK74" s="239">
        <f t="shared" si="71"/>
        <v>30</v>
      </c>
      <c r="AL74" s="268">
        <f t="shared" si="54"/>
        <v>90</v>
      </c>
      <c r="AM74" s="249">
        <f t="shared" si="55"/>
        <v>2.25</v>
      </c>
      <c r="AN74" s="249">
        <f t="shared" si="56"/>
        <v>9.77</v>
      </c>
      <c r="AO74" s="239">
        <f t="shared" si="57"/>
        <v>2.4</v>
      </c>
      <c r="AP74" s="239">
        <f t="shared" si="58"/>
        <v>15</v>
      </c>
      <c r="AQ74" s="239">
        <v>0</v>
      </c>
      <c r="AR74" s="239">
        <v>15</v>
      </c>
      <c r="AS74" s="239">
        <f t="shared" si="59"/>
        <v>2.4</v>
      </c>
      <c r="AT74" s="239">
        <v>0</v>
      </c>
      <c r="AU74" s="239">
        <v>0</v>
      </c>
      <c r="AV74" s="239">
        <f t="shared" si="68"/>
        <v>90</v>
      </c>
      <c r="AW74" s="239">
        <f t="shared" si="60"/>
        <v>0.26</v>
      </c>
      <c r="AX74" s="239" t="s">
        <v>14</v>
      </c>
      <c r="AY74" s="239" t="s">
        <v>15</v>
      </c>
      <c r="AZ74" s="239" t="s">
        <v>14</v>
      </c>
      <c r="BA74" s="239" t="s">
        <v>15</v>
      </c>
      <c r="BB74" s="239">
        <v>0</v>
      </c>
      <c r="BC74" s="239">
        <v>0</v>
      </c>
      <c r="BD74" s="239">
        <f t="shared" si="72"/>
        <v>1</v>
      </c>
      <c r="BE74" s="239">
        <f t="shared" si="61"/>
        <v>-15</v>
      </c>
      <c r="BF74" s="239">
        <f t="shared" si="62"/>
        <v>4000</v>
      </c>
      <c r="BG74" s="239">
        <v>1</v>
      </c>
      <c r="BH74" s="239">
        <v>1</v>
      </c>
      <c r="BI74" s="239">
        <v>1</v>
      </c>
      <c r="BJ74" s="239"/>
      <c r="BK74" s="239">
        <v>1</v>
      </c>
      <c r="BL74" s="239">
        <v>1</v>
      </c>
      <c r="BM74" s="239">
        <f t="shared" si="63"/>
        <v>400</v>
      </c>
      <c r="BN74" s="239">
        <f t="shared" si="64"/>
        <v>4000</v>
      </c>
      <c r="BO74" s="239">
        <v>0</v>
      </c>
    </row>
    <row r="75" spans="1:67" s="32" customFormat="1" ht="12" customHeight="1" x14ac:dyDescent="0.2">
      <c r="A75" s="45" t="str">
        <f t="shared" si="47"/>
        <v>160009016</v>
      </c>
      <c r="B75" s="46">
        <v>1.6</v>
      </c>
      <c r="C75" s="47" t="s">
        <v>250</v>
      </c>
      <c r="D75" s="46" t="s">
        <v>181</v>
      </c>
      <c r="E75" s="48">
        <v>0</v>
      </c>
      <c r="F75" s="49">
        <v>1.35</v>
      </c>
      <c r="G75" s="45" t="s">
        <v>106</v>
      </c>
      <c r="H75" s="46">
        <f>'Wind Conditions'!$C$6</f>
        <v>12</v>
      </c>
      <c r="I75" s="471">
        <f>'Wind Conditions'!$C$20</f>
        <v>9.8021333333333349E-2</v>
      </c>
      <c r="J75" s="56">
        <f>'Wind Conditions'!$D$20</f>
        <v>7.0999999999999994E-2</v>
      </c>
      <c r="K75" s="46" t="str">
        <f t="shared" si="26"/>
        <v>P</v>
      </c>
      <c r="L75" s="46">
        <f t="shared" si="27"/>
        <v>90</v>
      </c>
      <c r="M75" s="545">
        <v>-15</v>
      </c>
      <c r="N75" s="46" t="s">
        <v>183</v>
      </c>
      <c r="O75" s="61">
        <f>VLOOKUP(MOD(180-$L75,360),'Wave and Current Conditions'!$C$33:$E$44,2,TRUE)</f>
        <v>2.25</v>
      </c>
      <c r="P75" s="61">
        <f>VLOOKUP(MOD(180-$L75,360),'Wave and Current Conditions'!$C$33:$E$44,3,TRUE)</f>
        <v>9.77</v>
      </c>
      <c r="Q75" s="46">
        <f t="shared" si="28"/>
        <v>16</v>
      </c>
      <c r="R75" s="49">
        <f t="shared" si="48"/>
        <v>90</v>
      </c>
      <c r="S75" s="32" t="s">
        <v>184</v>
      </c>
      <c r="T75" s="32">
        <f t="shared" si="49"/>
        <v>90</v>
      </c>
      <c r="U75" s="66">
        <f>'Wave and Current Conditions'!$D$99</f>
        <v>0.26</v>
      </c>
      <c r="V75" s="46">
        <v>400</v>
      </c>
      <c r="W75" s="46">
        <v>3600</v>
      </c>
      <c r="X75" s="49">
        <v>0.01</v>
      </c>
      <c r="Y75" s="248"/>
      <c r="Z75" s="239"/>
      <c r="AA75" s="239"/>
      <c r="AB75" s="239" t="str">
        <f t="shared" si="50"/>
        <v>'160009016'</v>
      </c>
      <c r="AC75" s="239" t="str">
        <f t="shared" si="69"/>
        <v>''POW'</v>
      </c>
      <c r="AD75" s="239">
        <f t="shared" si="51"/>
        <v>90</v>
      </c>
      <c r="AE75" s="239">
        <f t="shared" si="52"/>
        <v>12</v>
      </c>
      <c r="AF75" s="239">
        <f t="shared" si="70"/>
        <v>1</v>
      </c>
      <c r="AG75" s="239" t="str">
        <f t="shared" si="53"/>
        <v>'P'</v>
      </c>
      <c r="AH75" s="590">
        <f t="shared" si="65"/>
        <v>1.1762560000000002</v>
      </c>
      <c r="AI75" s="587" t="str">
        <f t="shared" si="66"/>
        <v>'NTM'</v>
      </c>
      <c r="AJ75" s="580">
        <f t="shared" si="67"/>
        <v>7.0999999999999994E-2</v>
      </c>
      <c r="AK75" s="239">
        <f t="shared" si="71"/>
        <v>30</v>
      </c>
      <c r="AL75" s="268">
        <f t="shared" si="54"/>
        <v>90</v>
      </c>
      <c r="AM75" s="249">
        <f t="shared" si="55"/>
        <v>2.25</v>
      </c>
      <c r="AN75" s="249">
        <f t="shared" si="56"/>
        <v>9.77</v>
      </c>
      <c r="AO75" s="239">
        <f t="shared" si="57"/>
        <v>2.4</v>
      </c>
      <c r="AP75" s="239">
        <f t="shared" si="58"/>
        <v>16</v>
      </c>
      <c r="AQ75" s="239">
        <v>0</v>
      </c>
      <c r="AR75" s="239">
        <v>15</v>
      </c>
      <c r="AS75" s="239">
        <f t="shared" si="59"/>
        <v>2.4</v>
      </c>
      <c r="AT75" s="239">
        <v>0</v>
      </c>
      <c r="AU75" s="239">
        <v>0</v>
      </c>
      <c r="AV75" s="239">
        <f t="shared" si="68"/>
        <v>90</v>
      </c>
      <c r="AW75" s="239">
        <f t="shared" si="60"/>
        <v>0.26</v>
      </c>
      <c r="AX75" s="239" t="s">
        <v>14</v>
      </c>
      <c r="AY75" s="239" t="s">
        <v>15</v>
      </c>
      <c r="AZ75" s="239" t="s">
        <v>14</v>
      </c>
      <c r="BA75" s="239" t="s">
        <v>15</v>
      </c>
      <c r="BB75" s="239">
        <v>0</v>
      </c>
      <c r="BC75" s="239">
        <v>0</v>
      </c>
      <c r="BD75" s="239">
        <f t="shared" si="72"/>
        <v>1</v>
      </c>
      <c r="BE75" s="239">
        <f t="shared" si="61"/>
        <v>-15</v>
      </c>
      <c r="BF75" s="239">
        <f t="shared" si="62"/>
        <v>4000</v>
      </c>
      <c r="BG75" s="239">
        <v>1</v>
      </c>
      <c r="BH75" s="239">
        <v>1</v>
      </c>
      <c r="BI75" s="239">
        <v>1</v>
      </c>
      <c r="BJ75" s="239"/>
      <c r="BK75" s="239">
        <v>1</v>
      </c>
      <c r="BL75" s="239">
        <v>1</v>
      </c>
      <c r="BM75" s="239">
        <f t="shared" si="63"/>
        <v>400</v>
      </c>
      <c r="BN75" s="239">
        <f t="shared" si="64"/>
        <v>4000</v>
      </c>
      <c r="BO75" s="239">
        <v>0</v>
      </c>
    </row>
    <row r="76" spans="1:67" s="32" customFormat="1" ht="12" customHeight="1" x14ac:dyDescent="0.2">
      <c r="A76" s="45" t="str">
        <f t="shared" si="47"/>
        <v>160009017</v>
      </c>
      <c r="B76" s="46">
        <v>1.6</v>
      </c>
      <c r="C76" s="47" t="s">
        <v>250</v>
      </c>
      <c r="D76" s="46" t="s">
        <v>181</v>
      </c>
      <c r="E76" s="48">
        <v>0</v>
      </c>
      <c r="F76" s="49">
        <v>1.35</v>
      </c>
      <c r="G76" s="46" t="s">
        <v>106</v>
      </c>
      <c r="H76" s="46">
        <f>'Wind Conditions'!$C$6</f>
        <v>12</v>
      </c>
      <c r="I76" s="471">
        <f>'Wind Conditions'!$C$20</f>
        <v>9.8021333333333349E-2</v>
      </c>
      <c r="J76" s="56">
        <f>'Wind Conditions'!$D$20</f>
        <v>7.0999999999999994E-2</v>
      </c>
      <c r="K76" s="46" t="str">
        <f t="shared" si="26"/>
        <v>Q</v>
      </c>
      <c r="L76" s="46">
        <f t="shared" si="27"/>
        <v>90</v>
      </c>
      <c r="M76" s="545">
        <v>-15</v>
      </c>
      <c r="N76" s="46" t="s">
        <v>183</v>
      </c>
      <c r="O76" s="61">
        <f>VLOOKUP(MOD(180-$L76,360),'Wave and Current Conditions'!$C$33:$E$44,2,TRUE)</f>
        <v>2.25</v>
      </c>
      <c r="P76" s="61">
        <f>VLOOKUP(MOD(180-$L76,360),'Wave and Current Conditions'!$C$33:$E$44,3,TRUE)</f>
        <v>9.77</v>
      </c>
      <c r="Q76" s="46">
        <f t="shared" si="28"/>
        <v>17</v>
      </c>
      <c r="R76" s="49">
        <f t="shared" si="48"/>
        <v>90</v>
      </c>
      <c r="S76" s="32" t="s">
        <v>184</v>
      </c>
      <c r="T76" s="32">
        <f t="shared" si="49"/>
        <v>90</v>
      </c>
      <c r="U76" s="66">
        <f>'Wave and Current Conditions'!$D$99</f>
        <v>0.26</v>
      </c>
      <c r="V76" s="46">
        <v>400</v>
      </c>
      <c r="W76" s="46">
        <v>3600</v>
      </c>
      <c r="X76" s="49">
        <v>0.01</v>
      </c>
      <c r="Y76" s="248"/>
      <c r="Z76" s="239"/>
      <c r="AA76" s="239"/>
      <c r="AB76" s="239" t="str">
        <f t="shared" si="50"/>
        <v>'160009017'</v>
      </c>
      <c r="AC76" s="239" t="str">
        <f t="shared" si="69"/>
        <v>''POW'</v>
      </c>
      <c r="AD76" s="239">
        <f t="shared" si="51"/>
        <v>90</v>
      </c>
      <c r="AE76" s="239">
        <f t="shared" si="52"/>
        <v>12</v>
      </c>
      <c r="AF76" s="239">
        <f t="shared" si="70"/>
        <v>1</v>
      </c>
      <c r="AG76" s="239" t="str">
        <f t="shared" si="53"/>
        <v>'Q'</v>
      </c>
      <c r="AH76" s="590">
        <f t="shared" si="65"/>
        <v>1.1762560000000002</v>
      </c>
      <c r="AI76" s="587" t="str">
        <f t="shared" si="66"/>
        <v>'NTM'</v>
      </c>
      <c r="AJ76" s="580">
        <f t="shared" si="67"/>
        <v>7.0999999999999994E-2</v>
      </c>
      <c r="AK76" s="239">
        <f t="shared" si="71"/>
        <v>30</v>
      </c>
      <c r="AL76" s="268">
        <f t="shared" si="54"/>
        <v>90</v>
      </c>
      <c r="AM76" s="249">
        <f t="shared" si="55"/>
        <v>2.25</v>
      </c>
      <c r="AN76" s="249">
        <f t="shared" si="56"/>
        <v>9.77</v>
      </c>
      <c r="AO76" s="239">
        <f t="shared" si="57"/>
        <v>2.4</v>
      </c>
      <c r="AP76" s="239">
        <f t="shared" si="58"/>
        <v>17</v>
      </c>
      <c r="AQ76" s="239">
        <v>0</v>
      </c>
      <c r="AR76" s="239">
        <v>15</v>
      </c>
      <c r="AS76" s="239">
        <f t="shared" si="59"/>
        <v>2.4</v>
      </c>
      <c r="AT76" s="239">
        <v>0</v>
      </c>
      <c r="AU76" s="239">
        <v>0</v>
      </c>
      <c r="AV76" s="239">
        <f t="shared" si="68"/>
        <v>90</v>
      </c>
      <c r="AW76" s="239">
        <f t="shared" si="60"/>
        <v>0.26</v>
      </c>
      <c r="AX76" s="239" t="s">
        <v>14</v>
      </c>
      <c r="AY76" s="239" t="s">
        <v>15</v>
      </c>
      <c r="AZ76" s="239" t="s">
        <v>14</v>
      </c>
      <c r="BA76" s="239" t="s">
        <v>15</v>
      </c>
      <c r="BB76" s="239">
        <v>0</v>
      </c>
      <c r="BC76" s="239">
        <v>0</v>
      </c>
      <c r="BD76" s="239">
        <f t="shared" si="72"/>
        <v>1</v>
      </c>
      <c r="BE76" s="239">
        <f t="shared" si="61"/>
        <v>-15</v>
      </c>
      <c r="BF76" s="239">
        <f t="shared" si="62"/>
        <v>4000</v>
      </c>
      <c r="BG76" s="239">
        <v>1</v>
      </c>
      <c r="BH76" s="239">
        <v>1</v>
      </c>
      <c r="BI76" s="239">
        <v>1</v>
      </c>
      <c r="BJ76" s="239"/>
      <c r="BK76" s="239">
        <v>1</v>
      </c>
      <c r="BL76" s="239">
        <v>1</v>
      </c>
      <c r="BM76" s="239">
        <f t="shared" si="63"/>
        <v>400</v>
      </c>
      <c r="BN76" s="239">
        <f t="shared" si="64"/>
        <v>4000</v>
      </c>
      <c r="BO76" s="239">
        <v>0</v>
      </c>
    </row>
    <row r="77" spans="1:67" s="33" customFormat="1" ht="12" customHeight="1" x14ac:dyDescent="0.2">
      <c r="A77" s="50" t="str">
        <f t="shared" si="47"/>
        <v>160009018</v>
      </c>
      <c r="B77" s="51">
        <v>1.6</v>
      </c>
      <c r="C77" s="47" t="s">
        <v>250</v>
      </c>
      <c r="D77" s="51" t="s">
        <v>181</v>
      </c>
      <c r="E77" s="52">
        <v>0</v>
      </c>
      <c r="F77" s="53">
        <v>1.35</v>
      </c>
      <c r="G77" s="51" t="s">
        <v>106</v>
      </c>
      <c r="H77" s="51">
        <f>'Wind Conditions'!$C$6</f>
        <v>12</v>
      </c>
      <c r="I77" s="472">
        <f>'Wind Conditions'!$C$20</f>
        <v>9.8021333333333349E-2</v>
      </c>
      <c r="J77" s="57">
        <f>'Wind Conditions'!$D$20</f>
        <v>7.0999999999999994E-2</v>
      </c>
      <c r="K77" s="51" t="str">
        <f t="shared" si="26"/>
        <v>R</v>
      </c>
      <c r="L77" s="51">
        <f t="shared" si="27"/>
        <v>90</v>
      </c>
      <c r="M77" s="545">
        <v>-15</v>
      </c>
      <c r="N77" s="51" t="s">
        <v>183</v>
      </c>
      <c r="O77" s="61">
        <f>VLOOKUP(MOD(180-$L77,360),'Wave and Current Conditions'!$C$33:$E$44,2,TRUE)</f>
        <v>2.25</v>
      </c>
      <c r="P77" s="61">
        <f>VLOOKUP(MOD(180-$L77,360),'Wave and Current Conditions'!$C$33:$E$44,3,TRUE)</f>
        <v>9.77</v>
      </c>
      <c r="Q77" s="51">
        <f t="shared" si="28"/>
        <v>18</v>
      </c>
      <c r="R77" s="53">
        <f t="shared" si="48"/>
        <v>90</v>
      </c>
      <c r="S77" s="33" t="s">
        <v>184</v>
      </c>
      <c r="T77" s="33">
        <f t="shared" si="49"/>
        <v>90</v>
      </c>
      <c r="U77" s="67">
        <f>'Wave and Current Conditions'!$D$99</f>
        <v>0.26</v>
      </c>
      <c r="V77" s="46">
        <v>400</v>
      </c>
      <c r="W77" s="51">
        <v>3600</v>
      </c>
      <c r="X77" s="53">
        <v>0.01</v>
      </c>
      <c r="Y77" s="252"/>
      <c r="Z77" s="250"/>
      <c r="AA77" s="250"/>
      <c r="AB77" s="239" t="str">
        <f t="shared" si="50"/>
        <v>'160009018'</v>
      </c>
      <c r="AC77" s="239" t="str">
        <f t="shared" si="69"/>
        <v>''POW'</v>
      </c>
      <c r="AD77" s="239">
        <f t="shared" si="51"/>
        <v>90</v>
      </c>
      <c r="AE77" s="239">
        <f t="shared" si="52"/>
        <v>12</v>
      </c>
      <c r="AF77" s="239">
        <f t="shared" si="70"/>
        <v>1</v>
      </c>
      <c r="AG77" s="239" t="str">
        <f t="shared" si="53"/>
        <v>'R'</v>
      </c>
      <c r="AH77" s="590">
        <f t="shared" si="65"/>
        <v>1.1762560000000002</v>
      </c>
      <c r="AI77" s="587" t="str">
        <f t="shared" si="66"/>
        <v>'NTM'</v>
      </c>
      <c r="AJ77" s="580">
        <f t="shared" si="67"/>
        <v>7.0999999999999994E-2</v>
      </c>
      <c r="AK77" s="239">
        <f t="shared" si="71"/>
        <v>30</v>
      </c>
      <c r="AL77" s="268">
        <f t="shared" si="54"/>
        <v>90</v>
      </c>
      <c r="AM77" s="249">
        <f t="shared" si="55"/>
        <v>2.25</v>
      </c>
      <c r="AN77" s="249">
        <f t="shared" si="56"/>
        <v>9.77</v>
      </c>
      <c r="AO77" s="239">
        <f t="shared" si="57"/>
        <v>2.4</v>
      </c>
      <c r="AP77" s="239">
        <f t="shared" si="58"/>
        <v>18</v>
      </c>
      <c r="AQ77" s="239">
        <v>0</v>
      </c>
      <c r="AR77" s="239">
        <v>15</v>
      </c>
      <c r="AS77" s="239">
        <f t="shared" si="59"/>
        <v>2.4</v>
      </c>
      <c r="AT77" s="239">
        <v>0</v>
      </c>
      <c r="AU77" s="239">
        <v>0</v>
      </c>
      <c r="AV77" s="239">
        <f t="shared" si="68"/>
        <v>90</v>
      </c>
      <c r="AW77" s="239">
        <f t="shared" si="60"/>
        <v>0.26</v>
      </c>
      <c r="AX77" s="239" t="s">
        <v>14</v>
      </c>
      <c r="AY77" s="239" t="s">
        <v>15</v>
      </c>
      <c r="AZ77" s="239" t="s">
        <v>14</v>
      </c>
      <c r="BA77" s="239" t="s">
        <v>15</v>
      </c>
      <c r="BB77" s="239">
        <v>0</v>
      </c>
      <c r="BC77" s="239">
        <v>0</v>
      </c>
      <c r="BD77" s="239">
        <f t="shared" si="72"/>
        <v>1</v>
      </c>
      <c r="BE77" s="239">
        <f t="shared" si="61"/>
        <v>-15</v>
      </c>
      <c r="BF77" s="239">
        <f t="shared" si="62"/>
        <v>4000</v>
      </c>
      <c r="BG77" s="239">
        <v>1</v>
      </c>
      <c r="BH77" s="239">
        <v>1</v>
      </c>
      <c r="BI77" s="239">
        <v>1</v>
      </c>
      <c r="BJ77" s="239"/>
      <c r="BK77" s="239">
        <v>1</v>
      </c>
      <c r="BL77" s="239">
        <v>1</v>
      </c>
      <c r="BM77" s="239">
        <f t="shared" si="63"/>
        <v>400</v>
      </c>
      <c r="BN77" s="239">
        <f t="shared" si="64"/>
        <v>4000</v>
      </c>
      <c r="BO77" s="239">
        <v>0</v>
      </c>
    </row>
    <row r="78" spans="1:67" s="32" customFormat="1" ht="12" customHeight="1" x14ac:dyDescent="0.2">
      <c r="A78" s="45" t="str">
        <f t="shared" si="47"/>
        <v>160012001</v>
      </c>
      <c r="B78" s="46">
        <v>1.6</v>
      </c>
      <c r="C78" s="47" t="s">
        <v>250</v>
      </c>
      <c r="D78" s="46" t="s">
        <v>181</v>
      </c>
      <c r="E78" s="48">
        <v>0</v>
      </c>
      <c r="F78" s="49">
        <v>1.35</v>
      </c>
      <c r="G78" s="46" t="s">
        <v>106</v>
      </c>
      <c r="H78" s="46">
        <f>'Wind Conditions'!$C$6</f>
        <v>12</v>
      </c>
      <c r="I78" s="471">
        <f>'Wind Conditions'!$C$20</f>
        <v>9.8021333333333349E-2</v>
      </c>
      <c r="J78" s="56">
        <f>'Wind Conditions'!$D$20</f>
        <v>7.0999999999999994E-2</v>
      </c>
      <c r="K78" s="46" t="str">
        <f t="shared" si="26"/>
        <v>A</v>
      </c>
      <c r="L78" s="46">
        <f t="shared" si="27"/>
        <v>120</v>
      </c>
      <c r="M78" s="545">
        <v>-12</v>
      </c>
      <c r="N78" s="46" t="s">
        <v>183</v>
      </c>
      <c r="O78" s="61">
        <f>VLOOKUP(MOD(180-$L78,360),'Wave and Current Conditions'!$C$33:$E$44,2,TRUE)</f>
        <v>2.25</v>
      </c>
      <c r="P78" s="61">
        <f>VLOOKUP(MOD(180-$L78,360),'Wave and Current Conditions'!$C$33:$E$44,3,TRUE)</f>
        <v>9.77</v>
      </c>
      <c r="Q78" s="46">
        <f t="shared" si="28"/>
        <v>1</v>
      </c>
      <c r="R78" s="49">
        <f t="shared" si="48"/>
        <v>120</v>
      </c>
      <c r="S78" s="62" t="s">
        <v>184</v>
      </c>
      <c r="T78" s="32">
        <f t="shared" si="49"/>
        <v>120</v>
      </c>
      <c r="U78" s="66">
        <f>'Wave and Current Conditions'!$D$99</f>
        <v>0.26</v>
      </c>
      <c r="V78" s="46">
        <v>400</v>
      </c>
      <c r="W78" s="46">
        <v>3600</v>
      </c>
      <c r="X78" s="49">
        <v>0.01</v>
      </c>
      <c r="Y78" s="248"/>
      <c r="Z78" s="239"/>
      <c r="AA78" s="239"/>
      <c r="AB78" s="239" t="str">
        <f t="shared" si="50"/>
        <v>'160012001'</v>
      </c>
      <c r="AC78" s="239" t="str">
        <f t="shared" si="69"/>
        <v>''POW'</v>
      </c>
      <c r="AD78" s="239">
        <f t="shared" si="51"/>
        <v>120</v>
      </c>
      <c r="AE78" s="239">
        <f t="shared" si="52"/>
        <v>12</v>
      </c>
      <c r="AF78" s="239">
        <f t="shared" si="70"/>
        <v>1</v>
      </c>
      <c r="AG78" s="239" t="str">
        <f t="shared" si="53"/>
        <v>'A'</v>
      </c>
      <c r="AH78" s="590">
        <f t="shared" si="65"/>
        <v>1.1762560000000002</v>
      </c>
      <c r="AI78" s="587" t="str">
        <f t="shared" si="66"/>
        <v>'NTM'</v>
      </c>
      <c r="AJ78" s="580">
        <f t="shared" si="67"/>
        <v>7.0999999999999994E-2</v>
      </c>
      <c r="AK78" s="239">
        <f t="shared" si="71"/>
        <v>30</v>
      </c>
      <c r="AL78" s="268">
        <f t="shared" si="54"/>
        <v>120</v>
      </c>
      <c r="AM78" s="249">
        <f t="shared" si="55"/>
        <v>2.25</v>
      </c>
      <c r="AN78" s="249">
        <f t="shared" si="56"/>
        <v>9.77</v>
      </c>
      <c r="AO78" s="239">
        <f t="shared" si="57"/>
        <v>2.4</v>
      </c>
      <c r="AP78" s="239">
        <f t="shared" si="58"/>
        <v>1</v>
      </c>
      <c r="AQ78" s="239">
        <v>0</v>
      </c>
      <c r="AR78" s="239">
        <v>15</v>
      </c>
      <c r="AS78" s="239">
        <f t="shared" si="59"/>
        <v>2.4</v>
      </c>
      <c r="AT78" s="239">
        <v>0</v>
      </c>
      <c r="AU78" s="239">
        <v>0</v>
      </c>
      <c r="AV78" s="239">
        <f t="shared" si="68"/>
        <v>120</v>
      </c>
      <c r="AW78" s="239">
        <f t="shared" si="60"/>
        <v>0.26</v>
      </c>
      <c r="AX78" s="239" t="s">
        <v>14</v>
      </c>
      <c r="AY78" s="239" t="s">
        <v>15</v>
      </c>
      <c r="AZ78" s="239" t="s">
        <v>14</v>
      </c>
      <c r="BA78" s="239" t="s">
        <v>15</v>
      </c>
      <c r="BB78" s="239">
        <v>0</v>
      </c>
      <c r="BC78" s="239">
        <v>0</v>
      </c>
      <c r="BD78" s="239">
        <f t="shared" si="72"/>
        <v>1</v>
      </c>
      <c r="BE78" s="239">
        <f t="shared" si="61"/>
        <v>-12</v>
      </c>
      <c r="BF78" s="239">
        <f t="shared" si="62"/>
        <v>4000</v>
      </c>
      <c r="BG78" s="239">
        <v>1</v>
      </c>
      <c r="BH78" s="239">
        <v>1</v>
      </c>
      <c r="BI78" s="239">
        <v>1</v>
      </c>
      <c r="BJ78" s="239"/>
      <c r="BK78" s="239">
        <v>1</v>
      </c>
      <c r="BL78" s="239">
        <v>1</v>
      </c>
      <c r="BM78" s="239">
        <f t="shared" si="63"/>
        <v>400</v>
      </c>
      <c r="BN78" s="239">
        <f t="shared" si="64"/>
        <v>4000</v>
      </c>
      <c r="BO78" s="239">
        <v>0</v>
      </c>
    </row>
    <row r="79" spans="1:67" s="32" customFormat="1" ht="12" customHeight="1" x14ac:dyDescent="0.2">
      <c r="A79" s="45" t="str">
        <f t="shared" si="47"/>
        <v>160012002</v>
      </c>
      <c r="B79" s="46">
        <v>1.6</v>
      </c>
      <c r="C79" s="47" t="s">
        <v>250</v>
      </c>
      <c r="D79" s="46" t="s">
        <v>181</v>
      </c>
      <c r="E79" s="48">
        <v>0</v>
      </c>
      <c r="F79" s="49">
        <v>1.35</v>
      </c>
      <c r="G79" s="46" t="s">
        <v>106</v>
      </c>
      <c r="H79" s="46">
        <f>'Wind Conditions'!$C$6</f>
        <v>12</v>
      </c>
      <c r="I79" s="471">
        <f>'Wind Conditions'!$C$20</f>
        <v>9.8021333333333349E-2</v>
      </c>
      <c r="J79" s="56">
        <f>'Wind Conditions'!$D$20</f>
        <v>7.0999999999999994E-2</v>
      </c>
      <c r="K79" s="46" t="str">
        <f t="shared" si="26"/>
        <v>B</v>
      </c>
      <c r="L79" s="46">
        <f t="shared" si="27"/>
        <v>120</v>
      </c>
      <c r="M79" s="545">
        <v>-12</v>
      </c>
      <c r="N79" s="46" t="s">
        <v>183</v>
      </c>
      <c r="O79" s="61">
        <f>VLOOKUP(MOD(180-$L79,360),'Wave and Current Conditions'!$C$33:$E$44,2,TRUE)</f>
        <v>2.25</v>
      </c>
      <c r="P79" s="61">
        <f>VLOOKUP(MOD(180-$L79,360),'Wave and Current Conditions'!$C$33:$E$44,3,TRUE)</f>
        <v>9.77</v>
      </c>
      <c r="Q79" s="46">
        <f t="shared" si="28"/>
        <v>2</v>
      </c>
      <c r="R79" s="49">
        <f t="shared" si="48"/>
        <v>120</v>
      </c>
      <c r="S79" s="62" t="s">
        <v>184</v>
      </c>
      <c r="T79" s="32">
        <f t="shared" si="49"/>
        <v>120</v>
      </c>
      <c r="U79" s="66">
        <f>'Wave and Current Conditions'!$D$99</f>
        <v>0.26</v>
      </c>
      <c r="V79" s="46">
        <v>400</v>
      </c>
      <c r="W79" s="46">
        <v>3600</v>
      </c>
      <c r="X79" s="49">
        <v>0.01</v>
      </c>
      <c r="Y79" s="248"/>
      <c r="Z79" s="239"/>
      <c r="AA79" s="239"/>
      <c r="AB79" s="239" t="str">
        <f t="shared" si="50"/>
        <v>'160012002'</v>
      </c>
      <c r="AC79" s="239" t="str">
        <f t="shared" si="69"/>
        <v>''POW'</v>
      </c>
      <c r="AD79" s="239">
        <f t="shared" si="51"/>
        <v>120</v>
      </c>
      <c r="AE79" s="239">
        <f t="shared" si="52"/>
        <v>12</v>
      </c>
      <c r="AF79" s="239">
        <f t="shared" si="70"/>
        <v>1</v>
      </c>
      <c r="AG79" s="239" t="str">
        <f t="shared" si="53"/>
        <v>'B'</v>
      </c>
      <c r="AH79" s="590">
        <f t="shared" si="65"/>
        <v>1.1762560000000002</v>
      </c>
      <c r="AI79" s="587" t="str">
        <f t="shared" si="66"/>
        <v>'NTM'</v>
      </c>
      <c r="AJ79" s="580">
        <f t="shared" si="67"/>
        <v>7.0999999999999994E-2</v>
      </c>
      <c r="AK79" s="239">
        <f t="shared" si="71"/>
        <v>30</v>
      </c>
      <c r="AL79" s="268">
        <f t="shared" si="54"/>
        <v>120</v>
      </c>
      <c r="AM79" s="249">
        <f t="shared" si="55"/>
        <v>2.25</v>
      </c>
      <c r="AN79" s="249">
        <f t="shared" si="56"/>
        <v>9.77</v>
      </c>
      <c r="AO79" s="239">
        <f t="shared" si="57"/>
        <v>2.4</v>
      </c>
      <c r="AP79" s="239">
        <f t="shared" si="58"/>
        <v>2</v>
      </c>
      <c r="AQ79" s="239">
        <v>0</v>
      </c>
      <c r="AR79" s="239">
        <v>15</v>
      </c>
      <c r="AS79" s="239">
        <f t="shared" si="59"/>
        <v>2.4</v>
      </c>
      <c r="AT79" s="239">
        <v>0</v>
      </c>
      <c r="AU79" s="239">
        <v>0</v>
      </c>
      <c r="AV79" s="239">
        <f t="shared" si="68"/>
        <v>120</v>
      </c>
      <c r="AW79" s="239">
        <f t="shared" si="60"/>
        <v>0.26</v>
      </c>
      <c r="AX79" s="239" t="s">
        <v>14</v>
      </c>
      <c r="AY79" s="239" t="s">
        <v>15</v>
      </c>
      <c r="AZ79" s="239" t="s">
        <v>14</v>
      </c>
      <c r="BA79" s="239" t="s">
        <v>15</v>
      </c>
      <c r="BB79" s="239">
        <v>0</v>
      </c>
      <c r="BC79" s="239">
        <v>0</v>
      </c>
      <c r="BD79" s="239">
        <f t="shared" si="72"/>
        <v>1</v>
      </c>
      <c r="BE79" s="239">
        <f t="shared" si="61"/>
        <v>-12</v>
      </c>
      <c r="BF79" s="239">
        <f t="shared" si="62"/>
        <v>4000</v>
      </c>
      <c r="BG79" s="239">
        <v>1</v>
      </c>
      <c r="BH79" s="239">
        <v>1</v>
      </c>
      <c r="BI79" s="239">
        <v>1</v>
      </c>
      <c r="BJ79" s="239"/>
      <c r="BK79" s="239">
        <v>1</v>
      </c>
      <c r="BL79" s="239">
        <v>1</v>
      </c>
      <c r="BM79" s="239">
        <f t="shared" si="63"/>
        <v>400</v>
      </c>
      <c r="BN79" s="239">
        <f t="shared" si="64"/>
        <v>4000</v>
      </c>
      <c r="BO79" s="239">
        <v>0</v>
      </c>
    </row>
    <row r="80" spans="1:67" s="33" customFormat="1" ht="12" customHeight="1" x14ac:dyDescent="0.2">
      <c r="A80" s="45" t="str">
        <f t="shared" si="47"/>
        <v>160012003</v>
      </c>
      <c r="B80" s="46">
        <v>1.6</v>
      </c>
      <c r="C80" s="47" t="s">
        <v>250</v>
      </c>
      <c r="D80" s="46" t="s">
        <v>181</v>
      </c>
      <c r="E80" s="48">
        <v>0</v>
      </c>
      <c r="F80" s="49">
        <v>1.35</v>
      </c>
      <c r="G80" s="46" t="s">
        <v>106</v>
      </c>
      <c r="H80" s="46">
        <f>'Wind Conditions'!$C$6</f>
        <v>12</v>
      </c>
      <c r="I80" s="471">
        <f>'Wind Conditions'!$C$20</f>
        <v>9.8021333333333349E-2</v>
      </c>
      <c r="J80" s="56">
        <f>'Wind Conditions'!$D$20</f>
        <v>7.0999999999999994E-2</v>
      </c>
      <c r="K80" s="46" t="str">
        <f t="shared" si="26"/>
        <v>C</v>
      </c>
      <c r="L80" s="46">
        <f t="shared" si="27"/>
        <v>120</v>
      </c>
      <c r="M80" s="545">
        <v>-12</v>
      </c>
      <c r="N80" s="46" t="s">
        <v>183</v>
      </c>
      <c r="O80" s="61">
        <f>VLOOKUP(MOD(180-$L80,360),'Wave and Current Conditions'!$C$33:$E$44,2,TRUE)</f>
        <v>2.25</v>
      </c>
      <c r="P80" s="61">
        <f>VLOOKUP(MOD(180-$L80,360),'Wave and Current Conditions'!$C$33:$E$44,3,TRUE)</f>
        <v>9.77</v>
      </c>
      <c r="Q80" s="46">
        <f t="shared" si="28"/>
        <v>3</v>
      </c>
      <c r="R80" s="49">
        <f t="shared" si="48"/>
        <v>120</v>
      </c>
      <c r="S80" s="62" t="s">
        <v>184</v>
      </c>
      <c r="T80" s="32">
        <f t="shared" si="49"/>
        <v>120</v>
      </c>
      <c r="U80" s="66">
        <f>'Wave and Current Conditions'!$D$99</f>
        <v>0.26</v>
      </c>
      <c r="V80" s="46">
        <v>400</v>
      </c>
      <c r="W80" s="46">
        <v>3600</v>
      </c>
      <c r="X80" s="49">
        <v>0.01</v>
      </c>
      <c r="Y80" s="248"/>
      <c r="Z80" s="250"/>
      <c r="AA80" s="250"/>
      <c r="AB80" s="239" t="str">
        <f t="shared" si="50"/>
        <v>'160012003'</v>
      </c>
      <c r="AC80" s="239" t="str">
        <f t="shared" si="69"/>
        <v>''POW'</v>
      </c>
      <c r="AD80" s="239">
        <f t="shared" si="51"/>
        <v>120</v>
      </c>
      <c r="AE80" s="239">
        <f t="shared" si="52"/>
        <v>12</v>
      </c>
      <c r="AF80" s="239">
        <f t="shared" si="70"/>
        <v>1</v>
      </c>
      <c r="AG80" s="239" t="str">
        <f t="shared" si="53"/>
        <v>'C'</v>
      </c>
      <c r="AH80" s="590">
        <f t="shared" si="65"/>
        <v>1.1762560000000002</v>
      </c>
      <c r="AI80" s="587" t="str">
        <f t="shared" si="66"/>
        <v>'NTM'</v>
      </c>
      <c r="AJ80" s="580">
        <f t="shared" si="67"/>
        <v>7.0999999999999994E-2</v>
      </c>
      <c r="AK80" s="239">
        <f t="shared" si="71"/>
        <v>30</v>
      </c>
      <c r="AL80" s="268">
        <f t="shared" si="54"/>
        <v>120</v>
      </c>
      <c r="AM80" s="249">
        <f t="shared" si="55"/>
        <v>2.25</v>
      </c>
      <c r="AN80" s="249">
        <f t="shared" si="56"/>
        <v>9.77</v>
      </c>
      <c r="AO80" s="239">
        <f t="shared" si="57"/>
        <v>2.4</v>
      </c>
      <c r="AP80" s="239">
        <f t="shared" si="58"/>
        <v>3</v>
      </c>
      <c r="AQ80" s="239">
        <v>0</v>
      </c>
      <c r="AR80" s="239">
        <v>15</v>
      </c>
      <c r="AS80" s="239">
        <f t="shared" si="59"/>
        <v>2.4</v>
      </c>
      <c r="AT80" s="239">
        <v>0</v>
      </c>
      <c r="AU80" s="239">
        <v>0</v>
      </c>
      <c r="AV80" s="239">
        <f t="shared" si="68"/>
        <v>120</v>
      </c>
      <c r="AW80" s="239">
        <f t="shared" si="60"/>
        <v>0.26</v>
      </c>
      <c r="AX80" s="239" t="s">
        <v>14</v>
      </c>
      <c r="AY80" s="239" t="s">
        <v>15</v>
      </c>
      <c r="AZ80" s="239" t="s">
        <v>14</v>
      </c>
      <c r="BA80" s="239" t="s">
        <v>15</v>
      </c>
      <c r="BB80" s="239">
        <v>0</v>
      </c>
      <c r="BC80" s="239">
        <v>0</v>
      </c>
      <c r="BD80" s="239">
        <f t="shared" si="72"/>
        <v>1</v>
      </c>
      <c r="BE80" s="239">
        <f t="shared" si="61"/>
        <v>-12</v>
      </c>
      <c r="BF80" s="239">
        <f t="shared" si="62"/>
        <v>4000</v>
      </c>
      <c r="BG80" s="239">
        <v>1</v>
      </c>
      <c r="BH80" s="239">
        <v>1</v>
      </c>
      <c r="BI80" s="239">
        <v>1</v>
      </c>
      <c r="BJ80" s="239"/>
      <c r="BK80" s="239">
        <v>1</v>
      </c>
      <c r="BL80" s="239">
        <v>1</v>
      </c>
      <c r="BM80" s="239">
        <f t="shared" si="63"/>
        <v>400</v>
      </c>
      <c r="BN80" s="239">
        <f t="shared" si="64"/>
        <v>4000</v>
      </c>
      <c r="BO80" s="239">
        <v>0</v>
      </c>
    </row>
    <row r="81" spans="1:67" s="32" customFormat="1" ht="12" customHeight="1" x14ac:dyDescent="0.2">
      <c r="A81" s="45" t="str">
        <f t="shared" si="47"/>
        <v>160012004</v>
      </c>
      <c r="B81" s="46">
        <v>1.6</v>
      </c>
      <c r="C81" s="47" t="s">
        <v>250</v>
      </c>
      <c r="D81" s="46" t="s">
        <v>181</v>
      </c>
      <c r="E81" s="48">
        <v>0</v>
      </c>
      <c r="F81" s="49">
        <v>1.35</v>
      </c>
      <c r="G81" s="45" t="s">
        <v>106</v>
      </c>
      <c r="H81" s="46">
        <f>'Wind Conditions'!$C$6</f>
        <v>12</v>
      </c>
      <c r="I81" s="471">
        <f>'Wind Conditions'!$C$20</f>
        <v>9.8021333333333349E-2</v>
      </c>
      <c r="J81" s="56">
        <f>'Wind Conditions'!$D$20</f>
        <v>7.0999999999999994E-2</v>
      </c>
      <c r="K81" s="46" t="str">
        <f t="shared" si="26"/>
        <v>D</v>
      </c>
      <c r="L81" s="46">
        <f t="shared" si="27"/>
        <v>120</v>
      </c>
      <c r="M81" s="545">
        <v>-12</v>
      </c>
      <c r="N81" s="46" t="s">
        <v>183</v>
      </c>
      <c r="O81" s="61">
        <f>VLOOKUP(MOD(180-$L81,360),'Wave and Current Conditions'!$C$33:$E$44,2,TRUE)</f>
        <v>2.25</v>
      </c>
      <c r="P81" s="61">
        <f>VLOOKUP(MOD(180-$L81,360),'Wave and Current Conditions'!$C$33:$E$44,3,TRUE)</f>
        <v>9.77</v>
      </c>
      <c r="Q81" s="46">
        <f t="shared" si="28"/>
        <v>4</v>
      </c>
      <c r="R81" s="49">
        <f t="shared" si="48"/>
        <v>120</v>
      </c>
      <c r="S81" s="62" t="s">
        <v>184</v>
      </c>
      <c r="T81" s="32">
        <f t="shared" si="49"/>
        <v>120</v>
      </c>
      <c r="U81" s="66">
        <f>'Wave and Current Conditions'!$D$99</f>
        <v>0.26</v>
      </c>
      <c r="V81" s="46">
        <v>400</v>
      </c>
      <c r="W81" s="46">
        <v>3600</v>
      </c>
      <c r="X81" s="49">
        <v>0.01</v>
      </c>
      <c r="Y81" s="248"/>
      <c r="Z81" s="239"/>
      <c r="AA81" s="239"/>
      <c r="AB81" s="239" t="str">
        <f t="shared" si="50"/>
        <v>'160012004'</v>
      </c>
      <c r="AC81" s="239" t="str">
        <f t="shared" si="69"/>
        <v>''POW'</v>
      </c>
      <c r="AD81" s="239">
        <f t="shared" si="51"/>
        <v>120</v>
      </c>
      <c r="AE81" s="239">
        <f t="shared" si="52"/>
        <v>12</v>
      </c>
      <c r="AF81" s="239">
        <f t="shared" si="70"/>
        <v>1</v>
      </c>
      <c r="AG81" s="239" t="str">
        <f t="shared" si="53"/>
        <v>'D'</v>
      </c>
      <c r="AH81" s="590">
        <f t="shared" si="65"/>
        <v>1.1762560000000002</v>
      </c>
      <c r="AI81" s="587" t="str">
        <f t="shared" si="66"/>
        <v>'NTM'</v>
      </c>
      <c r="AJ81" s="580">
        <f t="shared" si="67"/>
        <v>7.0999999999999994E-2</v>
      </c>
      <c r="AK81" s="239">
        <f t="shared" si="71"/>
        <v>30</v>
      </c>
      <c r="AL81" s="268">
        <f t="shared" si="54"/>
        <v>120</v>
      </c>
      <c r="AM81" s="249">
        <f t="shared" si="55"/>
        <v>2.25</v>
      </c>
      <c r="AN81" s="249">
        <f t="shared" si="56"/>
        <v>9.77</v>
      </c>
      <c r="AO81" s="239">
        <f t="shared" si="57"/>
        <v>2.4</v>
      </c>
      <c r="AP81" s="239">
        <f t="shared" si="58"/>
        <v>4</v>
      </c>
      <c r="AQ81" s="239">
        <v>0</v>
      </c>
      <c r="AR81" s="239">
        <v>15</v>
      </c>
      <c r="AS81" s="239">
        <f t="shared" si="59"/>
        <v>2.4</v>
      </c>
      <c r="AT81" s="239">
        <v>0</v>
      </c>
      <c r="AU81" s="239">
        <v>0</v>
      </c>
      <c r="AV81" s="239">
        <f t="shared" si="68"/>
        <v>120</v>
      </c>
      <c r="AW81" s="239">
        <f t="shared" si="60"/>
        <v>0.26</v>
      </c>
      <c r="AX81" s="239" t="s">
        <v>14</v>
      </c>
      <c r="AY81" s="239" t="s">
        <v>15</v>
      </c>
      <c r="AZ81" s="239" t="s">
        <v>14</v>
      </c>
      <c r="BA81" s="239" t="s">
        <v>15</v>
      </c>
      <c r="BB81" s="239">
        <v>0</v>
      </c>
      <c r="BC81" s="239">
        <v>0</v>
      </c>
      <c r="BD81" s="239">
        <f t="shared" si="72"/>
        <v>1</v>
      </c>
      <c r="BE81" s="239">
        <f t="shared" si="61"/>
        <v>-12</v>
      </c>
      <c r="BF81" s="239">
        <f t="shared" si="62"/>
        <v>4000</v>
      </c>
      <c r="BG81" s="239">
        <v>1</v>
      </c>
      <c r="BH81" s="239">
        <v>1</v>
      </c>
      <c r="BI81" s="239">
        <v>1</v>
      </c>
      <c r="BJ81" s="239"/>
      <c r="BK81" s="239">
        <v>1</v>
      </c>
      <c r="BL81" s="239">
        <v>1</v>
      </c>
      <c r="BM81" s="239">
        <f t="shared" si="63"/>
        <v>400</v>
      </c>
      <c r="BN81" s="239">
        <f t="shared" si="64"/>
        <v>4000</v>
      </c>
      <c r="BO81" s="239">
        <v>0</v>
      </c>
    </row>
    <row r="82" spans="1:67" s="32" customFormat="1" ht="12" customHeight="1" x14ac:dyDescent="0.2">
      <c r="A82" s="45" t="str">
        <f t="shared" si="47"/>
        <v>160012005</v>
      </c>
      <c r="B82" s="46">
        <v>1.6</v>
      </c>
      <c r="C82" s="47" t="s">
        <v>250</v>
      </c>
      <c r="D82" s="46" t="s">
        <v>181</v>
      </c>
      <c r="E82" s="48">
        <v>0</v>
      </c>
      <c r="F82" s="49">
        <v>1.35</v>
      </c>
      <c r="G82" s="46" t="s">
        <v>106</v>
      </c>
      <c r="H82" s="46">
        <f>'Wind Conditions'!$C$6</f>
        <v>12</v>
      </c>
      <c r="I82" s="471">
        <f>'Wind Conditions'!$C$20</f>
        <v>9.8021333333333349E-2</v>
      </c>
      <c r="J82" s="56">
        <f>'Wind Conditions'!$D$20</f>
        <v>7.0999999999999994E-2</v>
      </c>
      <c r="K82" s="46" t="str">
        <f t="shared" si="26"/>
        <v>E</v>
      </c>
      <c r="L82" s="46">
        <f t="shared" si="27"/>
        <v>120</v>
      </c>
      <c r="M82" s="545">
        <v>-12</v>
      </c>
      <c r="N82" s="46" t="s">
        <v>183</v>
      </c>
      <c r="O82" s="61">
        <f>VLOOKUP(MOD(180-$L82,360),'Wave and Current Conditions'!$C$33:$E$44,2,TRUE)</f>
        <v>2.25</v>
      </c>
      <c r="P82" s="61">
        <f>VLOOKUP(MOD(180-$L82,360),'Wave and Current Conditions'!$C$33:$E$44,3,TRUE)</f>
        <v>9.77</v>
      </c>
      <c r="Q82" s="46">
        <f t="shared" si="28"/>
        <v>5</v>
      </c>
      <c r="R82" s="49">
        <f t="shared" si="48"/>
        <v>120</v>
      </c>
      <c r="S82" s="62" t="s">
        <v>184</v>
      </c>
      <c r="T82" s="32">
        <f t="shared" si="49"/>
        <v>120</v>
      </c>
      <c r="U82" s="66">
        <f>'Wave and Current Conditions'!$D$99</f>
        <v>0.26</v>
      </c>
      <c r="V82" s="46">
        <v>400</v>
      </c>
      <c r="W82" s="46">
        <v>3600</v>
      </c>
      <c r="X82" s="49">
        <v>0.01</v>
      </c>
      <c r="Y82" s="248"/>
      <c r="Z82" s="239"/>
      <c r="AA82" s="239"/>
      <c r="AB82" s="239" t="str">
        <f t="shared" si="50"/>
        <v>'160012005'</v>
      </c>
      <c r="AC82" s="239" t="str">
        <f t="shared" si="69"/>
        <v>''POW'</v>
      </c>
      <c r="AD82" s="239">
        <f t="shared" si="51"/>
        <v>120</v>
      </c>
      <c r="AE82" s="239">
        <f t="shared" si="52"/>
        <v>12</v>
      </c>
      <c r="AF82" s="239">
        <f t="shared" si="70"/>
        <v>1</v>
      </c>
      <c r="AG82" s="239" t="str">
        <f t="shared" si="53"/>
        <v>'E'</v>
      </c>
      <c r="AH82" s="590">
        <f t="shared" si="65"/>
        <v>1.1762560000000002</v>
      </c>
      <c r="AI82" s="587" t="str">
        <f t="shared" si="66"/>
        <v>'NTM'</v>
      </c>
      <c r="AJ82" s="580">
        <f t="shared" si="67"/>
        <v>7.0999999999999994E-2</v>
      </c>
      <c r="AK82" s="239">
        <f t="shared" si="71"/>
        <v>30</v>
      </c>
      <c r="AL82" s="268">
        <f t="shared" si="54"/>
        <v>120</v>
      </c>
      <c r="AM82" s="249">
        <f t="shared" si="55"/>
        <v>2.25</v>
      </c>
      <c r="AN82" s="249">
        <f t="shared" si="56"/>
        <v>9.77</v>
      </c>
      <c r="AO82" s="239">
        <f t="shared" si="57"/>
        <v>2.4</v>
      </c>
      <c r="AP82" s="239">
        <f t="shared" si="58"/>
        <v>5</v>
      </c>
      <c r="AQ82" s="239">
        <v>0</v>
      </c>
      <c r="AR82" s="239">
        <v>15</v>
      </c>
      <c r="AS82" s="239">
        <f t="shared" si="59"/>
        <v>2.4</v>
      </c>
      <c r="AT82" s="239">
        <v>0</v>
      </c>
      <c r="AU82" s="239">
        <v>0</v>
      </c>
      <c r="AV82" s="239">
        <f t="shared" si="68"/>
        <v>120</v>
      </c>
      <c r="AW82" s="239">
        <f t="shared" si="60"/>
        <v>0.26</v>
      </c>
      <c r="AX82" s="239" t="s">
        <v>14</v>
      </c>
      <c r="AY82" s="239" t="s">
        <v>15</v>
      </c>
      <c r="AZ82" s="239" t="s">
        <v>14</v>
      </c>
      <c r="BA82" s="239" t="s">
        <v>15</v>
      </c>
      <c r="BB82" s="239">
        <v>0</v>
      </c>
      <c r="BC82" s="239">
        <v>0</v>
      </c>
      <c r="BD82" s="239">
        <f t="shared" si="72"/>
        <v>1</v>
      </c>
      <c r="BE82" s="239">
        <f t="shared" si="61"/>
        <v>-12</v>
      </c>
      <c r="BF82" s="239">
        <f t="shared" si="62"/>
        <v>4000</v>
      </c>
      <c r="BG82" s="239">
        <v>1</v>
      </c>
      <c r="BH82" s="239">
        <v>1</v>
      </c>
      <c r="BI82" s="239">
        <v>1</v>
      </c>
      <c r="BJ82" s="239"/>
      <c r="BK82" s="239">
        <v>1</v>
      </c>
      <c r="BL82" s="239">
        <v>1</v>
      </c>
      <c r="BM82" s="239">
        <f t="shared" si="63"/>
        <v>400</v>
      </c>
      <c r="BN82" s="239">
        <f t="shared" si="64"/>
        <v>4000</v>
      </c>
      <c r="BO82" s="239">
        <v>0</v>
      </c>
    </row>
    <row r="83" spans="1:67" s="33" customFormat="1" ht="12" customHeight="1" x14ac:dyDescent="0.2">
      <c r="A83" s="50" t="str">
        <f t="shared" si="47"/>
        <v>160012006</v>
      </c>
      <c r="B83" s="51">
        <v>1.6</v>
      </c>
      <c r="C83" s="47" t="s">
        <v>250</v>
      </c>
      <c r="D83" s="51" t="s">
        <v>181</v>
      </c>
      <c r="E83" s="52">
        <v>0</v>
      </c>
      <c r="F83" s="53">
        <v>1.35</v>
      </c>
      <c r="G83" s="51" t="s">
        <v>106</v>
      </c>
      <c r="H83" s="51">
        <f>'Wind Conditions'!$C$6</f>
        <v>12</v>
      </c>
      <c r="I83" s="472">
        <f>'Wind Conditions'!$C$20</f>
        <v>9.8021333333333349E-2</v>
      </c>
      <c r="J83" s="57">
        <f>'Wind Conditions'!$D$20</f>
        <v>7.0999999999999994E-2</v>
      </c>
      <c r="K83" s="51" t="str">
        <f t="shared" si="26"/>
        <v>F</v>
      </c>
      <c r="L83" s="51">
        <f t="shared" si="27"/>
        <v>120</v>
      </c>
      <c r="M83" s="545">
        <v>-12</v>
      </c>
      <c r="N83" s="51" t="s">
        <v>183</v>
      </c>
      <c r="O83" s="61">
        <f>VLOOKUP(MOD(180-$L83,360),'Wave and Current Conditions'!$C$33:$E$44,2,TRUE)</f>
        <v>2.25</v>
      </c>
      <c r="P83" s="61">
        <f>VLOOKUP(MOD(180-$L83,360),'Wave and Current Conditions'!$C$33:$E$44,3,TRUE)</f>
        <v>9.77</v>
      </c>
      <c r="Q83" s="51">
        <f t="shared" si="28"/>
        <v>6</v>
      </c>
      <c r="R83" s="53">
        <f t="shared" si="48"/>
        <v>120</v>
      </c>
      <c r="S83" s="33" t="s">
        <v>184</v>
      </c>
      <c r="T83" s="33">
        <f t="shared" si="49"/>
        <v>120</v>
      </c>
      <c r="U83" s="67">
        <f>'Wave and Current Conditions'!$D$99</f>
        <v>0.26</v>
      </c>
      <c r="V83" s="46">
        <v>400</v>
      </c>
      <c r="W83" s="51">
        <v>3600</v>
      </c>
      <c r="X83" s="53">
        <v>0.01</v>
      </c>
      <c r="Y83" s="252"/>
      <c r="Z83" s="250"/>
      <c r="AA83" s="250"/>
      <c r="AB83" s="239" t="str">
        <f t="shared" si="50"/>
        <v>'160012006'</v>
      </c>
      <c r="AC83" s="239" t="str">
        <f t="shared" si="69"/>
        <v>''POW'</v>
      </c>
      <c r="AD83" s="239">
        <f t="shared" si="51"/>
        <v>120</v>
      </c>
      <c r="AE83" s="239">
        <f t="shared" si="52"/>
        <v>12</v>
      </c>
      <c r="AF83" s="239">
        <f t="shared" si="70"/>
        <v>1</v>
      </c>
      <c r="AG83" s="239" t="str">
        <f t="shared" si="53"/>
        <v>'F'</v>
      </c>
      <c r="AH83" s="590">
        <f t="shared" si="65"/>
        <v>1.1762560000000002</v>
      </c>
      <c r="AI83" s="587" t="str">
        <f t="shared" si="66"/>
        <v>'NTM'</v>
      </c>
      <c r="AJ83" s="580">
        <f t="shared" si="67"/>
        <v>7.0999999999999994E-2</v>
      </c>
      <c r="AK83" s="239">
        <f t="shared" si="71"/>
        <v>30</v>
      </c>
      <c r="AL83" s="268">
        <f t="shared" si="54"/>
        <v>120</v>
      </c>
      <c r="AM83" s="249">
        <f t="shared" si="55"/>
        <v>2.25</v>
      </c>
      <c r="AN83" s="249">
        <f t="shared" si="56"/>
        <v>9.77</v>
      </c>
      <c r="AO83" s="239">
        <f t="shared" si="57"/>
        <v>2.4</v>
      </c>
      <c r="AP83" s="239">
        <f t="shared" si="58"/>
        <v>6</v>
      </c>
      <c r="AQ83" s="239">
        <v>0</v>
      </c>
      <c r="AR83" s="239">
        <v>15</v>
      </c>
      <c r="AS83" s="239">
        <f t="shared" si="59"/>
        <v>2.4</v>
      </c>
      <c r="AT83" s="239">
        <v>0</v>
      </c>
      <c r="AU83" s="239">
        <v>0</v>
      </c>
      <c r="AV83" s="239">
        <f t="shared" si="68"/>
        <v>120</v>
      </c>
      <c r="AW83" s="239">
        <f t="shared" si="60"/>
        <v>0.26</v>
      </c>
      <c r="AX83" s="239" t="s">
        <v>14</v>
      </c>
      <c r="AY83" s="239" t="s">
        <v>15</v>
      </c>
      <c r="AZ83" s="239" t="s">
        <v>14</v>
      </c>
      <c r="BA83" s="239" t="s">
        <v>15</v>
      </c>
      <c r="BB83" s="239">
        <v>0</v>
      </c>
      <c r="BC83" s="239">
        <v>0</v>
      </c>
      <c r="BD83" s="239">
        <f t="shared" si="72"/>
        <v>1</v>
      </c>
      <c r="BE83" s="239">
        <f t="shared" si="61"/>
        <v>-12</v>
      </c>
      <c r="BF83" s="239">
        <f t="shared" si="62"/>
        <v>4000</v>
      </c>
      <c r="BG83" s="239">
        <v>1</v>
      </c>
      <c r="BH83" s="239">
        <v>1</v>
      </c>
      <c r="BI83" s="239">
        <v>1</v>
      </c>
      <c r="BJ83" s="239"/>
      <c r="BK83" s="239">
        <v>1</v>
      </c>
      <c r="BL83" s="239">
        <v>1</v>
      </c>
      <c r="BM83" s="239">
        <f t="shared" si="63"/>
        <v>400</v>
      </c>
      <c r="BN83" s="239">
        <f t="shared" si="64"/>
        <v>4000</v>
      </c>
      <c r="BO83" s="239">
        <v>0</v>
      </c>
    </row>
    <row r="84" spans="1:67" s="32" customFormat="1" ht="12" customHeight="1" x14ac:dyDescent="0.2">
      <c r="A84" s="45" t="str">
        <f t="shared" si="47"/>
        <v>160012007</v>
      </c>
      <c r="B84" s="46">
        <v>1.6</v>
      </c>
      <c r="C84" s="47" t="s">
        <v>250</v>
      </c>
      <c r="D84" s="46" t="s">
        <v>181</v>
      </c>
      <c r="E84" s="48">
        <v>0</v>
      </c>
      <c r="F84" s="49">
        <v>1.35</v>
      </c>
      <c r="G84" s="46" t="s">
        <v>106</v>
      </c>
      <c r="H84" s="46">
        <f>'Wind Conditions'!$C$6</f>
        <v>12</v>
      </c>
      <c r="I84" s="471">
        <f>'Wind Conditions'!$C$20</f>
        <v>9.8021333333333349E-2</v>
      </c>
      <c r="J84" s="56">
        <f>'Wind Conditions'!$D$20</f>
        <v>7.0999999999999994E-2</v>
      </c>
      <c r="K84" s="46" t="str">
        <f t="shared" si="26"/>
        <v>G</v>
      </c>
      <c r="L84" s="46">
        <f t="shared" si="27"/>
        <v>120</v>
      </c>
      <c r="M84" s="545">
        <v>-12</v>
      </c>
      <c r="N84" s="46" t="s">
        <v>183</v>
      </c>
      <c r="O84" s="61">
        <f>VLOOKUP(MOD(180-$L84,360),'Wave and Current Conditions'!$C$33:$E$44,2,TRUE)</f>
        <v>2.25</v>
      </c>
      <c r="P84" s="61">
        <f>VLOOKUP(MOD(180-$L84,360),'Wave and Current Conditions'!$C$33:$E$44,3,TRUE)</f>
        <v>9.77</v>
      </c>
      <c r="Q84" s="46">
        <f t="shared" si="28"/>
        <v>7</v>
      </c>
      <c r="R84" s="49">
        <f t="shared" si="48"/>
        <v>120</v>
      </c>
      <c r="S84" s="62" t="s">
        <v>184</v>
      </c>
      <c r="T84" s="32">
        <f t="shared" si="49"/>
        <v>120</v>
      </c>
      <c r="U84" s="66">
        <f>'Wave and Current Conditions'!$D$99</f>
        <v>0.26</v>
      </c>
      <c r="V84" s="46">
        <v>400</v>
      </c>
      <c r="W84" s="46">
        <v>3600</v>
      </c>
      <c r="X84" s="49">
        <v>0.01</v>
      </c>
      <c r="Y84" s="248"/>
      <c r="Z84" s="239"/>
      <c r="AA84" s="239"/>
      <c r="AB84" s="239" t="str">
        <f t="shared" si="50"/>
        <v>'160012007'</v>
      </c>
      <c r="AC84" s="239" t="str">
        <f t="shared" si="69"/>
        <v>''POW'</v>
      </c>
      <c r="AD84" s="239">
        <f t="shared" si="51"/>
        <v>120</v>
      </c>
      <c r="AE84" s="239">
        <f t="shared" si="52"/>
        <v>12</v>
      </c>
      <c r="AF84" s="239">
        <f t="shared" si="70"/>
        <v>1</v>
      </c>
      <c r="AG84" s="239" t="str">
        <f t="shared" si="53"/>
        <v>'G'</v>
      </c>
      <c r="AH84" s="590">
        <f t="shared" si="65"/>
        <v>1.1762560000000002</v>
      </c>
      <c r="AI84" s="587" t="str">
        <f t="shared" si="66"/>
        <v>'NTM'</v>
      </c>
      <c r="AJ84" s="580">
        <f t="shared" si="67"/>
        <v>7.0999999999999994E-2</v>
      </c>
      <c r="AK84" s="239">
        <f t="shared" si="71"/>
        <v>30</v>
      </c>
      <c r="AL84" s="268">
        <f t="shared" si="54"/>
        <v>120</v>
      </c>
      <c r="AM84" s="249">
        <f t="shared" si="55"/>
        <v>2.25</v>
      </c>
      <c r="AN84" s="249">
        <f t="shared" si="56"/>
        <v>9.77</v>
      </c>
      <c r="AO84" s="239">
        <f t="shared" si="57"/>
        <v>2.4</v>
      </c>
      <c r="AP84" s="239">
        <f t="shared" si="58"/>
        <v>7</v>
      </c>
      <c r="AQ84" s="239">
        <v>0</v>
      </c>
      <c r="AR84" s="239">
        <v>15</v>
      </c>
      <c r="AS84" s="239">
        <f t="shared" si="59"/>
        <v>2.4</v>
      </c>
      <c r="AT84" s="239">
        <v>0</v>
      </c>
      <c r="AU84" s="239">
        <v>0</v>
      </c>
      <c r="AV84" s="239">
        <f t="shared" si="68"/>
        <v>120</v>
      </c>
      <c r="AW84" s="239">
        <f t="shared" si="60"/>
        <v>0.26</v>
      </c>
      <c r="AX84" s="239" t="s">
        <v>14</v>
      </c>
      <c r="AY84" s="239" t="s">
        <v>15</v>
      </c>
      <c r="AZ84" s="239" t="s">
        <v>14</v>
      </c>
      <c r="BA84" s="239" t="s">
        <v>15</v>
      </c>
      <c r="BB84" s="239">
        <v>0</v>
      </c>
      <c r="BC84" s="239">
        <v>0</v>
      </c>
      <c r="BD84" s="239">
        <f t="shared" si="72"/>
        <v>1</v>
      </c>
      <c r="BE84" s="239">
        <f t="shared" si="61"/>
        <v>-12</v>
      </c>
      <c r="BF84" s="239">
        <f t="shared" si="62"/>
        <v>4000</v>
      </c>
      <c r="BG84" s="239">
        <v>1</v>
      </c>
      <c r="BH84" s="239">
        <v>1</v>
      </c>
      <c r="BI84" s="239">
        <v>1</v>
      </c>
      <c r="BJ84" s="239"/>
      <c r="BK84" s="239">
        <v>1</v>
      </c>
      <c r="BL84" s="239">
        <v>1</v>
      </c>
      <c r="BM84" s="239">
        <f t="shared" si="63"/>
        <v>400</v>
      </c>
      <c r="BN84" s="239">
        <f t="shared" si="64"/>
        <v>4000</v>
      </c>
      <c r="BO84" s="239">
        <v>0</v>
      </c>
    </row>
    <row r="85" spans="1:67" s="32" customFormat="1" ht="12" customHeight="1" x14ac:dyDescent="0.2">
      <c r="A85" s="45" t="str">
        <f t="shared" si="47"/>
        <v>160012008</v>
      </c>
      <c r="B85" s="46">
        <v>1.6</v>
      </c>
      <c r="C85" s="47" t="s">
        <v>250</v>
      </c>
      <c r="D85" s="46" t="s">
        <v>181</v>
      </c>
      <c r="E85" s="48">
        <v>0</v>
      </c>
      <c r="F85" s="49">
        <v>1.35</v>
      </c>
      <c r="G85" s="46" t="s">
        <v>106</v>
      </c>
      <c r="H85" s="46">
        <f>'Wind Conditions'!$C$6</f>
        <v>12</v>
      </c>
      <c r="I85" s="471">
        <f>'Wind Conditions'!$C$20</f>
        <v>9.8021333333333349E-2</v>
      </c>
      <c r="J85" s="56">
        <f>'Wind Conditions'!$D$20</f>
        <v>7.0999999999999994E-2</v>
      </c>
      <c r="K85" s="46" t="str">
        <f t="shared" si="26"/>
        <v>H</v>
      </c>
      <c r="L85" s="46">
        <f t="shared" si="27"/>
        <v>120</v>
      </c>
      <c r="M85" s="545">
        <v>-12</v>
      </c>
      <c r="N85" s="46" t="s">
        <v>183</v>
      </c>
      <c r="O85" s="61">
        <f>VLOOKUP(MOD(180-$L85,360),'Wave and Current Conditions'!$C$33:$E$44,2,TRUE)</f>
        <v>2.25</v>
      </c>
      <c r="P85" s="61">
        <f>VLOOKUP(MOD(180-$L85,360),'Wave and Current Conditions'!$C$33:$E$44,3,TRUE)</f>
        <v>9.77</v>
      </c>
      <c r="Q85" s="46">
        <f t="shared" si="28"/>
        <v>8</v>
      </c>
      <c r="R85" s="49">
        <f t="shared" si="48"/>
        <v>120</v>
      </c>
      <c r="S85" s="62" t="s">
        <v>184</v>
      </c>
      <c r="T85" s="32">
        <f t="shared" si="49"/>
        <v>120</v>
      </c>
      <c r="U85" s="66">
        <f>'Wave and Current Conditions'!$D$99</f>
        <v>0.26</v>
      </c>
      <c r="V85" s="46">
        <v>400</v>
      </c>
      <c r="W85" s="46">
        <v>3600</v>
      </c>
      <c r="X85" s="49">
        <v>0.01</v>
      </c>
      <c r="Y85" s="248"/>
      <c r="Z85" s="239"/>
      <c r="AA85" s="239"/>
      <c r="AB85" s="239" t="str">
        <f t="shared" si="50"/>
        <v>'160012008'</v>
      </c>
      <c r="AC85" s="239" t="str">
        <f t="shared" si="69"/>
        <v>''POW'</v>
      </c>
      <c r="AD85" s="239">
        <f t="shared" si="51"/>
        <v>120</v>
      </c>
      <c r="AE85" s="239">
        <f t="shared" si="52"/>
        <v>12</v>
      </c>
      <c r="AF85" s="239">
        <f t="shared" si="70"/>
        <v>1</v>
      </c>
      <c r="AG85" s="239" t="str">
        <f t="shared" si="53"/>
        <v>'H'</v>
      </c>
      <c r="AH85" s="590">
        <f t="shared" si="65"/>
        <v>1.1762560000000002</v>
      </c>
      <c r="AI85" s="587" t="str">
        <f t="shared" si="66"/>
        <v>'NTM'</v>
      </c>
      <c r="AJ85" s="580">
        <f t="shared" si="67"/>
        <v>7.0999999999999994E-2</v>
      </c>
      <c r="AK85" s="239">
        <f t="shared" si="71"/>
        <v>30</v>
      </c>
      <c r="AL85" s="268">
        <f t="shared" si="54"/>
        <v>120</v>
      </c>
      <c r="AM85" s="249">
        <f t="shared" si="55"/>
        <v>2.25</v>
      </c>
      <c r="AN85" s="249">
        <f t="shared" si="56"/>
        <v>9.77</v>
      </c>
      <c r="AO85" s="239">
        <f t="shared" si="57"/>
        <v>2.4</v>
      </c>
      <c r="AP85" s="239">
        <f t="shared" si="58"/>
        <v>8</v>
      </c>
      <c r="AQ85" s="239">
        <v>0</v>
      </c>
      <c r="AR85" s="239">
        <v>15</v>
      </c>
      <c r="AS85" s="239">
        <f t="shared" si="59"/>
        <v>2.4</v>
      </c>
      <c r="AT85" s="239">
        <v>0</v>
      </c>
      <c r="AU85" s="239">
        <v>0</v>
      </c>
      <c r="AV85" s="239">
        <f t="shared" si="68"/>
        <v>120</v>
      </c>
      <c r="AW85" s="239">
        <f t="shared" si="60"/>
        <v>0.26</v>
      </c>
      <c r="AX85" s="239" t="s">
        <v>14</v>
      </c>
      <c r="AY85" s="239" t="s">
        <v>15</v>
      </c>
      <c r="AZ85" s="239" t="s">
        <v>14</v>
      </c>
      <c r="BA85" s="239" t="s">
        <v>15</v>
      </c>
      <c r="BB85" s="239">
        <v>0</v>
      </c>
      <c r="BC85" s="239">
        <v>0</v>
      </c>
      <c r="BD85" s="239">
        <f t="shared" si="72"/>
        <v>1</v>
      </c>
      <c r="BE85" s="239">
        <f t="shared" si="61"/>
        <v>-12</v>
      </c>
      <c r="BF85" s="239">
        <f t="shared" si="62"/>
        <v>4000</v>
      </c>
      <c r="BG85" s="239">
        <v>1</v>
      </c>
      <c r="BH85" s="239">
        <v>1</v>
      </c>
      <c r="BI85" s="239">
        <v>1</v>
      </c>
      <c r="BJ85" s="239"/>
      <c r="BK85" s="239">
        <v>1</v>
      </c>
      <c r="BL85" s="239">
        <v>1</v>
      </c>
      <c r="BM85" s="239">
        <f t="shared" si="63"/>
        <v>400</v>
      </c>
      <c r="BN85" s="239">
        <f t="shared" si="64"/>
        <v>4000</v>
      </c>
      <c r="BO85" s="239">
        <v>0</v>
      </c>
    </row>
    <row r="86" spans="1:67" s="33" customFormat="1" ht="12" customHeight="1" x14ac:dyDescent="0.2">
      <c r="A86" s="45" t="str">
        <f t="shared" si="47"/>
        <v>160012009</v>
      </c>
      <c r="B86" s="46">
        <v>1.6</v>
      </c>
      <c r="C86" s="47" t="s">
        <v>250</v>
      </c>
      <c r="D86" s="46" t="s">
        <v>181</v>
      </c>
      <c r="E86" s="48">
        <v>0</v>
      </c>
      <c r="F86" s="49">
        <v>1.35</v>
      </c>
      <c r="G86" s="46" t="s">
        <v>106</v>
      </c>
      <c r="H86" s="46">
        <f>'Wind Conditions'!$C$6</f>
        <v>12</v>
      </c>
      <c r="I86" s="471">
        <f>'Wind Conditions'!$C$20</f>
        <v>9.8021333333333349E-2</v>
      </c>
      <c r="J86" s="56">
        <f>'Wind Conditions'!$D$20</f>
        <v>7.0999999999999994E-2</v>
      </c>
      <c r="K86" s="46" t="str">
        <f t="shared" si="26"/>
        <v>I</v>
      </c>
      <c r="L86" s="46">
        <f t="shared" si="27"/>
        <v>120</v>
      </c>
      <c r="M86" s="545">
        <v>-12</v>
      </c>
      <c r="N86" s="46" t="s">
        <v>183</v>
      </c>
      <c r="O86" s="61">
        <f>VLOOKUP(MOD(180-$L86,360),'Wave and Current Conditions'!$C$33:$E$44,2,TRUE)</f>
        <v>2.25</v>
      </c>
      <c r="P86" s="61">
        <f>VLOOKUP(MOD(180-$L86,360),'Wave and Current Conditions'!$C$33:$E$44,3,TRUE)</f>
        <v>9.77</v>
      </c>
      <c r="Q86" s="46">
        <f t="shared" si="28"/>
        <v>9</v>
      </c>
      <c r="R86" s="49">
        <f t="shared" si="48"/>
        <v>120</v>
      </c>
      <c r="S86" s="62" t="s">
        <v>184</v>
      </c>
      <c r="T86" s="32">
        <f t="shared" si="49"/>
        <v>120</v>
      </c>
      <c r="U86" s="66">
        <f>'Wave and Current Conditions'!$D$99</f>
        <v>0.26</v>
      </c>
      <c r="V86" s="46">
        <v>400</v>
      </c>
      <c r="W86" s="46">
        <v>3600</v>
      </c>
      <c r="X86" s="49">
        <v>0.01</v>
      </c>
      <c r="Y86" s="248"/>
      <c r="Z86" s="250"/>
      <c r="AA86" s="250"/>
      <c r="AB86" s="239" t="str">
        <f t="shared" si="50"/>
        <v>'160012009'</v>
      </c>
      <c r="AC86" s="239" t="str">
        <f t="shared" si="69"/>
        <v>''POW'</v>
      </c>
      <c r="AD86" s="239">
        <f t="shared" si="51"/>
        <v>120</v>
      </c>
      <c r="AE86" s="239">
        <f t="shared" si="52"/>
        <v>12</v>
      </c>
      <c r="AF86" s="239">
        <f t="shared" si="70"/>
        <v>1</v>
      </c>
      <c r="AG86" s="239" t="str">
        <f t="shared" si="53"/>
        <v>'I'</v>
      </c>
      <c r="AH86" s="590">
        <f t="shared" si="65"/>
        <v>1.1762560000000002</v>
      </c>
      <c r="AI86" s="587" t="str">
        <f t="shared" si="66"/>
        <v>'NTM'</v>
      </c>
      <c r="AJ86" s="580">
        <f t="shared" si="67"/>
        <v>7.0999999999999994E-2</v>
      </c>
      <c r="AK86" s="239">
        <f t="shared" si="71"/>
        <v>30</v>
      </c>
      <c r="AL86" s="268">
        <f t="shared" si="54"/>
        <v>120</v>
      </c>
      <c r="AM86" s="249">
        <f t="shared" si="55"/>
        <v>2.25</v>
      </c>
      <c r="AN86" s="249">
        <f t="shared" si="56"/>
        <v>9.77</v>
      </c>
      <c r="AO86" s="239">
        <f t="shared" si="57"/>
        <v>2.4</v>
      </c>
      <c r="AP86" s="239">
        <f t="shared" si="58"/>
        <v>9</v>
      </c>
      <c r="AQ86" s="239">
        <v>0</v>
      </c>
      <c r="AR86" s="239">
        <v>15</v>
      </c>
      <c r="AS86" s="239">
        <f t="shared" si="59"/>
        <v>2.4</v>
      </c>
      <c r="AT86" s="239">
        <v>0</v>
      </c>
      <c r="AU86" s="239">
        <v>0</v>
      </c>
      <c r="AV86" s="239">
        <f t="shared" si="68"/>
        <v>120</v>
      </c>
      <c r="AW86" s="239">
        <f t="shared" si="60"/>
        <v>0.26</v>
      </c>
      <c r="AX86" s="239" t="s">
        <v>14</v>
      </c>
      <c r="AY86" s="239" t="s">
        <v>15</v>
      </c>
      <c r="AZ86" s="239" t="s">
        <v>14</v>
      </c>
      <c r="BA86" s="239" t="s">
        <v>15</v>
      </c>
      <c r="BB86" s="239">
        <v>0</v>
      </c>
      <c r="BC86" s="239">
        <v>0</v>
      </c>
      <c r="BD86" s="239">
        <f t="shared" si="72"/>
        <v>1</v>
      </c>
      <c r="BE86" s="239">
        <f t="shared" si="61"/>
        <v>-12</v>
      </c>
      <c r="BF86" s="239">
        <f t="shared" si="62"/>
        <v>4000</v>
      </c>
      <c r="BG86" s="239">
        <v>1</v>
      </c>
      <c r="BH86" s="239">
        <v>1</v>
      </c>
      <c r="BI86" s="239">
        <v>1</v>
      </c>
      <c r="BJ86" s="239"/>
      <c r="BK86" s="239">
        <v>1</v>
      </c>
      <c r="BL86" s="239">
        <v>1</v>
      </c>
      <c r="BM86" s="239">
        <f t="shared" si="63"/>
        <v>400</v>
      </c>
      <c r="BN86" s="239">
        <f t="shared" si="64"/>
        <v>4000</v>
      </c>
      <c r="BO86" s="239">
        <v>0</v>
      </c>
    </row>
    <row r="87" spans="1:67" s="32" customFormat="1" ht="12" customHeight="1" x14ac:dyDescent="0.2">
      <c r="A87" s="45" t="str">
        <f t="shared" si="47"/>
        <v>160012010</v>
      </c>
      <c r="B87" s="46">
        <v>1.6</v>
      </c>
      <c r="C87" s="47" t="s">
        <v>250</v>
      </c>
      <c r="D87" s="46" t="s">
        <v>181</v>
      </c>
      <c r="E87" s="48">
        <v>0</v>
      </c>
      <c r="F87" s="49">
        <v>1.35</v>
      </c>
      <c r="G87" s="45" t="s">
        <v>106</v>
      </c>
      <c r="H87" s="46">
        <f>'Wind Conditions'!$C$6</f>
        <v>12</v>
      </c>
      <c r="I87" s="471">
        <f>'Wind Conditions'!$C$20</f>
        <v>9.8021333333333349E-2</v>
      </c>
      <c r="J87" s="56">
        <f>'Wind Conditions'!$D$20</f>
        <v>7.0999999999999994E-2</v>
      </c>
      <c r="K87" s="46" t="str">
        <f t="shared" si="26"/>
        <v>J</v>
      </c>
      <c r="L87" s="46">
        <f t="shared" si="27"/>
        <v>120</v>
      </c>
      <c r="M87" s="545">
        <v>-12</v>
      </c>
      <c r="N87" s="46" t="s">
        <v>183</v>
      </c>
      <c r="O87" s="61">
        <f>VLOOKUP(MOD(180-$L87,360),'Wave and Current Conditions'!$C$33:$E$44,2,TRUE)</f>
        <v>2.25</v>
      </c>
      <c r="P87" s="61">
        <f>VLOOKUP(MOD(180-$L87,360),'Wave and Current Conditions'!$C$33:$E$44,3,TRUE)</f>
        <v>9.77</v>
      </c>
      <c r="Q87" s="46">
        <f t="shared" si="28"/>
        <v>10</v>
      </c>
      <c r="R87" s="49">
        <f t="shared" si="48"/>
        <v>120</v>
      </c>
      <c r="S87" s="62" t="s">
        <v>184</v>
      </c>
      <c r="T87" s="32">
        <f t="shared" si="49"/>
        <v>120</v>
      </c>
      <c r="U87" s="66">
        <f>'Wave and Current Conditions'!$D$99</f>
        <v>0.26</v>
      </c>
      <c r="V87" s="46">
        <v>400</v>
      </c>
      <c r="W87" s="46">
        <v>3600</v>
      </c>
      <c r="X87" s="49">
        <v>0.01</v>
      </c>
      <c r="Y87" s="248"/>
      <c r="Z87" s="239"/>
      <c r="AA87" s="239"/>
      <c r="AB87" s="239" t="str">
        <f t="shared" si="50"/>
        <v>'160012010'</v>
      </c>
      <c r="AC87" s="239" t="str">
        <f t="shared" si="69"/>
        <v>''POW'</v>
      </c>
      <c r="AD87" s="239">
        <f t="shared" si="51"/>
        <v>120</v>
      </c>
      <c r="AE87" s="239">
        <f t="shared" si="52"/>
        <v>12</v>
      </c>
      <c r="AF87" s="239">
        <f t="shared" si="70"/>
        <v>1</v>
      </c>
      <c r="AG87" s="239" t="str">
        <f t="shared" si="53"/>
        <v>'J'</v>
      </c>
      <c r="AH87" s="590">
        <f t="shared" si="65"/>
        <v>1.1762560000000002</v>
      </c>
      <c r="AI87" s="587" t="str">
        <f t="shared" si="66"/>
        <v>'NTM'</v>
      </c>
      <c r="AJ87" s="580">
        <f t="shared" si="67"/>
        <v>7.0999999999999994E-2</v>
      </c>
      <c r="AK87" s="239">
        <f t="shared" si="71"/>
        <v>30</v>
      </c>
      <c r="AL87" s="268">
        <f t="shared" si="54"/>
        <v>120</v>
      </c>
      <c r="AM87" s="249">
        <f t="shared" si="55"/>
        <v>2.25</v>
      </c>
      <c r="AN87" s="249">
        <f t="shared" si="56"/>
        <v>9.77</v>
      </c>
      <c r="AO87" s="239">
        <f t="shared" si="57"/>
        <v>2.4</v>
      </c>
      <c r="AP87" s="239">
        <f t="shared" si="58"/>
        <v>10</v>
      </c>
      <c r="AQ87" s="239">
        <v>0</v>
      </c>
      <c r="AR87" s="239">
        <v>15</v>
      </c>
      <c r="AS87" s="239">
        <f t="shared" si="59"/>
        <v>2.4</v>
      </c>
      <c r="AT87" s="239">
        <v>0</v>
      </c>
      <c r="AU87" s="239">
        <v>0</v>
      </c>
      <c r="AV87" s="239">
        <f t="shared" si="68"/>
        <v>120</v>
      </c>
      <c r="AW87" s="239">
        <f t="shared" si="60"/>
        <v>0.26</v>
      </c>
      <c r="AX87" s="239" t="s">
        <v>14</v>
      </c>
      <c r="AY87" s="239" t="s">
        <v>15</v>
      </c>
      <c r="AZ87" s="239" t="s">
        <v>14</v>
      </c>
      <c r="BA87" s="239" t="s">
        <v>15</v>
      </c>
      <c r="BB87" s="239">
        <v>0</v>
      </c>
      <c r="BC87" s="239">
        <v>0</v>
      </c>
      <c r="BD87" s="239">
        <f t="shared" si="72"/>
        <v>1</v>
      </c>
      <c r="BE87" s="239">
        <f t="shared" si="61"/>
        <v>-12</v>
      </c>
      <c r="BF87" s="239">
        <f t="shared" si="62"/>
        <v>4000</v>
      </c>
      <c r="BG87" s="239">
        <v>1</v>
      </c>
      <c r="BH87" s="239">
        <v>1</v>
      </c>
      <c r="BI87" s="239">
        <v>1</v>
      </c>
      <c r="BJ87" s="239"/>
      <c r="BK87" s="239">
        <v>1</v>
      </c>
      <c r="BL87" s="239">
        <v>1</v>
      </c>
      <c r="BM87" s="239">
        <f t="shared" si="63"/>
        <v>400</v>
      </c>
      <c r="BN87" s="239">
        <f t="shared" si="64"/>
        <v>4000</v>
      </c>
      <c r="BO87" s="239">
        <v>0</v>
      </c>
    </row>
    <row r="88" spans="1:67" s="32" customFormat="1" ht="12" customHeight="1" x14ac:dyDescent="0.2">
      <c r="A88" s="45" t="str">
        <f t="shared" si="47"/>
        <v>160012011</v>
      </c>
      <c r="B88" s="46">
        <v>1.6</v>
      </c>
      <c r="C88" s="47" t="s">
        <v>250</v>
      </c>
      <c r="D88" s="46" t="s">
        <v>181</v>
      </c>
      <c r="E88" s="48">
        <v>0</v>
      </c>
      <c r="F88" s="49">
        <v>1.35</v>
      </c>
      <c r="G88" s="46" t="s">
        <v>106</v>
      </c>
      <c r="H88" s="46">
        <f>'Wind Conditions'!$C$6</f>
        <v>12</v>
      </c>
      <c r="I88" s="471">
        <f>'Wind Conditions'!$C$20</f>
        <v>9.8021333333333349E-2</v>
      </c>
      <c r="J88" s="56">
        <f>'Wind Conditions'!$D$20</f>
        <v>7.0999999999999994E-2</v>
      </c>
      <c r="K88" s="46" t="str">
        <f t="shared" si="26"/>
        <v>K</v>
      </c>
      <c r="L88" s="46">
        <f t="shared" si="27"/>
        <v>120</v>
      </c>
      <c r="M88" s="545">
        <v>-12</v>
      </c>
      <c r="N88" s="46" t="s">
        <v>183</v>
      </c>
      <c r="O88" s="61">
        <f>VLOOKUP(MOD(180-$L88,360),'Wave and Current Conditions'!$C$33:$E$44,2,TRUE)</f>
        <v>2.25</v>
      </c>
      <c r="P88" s="61">
        <f>VLOOKUP(MOD(180-$L88,360),'Wave and Current Conditions'!$C$33:$E$44,3,TRUE)</f>
        <v>9.77</v>
      </c>
      <c r="Q88" s="46">
        <f t="shared" si="28"/>
        <v>11</v>
      </c>
      <c r="R88" s="49">
        <f t="shared" si="48"/>
        <v>120</v>
      </c>
      <c r="S88" s="62" t="s">
        <v>184</v>
      </c>
      <c r="T88" s="32">
        <f t="shared" si="49"/>
        <v>120</v>
      </c>
      <c r="U88" s="66">
        <f>'Wave and Current Conditions'!$D$99</f>
        <v>0.26</v>
      </c>
      <c r="V88" s="46">
        <v>400</v>
      </c>
      <c r="W88" s="46">
        <v>3600</v>
      </c>
      <c r="X88" s="49">
        <v>0.01</v>
      </c>
      <c r="Y88" s="248"/>
      <c r="Z88" s="239"/>
      <c r="AA88" s="239"/>
      <c r="AB88" s="239" t="str">
        <f t="shared" si="50"/>
        <v>'160012011'</v>
      </c>
      <c r="AC88" s="239" t="str">
        <f t="shared" si="69"/>
        <v>''POW'</v>
      </c>
      <c r="AD88" s="239">
        <f t="shared" si="51"/>
        <v>120</v>
      </c>
      <c r="AE88" s="239">
        <f t="shared" si="52"/>
        <v>12</v>
      </c>
      <c r="AF88" s="239">
        <f t="shared" si="70"/>
        <v>1</v>
      </c>
      <c r="AG88" s="239" t="str">
        <f t="shared" si="53"/>
        <v>'K'</v>
      </c>
      <c r="AH88" s="590">
        <f t="shared" si="65"/>
        <v>1.1762560000000002</v>
      </c>
      <c r="AI88" s="587" t="str">
        <f t="shared" si="66"/>
        <v>'NTM'</v>
      </c>
      <c r="AJ88" s="580">
        <f t="shared" si="67"/>
        <v>7.0999999999999994E-2</v>
      </c>
      <c r="AK88" s="239">
        <f t="shared" si="71"/>
        <v>30</v>
      </c>
      <c r="AL88" s="268">
        <f t="shared" si="54"/>
        <v>120</v>
      </c>
      <c r="AM88" s="249">
        <f t="shared" si="55"/>
        <v>2.25</v>
      </c>
      <c r="AN88" s="249">
        <f t="shared" si="56"/>
        <v>9.77</v>
      </c>
      <c r="AO88" s="239">
        <f t="shared" si="57"/>
        <v>2.4</v>
      </c>
      <c r="AP88" s="239">
        <f t="shared" si="58"/>
        <v>11</v>
      </c>
      <c r="AQ88" s="239">
        <v>0</v>
      </c>
      <c r="AR88" s="239">
        <v>15</v>
      </c>
      <c r="AS88" s="239">
        <f t="shared" si="59"/>
        <v>2.4</v>
      </c>
      <c r="AT88" s="239">
        <v>0</v>
      </c>
      <c r="AU88" s="239">
        <v>0</v>
      </c>
      <c r="AV88" s="239">
        <f t="shared" si="68"/>
        <v>120</v>
      </c>
      <c r="AW88" s="239">
        <f t="shared" si="60"/>
        <v>0.26</v>
      </c>
      <c r="AX88" s="239" t="s">
        <v>14</v>
      </c>
      <c r="AY88" s="239" t="s">
        <v>15</v>
      </c>
      <c r="AZ88" s="239" t="s">
        <v>14</v>
      </c>
      <c r="BA88" s="239" t="s">
        <v>15</v>
      </c>
      <c r="BB88" s="239">
        <v>0</v>
      </c>
      <c r="BC88" s="239">
        <v>0</v>
      </c>
      <c r="BD88" s="239">
        <f t="shared" si="72"/>
        <v>1</v>
      </c>
      <c r="BE88" s="239">
        <f t="shared" si="61"/>
        <v>-12</v>
      </c>
      <c r="BF88" s="239">
        <f t="shared" si="62"/>
        <v>4000</v>
      </c>
      <c r="BG88" s="239">
        <v>1</v>
      </c>
      <c r="BH88" s="239">
        <v>1</v>
      </c>
      <c r="BI88" s="239">
        <v>1</v>
      </c>
      <c r="BJ88" s="239"/>
      <c r="BK88" s="239">
        <v>1</v>
      </c>
      <c r="BL88" s="239">
        <v>1</v>
      </c>
      <c r="BM88" s="239">
        <f t="shared" si="63"/>
        <v>400</v>
      </c>
      <c r="BN88" s="239">
        <f t="shared" si="64"/>
        <v>4000</v>
      </c>
      <c r="BO88" s="239">
        <v>0</v>
      </c>
    </row>
    <row r="89" spans="1:67" s="33" customFormat="1" ht="12" customHeight="1" x14ac:dyDescent="0.2">
      <c r="A89" s="50" t="str">
        <f t="shared" si="47"/>
        <v>160012012</v>
      </c>
      <c r="B89" s="51">
        <v>1.6</v>
      </c>
      <c r="C89" s="47" t="s">
        <v>250</v>
      </c>
      <c r="D89" s="51" t="s">
        <v>181</v>
      </c>
      <c r="E89" s="52">
        <v>0</v>
      </c>
      <c r="F89" s="53">
        <v>1.35</v>
      </c>
      <c r="G89" s="51" t="s">
        <v>106</v>
      </c>
      <c r="H89" s="51">
        <f>'Wind Conditions'!$C$6</f>
        <v>12</v>
      </c>
      <c r="I89" s="472">
        <f>'Wind Conditions'!$C$20</f>
        <v>9.8021333333333349E-2</v>
      </c>
      <c r="J89" s="57">
        <f>'Wind Conditions'!$D$20</f>
        <v>7.0999999999999994E-2</v>
      </c>
      <c r="K89" s="51" t="str">
        <f t="shared" ref="K89:K137" si="73">K71</f>
        <v>L</v>
      </c>
      <c r="L89" s="51">
        <f t="shared" ref="L89:L96" si="74">L71+30</f>
        <v>120</v>
      </c>
      <c r="M89" s="545">
        <v>-12</v>
      </c>
      <c r="N89" s="51" t="s">
        <v>183</v>
      </c>
      <c r="O89" s="61">
        <f>VLOOKUP(MOD(180-$L89,360),'Wave and Current Conditions'!$C$33:$E$44,2,TRUE)</f>
        <v>2.25</v>
      </c>
      <c r="P89" s="61">
        <f>VLOOKUP(MOD(180-$L89,360),'Wave and Current Conditions'!$C$33:$E$44,3,TRUE)</f>
        <v>9.77</v>
      </c>
      <c r="Q89" s="51">
        <f t="shared" ref="Q89:Q137" si="75">Q71</f>
        <v>12</v>
      </c>
      <c r="R89" s="53">
        <f t="shared" si="48"/>
        <v>120</v>
      </c>
      <c r="S89" s="33" t="s">
        <v>184</v>
      </c>
      <c r="T89" s="33">
        <f t="shared" si="49"/>
        <v>120</v>
      </c>
      <c r="U89" s="67">
        <f>'Wave and Current Conditions'!$D$99</f>
        <v>0.26</v>
      </c>
      <c r="V89" s="46">
        <v>400</v>
      </c>
      <c r="W89" s="51">
        <v>3600</v>
      </c>
      <c r="X89" s="53">
        <v>0.01</v>
      </c>
      <c r="Y89" s="252"/>
      <c r="Z89" s="250"/>
      <c r="AA89" s="250"/>
      <c r="AB89" s="239" t="str">
        <f t="shared" si="50"/>
        <v>'160012012'</v>
      </c>
      <c r="AC89" s="239" t="str">
        <f t="shared" si="69"/>
        <v>''POW'</v>
      </c>
      <c r="AD89" s="239">
        <f t="shared" si="51"/>
        <v>120</v>
      </c>
      <c r="AE89" s="239">
        <f t="shared" si="52"/>
        <v>12</v>
      </c>
      <c r="AF89" s="239">
        <f t="shared" si="70"/>
        <v>1</v>
      </c>
      <c r="AG89" s="239" t="str">
        <f t="shared" si="53"/>
        <v>'L'</v>
      </c>
      <c r="AH89" s="590">
        <f t="shared" si="65"/>
        <v>1.1762560000000002</v>
      </c>
      <c r="AI89" s="587" t="str">
        <f t="shared" si="66"/>
        <v>'NTM'</v>
      </c>
      <c r="AJ89" s="580">
        <f t="shared" si="67"/>
        <v>7.0999999999999994E-2</v>
      </c>
      <c r="AK89" s="239">
        <f t="shared" si="71"/>
        <v>30</v>
      </c>
      <c r="AL89" s="268">
        <f t="shared" si="54"/>
        <v>120</v>
      </c>
      <c r="AM89" s="249">
        <f t="shared" si="55"/>
        <v>2.25</v>
      </c>
      <c r="AN89" s="249">
        <f t="shared" si="56"/>
        <v>9.77</v>
      </c>
      <c r="AO89" s="239">
        <f t="shared" si="57"/>
        <v>2.4</v>
      </c>
      <c r="AP89" s="239">
        <f t="shared" si="58"/>
        <v>12</v>
      </c>
      <c r="AQ89" s="239">
        <v>0</v>
      </c>
      <c r="AR89" s="239">
        <v>15</v>
      </c>
      <c r="AS89" s="239">
        <f t="shared" si="59"/>
        <v>2.4</v>
      </c>
      <c r="AT89" s="239">
        <v>0</v>
      </c>
      <c r="AU89" s="239">
        <v>0</v>
      </c>
      <c r="AV89" s="239">
        <f t="shared" si="68"/>
        <v>120</v>
      </c>
      <c r="AW89" s="239">
        <f t="shared" si="60"/>
        <v>0.26</v>
      </c>
      <c r="AX89" s="239" t="s">
        <v>14</v>
      </c>
      <c r="AY89" s="239" t="s">
        <v>15</v>
      </c>
      <c r="AZ89" s="239" t="s">
        <v>14</v>
      </c>
      <c r="BA89" s="239" t="s">
        <v>15</v>
      </c>
      <c r="BB89" s="239">
        <v>0</v>
      </c>
      <c r="BC89" s="239">
        <v>0</v>
      </c>
      <c r="BD89" s="239">
        <f t="shared" si="72"/>
        <v>1</v>
      </c>
      <c r="BE89" s="239">
        <f t="shared" si="61"/>
        <v>-12</v>
      </c>
      <c r="BF89" s="239">
        <f t="shared" si="62"/>
        <v>4000</v>
      </c>
      <c r="BG89" s="239">
        <v>1</v>
      </c>
      <c r="BH89" s="239">
        <v>1</v>
      </c>
      <c r="BI89" s="239">
        <v>1</v>
      </c>
      <c r="BJ89" s="239"/>
      <c r="BK89" s="239">
        <v>1</v>
      </c>
      <c r="BL89" s="239">
        <v>1</v>
      </c>
      <c r="BM89" s="239">
        <f t="shared" si="63"/>
        <v>400</v>
      </c>
      <c r="BN89" s="239">
        <f t="shared" si="64"/>
        <v>4000</v>
      </c>
      <c r="BO89" s="239">
        <v>0</v>
      </c>
    </row>
    <row r="90" spans="1:67" s="32" customFormat="1" ht="12" customHeight="1" x14ac:dyDescent="0.2">
      <c r="A90" s="45" t="str">
        <f t="shared" si="47"/>
        <v>160012013</v>
      </c>
      <c r="B90" s="46">
        <v>1.6</v>
      </c>
      <c r="C90" s="47" t="s">
        <v>250</v>
      </c>
      <c r="D90" s="46" t="s">
        <v>181</v>
      </c>
      <c r="E90" s="48">
        <v>0</v>
      </c>
      <c r="F90" s="49">
        <v>1.35</v>
      </c>
      <c r="G90" s="46" t="s">
        <v>106</v>
      </c>
      <c r="H90" s="46">
        <f>'Wind Conditions'!$C$6</f>
        <v>12</v>
      </c>
      <c r="I90" s="471">
        <f>'Wind Conditions'!$C$20</f>
        <v>9.8021333333333349E-2</v>
      </c>
      <c r="J90" s="56">
        <f>'Wind Conditions'!$D$20</f>
        <v>7.0999999999999994E-2</v>
      </c>
      <c r="K90" s="46" t="str">
        <f t="shared" si="73"/>
        <v>M</v>
      </c>
      <c r="L90" s="46">
        <f t="shared" si="74"/>
        <v>120</v>
      </c>
      <c r="M90" s="545">
        <v>-12</v>
      </c>
      <c r="N90" s="46" t="s">
        <v>183</v>
      </c>
      <c r="O90" s="61">
        <f>VLOOKUP(MOD(180-$L90,360),'Wave and Current Conditions'!$C$33:$E$44,2,TRUE)</f>
        <v>2.25</v>
      </c>
      <c r="P90" s="61">
        <f>VLOOKUP(MOD(180-$L90,360),'Wave and Current Conditions'!$C$33:$E$44,3,TRUE)</f>
        <v>9.77</v>
      </c>
      <c r="Q90" s="46">
        <f t="shared" si="75"/>
        <v>13</v>
      </c>
      <c r="R90" s="49">
        <f t="shared" si="48"/>
        <v>120</v>
      </c>
      <c r="S90" s="32" t="s">
        <v>184</v>
      </c>
      <c r="T90" s="32">
        <f t="shared" si="49"/>
        <v>120</v>
      </c>
      <c r="U90" s="66">
        <f>'Wave and Current Conditions'!$D$99</f>
        <v>0.26</v>
      </c>
      <c r="V90" s="46">
        <v>400</v>
      </c>
      <c r="W90" s="46">
        <v>3600</v>
      </c>
      <c r="X90" s="49">
        <v>0.01</v>
      </c>
      <c r="Y90" s="248"/>
      <c r="Z90" s="239"/>
      <c r="AA90" s="239"/>
      <c r="AB90" s="239" t="str">
        <f t="shared" si="50"/>
        <v>'160012013'</v>
      </c>
      <c r="AC90" s="239" t="str">
        <f t="shared" si="69"/>
        <v>''POW'</v>
      </c>
      <c r="AD90" s="239">
        <f t="shared" si="51"/>
        <v>120</v>
      </c>
      <c r="AE90" s="239">
        <f t="shared" si="52"/>
        <v>12</v>
      </c>
      <c r="AF90" s="239">
        <f t="shared" si="70"/>
        <v>1</v>
      </c>
      <c r="AG90" s="239" t="str">
        <f t="shared" si="53"/>
        <v>'M'</v>
      </c>
      <c r="AH90" s="590">
        <f t="shared" si="65"/>
        <v>1.1762560000000002</v>
      </c>
      <c r="AI90" s="587" t="str">
        <f t="shared" si="66"/>
        <v>'NTM'</v>
      </c>
      <c r="AJ90" s="580">
        <f t="shared" si="67"/>
        <v>7.0999999999999994E-2</v>
      </c>
      <c r="AK90" s="239">
        <f t="shared" si="71"/>
        <v>30</v>
      </c>
      <c r="AL90" s="268">
        <f t="shared" si="54"/>
        <v>120</v>
      </c>
      <c r="AM90" s="249">
        <f t="shared" si="55"/>
        <v>2.25</v>
      </c>
      <c r="AN90" s="249">
        <f t="shared" si="56"/>
        <v>9.77</v>
      </c>
      <c r="AO90" s="239">
        <f t="shared" si="57"/>
        <v>2.4</v>
      </c>
      <c r="AP90" s="239">
        <f t="shared" si="58"/>
        <v>13</v>
      </c>
      <c r="AQ90" s="239">
        <v>0</v>
      </c>
      <c r="AR90" s="239">
        <v>15</v>
      </c>
      <c r="AS90" s="239">
        <f t="shared" si="59"/>
        <v>2.4</v>
      </c>
      <c r="AT90" s="239">
        <v>0</v>
      </c>
      <c r="AU90" s="239">
        <v>0</v>
      </c>
      <c r="AV90" s="239">
        <f t="shared" si="68"/>
        <v>120</v>
      </c>
      <c r="AW90" s="239">
        <f t="shared" si="60"/>
        <v>0.26</v>
      </c>
      <c r="AX90" s="239" t="s">
        <v>14</v>
      </c>
      <c r="AY90" s="239" t="s">
        <v>15</v>
      </c>
      <c r="AZ90" s="239" t="s">
        <v>14</v>
      </c>
      <c r="BA90" s="239" t="s">
        <v>15</v>
      </c>
      <c r="BB90" s="239">
        <v>0</v>
      </c>
      <c r="BC90" s="239">
        <v>0</v>
      </c>
      <c r="BD90" s="239">
        <f t="shared" si="72"/>
        <v>1</v>
      </c>
      <c r="BE90" s="239">
        <f t="shared" si="61"/>
        <v>-12</v>
      </c>
      <c r="BF90" s="239">
        <f t="shared" si="62"/>
        <v>4000</v>
      </c>
      <c r="BG90" s="239">
        <v>1</v>
      </c>
      <c r="BH90" s="239">
        <v>1</v>
      </c>
      <c r="BI90" s="239">
        <v>1</v>
      </c>
      <c r="BJ90" s="239"/>
      <c r="BK90" s="239">
        <v>1</v>
      </c>
      <c r="BL90" s="239">
        <v>1</v>
      </c>
      <c r="BM90" s="239">
        <f t="shared" si="63"/>
        <v>400</v>
      </c>
      <c r="BN90" s="239">
        <f t="shared" si="64"/>
        <v>4000</v>
      </c>
      <c r="BO90" s="239">
        <v>0</v>
      </c>
    </row>
    <row r="91" spans="1:67" s="32" customFormat="1" ht="12" customHeight="1" x14ac:dyDescent="0.2">
      <c r="A91" s="45" t="str">
        <f t="shared" si="47"/>
        <v>160012014</v>
      </c>
      <c r="B91" s="46">
        <v>1.6</v>
      </c>
      <c r="C91" s="47" t="s">
        <v>250</v>
      </c>
      <c r="D91" s="46" t="s">
        <v>181</v>
      </c>
      <c r="E91" s="48">
        <v>0</v>
      </c>
      <c r="F91" s="49">
        <v>1.35</v>
      </c>
      <c r="G91" s="46" t="s">
        <v>106</v>
      </c>
      <c r="H91" s="46">
        <f>'Wind Conditions'!$C$6</f>
        <v>12</v>
      </c>
      <c r="I91" s="471">
        <f>'Wind Conditions'!$C$20</f>
        <v>9.8021333333333349E-2</v>
      </c>
      <c r="J91" s="56">
        <f>'Wind Conditions'!$D$20</f>
        <v>7.0999999999999994E-2</v>
      </c>
      <c r="K91" s="46" t="str">
        <f t="shared" si="73"/>
        <v>N</v>
      </c>
      <c r="L91" s="46">
        <f t="shared" si="74"/>
        <v>120</v>
      </c>
      <c r="M91" s="545">
        <v>-12</v>
      </c>
      <c r="N91" s="46" t="s">
        <v>183</v>
      </c>
      <c r="O91" s="61">
        <f>VLOOKUP(MOD(180-$L91,360),'Wave and Current Conditions'!$C$33:$E$44,2,TRUE)</f>
        <v>2.25</v>
      </c>
      <c r="P91" s="61">
        <f>VLOOKUP(MOD(180-$L91,360),'Wave and Current Conditions'!$C$33:$E$44,3,TRUE)</f>
        <v>9.77</v>
      </c>
      <c r="Q91" s="46">
        <f t="shared" si="75"/>
        <v>14</v>
      </c>
      <c r="R91" s="49">
        <f t="shared" si="48"/>
        <v>120</v>
      </c>
      <c r="S91" s="32" t="s">
        <v>184</v>
      </c>
      <c r="T91" s="32">
        <f t="shared" si="49"/>
        <v>120</v>
      </c>
      <c r="U91" s="66">
        <f>'Wave and Current Conditions'!$D$99</f>
        <v>0.26</v>
      </c>
      <c r="V91" s="46">
        <v>400</v>
      </c>
      <c r="W91" s="46">
        <v>3600</v>
      </c>
      <c r="X91" s="49">
        <v>0.01</v>
      </c>
      <c r="Y91" s="248"/>
      <c r="Z91" s="239"/>
      <c r="AA91" s="239"/>
      <c r="AB91" s="239" t="str">
        <f t="shared" si="50"/>
        <v>'160012014'</v>
      </c>
      <c r="AC91" s="239" t="str">
        <f t="shared" si="69"/>
        <v>''POW'</v>
      </c>
      <c r="AD91" s="239">
        <f t="shared" si="51"/>
        <v>120</v>
      </c>
      <c r="AE91" s="239">
        <f t="shared" si="52"/>
        <v>12</v>
      </c>
      <c r="AF91" s="239">
        <f t="shared" si="70"/>
        <v>1</v>
      </c>
      <c r="AG91" s="239" t="str">
        <f t="shared" si="53"/>
        <v>'N'</v>
      </c>
      <c r="AH91" s="590">
        <f t="shared" si="65"/>
        <v>1.1762560000000002</v>
      </c>
      <c r="AI91" s="587" t="str">
        <f t="shared" si="66"/>
        <v>'NTM'</v>
      </c>
      <c r="AJ91" s="580">
        <f t="shared" si="67"/>
        <v>7.0999999999999994E-2</v>
      </c>
      <c r="AK91" s="239">
        <f t="shared" si="71"/>
        <v>30</v>
      </c>
      <c r="AL91" s="268">
        <f t="shared" si="54"/>
        <v>120</v>
      </c>
      <c r="AM91" s="249">
        <f t="shared" si="55"/>
        <v>2.25</v>
      </c>
      <c r="AN91" s="249">
        <f t="shared" si="56"/>
        <v>9.77</v>
      </c>
      <c r="AO91" s="239">
        <f t="shared" si="57"/>
        <v>2.4</v>
      </c>
      <c r="AP91" s="239">
        <f t="shared" si="58"/>
        <v>14</v>
      </c>
      <c r="AQ91" s="239">
        <v>0</v>
      </c>
      <c r="AR91" s="239">
        <v>15</v>
      </c>
      <c r="AS91" s="239">
        <f t="shared" si="59"/>
        <v>2.4</v>
      </c>
      <c r="AT91" s="239">
        <v>0</v>
      </c>
      <c r="AU91" s="239">
        <v>0</v>
      </c>
      <c r="AV91" s="239">
        <f t="shared" si="68"/>
        <v>120</v>
      </c>
      <c r="AW91" s="239">
        <f t="shared" si="60"/>
        <v>0.26</v>
      </c>
      <c r="AX91" s="239" t="s">
        <v>14</v>
      </c>
      <c r="AY91" s="239" t="s">
        <v>15</v>
      </c>
      <c r="AZ91" s="239" t="s">
        <v>14</v>
      </c>
      <c r="BA91" s="239" t="s">
        <v>15</v>
      </c>
      <c r="BB91" s="239">
        <v>0</v>
      </c>
      <c r="BC91" s="239">
        <v>0</v>
      </c>
      <c r="BD91" s="239">
        <f t="shared" si="72"/>
        <v>1</v>
      </c>
      <c r="BE91" s="239">
        <f t="shared" si="61"/>
        <v>-12</v>
      </c>
      <c r="BF91" s="239">
        <f t="shared" si="62"/>
        <v>4000</v>
      </c>
      <c r="BG91" s="239">
        <v>1</v>
      </c>
      <c r="BH91" s="239">
        <v>1</v>
      </c>
      <c r="BI91" s="239">
        <v>1</v>
      </c>
      <c r="BJ91" s="239"/>
      <c r="BK91" s="239">
        <v>1</v>
      </c>
      <c r="BL91" s="239">
        <v>1</v>
      </c>
      <c r="BM91" s="239">
        <f t="shared" si="63"/>
        <v>400</v>
      </c>
      <c r="BN91" s="239">
        <f t="shared" si="64"/>
        <v>4000</v>
      </c>
      <c r="BO91" s="239">
        <v>0</v>
      </c>
    </row>
    <row r="92" spans="1:67" s="33" customFormat="1" ht="12" customHeight="1" x14ac:dyDescent="0.2">
      <c r="A92" s="45" t="str">
        <f t="shared" si="47"/>
        <v>160012015</v>
      </c>
      <c r="B92" s="46">
        <v>1.6</v>
      </c>
      <c r="C92" s="47" t="s">
        <v>250</v>
      </c>
      <c r="D92" s="46" t="s">
        <v>181</v>
      </c>
      <c r="E92" s="48">
        <v>0</v>
      </c>
      <c r="F92" s="49">
        <v>1.35</v>
      </c>
      <c r="G92" s="46" t="s">
        <v>106</v>
      </c>
      <c r="H92" s="46">
        <f>'Wind Conditions'!$C$6</f>
        <v>12</v>
      </c>
      <c r="I92" s="471">
        <f>'Wind Conditions'!$C$20</f>
        <v>9.8021333333333349E-2</v>
      </c>
      <c r="J92" s="56">
        <f>'Wind Conditions'!$D$20</f>
        <v>7.0999999999999994E-2</v>
      </c>
      <c r="K92" s="46" t="str">
        <f t="shared" si="73"/>
        <v>O</v>
      </c>
      <c r="L92" s="46">
        <f t="shared" si="74"/>
        <v>120</v>
      </c>
      <c r="M92" s="545">
        <v>-12</v>
      </c>
      <c r="N92" s="46" t="s">
        <v>183</v>
      </c>
      <c r="O92" s="61">
        <f>VLOOKUP(MOD(180-$L92,360),'Wave and Current Conditions'!$C$33:$E$44,2,TRUE)</f>
        <v>2.25</v>
      </c>
      <c r="P92" s="61">
        <f>VLOOKUP(MOD(180-$L92,360),'Wave and Current Conditions'!$C$33:$E$44,3,TRUE)</f>
        <v>9.77</v>
      </c>
      <c r="Q92" s="46">
        <f t="shared" si="75"/>
        <v>15</v>
      </c>
      <c r="R92" s="49">
        <f t="shared" si="48"/>
        <v>120</v>
      </c>
      <c r="S92" s="32" t="s">
        <v>184</v>
      </c>
      <c r="T92" s="32">
        <f t="shared" si="49"/>
        <v>120</v>
      </c>
      <c r="U92" s="66">
        <f>'Wave and Current Conditions'!$D$99</f>
        <v>0.26</v>
      </c>
      <c r="V92" s="46">
        <v>400</v>
      </c>
      <c r="W92" s="46">
        <v>3600</v>
      </c>
      <c r="X92" s="49">
        <v>0.01</v>
      </c>
      <c r="Y92" s="248"/>
      <c r="Z92" s="250"/>
      <c r="AA92" s="250"/>
      <c r="AB92" s="239" t="str">
        <f t="shared" si="50"/>
        <v>'160012015'</v>
      </c>
      <c r="AC92" s="239" t="str">
        <f t="shared" si="69"/>
        <v>''POW'</v>
      </c>
      <c r="AD92" s="239">
        <f t="shared" si="51"/>
        <v>120</v>
      </c>
      <c r="AE92" s="239">
        <f t="shared" si="52"/>
        <v>12</v>
      </c>
      <c r="AF92" s="239">
        <f t="shared" si="70"/>
        <v>1</v>
      </c>
      <c r="AG92" s="239" t="str">
        <f t="shared" si="53"/>
        <v>'O'</v>
      </c>
      <c r="AH92" s="590">
        <f t="shared" si="65"/>
        <v>1.1762560000000002</v>
      </c>
      <c r="AI92" s="587" t="str">
        <f t="shared" si="66"/>
        <v>'NTM'</v>
      </c>
      <c r="AJ92" s="580">
        <f t="shared" si="67"/>
        <v>7.0999999999999994E-2</v>
      </c>
      <c r="AK92" s="239">
        <f t="shared" si="71"/>
        <v>30</v>
      </c>
      <c r="AL92" s="268">
        <f t="shared" si="54"/>
        <v>120</v>
      </c>
      <c r="AM92" s="249">
        <f t="shared" si="55"/>
        <v>2.25</v>
      </c>
      <c r="AN92" s="249">
        <f t="shared" si="56"/>
        <v>9.77</v>
      </c>
      <c r="AO92" s="239">
        <f t="shared" si="57"/>
        <v>2.4</v>
      </c>
      <c r="AP92" s="239">
        <f t="shared" si="58"/>
        <v>15</v>
      </c>
      <c r="AQ92" s="239">
        <v>0</v>
      </c>
      <c r="AR92" s="239">
        <v>15</v>
      </c>
      <c r="AS92" s="239">
        <f t="shared" si="59"/>
        <v>2.4</v>
      </c>
      <c r="AT92" s="239">
        <v>0</v>
      </c>
      <c r="AU92" s="239">
        <v>0</v>
      </c>
      <c r="AV92" s="239">
        <f t="shared" si="68"/>
        <v>120</v>
      </c>
      <c r="AW92" s="239">
        <f t="shared" si="60"/>
        <v>0.26</v>
      </c>
      <c r="AX92" s="239" t="s">
        <v>14</v>
      </c>
      <c r="AY92" s="239" t="s">
        <v>15</v>
      </c>
      <c r="AZ92" s="239" t="s">
        <v>14</v>
      </c>
      <c r="BA92" s="239" t="s">
        <v>15</v>
      </c>
      <c r="BB92" s="239">
        <v>0</v>
      </c>
      <c r="BC92" s="239">
        <v>0</v>
      </c>
      <c r="BD92" s="239">
        <f t="shared" si="72"/>
        <v>1</v>
      </c>
      <c r="BE92" s="239">
        <f t="shared" si="61"/>
        <v>-12</v>
      </c>
      <c r="BF92" s="239">
        <f t="shared" si="62"/>
        <v>4000</v>
      </c>
      <c r="BG92" s="239">
        <v>1</v>
      </c>
      <c r="BH92" s="239">
        <v>1</v>
      </c>
      <c r="BI92" s="239">
        <v>1</v>
      </c>
      <c r="BJ92" s="239"/>
      <c r="BK92" s="239">
        <v>1</v>
      </c>
      <c r="BL92" s="239">
        <v>1</v>
      </c>
      <c r="BM92" s="239">
        <f t="shared" si="63"/>
        <v>400</v>
      </c>
      <c r="BN92" s="239">
        <f t="shared" si="64"/>
        <v>4000</v>
      </c>
      <c r="BO92" s="239">
        <v>0</v>
      </c>
    </row>
    <row r="93" spans="1:67" s="32" customFormat="1" ht="12" customHeight="1" x14ac:dyDescent="0.2">
      <c r="A93" s="45" t="str">
        <f t="shared" si="47"/>
        <v>160012016</v>
      </c>
      <c r="B93" s="46">
        <v>1.6</v>
      </c>
      <c r="C93" s="47" t="s">
        <v>250</v>
      </c>
      <c r="D93" s="46" t="s">
        <v>181</v>
      </c>
      <c r="E93" s="48">
        <v>0</v>
      </c>
      <c r="F93" s="49">
        <v>1.35</v>
      </c>
      <c r="G93" s="45" t="s">
        <v>106</v>
      </c>
      <c r="H93" s="46">
        <f>'Wind Conditions'!$C$6</f>
        <v>12</v>
      </c>
      <c r="I93" s="471">
        <f>'Wind Conditions'!$C$20</f>
        <v>9.8021333333333349E-2</v>
      </c>
      <c r="J93" s="56">
        <f>'Wind Conditions'!$D$20</f>
        <v>7.0999999999999994E-2</v>
      </c>
      <c r="K93" s="46" t="str">
        <f t="shared" si="73"/>
        <v>P</v>
      </c>
      <c r="L93" s="46">
        <f t="shared" si="74"/>
        <v>120</v>
      </c>
      <c r="M93" s="545">
        <v>-12</v>
      </c>
      <c r="N93" s="46" t="s">
        <v>183</v>
      </c>
      <c r="O93" s="61">
        <f>VLOOKUP(MOD(180-$L93,360),'Wave and Current Conditions'!$C$33:$E$44,2,TRUE)</f>
        <v>2.25</v>
      </c>
      <c r="P93" s="61">
        <f>VLOOKUP(MOD(180-$L93,360),'Wave and Current Conditions'!$C$33:$E$44,3,TRUE)</f>
        <v>9.77</v>
      </c>
      <c r="Q93" s="46">
        <f t="shared" si="75"/>
        <v>16</v>
      </c>
      <c r="R93" s="49">
        <f t="shared" si="48"/>
        <v>120</v>
      </c>
      <c r="S93" s="32" t="s">
        <v>184</v>
      </c>
      <c r="T93" s="32">
        <f t="shared" si="49"/>
        <v>120</v>
      </c>
      <c r="U93" s="66">
        <f>'Wave and Current Conditions'!$D$99</f>
        <v>0.26</v>
      </c>
      <c r="V93" s="46">
        <v>400</v>
      </c>
      <c r="W93" s="46">
        <v>3600</v>
      </c>
      <c r="X93" s="49">
        <v>0.01</v>
      </c>
      <c r="Y93" s="248"/>
      <c r="Z93" s="239"/>
      <c r="AA93" s="239"/>
      <c r="AB93" s="239" t="str">
        <f t="shared" si="50"/>
        <v>'160012016'</v>
      </c>
      <c r="AC93" s="239" t="str">
        <f t="shared" si="69"/>
        <v>''POW'</v>
      </c>
      <c r="AD93" s="239">
        <f t="shared" si="51"/>
        <v>120</v>
      </c>
      <c r="AE93" s="239">
        <f t="shared" si="52"/>
        <v>12</v>
      </c>
      <c r="AF93" s="239">
        <f t="shared" si="70"/>
        <v>1</v>
      </c>
      <c r="AG93" s="239" t="str">
        <f t="shared" si="53"/>
        <v>'P'</v>
      </c>
      <c r="AH93" s="590">
        <f t="shared" si="65"/>
        <v>1.1762560000000002</v>
      </c>
      <c r="AI93" s="587" t="str">
        <f t="shared" si="66"/>
        <v>'NTM'</v>
      </c>
      <c r="AJ93" s="580">
        <f t="shared" si="67"/>
        <v>7.0999999999999994E-2</v>
      </c>
      <c r="AK93" s="239">
        <f t="shared" si="71"/>
        <v>30</v>
      </c>
      <c r="AL93" s="268">
        <f t="shared" si="54"/>
        <v>120</v>
      </c>
      <c r="AM93" s="249">
        <f t="shared" si="55"/>
        <v>2.25</v>
      </c>
      <c r="AN93" s="249">
        <f t="shared" si="56"/>
        <v>9.77</v>
      </c>
      <c r="AO93" s="239">
        <f t="shared" si="57"/>
        <v>2.4</v>
      </c>
      <c r="AP93" s="239">
        <f t="shared" si="58"/>
        <v>16</v>
      </c>
      <c r="AQ93" s="239">
        <v>0</v>
      </c>
      <c r="AR93" s="239">
        <v>15</v>
      </c>
      <c r="AS93" s="239">
        <f t="shared" si="59"/>
        <v>2.4</v>
      </c>
      <c r="AT93" s="239">
        <v>0</v>
      </c>
      <c r="AU93" s="239">
        <v>0</v>
      </c>
      <c r="AV93" s="239">
        <f t="shared" si="68"/>
        <v>120</v>
      </c>
      <c r="AW93" s="239">
        <f t="shared" si="60"/>
        <v>0.26</v>
      </c>
      <c r="AX93" s="239" t="s">
        <v>14</v>
      </c>
      <c r="AY93" s="239" t="s">
        <v>15</v>
      </c>
      <c r="AZ93" s="239" t="s">
        <v>14</v>
      </c>
      <c r="BA93" s="239" t="s">
        <v>15</v>
      </c>
      <c r="BB93" s="239">
        <v>0</v>
      </c>
      <c r="BC93" s="239">
        <v>0</v>
      </c>
      <c r="BD93" s="239">
        <f t="shared" si="72"/>
        <v>1</v>
      </c>
      <c r="BE93" s="239">
        <f t="shared" si="61"/>
        <v>-12</v>
      </c>
      <c r="BF93" s="239">
        <f t="shared" si="62"/>
        <v>4000</v>
      </c>
      <c r="BG93" s="239">
        <v>1</v>
      </c>
      <c r="BH93" s="239">
        <v>1</v>
      </c>
      <c r="BI93" s="239">
        <v>1</v>
      </c>
      <c r="BJ93" s="239"/>
      <c r="BK93" s="239">
        <v>1</v>
      </c>
      <c r="BL93" s="239">
        <v>1</v>
      </c>
      <c r="BM93" s="239">
        <f t="shared" si="63"/>
        <v>400</v>
      </c>
      <c r="BN93" s="239">
        <f t="shared" si="64"/>
        <v>4000</v>
      </c>
      <c r="BO93" s="239">
        <v>0</v>
      </c>
    </row>
    <row r="94" spans="1:67" s="32" customFormat="1" ht="12" customHeight="1" x14ac:dyDescent="0.2">
      <c r="A94" s="45" t="str">
        <f t="shared" si="47"/>
        <v>160012017</v>
      </c>
      <c r="B94" s="46">
        <v>1.6</v>
      </c>
      <c r="C94" s="47" t="s">
        <v>250</v>
      </c>
      <c r="D94" s="46" t="s">
        <v>181</v>
      </c>
      <c r="E94" s="48">
        <v>0</v>
      </c>
      <c r="F94" s="49">
        <v>1.35</v>
      </c>
      <c r="G94" s="46" t="s">
        <v>106</v>
      </c>
      <c r="H94" s="46">
        <f>'Wind Conditions'!$C$6</f>
        <v>12</v>
      </c>
      <c r="I94" s="471">
        <f>'Wind Conditions'!$C$20</f>
        <v>9.8021333333333349E-2</v>
      </c>
      <c r="J94" s="56">
        <f>'Wind Conditions'!$D$20</f>
        <v>7.0999999999999994E-2</v>
      </c>
      <c r="K94" s="46" t="str">
        <f t="shared" si="73"/>
        <v>Q</v>
      </c>
      <c r="L94" s="46">
        <f t="shared" si="74"/>
        <v>120</v>
      </c>
      <c r="M94" s="545">
        <v>-12</v>
      </c>
      <c r="N94" s="46" t="s">
        <v>183</v>
      </c>
      <c r="O94" s="61">
        <f>VLOOKUP(MOD(180-$L94,360),'Wave and Current Conditions'!$C$33:$E$44,2,TRUE)</f>
        <v>2.25</v>
      </c>
      <c r="P94" s="61">
        <f>VLOOKUP(MOD(180-$L94,360),'Wave and Current Conditions'!$C$33:$E$44,3,TRUE)</f>
        <v>9.77</v>
      </c>
      <c r="Q94" s="46">
        <f t="shared" si="75"/>
        <v>17</v>
      </c>
      <c r="R94" s="49">
        <f t="shared" si="48"/>
        <v>120</v>
      </c>
      <c r="S94" s="32" t="s">
        <v>184</v>
      </c>
      <c r="T94" s="32">
        <f t="shared" si="49"/>
        <v>120</v>
      </c>
      <c r="U94" s="66">
        <f>'Wave and Current Conditions'!$D$99</f>
        <v>0.26</v>
      </c>
      <c r="V94" s="46">
        <v>400</v>
      </c>
      <c r="W94" s="46">
        <v>3600</v>
      </c>
      <c r="X94" s="49">
        <v>0.01</v>
      </c>
      <c r="Y94" s="248"/>
      <c r="Z94" s="239"/>
      <c r="AA94" s="239"/>
      <c r="AB94" s="239" t="str">
        <f t="shared" si="50"/>
        <v>'160012017'</v>
      </c>
      <c r="AC94" s="239" t="str">
        <f t="shared" si="69"/>
        <v>''POW'</v>
      </c>
      <c r="AD94" s="239">
        <f t="shared" si="51"/>
        <v>120</v>
      </c>
      <c r="AE94" s="239">
        <f t="shared" si="52"/>
        <v>12</v>
      </c>
      <c r="AF94" s="239">
        <f t="shared" si="70"/>
        <v>1</v>
      </c>
      <c r="AG94" s="239" t="str">
        <f t="shared" si="53"/>
        <v>'Q'</v>
      </c>
      <c r="AH94" s="590">
        <f t="shared" si="65"/>
        <v>1.1762560000000002</v>
      </c>
      <c r="AI94" s="587" t="str">
        <f t="shared" si="66"/>
        <v>'NTM'</v>
      </c>
      <c r="AJ94" s="580">
        <f t="shared" si="67"/>
        <v>7.0999999999999994E-2</v>
      </c>
      <c r="AK94" s="239">
        <f t="shared" si="71"/>
        <v>30</v>
      </c>
      <c r="AL94" s="268">
        <f t="shared" si="54"/>
        <v>120</v>
      </c>
      <c r="AM94" s="249">
        <f t="shared" si="55"/>
        <v>2.25</v>
      </c>
      <c r="AN94" s="249">
        <f t="shared" si="56"/>
        <v>9.77</v>
      </c>
      <c r="AO94" s="239">
        <f t="shared" si="57"/>
        <v>2.4</v>
      </c>
      <c r="AP94" s="239">
        <f t="shared" si="58"/>
        <v>17</v>
      </c>
      <c r="AQ94" s="239">
        <v>0</v>
      </c>
      <c r="AR94" s="239">
        <v>15</v>
      </c>
      <c r="AS94" s="239">
        <f t="shared" si="59"/>
        <v>2.4</v>
      </c>
      <c r="AT94" s="239">
        <v>0</v>
      </c>
      <c r="AU94" s="239">
        <v>0</v>
      </c>
      <c r="AV94" s="239">
        <f t="shared" si="68"/>
        <v>120</v>
      </c>
      <c r="AW94" s="239">
        <f t="shared" si="60"/>
        <v>0.26</v>
      </c>
      <c r="AX94" s="239" t="s">
        <v>14</v>
      </c>
      <c r="AY94" s="239" t="s">
        <v>15</v>
      </c>
      <c r="AZ94" s="239" t="s">
        <v>14</v>
      </c>
      <c r="BA94" s="239" t="s">
        <v>15</v>
      </c>
      <c r="BB94" s="239">
        <v>0</v>
      </c>
      <c r="BC94" s="239">
        <v>0</v>
      </c>
      <c r="BD94" s="239">
        <f t="shared" si="72"/>
        <v>1</v>
      </c>
      <c r="BE94" s="239">
        <f t="shared" si="61"/>
        <v>-12</v>
      </c>
      <c r="BF94" s="239">
        <f t="shared" si="62"/>
        <v>4000</v>
      </c>
      <c r="BG94" s="239">
        <v>1</v>
      </c>
      <c r="BH94" s="239">
        <v>1</v>
      </c>
      <c r="BI94" s="239">
        <v>1</v>
      </c>
      <c r="BJ94" s="239"/>
      <c r="BK94" s="239">
        <v>1</v>
      </c>
      <c r="BL94" s="239">
        <v>1</v>
      </c>
      <c r="BM94" s="239">
        <f t="shared" si="63"/>
        <v>400</v>
      </c>
      <c r="BN94" s="239">
        <f t="shared" si="64"/>
        <v>4000</v>
      </c>
      <c r="BO94" s="239">
        <v>0</v>
      </c>
    </row>
    <row r="95" spans="1:67" s="33" customFormat="1" ht="12" customHeight="1" x14ac:dyDescent="0.2">
      <c r="A95" s="50" t="str">
        <f t="shared" si="47"/>
        <v>160012018</v>
      </c>
      <c r="B95" s="51">
        <v>1.6</v>
      </c>
      <c r="C95" s="47" t="s">
        <v>250</v>
      </c>
      <c r="D95" s="51" t="s">
        <v>181</v>
      </c>
      <c r="E95" s="52">
        <v>0</v>
      </c>
      <c r="F95" s="53">
        <v>1.35</v>
      </c>
      <c r="G95" s="51" t="s">
        <v>106</v>
      </c>
      <c r="H95" s="51">
        <f>'Wind Conditions'!$C$6</f>
        <v>12</v>
      </c>
      <c r="I95" s="472">
        <f>'Wind Conditions'!$C$20</f>
        <v>9.8021333333333349E-2</v>
      </c>
      <c r="J95" s="57">
        <f>'Wind Conditions'!$D$20</f>
        <v>7.0999999999999994E-2</v>
      </c>
      <c r="K95" s="51" t="str">
        <f t="shared" si="73"/>
        <v>R</v>
      </c>
      <c r="L95" s="51">
        <f t="shared" si="74"/>
        <v>120</v>
      </c>
      <c r="M95" s="545">
        <v>-12</v>
      </c>
      <c r="N95" s="51" t="s">
        <v>183</v>
      </c>
      <c r="O95" s="61">
        <f>VLOOKUP(MOD(180-$L95,360),'Wave and Current Conditions'!$C$33:$E$44,2,TRUE)</f>
        <v>2.25</v>
      </c>
      <c r="P95" s="61">
        <f>VLOOKUP(MOD(180-$L95,360),'Wave and Current Conditions'!$C$33:$E$44,3,TRUE)</f>
        <v>9.77</v>
      </c>
      <c r="Q95" s="51">
        <f t="shared" si="75"/>
        <v>18</v>
      </c>
      <c r="R95" s="53">
        <f t="shared" si="48"/>
        <v>120</v>
      </c>
      <c r="S95" s="33" t="s">
        <v>184</v>
      </c>
      <c r="T95" s="33">
        <f t="shared" si="49"/>
        <v>120</v>
      </c>
      <c r="U95" s="67">
        <f>'Wave and Current Conditions'!$D$99</f>
        <v>0.26</v>
      </c>
      <c r="V95" s="46">
        <v>400</v>
      </c>
      <c r="W95" s="51">
        <v>3600</v>
      </c>
      <c r="X95" s="53">
        <v>0.01</v>
      </c>
      <c r="Y95" s="252"/>
      <c r="Z95" s="250"/>
      <c r="AA95" s="250"/>
      <c r="AB95" s="239" t="str">
        <f t="shared" si="50"/>
        <v>'160012018'</v>
      </c>
      <c r="AC95" s="239" t="str">
        <f t="shared" si="69"/>
        <v>''POW'</v>
      </c>
      <c r="AD95" s="239">
        <f t="shared" si="51"/>
        <v>120</v>
      </c>
      <c r="AE95" s="239">
        <f t="shared" si="52"/>
        <v>12</v>
      </c>
      <c r="AF95" s="239">
        <f t="shared" si="70"/>
        <v>1</v>
      </c>
      <c r="AG95" s="239" t="str">
        <f t="shared" si="53"/>
        <v>'R'</v>
      </c>
      <c r="AH95" s="590">
        <f t="shared" si="65"/>
        <v>1.1762560000000002</v>
      </c>
      <c r="AI95" s="587" t="str">
        <f t="shared" si="66"/>
        <v>'NTM'</v>
      </c>
      <c r="AJ95" s="580">
        <f t="shared" si="67"/>
        <v>7.0999999999999994E-2</v>
      </c>
      <c r="AK95" s="239">
        <f t="shared" si="71"/>
        <v>30</v>
      </c>
      <c r="AL95" s="268">
        <f t="shared" si="54"/>
        <v>120</v>
      </c>
      <c r="AM95" s="249">
        <f t="shared" si="55"/>
        <v>2.25</v>
      </c>
      <c r="AN95" s="249">
        <f t="shared" si="56"/>
        <v>9.77</v>
      </c>
      <c r="AO95" s="239">
        <f t="shared" si="57"/>
        <v>2.4</v>
      </c>
      <c r="AP95" s="239">
        <f t="shared" si="58"/>
        <v>18</v>
      </c>
      <c r="AQ95" s="239">
        <v>0</v>
      </c>
      <c r="AR95" s="239">
        <v>15</v>
      </c>
      <c r="AS95" s="239">
        <f t="shared" si="59"/>
        <v>2.4</v>
      </c>
      <c r="AT95" s="239">
        <v>0</v>
      </c>
      <c r="AU95" s="239">
        <v>0</v>
      </c>
      <c r="AV95" s="239">
        <f t="shared" si="68"/>
        <v>120</v>
      </c>
      <c r="AW95" s="239">
        <f t="shared" si="60"/>
        <v>0.26</v>
      </c>
      <c r="AX95" s="239" t="s">
        <v>14</v>
      </c>
      <c r="AY95" s="239" t="s">
        <v>15</v>
      </c>
      <c r="AZ95" s="239" t="s">
        <v>14</v>
      </c>
      <c r="BA95" s="239" t="s">
        <v>15</v>
      </c>
      <c r="BB95" s="239">
        <v>0</v>
      </c>
      <c r="BC95" s="239">
        <v>0</v>
      </c>
      <c r="BD95" s="239">
        <f t="shared" si="72"/>
        <v>1</v>
      </c>
      <c r="BE95" s="239">
        <f t="shared" si="61"/>
        <v>-12</v>
      </c>
      <c r="BF95" s="239">
        <f t="shared" si="62"/>
        <v>4000</v>
      </c>
      <c r="BG95" s="239">
        <v>1</v>
      </c>
      <c r="BH95" s="239">
        <v>1</v>
      </c>
      <c r="BI95" s="239">
        <v>1</v>
      </c>
      <c r="BJ95" s="239"/>
      <c r="BK95" s="239">
        <v>1</v>
      </c>
      <c r="BL95" s="239">
        <v>1</v>
      </c>
      <c r="BM95" s="239">
        <f t="shared" si="63"/>
        <v>400</v>
      </c>
      <c r="BN95" s="239">
        <f t="shared" si="64"/>
        <v>4000</v>
      </c>
      <c r="BO95" s="239">
        <v>0</v>
      </c>
    </row>
    <row r="96" spans="1:67" s="32" customFormat="1" ht="12" customHeight="1" x14ac:dyDescent="0.2">
      <c r="A96" s="45" t="str">
        <f t="shared" si="47"/>
        <v>160015001</v>
      </c>
      <c r="B96" s="46">
        <v>1.6</v>
      </c>
      <c r="C96" s="47" t="s">
        <v>250</v>
      </c>
      <c r="D96" s="46" t="s">
        <v>181</v>
      </c>
      <c r="E96" s="48">
        <v>0</v>
      </c>
      <c r="F96" s="49">
        <v>1.35</v>
      </c>
      <c r="G96" s="46" t="s">
        <v>106</v>
      </c>
      <c r="H96" s="46">
        <f>'Wind Conditions'!$C$6</f>
        <v>12</v>
      </c>
      <c r="I96" s="471">
        <f>'Wind Conditions'!$C$20</f>
        <v>9.8021333333333349E-2</v>
      </c>
      <c r="J96" s="56">
        <f>'Wind Conditions'!$D$20</f>
        <v>7.0999999999999994E-2</v>
      </c>
      <c r="K96" s="46" t="str">
        <f t="shared" si="73"/>
        <v>A</v>
      </c>
      <c r="L96" s="46">
        <f t="shared" si="74"/>
        <v>150</v>
      </c>
      <c r="M96" s="545">
        <v>-7</v>
      </c>
      <c r="N96" s="46" t="s">
        <v>183</v>
      </c>
      <c r="O96" s="61">
        <f>VLOOKUP(MOD(180-$L96,360),'Wave and Current Conditions'!$C$33:$E$44,2,TRUE)</f>
        <v>2.25</v>
      </c>
      <c r="P96" s="61">
        <f>VLOOKUP(MOD(180-$L96,360),'Wave and Current Conditions'!$C$33:$E$44,3,TRUE)</f>
        <v>9.77</v>
      </c>
      <c r="Q96" s="46">
        <f t="shared" si="75"/>
        <v>1</v>
      </c>
      <c r="R96" s="49">
        <f t="shared" si="48"/>
        <v>150</v>
      </c>
      <c r="S96" s="62" t="s">
        <v>184</v>
      </c>
      <c r="T96" s="32">
        <f t="shared" si="49"/>
        <v>150</v>
      </c>
      <c r="U96" s="66">
        <f>'Wave and Current Conditions'!$D$99</f>
        <v>0.26</v>
      </c>
      <c r="V96" s="46">
        <v>400</v>
      </c>
      <c r="W96" s="46">
        <v>3600</v>
      </c>
      <c r="X96" s="49">
        <v>0.01</v>
      </c>
      <c r="Y96" s="248"/>
      <c r="Z96" s="239"/>
      <c r="AA96" s="239"/>
      <c r="AB96" s="239" t="str">
        <f t="shared" si="50"/>
        <v>'160015001'</v>
      </c>
      <c r="AC96" s="239" t="str">
        <f t="shared" si="69"/>
        <v>''POW'</v>
      </c>
      <c r="AD96" s="239">
        <f t="shared" si="51"/>
        <v>150</v>
      </c>
      <c r="AE96" s="239">
        <f t="shared" si="52"/>
        <v>12</v>
      </c>
      <c r="AF96" s="239">
        <f t="shared" si="70"/>
        <v>1</v>
      </c>
      <c r="AG96" s="239" t="str">
        <f t="shared" si="53"/>
        <v>'A'</v>
      </c>
      <c r="AH96" s="590">
        <f t="shared" si="65"/>
        <v>1.1762560000000002</v>
      </c>
      <c r="AI96" s="587" t="str">
        <f t="shared" si="66"/>
        <v>'NTM'</v>
      </c>
      <c r="AJ96" s="580">
        <f t="shared" si="67"/>
        <v>7.0999999999999994E-2</v>
      </c>
      <c r="AK96" s="239">
        <f t="shared" si="71"/>
        <v>30</v>
      </c>
      <c r="AL96" s="268">
        <f t="shared" si="54"/>
        <v>150</v>
      </c>
      <c r="AM96" s="249">
        <f t="shared" si="55"/>
        <v>2.25</v>
      </c>
      <c r="AN96" s="249">
        <f t="shared" si="56"/>
        <v>9.77</v>
      </c>
      <c r="AO96" s="239">
        <f t="shared" si="57"/>
        <v>2.4</v>
      </c>
      <c r="AP96" s="239">
        <f t="shared" si="58"/>
        <v>1</v>
      </c>
      <c r="AQ96" s="239">
        <v>0</v>
      </c>
      <c r="AR96" s="239">
        <v>15</v>
      </c>
      <c r="AS96" s="239">
        <f t="shared" si="59"/>
        <v>2.4</v>
      </c>
      <c r="AT96" s="239">
        <v>0</v>
      </c>
      <c r="AU96" s="239">
        <v>0</v>
      </c>
      <c r="AV96" s="239">
        <f t="shared" si="68"/>
        <v>150</v>
      </c>
      <c r="AW96" s="239">
        <f t="shared" si="60"/>
        <v>0.26</v>
      </c>
      <c r="AX96" s="239" t="s">
        <v>14</v>
      </c>
      <c r="AY96" s="239" t="s">
        <v>15</v>
      </c>
      <c r="AZ96" s="239" t="s">
        <v>14</v>
      </c>
      <c r="BA96" s="239" t="s">
        <v>15</v>
      </c>
      <c r="BB96" s="239">
        <v>0</v>
      </c>
      <c r="BC96" s="239">
        <v>0</v>
      </c>
      <c r="BD96" s="239">
        <f t="shared" si="72"/>
        <v>1</v>
      </c>
      <c r="BE96" s="239">
        <f t="shared" si="61"/>
        <v>-7</v>
      </c>
      <c r="BF96" s="239">
        <f t="shared" si="62"/>
        <v>4000</v>
      </c>
      <c r="BG96" s="239">
        <v>1</v>
      </c>
      <c r="BH96" s="239">
        <v>1</v>
      </c>
      <c r="BI96" s="239">
        <v>1</v>
      </c>
      <c r="BJ96" s="239"/>
      <c r="BK96" s="239">
        <v>1</v>
      </c>
      <c r="BL96" s="239">
        <v>1</v>
      </c>
      <c r="BM96" s="239">
        <f t="shared" si="63"/>
        <v>400</v>
      </c>
      <c r="BN96" s="239">
        <f t="shared" si="64"/>
        <v>4000</v>
      </c>
      <c r="BO96" s="239">
        <v>0</v>
      </c>
    </row>
    <row r="97" spans="1:67" s="32" customFormat="1" ht="12" customHeight="1" x14ac:dyDescent="0.2">
      <c r="A97" s="45" t="str">
        <f t="shared" si="47"/>
        <v>160015002</v>
      </c>
      <c r="B97" s="46">
        <v>1.6</v>
      </c>
      <c r="C97" s="47" t="s">
        <v>250</v>
      </c>
      <c r="D97" s="46" t="s">
        <v>181</v>
      </c>
      <c r="E97" s="48">
        <v>0</v>
      </c>
      <c r="F97" s="49">
        <v>1.35</v>
      </c>
      <c r="G97" s="46" t="s">
        <v>106</v>
      </c>
      <c r="H97" s="46">
        <f>'Wind Conditions'!$C$6</f>
        <v>12</v>
      </c>
      <c r="I97" s="471">
        <f>'Wind Conditions'!$C$20</f>
        <v>9.8021333333333349E-2</v>
      </c>
      <c r="J97" s="56">
        <f>'Wind Conditions'!$D$20</f>
        <v>7.0999999999999994E-2</v>
      </c>
      <c r="K97" s="46" t="str">
        <f t="shared" si="73"/>
        <v>B</v>
      </c>
      <c r="L97" s="46">
        <f t="shared" ref="L97:L131" si="76">L79+30</f>
        <v>150</v>
      </c>
      <c r="M97" s="545">
        <v>-7</v>
      </c>
      <c r="N97" s="46" t="s">
        <v>183</v>
      </c>
      <c r="O97" s="61">
        <f>VLOOKUP(MOD(180-$L97,360),'Wave and Current Conditions'!$C$33:$E$44,2,TRUE)</f>
        <v>2.25</v>
      </c>
      <c r="P97" s="61">
        <f>VLOOKUP(MOD(180-$L97,360),'Wave and Current Conditions'!$C$33:$E$44,3,TRUE)</f>
        <v>9.77</v>
      </c>
      <c r="Q97" s="46">
        <f t="shared" si="75"/>
        <v>2</v>
      </c>
      <c r="R97" s="49">
        <f t="shared" si="48"/>
        <v>150</v>
      </c>
      <c r="S97" s="62" t="s">
        <v>184</v>
      </c>
      <c r="T97" s="32">
        <f t="shared" si="49"/>
        <v>150</v>
      </c>
      <c r="U97" s="66">
        <f>'Wave and Current Conditions'!$D$99</f>
        <v>0.26</v>
      </c>
      <c r="V97" s="46">
        <v>400</v>
      </c>
      <c r="W97" s="46">
        <v>3600</v>
      </c>
      <c r="X97" s="49">
        <v>0.01</v>
      </c>
      <c r="Y97" s="248"/>
      <c r="Z97" s="239"/>
      <c r="AA97" s="239"/>
      <c r="AB97" s="239" t="str">
        <f t="shared" si="50"/>
        <v>'160015002'</v>
      </c>
      <c r="AC97" s="239" t="str">
        <f t="shared" si="69"/>
        <v>''POW'</v>
      </c>
      <c r="AD97" s="239">
        <f t="shared" si="51"/>
        <v>150</v>
      </c>
      <c r="AE97" s="239">
        <f t="shared" si="52"/>
        <v>12</v>
      </c>
      <c r="AF97" s="239">
        <f t="shared" si="70"/>
        <v>1</v>
      </c>
      <c r="AG97" s="239" t="str">
        <f t="shared" si="53"/>
        <v>'B'</v>
      </c>
      <c r="AH97" s="590">
        <f t="shared" si="65"/>
        <v>1.1762560000000002</v>
      </c>
      <c r="AI97" s="587" t="str">
        <f t="shared" si="66"/>
        <v>'NTM'</v>
      </c>
      <c r="AJ97" s="580">
        <f t="shared" si="67"/>
        <v>7.0999999999999994E-2</v>
      </c>
      <c r="AK97" s="239">
        <f t="shared" si="71"/>
        <v>30</v>
      </c>
      <c r="AL97" s="268">
        <f t="shared" si="54"/>
        <v>150</v>
      </c>
      <c r="AM97" s="249">
        <f t="shared" si="55"/>
        <v>2.25</v>
      </c>
      <c r="AN97" s="249">
        <f t="shared" si="56"/>
        <v>9.77</v>
      </c>
      <c r="AO97" s="239">
        <f t="shared" si="57"/>
        <v>2.4</v>
      </c>
      <c r="AP97" s="239">
        <f t="shared" si="58"/>
        <v>2</v>
      </c>
      <c r="AQ97" s="239">
        <v>0</v>
      </c>
      <c r="AR97" s="239">
        <v>15</v>
      </c>
      <c r="AS97" s="239">
        <f t="shared" si="59"/>
        <v>2.4</v>
      </c>
      <c r="AT97" s="239">
        <v>0</v>
      </c>
      <c r="AU97" s="239">
        <v>0</v>
      </c>
      <c r="AV97" s="239">
        <f t="shared" si="68"/>
        <v>150</v>
      </c>
      <c r="AW97" s="239">
        <f t="shared" si="60"/>
        <v>0.26</v>
      </c>
      <c r="AX97" s="239" t="s">
        <v>14</v>
      </c>
      <c r="AY97" s="239" t="s">
        <v>15</v>
      </c>
      <c r="AZ97" s="239" t="s">
        <v>14</v>
      </c>
      <c r="BA97" s="239" t="s">
        <v>15</v>
      </c>
      <c r="BB97" s="239">
        <v>0</v>
      </c>
      <c r="BC97" s="239">
        <v>0</v>
      </c>
      <c r="BD97" s="239">
        <f t="shared" si="72"/>
        <v>1</v>
      </c>
      <c r="BE97" s="239">
        <f t="shared" si="61"/>
        <v>-7</v>
      </c>
      <c r="BF97" s="239">
        <f t="shared" si="62"/>
        <v>4000</v>
      </c>
      <c r="BG97" s="239">
        <v>1</v>
      </c>
      <c r="BH97" s="239">
        <v>1</v>
      </c>
      <c r="BI97" s="239">
        <v>1</v>
      </c>
      <c r="BJ97" s="239"/>
      <c r="BK97" s="239">
        <v>1</v>
      </c>
      <c r="BL97" s="239">
        <v>1</v>
      </c>
      <c r="BM97" s="239">
        <f t="shared" si="63"/>
        <v>400</v>
      </c>
      <c r="BN97" s="239">
        <f t="shared" si="64"/>
        <v>4000</v>
      </c>
      <c r="BO97" s="239">
        <v>0</v>
      </c>
    </row>
    <row r="98" spans="1:67" s="33" customFormat="1" ht="12" customHeight="1" x14ac:dyDescent="0.2">
      <c r="A98" s="45" t="str">
        <f t="shared" si="47"/>
        <v>160015003</v>
      </c>
      <c r="B98" s="46">
        <v>1.6</v>
      </c>
      <c r="C98" s="47" t="s">
        <v>250</v>
      </c>
      <c r="D98" s="46" t="s">
        <v>181</v>
      </c>
      <c r="E98" s="48">
        <v>0</v>
      </c>
      <c r="F98" s="49">
        <v>1.35</v>
      </c>
      <c r="G98" s="46" t="s">
        <v>106</v>
      </c>
      <c r="H98" s="46">
        <f>'Wind Conditions'!$C$6</f>
        <v>12</v>
      </c>
      <c r="I98" s="471">
        <f>'Wind Conditions'!$C$20</f>
        <v>9.8021333333333349E-2</v>
      </c>
      <c r="J98" s="56">
        <f>'Wind Conditions'!$D$20</f>
        <v>7.0999999999999994E-2</v>
      </c>
      <c r="K98" s="46" t="str">
        <f t="shared" si="73"/>
        <v>C</v>
      </c>
      <c r="L98" s="46">
        <f t="shared" si="76"/>
        <v>150</v>
      </c>
      <c r="M98" s="545">
        <v>-7</v>
      </c>
      <c r="N98" s="46" t="s">
        <v>183</v>
      </c>
      <c r="O98" s="61">
        <f>VLOOKUP(MOD(180-$L98,360),'Wave and Current Conditions'!$C$33:$E$44,2,TRUE)</f>
        <v>2.25</v>
      </c>
      <c r="P98" s="61">
        <f>VLOOKUP(MOD(180-$L98,360),'Wave and Current Conditions'!$C$33:$E$44,3,TRUE)</f>
        <v>9.77</v>
      </c>
      <c r="Q98" s="46">
        <f t="shared" si="75"/>
        <v>3</v>
      </c>
      <c r="R98" s="49">
        <f t="shared" si="48"/>
        <v>150</v>
      </c>
      <c r="S98" s="62" t="s">
        <v>184</v>
      </c>
      <c r="T98" s="32">
        <f t="shared" si="49"/>
        <v>150</v>
      </c>
      <c r="U98" s="66">
        <f>'Wave and Current Conditions'!$D$99</f>
        <v>0.26</v>
      </c>
      <c r="V98" s="46">
        <v>400</v>
      </c>
      <c r="W98" s="46">
        <v>3600</v>
      </c>
      <c r="X98" s="49">
        <v>0.01</v>
      </c>
      <c r="Y98" s="248"/>
      <c r="Z98" s="250"/>
      <c r="AA98" s="250"/>
      <c r="AB98" s="239" t="str">
        <f t="shared" si="50"/>
        <v>'160015003'</v>
      </c>
      <c r="AC98" s="239" t="str">
        <f t="shared" si="69"/>
        <v>''POW'</v>
      </c>
      <c r="AD98" s="239">
        <f t="shared" si="51"/>
        <v>150</v>
      </c>
      <c r="AE98" s="239">
        <f t="shared" si="52"/>
        <v>12</v>
      </c>
      <c r="AF98" s="239">
        <f t="shared" si="70"/>
        <v>1</v>
      </c>
      <c r="AG98" s="239" t="str">
        <f t="shared" si="53"/>
        <v>'C'</v>
      </c>
      <c r="AH98" s="590">
        <f t="shared" si="65"/>
        <v>1.1762560000000002</v>
      </c>
      <c r="AI98" s="587" t="str">
        <f t="shared" si="66"/>
        <v>'NTM'</v>
      </c>
      <c r="AJ98" s="580">
        <f t="shared" si="67"/>
        <v>7.0999999999999994E-2</v>
      </c>
      <c r="AK98" s="239">
        <f t="shared" si="71"/>
        <v>30</v>
      </c>
      <c r="AL98" s="268">
        <f t="shared" si="54"/>
        <v>150</v>
      </c>
      <c r="AM98" s="249">
        <f t="shared" si="55"/>
        <v>2.25</v>
      </c>
      <c r="AN98" s="249">
        <f t="shared" si="56"/>
        <v>9.77</v>
      </c>
      <c r="AO98" s="239">
        <f t="shared" si="57"/>
        <v>2.4</v>
      </c>
      <c r="AP98" s="239">
        <f t="shared" si="58"/>
        <v>3</v>
      </c>
      <c r="AQ98" s="239">
        <v>0</v>
      </c>
      <c r="AR98" s="239">
        <v>15</v>
      </c>
      <c r="AS98" s="239">
        <f t="shared" si="59"/>
        <v>2.4</v>
      </c>
      <c r="AT98" s="239">
        <v>0</v>
      </c>
      <c r="AU98" s="239">
        <v>0</v>
      </c>
      <c r="AV98" s="239">
        <f t="shared" si="68"/>
        <v>150</v>
      </c>
      <c r="AW98" s="239">
        <f t="shared" si="60"/>
        <v>0.26</v>
      </c>
      <c r="AX98" s="239" t="s">
        <v>14</v>
      </c>
      <c r="AY98" s="239" t="s">
        <v>15</v>
      </c>
      <c r="AZ98" s="239" t="s">
        <v>14</v>
      </c>
      <c r="BA98" s="239" t="s">
        <v>15</v>
      </c>
      <c r="BB98" s="239">
        <v>0</v>
      </c>
      <c r="BC98" s="239">
        <v>0</v>
      </c>
      <c r="BD98" s="239">
        <f t="shared" si="72"/>
        <v>1</v>
      </c>
      <c r="BE98" s="239">
        <f t="shared" si="61"/>
        <v>-7</v>
      </c>
      <c r="BF98" s="239">
        <f t="shared" si="62"/>
        <v>4000</v>
      </c>
      <c r="BG98" s="239">
        <v>1</v>
      </c>
      <c r="BH98" s="239">
        <v>1</v>
      </c>
      <c r="BI98" s="239">
        <v>1</v>
      </c>
      <c r="BJ98" s="239"/>
      <c r="BK98" s="239">
        <v>1</v>
      </c>
      <c r="BL98" s="239">
        <v>1</v>
      </c>
      <c r="BM98" s="239">
        <f t="shared" si="63"/>
        <v>400</v>
      </c>
      <c r="BN98" s="239">
        <f t="shared" si="64"/>
        <v>4000</v>
      </c>
      <c r="BO98" s="239">
        <v>0</v>
      </c>
    </row>
    <row r="99" spans="1:67" s="32" customFormat="1" ht="12" customHeight="1" x14ac:dyDescent="0.2">
      <c r="A99" s="45" t="str">
        <f t="shared" si="47"/>
        <v>160015004</v>
      </c>
      <c r="B99" s="46">
        <v>1.6</v>
      </c>
      <c r="C99" s="47" t="s">
        <v>250</v>
      </c>
      <c r="D99" s="46" t="s">
        <v>181</v>
      </c>
      <c r="E99" s="48">
        <v>0</v>
      </c>
      <c r="F99" s="49">
        <v>1.35</v>
      </c>
      <c r="G99" s="45" t="s">
        <v>106</v>
      </c>
      <c r="H99" s="46">
        <f>'Wind Conditions'!$C$6</f>
        <v>12</v>
      </c>
      <c r="I99" s="471">
        <f>'Wind Conditions'!$C$20</f>
        <v>9.8021333333333349E-2</v>
      </c>
      <c r="J99" s="56">
        <f>'Wind Conditions'!$D$20</f>
        <v>7.0999999999999994E-2</v>
      </c>
      <c r="K99" s="46" t="str">
        <f t="shared" si="73"/>
        <v>D</v>
      </c>
      <c r="L99" s="46">
        <f t="shared" si="76"/>
        <v>150</v>
      </c>
      <c r="M99" s="545">
        <v>-7</v>
      </c>
      <c r="N99" s="46" t="s">
        <v>183</v>
      </c>
      <c r="O99" s="61">
        <f>VLOOKUP(MOD(180-$L99,360),'Wave and Current Conditions'!$C$33:$E$44,2,TRUE)</f>
        <v>2.25</v>
      </c>
      <c r="P99" s="61">
        <f>VLOOKUP(MOD(180-$L99,360),'Wave and Current Conditions'!$C$33:$E$44,3,TRUE)</f>
        <v>9.77</v>
      </c>
      <c r="Q99" s="46">
        <f t="shared" si="75"/>
        <v>4</v>
      </c>
      <c r="R99" s="49">
        <f t="shared" si="48"/>
        <v>150</v>
      </c>
      <c r="S99" s="62" t="s">
        <v>184</v>
      </c>
      <c r="T99" s="32">
        <f t="shared" si="49"/>
        <v>150</v>
      </c>
      <c r="U99" s="66">
        <f>'Wave and Current Conditions'!$D$99</f>
        <v>0.26</v>
      </c>
      <c r="V99" s="46">
        <v>400</v>
      </c>
      <c r="W99" s="46">
        <v>3600</v>
      </c>
      <c r="X99" s="49">
        <v>0.01</v>
      </c>
      <c r="Y99" s="248"/>
      <c r="Z99" s="239"/>
      <c r="AA99" s="239"/>
      <c r="AB99" s="239" t="str">
        <f t="shared" si="50"/>
        <v>'160015004'</v>
      </c>
      <c r="AC99" s="239" t="str">
        <f t="shared" si="69"/>
        <v>''POW'</v>
      </c>
      <c r="AD99" s="239">
        <f t="shared" si="51"/>
        <v>150</v>
      </c>
      <c r="AE99" s="239">
        <f t="shared" si="52"/>
        <v>12</v>
      </c>
      <c r="AF99" s="239">
        <f t="shared" si="70"/>
        <v>1</v>
      </c>
      <c r="AG99" s="239" t="str">
        <f t="shared" si="53"/>
        <v>'D'</v>
      </c>
      <c r="AH99" s="590">
        <f t="shared" si="65"/>
        <v>1.1762560000000002</v>
      </c>
      <c r="AI99" s="587" t="str">
        <f t="shared" si="66"/>
        <v>'NTM'</v>
      </c>
      <c r="AJ99" s="580">
        <f t="shared" si="67"/>
        <v>7.0999999999999994E-2</v>
      </c>
      <c r="AK99" s="239">
        <f t="shared" si="71"/>
        <v>30</v>
      </c>
      <c r="AL99" s="268">
        <f t="shared" si="54"/>
        <v>150</v>
      </c>
      <c r="AM99" s="249">
        <f t="shared" si="55"/>
        <v>2.25</v>
      </c>
      <c r="AN99" s="249">
        <f t="shared" si="56"/>
        <v>9.77</v>
      </c>
      <c r="AO99" s="239">
        <f t="shared" si="57"/>
        <v>2.4</v>
      </c>
      <c r="AP99" s="239">
        <f t="shared" si="58"/>
        <v>4</v>
      </c>
      <c r="AQ99" s="239">
        <v>0</v>
      </c>
      <c r="AR99" s="239">
        <v>15</v>
      </c>
      <c r="AS99" s="239">
        <f t="shared" si="59"/>
        <v>2.4</v>
      </c>
      <c r="AT99" s="239">
        <v>0</v>
      </c>
      <c r="AU99" s="239">
        <v>0</v>
      </c>
      <c r="AV99" s="239">
        <f t="shared" si="68"/>
        <v>150</v>
      </c>
      <c r="AW99" s="239">
        <f t="shared" si="60"/>
        <v>0.26</v>
      </c>
      <c r="AX99" s="239" t="s">
        <v>14</v>
      </c>
      <c r="AY99" s="239" t="s">
        <v>15</v>
      </c>
      <c r="AZ99" s="239" t="s">
        <v>14</v>
      </c>
      <c r="BA99" s="239" t="s">
        <v>15</v>
      </c>
      <c r="BB99" s="239">
        <v>0</v>
      </c>
      <c r="BC99" s="239">
        <v>0</v>
      </c>
      <c r="BD99" s="239">
        <f t="shared" si="72"/>
        <v>1</v>
      </c>
      <c r="BE99" s="239">
        <f t="shared" si="61"/>
        <v>-7</v>
      </c>
      <c r="BF99" s="239">
        <f t="shared" si="62"/>
        <v>4000</v>
      </c>
      <c r="BG99" s="239">
        <v>1</v>
      </c>
      <c r="BH99" s="239">
        <v>1</v>
      </c>
      <c r="BI99" s="239">
        <v>1</v>
      </c>
      <c r="BJ99" s="239"/>
      <c r="BK99" s="239">
        <v>1</v>
      </c>
      <c r="BL99" s="239">
        <v>1</v>
      </c>
      <c r="BM99" s="239">
        <f t="shared" si="63"/>
        <v>400</v>
      </c>
      <c r="BN99" s="239">
        <f t="shared" si="64"/>
        <v>4000</v>
      </c>
      <c r="BO99" s="239">
        <v>0</v>
      </c>
    </row>
    <row r="100" spans="1:67" s="32" customFormat="1" ht="12" customHeight="1" x14ac:dyDescent="0.2">
      <c r="A100" s="45" t="str">
        <f t="shared" si="47"/>
        <v>160015005</v>
      </c>
      <c r="B100" s="46">
        <v>1.6</v>
      </c>
      <c r="C100" s="47" t="s">
        <v>250</v>
      </c>
      <c r="D100" s="46" t="s">
        <v>181</v>
      </c>
      <c r="E100" s="48">
        <v>0</v>
      </c>
      <c r="F100" s="49">
        <v>1.35</v>
      </c>
      <c r="G100" s="46" t="s">
        <v>106</v>
      </c>
      <c r="H100" s="46">
        <f>'Wind Conditions'!$C$6</f>
        <v>12</v>
      </c>
      <c r="I100" s="471">
        <f>'Wind Conditions'!$C$20</f>
        <v>9.8021333333333349E-2</v>
      </c>
      <c r="J100" s="56">
        <f>'Wind Conditions'!$D$20</f>
        <v>7.0999999999999994E-2</v>
      </c>
      <c r="K100" s="46" t="str">
        <f t="shared" si="73"/>
        <v>E</v>
      </c>
      <c r="L100" s="46">
        <f t="shared" si="76"/>
        <v>150</v>
      </c>
      <c r="M100" s="545">
        <v>-7</v>
      </c>
      <c r="N100" s="46" t="s">
        <v>183</v>
      </c>
      <c r="O100" s="61">
        <f>VLOOKUP(MOD(180-$L100,360),'Wave and Current Conditions'!$C$33:$E$44,2,TRUE)</f>
        <v>2.25</v>
      </c>
      <c r="P100" s="61">
        <f>VLOOKUP(MOD(180-$L100,360),'Wave and Current Conditions'!$C$33:$E$44,3,TRUE)</f>
        <v>9.77</v>
      </c>
      <c r="Q100" s="46">
        <f t="shared" si="75"/>
        <v>5</v>
      </c>
      <c r="R100" s="49">
        <f t="shared" si="48"/>
        <v>150</v>
      </c>
      <c r="S100" s="62" t="s">
        <v>184</v>
      </c>
      <c r="T100" s="32">
        <f t="shared" si="49"/>
        <v>150</v>
      </c>
      <c r="U100" s="66">
        <f>'Wave and Current Conditions'!$D$99</f>
        <v>0.26</v>
      </c>
      <c r="V100" s="46">
        <v>400</v>
      </c>
      <c r="W100" s="46">
        <v>3600</v>
      </c>
      <c r="X100" s="49">
        <v>0.01</v>
      </c>
      <c r="Y100" s="248"/>
      <c r="Z100" s="239"/>
      <c r="AA100" s="239"/>
      <c r="AB100" s="239" t="str">
        <f t="shared" si="50"/>
        <v>'160015005'</v>
      </c>
      <c r="AC100" s="239" t="str">
        <f t="shared" si="69"/>
        <v>''POW'</v>
      </c>
      <c r="AD100" s="239">
        <f t="shared" si="51"/>
        <v>150</v>
      </c>
      <c r="AE100" s="239">
        <f t="shared" si="52"/>
        <v>12</v>
      </c>
      <c r="AF100" s="239">
        <f t="shared" si="70"/>
        <v>1</v>
      </c>
      <c r="AG100" s="239" t="str">
        <f t="shared" si="53"/>
        <v>'E'</v>
      </c>
      <c r="AH100" s="590">
        <f t="shared" si="65"/>
        <v>1.1762560000000002</v>
      </c>
      <c r="AI100" s="587" t="str">
        <f t="shared" si="66"/>
        <v>'NTM'</v>
      </c>
      <c r="AJ100" s="580">
        <f t="shared" si="67"/>
        <v>7.0999999999999994E-2</v>
      </c>
      <c r="AK100" s="239">
        <f t="shared" si="71"/>
        <v>30</v>
      </c>
      <c r="AL100" s="268">
        <f t="shared" si="54"/>
        <v>150</v>
      </c>
      <c r="AM100" s="249">
        <f t="shared" si="55"/>
        <v>2.25</v>
      </c>
      <c r="AN100" s="249">
        <f t="shared" si="56"/>
        <v>9.77</v>
      </c>
      <c r="AO100" s="239">
        <f t="shared" si="57"/>
        <v>2.4</v>
      </c>
      <c r="AP100" s="239">
        <f t="shared" si="58"/>
        <v>5</v>
      </c>
      <c r="AQ100" s="239">
        <v>0</v>
      </c>
      <c r="AR100" s="239">
        <v>15</v>
      </c>
      <c r="AS100" s="239">
        <f t="shared" si="59"/>
        <v>2.4</v>
      </c>
      <c r="AT100" s="239">
        <v>0</v>
      </c>
      <c r="AU100" s="239">
        <v>0</v>
      </c>
      <c r="AV100" s="239">
        <f t="shared" si="68"/>
        <v>150</v>
      </c>
      <c r="AW100" s="239">
        <f t="shared" si="60"/>
        <v>0.26</v>
      </c>
      <c r="AX100" s="239" t="s">
        <v>14</v>
      </c>
      <c r="AY100" s="239" t="s">
        <v>15</v>
      </c>
      <c r="AZ100" s="239" t="s">
        <v>14</v>
      </c>
      <c r="BA100" s="239" t="s">
        <v>15</v>
      </c>
      <c r="BB100" s="239">
        <v>0</v>
      </c>
      <c r="BC100" s="239">
        <v>0</v>
      </c>
      <c r="BD100" s="239">
        <f t="shared" si="72"/>
        <v>1</v>
      </c>
      <c r="BE100" s="239">
        <f t="shared" si="61"/>
        <v>-7</v>
      </c>
      <c r="BF100" s="239">
        <f t="shared" si="62"/>
        <v>4000</v>
      </c>
      <c r="BG100" s="239">
        <v>1</v>
      </c>
      <c r="BH100" s="239">
        <v>1</v>
      </c>
      <c r="BI100" s="239">
        <v>1</v>
      </c>
      <c r="BJ100" s="239"/>
      <c r="BK100" s="239">
        <v>1</v>
      </c>
      <c r="BL100" s="239">
        <v>1</v>
      </c>
      <c r="BM100" s="239">
        <f t="shared" si="63"/>
        <v>400</v>
      </c>
      <c r="BN100" s="239">
        <f t="shared" si="64"/>
        <v>4000</v>
      </c>
      <c r="BO100" s="239">
        <v>0</v>
      </c>
    </row>
    <row r="101" spans="1:67" s="33" customFormat="1" ht="12" customHeight="1" x14ac:dyDescent="0.2">
      <c r="A101" s="50" t="str">
        <f t="shared" si="47"/>
        <v>160015006</v>
      </c>
      <c r="B101" s="51">
        <v>1.6</v>
      </c>
      <c r="C101" s="47" t="s">
        <v>250</v>
      </c>
      <c r="D101" s="51" t="s">
        <v>181</v>
      </c>
      <c r="E101" s="52">
        <v>0</v>
      </c>
      <c r="F101" s="53">
        <v>1.35</v>
      </c>
      <c r="G101" s="51" t="s">
        <v>106</v>
      </c>
      <c r="H101" s="51">
        <f>'Wind Conditions'!$C$6</f>
        <v>12</v>
      </c>
      <c r="I101" s="472">
        <f>'Wind Conditions'!$C$20</f>
        <v>9.8021333333333349E-2</v>
      </c>
      <c r="J101" s="57">
        <f>'Wind Conditions'!$D$20</f>
        <v>7.0999999999999994E-2</v>
      </c>
      <c r="K101" s="51" t="str">
        <f t="shared" si="73"/>
        <v>F</v>
      </c>
      <c r="L101" s="51">
        <f t="shared" si="76"/>
        <v>150</v>
      </c>
      <c r="M101" s="545">
        <v>-7</v>
      </c>
      <c r="N101" s="51" t="s">
        <v>183</v>
      </c>
      <c r="O101" s="61">
        <f>VLOOKUP(MOD(180-$L101,360),'Wave and Current Conditions'!$C$33:$E$44,2,TRUE)</f>
        <v>2.25</v>
      </c>
      <c r="P101" s="61">
        <f>VLOOKUP(MOD(180-$L101,360),'Wave and Current Conditions'!$C$33:$E$44,3,TRUE)</f>
        <v>9.77</v>
      </c>
      <c r="Q101" s="51">
        <f t="shared" si="75"/>
        <v>6</v>
      </c>
      <c r="R101" s="53">
        <f t="shared" si="48"/>
        <v>150</v>
      </c>
      <c r="S101" s="33" t="s">
        <v>184</v>
      </c>
      <c r="T101" s="33">
        <f t="shared" si="49"/>
        <v>150</v>
      </c>
      <c r="U101" s="67">
        <f>'Wave and Current Conditions'!$D$99</f>
        <v>0.26</v>
      </c>
      <c r="V101" s="46">
        <v>400</v>
      </c>
      <c r="W101" s="51">
        <v>3600</v>
      </c>
      <c r="X101" s="53">
        <v>0.01</v>
      </c>
      <c r="Y101" s="252"/>
      <c r="Z101" s="250"/>
      <c r="AA101" s="250"/>
      <c r="AB101" s="239" t="str">
        <f t="shared" si="50"/>
        <v>'160015006'</v>
      </c>
      <c r="AC101" s="239" t="str">
        <f t="shared" si="69"/>
        <v>''POW'</v>
      </c>
      <c r="AD101" s="239">
        <f t="shared" si="51"/>
        <v>150</v>
      </c>
      <c r="AE101" s="239">
        <f t="shared" si="52"/>
        <v>12</v>
      </c>
      <c r="AF101" s="239">
        <f t="shared" si="70"/>
        <v>1</v>
      </c>
      <c r="AG101" s="239" t="str">
        <f t="shared" si="53"/>
        <v>'F'</v>
      </c>
      <c r="AH101" s="590">
        <f t="shared" si="65"/>
        <v>1.1762560000000002</v>
      </c>
      <c r="AI101" s="587" t="str">
        <f t="shared" si="66"/>
        <v>'NTM'</v>
      </c>
      <c r="AJ101" s="580">
        <f t="shared" si="67"/>
        <v>7.0999999999999994E-2</v>
      </c>
      <c r="AK101" s="239">
        <f t="shared" si="71"/>
        <v>30</v>
      </c>
      <c r="AL101" s="268">
        <f t="shared" si="54"/>
        <v>150</v>
      </c>
      <c r="AM101" s="249">
        <f t="shared" si="55"/>
        <v>2.25</v>
      </c>
      <c r="AN101" s="249">
        <f t="shared" si="56"/>
        <v>9.77</v>
      </c>
      <c r="AO101" s="239">
        <f t="shared" si="57"/>
        <v>2.4</v>
      </c>
      <c r="AP101" s="239">
        <f t="shared" si="58"/>
        <v>6</v>
      </c>
      <c r="AQ101" s="239">
        <v>0</v>
      </c>
      <c r="AR101" s="239">
        <v>15</v>
      </c>
      <c r="AS101" s="239">
        <f t="shared" si="59"/>
        <v>2.4</v>
      </c>
      <c r="AT101" s="239">
        <v>0</v>
      </c>
      <c r="AU101" s="239">
        <v>0</v>
      </c>
      <c r="AV101" s="239">
        <f t="shared" si="68"/>
        <v>150</v>
      </c>
      <c r="AW101" s="239">
        <f t="shared" si="60"/>
        <v>0.26</v>
      </c>
      <c r="AX101" s="239" t="s">
        <v>14</v>
      </c>
      <c r="AY101" s="239" t="s">
        <v>15</v>
      </c>
      <c r="AZ101" s="239" t="s">
        <v>14</v>
      </c>
      <c r="BA101" s="239" t="s">
        <v>15</v>
      </c>
      <c r="BB101" s="239">
        <v>0</v>
      </c>
      <c r="BC101" s="239">
        <v>0</v>
      </c>
      <c r="BD101" s="239">
        <f t="shared" si="72"/>
        <v>1</v>
      </c>
      <c r="BE101" s="239">
        <f t="shared" si="61"/>
        <v>-7</v>
      </c>
      <c r="BF101" s="239">
        <f t="shared" si="62"/>
        <v>4000</v>
      </c>
      <c r="BG101" s="239">
        <v>1</v>
      </c>
      <c r="BH101" s="239">
        <v>1</v>
      </c>
      <c r="BI101" s="239">
        <v>1</v>
      </c>
      <c r="BJ101" s="239"/>
      <c r="BK101" s="239">
        <v>1</v>
      </c>
      <c r="BL101" s="239">
        <v>1</v>
      </c>
      <c r="BM101" s="239">
        <f t="shared" si="63"/>
        <v>400</v>
      </c>
      <c r="BN101" s="239">
        <f t="shared" si="64"/>
        <v>4000</v>
      </c>
      <c r="BO101" s="239">
        <v>0</v>
      </c>
    </row>
    <row r="102" spans="1:67" s="32" customFormat="1" ht="12" customHeight="1" x14ac:dyDescent="0.2">
      <c r="A102" s="45" t="str">
        <f t="shared" ref="A102:A133" si="77">TEXT(B102*10,"00")&amp;TEXT(E102,"00")&amp;TEXT(L102,"000")&amp;TEXT(Q102,"00")</f>
        <v>160015007</v>
      </c>
      <c r="B102" s="46">
        <v>1.6</v>
      </c>
      <c r="C102" s="47" t="s">
        <v>250</v>
      </c>
      <c r="D102" s="46" t="s">
        <v>181</v>
      </c>
      <c r="E102" s="48">
        <v>0</v>
      </c>
      <c r="F102" s="49">
        <v>1.35</v>
      </c>
      <c r="G102" s="46" t="s">
        <v>106</v>
      </c>
      <c r="H102" s="46">
        <f>'Wind Conditions'!$C$6</f>
        <v>12</v>
      </c>
      <c r="I102" s="471">
        <f>'Wind Conditions'!$C$20</f>
        <v>9.8021333333333349E-2</v>
      </c>
      <c r="J102" s="56">
        <f>'Wind Conditions'!$D$20</f>
        <v>7.0999999999999994E-2</v>
      </c>
      <c r="K102" s="46" t="str">
        <f t="shared" si="73"/>
        <v>G</v>
      </c>
      <c r="L102" s="46">
        <f t="shared" si="76"/>
        <v>150</v>
      </c>
      <c r="M102" s="545">
        <v>-7</v>
      </c>
      <c r="N102" s="46" t="s">
        <v>183</v>
      </c>
      <c r="O102" s="61">
        <f>VLOOKUP(MOD(180-$L102,360),'Wave and Current Conditions'!$C$33:$E$44,2,TRUE)</f>
        <v>2.25</v>
      </c>
      <c r="P102" s="61">
        <f>VLOOKUP(MOD(180-$L102,360),'Wave and Current Conditions'!$C$33:$E$44,3,TRUE)</f>
        <v>9.77</v>
      </c>
      <c r="Q102" s="46">
        <f t="shared" si="75"/>
        <v>7</v>
      </c>
      <c r="R102" s="49">
        <f t="shared" ref="R102:R133" si="78">L102</f>
        <v>150</v>
      </c>
      <c r="S102" s="62" t="s">
        <v>184</v>
      </c>
      <c r="T102" s="32">
        <f t="shared" ref="T102:T133" si="79">R102</f>
        <v>150</v>
      </c>
      <c r="U102" s="66">
        <f>'Wave and Current Conditions'!$D$99</f>
        <v>0.26</v>
      </c>
      <c r="V102" s="46">
        <v>400</v>
      </c>
      <c r="W102" s="46">
        <v>3600</v>
      </c>
      <c r="X102" s="49">
        <v>0.01</v>
      </c>
      <c r="Y102" s="248"/>
      <c r="Z102" s="239"/>
      <c r="AA102" s="239"/>
      <c r="AB102" s="239" t="str">
        <f t="shared" ref="AB102:AB133" si="80">"'"&amp;A102&amp;"'"</f>
        <v>'160015007'</v>
      </c>
      <c r="AC102" s="239" t="str">
        <f t="shared" si="69"/>
        <v>''POW'</v>
      </c>
      <c r="AD102" s="239">
        <f t="shared" ref="AD102:AD133" si="81">L102</f>
        <v>150</v>
      </c>
      <c r="AE102" s="239">
        <f t="shared" ref="AE102:AE133" si="82">H102</f>
        <v>12</v>
      </c>
      <c r="AF102" s="239">
        <f t="shared" si="70"/>
        <v>1</v>
      </c>
      <c r="AG102" s="239" t="str">
        <f t="shared" ref="AG102:AG133" si="83">"'"&amp;K102&amp;"'"</f>
        <v>'G'</v>
      </c>
      <c r="AH102" s="590">
        <f t="shared" si="65"/>
        <v>1.1762560000000002</v>
      </c>
      <c r="AI102" s="587" t="str">
        <f t="shared" si="66"/>
        <v>'NTM'</v>
      </c>
      <c r="AJ102" s="580">
        <f t="shared" si="67"/>
        <v>7.0999999999999994E-2</v>
      </c>
      <c r="AK102" s="239">
        <f t="shared" si="71"/>
        <v>30</v>
      </c>
      <c r="AL102" s="268">
        <f t="shared" ref="AL102:AL133" si="84">R102</f>
        <v>150</v>
      </c>
      <c r="AM102" s="249">
        <f t="shared" ref="AM102:AM133" si="85">O102</f>
        <v>2.25</v>
      </c>
      <c r="AN102" s="249">
        <f t="shared" ref="AN102:AN133" si="86">P102</f>
        <v>9.77</v>
      </c>
      <c r="AO102" s="239">
        <f t="shared" ref="AO102:AO133" si="87">gamma</f>
        <v>2.4</v>
      </c>
      <c r="AP102" s="239">
        <f t="shared" ref="AP102:AP133" si="88">Q102</f>
        <v>7</v>
      </c>
      <c r="AQ102" s="239">
        <v>0</v>
      </c>
      <c r="AR102" s="239">
        <v>15</v>
      </c>
      <c r="AS102" s="239">
        <f t="shared" ref="AS102:AS133" si="89">gamma</f>
        <v>2.4</v>
      </c>
      <c r="AT102" s="239">
        <v>0</v>
      </c>
      <c r="AU102" s="239">
        <v>0</v>
      </c>
      <c r="AV102" s="239">
        <f t="shared" si="68"/>
        <v>150</v>
      </c>
      <c r="AW102" s="239">
        <f t="shared" ref="AW102:AW133" si="90">U102</f>
        <v>0.26</v>
      </c>
      <c r="AX102" s="239" t="s">
        <v>14</v>
      </c>
      <c r="AY102" s="239" t="s">
        <v>15</v>
      </c>
      <c r="AZ102" s="239" t="s">
        <v>14</v>
      </c>
      <c r="BA102" s="239" t="s">
        <v>15</v>
      </c>
      <c r="BB102" s="239">
        <v>0</v>
      </c>
      <c r="BC102" s="239">
        <v>0</v>
      </c>
      <c r="BD102" s="239">
        <f t="shared" si="72"/>
        <v>1</v>
      </c>
      <c r="BE102" s="239">
        <f t="shared" ref="BE102:BE133" si="91">M102</f>
        <v>-7</v>
      </c>
      <c r="BF102" s="239">
        <f t="shared" ref="BF102:BF133" si="92">V102+W102</f>
        <v>4000</v>
      </c>
      <c r="BG102" s="239">
        <v>1</v>
      </c>
      <c r="BH102" s="239">
        <v>1</v>
      </c>
      <c r="BI102" s="239">
        <v>1</v>
      </c>
      <c r="BJ102" s="239"/>
      <c r="BK102" s="239">
        <v>1</v>
      </c>
      <c r="BL102" s="239">
        <v>1</v>
      </c>
      <c r="BM102" s="239">
        <f t="shared" ref="BM102:BM133" si="93">V102</f>
        <v>400</v>
      </c>
      <c r="BN102" s="239">
        <f t="shared" ref="BN102:BN133" si="94">BF102</f>
        <v>4000</v>
      </c>
      <c r="BO102" s="239">
        <v>0</v>
      </c>
    </row>
    <row r="103" spans="1:67" s="32" customFormat="1" ht="12" customHeight="1" x14ac:dyDescent="0.2">
      <c r="A103" s="45" t="str">
        <f t="shared" si="77"/>
        <v>160015008</v>
      </c>
      <c r="B103" s="46">
        <v>1.6</v>
      </c>
      <c r="C103" s="47" t="s">
        <v>250</v>
      </c>
      <c r="D103" s="46" t="s">
        <v>181</v>
      </c>
      <c r="E103" s="48">
        <v>0</v>
      </c>
      <c r="F103" s="49">
        <v>1.35</v>
      </c>
      <c r="G103" s="46" t="s">
        <v>106</v>
      </c>
      <c r="H103" s="46">
        <f>'Wind Conditions'!$C$6</f>
        <v>12</v>
      </c>
      <c r="I103" s="471">
        <f>'Wind Conditions'!$C$20</f>
        <v>9.8021333333333349E-2</v>
      </c>
      <c r="J103" s="56">
        <f>'Wind Conditions'!$D$20</f>
        <v>7.0999999999999994E-2</v>
      </c>
      <c r="K103" s="46" t="str">
        <f t="shared" si="73"/>
        <v>H</v>
      </c>
      <c r="L103" s="46">
        <f t="shared" si="76"/>
        <v>150</v>
      </c>
      <c r="M103" s="545">
        <v>-7</v>
      </c>
      <c r="N103" s="46" t="s">
        <v>183</v>
      </c>
      <c r="O103" s="61">
        <f>VLOOKUP(MOD(180-$L103,360),'Wave and Current Conditions'!$C$33:$E$44,2,TRUE)</f>
        <v>2.25</v>
      </c>
      <c r="P103" s="61">
        <f>VLOOKUP(MOD(180-$L103,360),'Wave and Current Conditions'!$C$33:$E$44,3,TRUE)</f>
        <v>9.77</v>
      </c>
      <c r="Q103" s="46">
        <f t="shared" si="75"/>
        <v>8</v>
      </c>
      <c r="R103" s="49">
        <f t="shared" si="78"/>
        <v>150</v>
      </c>
      <c r="S103" s="62" t="s">
        <v>184</v>
      </c>
      <c r="T103" s="32">
        <f t="shared" si="79"/>
        <v>150</v>
      </c>
      <c r="U103" s="66">
        <f>'Wave and Current Conditions'!$D$99</f>
        <v>0.26</v>
      </c>
      <c r="V103" s="46">
        <v>400</v>
      </c>
      <c r="W103" s="46">
        <v>3600</v>
      </c>
      <c r="X103" s="49">
        <v>0.01</v>
      </c>
      <c r="Y103" s="248"/>
      <c r="Z103" s="239"/>
      <c r="AA103" s="239"/>
      <c r="AB103" s="239" t="str">
        <f t="shared" si="80"/>
        <v>'160015008'</v>
      </c>
      <c r="AC103" s="239" t="str">
        <f t="shared" si="69"/>
        <v>''POW'</v>
      </c>
      <c r="AD103" s="239">
        <f t="shared" si="81"/>
        <v>150</v>
      </c>
      <c r="AE103" s="239">
        <f t="shared" si="82"/>
        <v>12</v>
      </c>
      <c r="AF103" s="239">
        <f t="shared" si="70"/>
        <v>1</v>
      </c>
      <c r="AG103" s="239" t="str">
        <f t="shared" si="83"/>
        <v>'H'</v>
      </c>
      <c r="AH103" s="590">
        <f t="shared" si="65"/>
        <v>1.1762560000000002</v>
      </c>
      <c r="AI103" s="587" t="str">
        <f t="shared" si="66"/>
        <v>'NTM'</v>
      </c>
      <c r="AJ103" s="580">
        <f t="shared" si="67"/>
        <v>7.0999999999999994E-2</v>
      </c>
      <c r="AK103" s="239">
        <f t="shared" si="71"/>
        <v>30</v>
      </c>
      <c r="AL103" s="268">
        <f t="shared" si="84"/>
        <v>150</v>
      </c>
      <c r="AM103" s="249">
        <f t="shared" si="85"/>
        <v>2.25</v>
      </c>
      <c r="AN103" s="249">
        <f t="shared" si="86"/>
        <v>9.77</v>
      </c>
      <c r="AO103" s="239">
        <f t="shared" si="87"/>
        <v>2.4</v>
      </c>
      <c r="AP103" s="239">
        <f t="shared" si="88"/>
        <v>8</v>
      </c>
      <c r="AQ103" s="239">
        <v>0</v>
      </c>
      <c r="AR103" s="239">
        <v>15</v>
      </c>
      <c r="AS103" s="239">
        <f t="shared" si="89"/>
        <v>2.4</v>
      </c>
      <c r="AT103" s="239">
        <v>0</v>
      </c>
      <c r="AU103" s="239">
        <v>0</v>
      </c>
      <c r="AV103" s="239">
        <f t="shared" si="68"/>
        <v>150</v>
      </c>
      <c r="AW103" s="239">
        <f t="shared" si="90"/>
        <v>0.26</v>
      </c>
      <c r="AX103" s="239" t="s">
        <v>14</v>
      </c>
      <c r="AY103" s="239" t="s">
        <v>15</v>
      </c>
      <c r="AZ103" s="239" t="s">
        <v>14</v>
      </c>
      <c r="BA103" s="239" t="s">
        <v>15</v>
      </c>
      <c r="BB103" s="239">
        <v>0</v>
      </c>
      <c r="BC103" s="239">
        <v>0</v>
      </c>
      <c r="BD103" s="239">
        <f t="shared" si="72"/>
        <v>1</v>
      </c>
      <c r="BE103" s="239">
        <f t="shared" si="91"/>
        <v>-7</v>
      </c>
      <c r="BF103" s="239">
        <f t="shared" si="92"/>
        <v>4000</v>
      </c>
      <c r="BG103" s="239">
        <v>1</v>
      </c>
      <c r="BH103" s="239">
        <v>1</v>
      </c>
      <c r="BI103" s="239">
        <v>1</v>
      </c>
      <c r="BJ103" s="239"/>
      <c r="BK103" s="239">
        <v>1</v>
      </c>
      <c r="BL103" s="239">
        <v>1</v>
      </c>
      <c r="BM103" s="239">
        <f t="shared" si="93"/>
        <v>400</v>
      </c>
      <c r="BN103" s="239">
        <f t="shared" si="94"/>
        <v>4000</v>
      </c>
      <c r="BO103" s="239">
        <v>0</v>
      </c>
    </row>
    <row r="104" spans="1:67" s="33" customFormat="1" ht="12" customHeight="1" x14ac:dyDescent="0.2">
      <c r="A104" s="45" t="str">
        <f t="shared" si="77"/>
        <v>160015009</v>
      </c>
      <c r="B104" s="46">
        <v>1.6</v>
      </c>
      <c r="C104" s="47" t="s">
        <v>250</v>
      </c>
      <c r="D104" s="46" t="s">
        <v>181</v>
      </c>
      <c r="E104" s="48">
        <v>0</v>
      </c>
      <c r="F104" s="49">
        <v>1.35</v>
      </c>
      <c r="G104" s="46" t="s">
        <v>106</v>
      </c>
      <c r="H104" s="46">
        <f>'Wind Conditions'!$C$6</f>
        <v>12</v>
      </c>
      <c r="I104" s="471">
        <f>'Wind Conditions'!$C$20</f>
        <v>9.8021333333333349E-2</v>
      </c>
      <c r="J104" s="56">
        <f>'Wind Conditions'!$D$20</f>
        <v>7.0999999999999994E-2</v>
      </c>
      <c r="K104" s="46" t="str">
        <f t="shared" si="73"/>
        <v>I</v>
      </c>
      <c r="L104" s="46">
        <f t="shared" si="76"/>
        <v>150</v>
      </c>
      <c r="M104" s="545">
        <v>-7</v>
      </c>
      <c r="N104" s="46" t="s">
        <v>183</v>
      </c>
      <c r="O104" s="61">
        <f>VLOOKUP(MOD(180-$L104,360),'Wave and Current Conditions'!$C$33:$E$44,2,TRUE)</f>
        <v>2.25</v>
      </c>
      <c r="P104" s="61">
        <f>VLOOKUP(MOD(180-$L104,360),'Wave and Current Conditions'!$C$33:$E$44,3,TRUE)</f>
        <v>9.77</v>
      </c>
      <c r="Q104" s="46">
        <f t="shared" si="75"/>
        <v>9</v>
      </c>
      <c r="R104" s="49">
        <f t="shared" si="78"/>
        <v>150</v>
      </c>
      <c r="S104" s="62" t="s">
        <v>184</v>
      </c>
      <c r="T104" s="32">
        <f t="shared" si="79"/>
        <v>150</v>
      </c>
      <c r="U104" s="66">
        <f>'Wave and Current Conditions'!$D$99</f>
        <v>0.26</v>
      </c>
      <c r="V104" s="46">
        <v>400</v>
      </c>
      <c r="W104" s="46">
        <v>3600</v>
      </c>
      <c r="X104" s="49">
        <v>0.01</v>
      </c>
      <c r="Y104" s="248"/>
      <c r="Z104" s="250"/>
      <c r="AA104" s="250"/>
      <c r="AB104" s="239" t="str">
        <f t="shared" si="80"/>
        <v>'160015009'</v>
      </c>
      <c r="AC104" s="239" t="str">
        <f t="shared" si="69"/>
        <v>''POW'</v>
      </c>
      <c r="AD104" s="239">
        <f t="shared" si="81"/>
        <v>150</v>
      </c>
      <c r="AE104" s="239">
        <f t="shared" si="82"/>
        <v>12</v>
      </c>
      <c r="AF104" s="239">
        <f t="shared" si="70"/>
        <v>1</v>
      </c>
      <c r="AG104" s="239" t="str">
        <f t="shared" si="83"/>
        <v>'I'</v>
      </c>
      <c r="AH104" s="590">
        <f t="shared" si="65"/>
        <v>1.1762560000000002</v>
      </c>
      <c r="AI104" s="587" t="str">
        <f t="shared" si="66"/>
        <v>'NTM'</v>
      </c>
      <c r="AJ104" s="580">
        <f t="shared" si="67"/>
        <v>7.0999999999999994E-2</v>
      </c>
      <c r="AK104" s="239">
        <f t="shared" si="71"/>
        <v>30</v>
      </c>
      <c r="AL104" s="268">
        <f t="shared" si="84"/>
        <v>150</v>
      </c>
      <c r="AM104" s="249">
        <f t="shared" si="85"/>
        <v>2.25</v>
      </c>
      <c r="AN104" s="249">
        <f t="shared" si="86"/>
        <v>9.77</v>
      </c>
      <c r="AO104" s="239">
        <f t="shared" si="87"/>
        <v>2.4</v>
      </c>
      <c r="AP104" s="239">
        <f t="shared" si="88"/>
        <v>9</v>
      </c>
      <c r="AQ104" s="239">
        <v>0</v>
      </c>
      <c r="AR104" s="239">
        <v>15</v>
      </c>
      <c r="AS104" s="239">
        <f t="shared" si="89"/>
        <v>2.4</v>
      </c>
      <c r="AT104" s="239">
        <v>0</v>
      </c>
      <c r="AU104" s="239">
        <v>0</v>
      </c>
      <c r="AV104" s="239">
        <f t="shared" si="68"/>
        <v>150</v>
      </c>
      <c r="AW104" s="239">
        <f t="shared" si="90"/>
        <v>0.26</v>
      </c>
      <c r="AX104" s="239" t="s">
        <v>14</v>
      </c>
      <c r="AY104" s="239" t="s">
        <v>15</v>
      </c>
      <c r="AZ104" s="239" t="s">
        <v>14</v>
      </c>
      <c r="BA104" s="239" t="s">
        <v>15</v>
      </c>
      <c r="BB104" s="239">
        <v>0</v>
      </c>
      <c r="BC104" s="239">
        <v>0</v>
      </c>
      <c r="BD104" s="239">
        <f t="shared" si="72"/>
        <v>1</v>
      </c>
      <c r="BE104" s="239">
        <f t="shared" si="91"/>
        <v>-7</v>
      </c>
      <c r="BF104" s="239">
        <f t="shared" si="92"/>
        <v>4000</v>
      </c>
      <c r="BG104" s="239">
        <v>1</v>
      </c>
      <c r="BH104" s="239">
        <v>1</v>
      </c>
      <c r="BI104" s="239">
        <v>1</v>
      </c>
      <c r="BJ104" s="239"/>
      <c r="BK104" s="239">
        <v>1</v>
      </c>
      <c r="BL104" s="239">
        <v>1</v>
      </c>
      <c r="BM104" s="239">
        <f t="shared" si="93"/>
        <v>400</v>
      </c>
      <c r="BN104" s="239">
        <f t="shared" si="94"/>
        <v>4000</v>
      </c>
      <c r="BO104" s="239">
        <v>0</v>
      </c>
    </row>
    <row r="105" spans="1:67" s="32" customFormat="1" ht="12" customHeight="1" x14ac:dyDescent="0.2">
      <c r="A105" s="45" t="str">
        <f t="shared" si="77"/>
        <v>160015010</v>
      </c>
      <c r="B105" s="46">
        <v>1.6</v>
      </c>
      <c r="C105" s="47" t="s">
        <v>250</v>
      </c>
      <c r="D105" s="46" t="s">
        <v>181</v>
      </c>
      <c r="E105" s="48">
        <v>0</v>
      </c>
      <c r="F105" s="49">
        <v>1.35</v>
      </c>
      <c r="G105" s="45" t="s">
        <v>106</v>
      </c>
      <c r="H105" s="46">
        <f>'Wind Conditions'!$C$6</f>
        <v>12</v>
      </c>
      <c r="I105" s="471">
        <f>'Wind Conditions'!$C$20</f>
        <v>9.8021333333333349E-2</v>
      </c>
      <c r="J105" s="56">
        <f>'Wind Conditions'!$D$20</f>
        <v>7.0999999999999994E-2</v>
      </c>
      <c r="K105" s="46" t="str">
        <f t="shared" si="73"/>
        <v>J</v>
      </c>
      <c r="L105" s="46">
        <f t="shared" si="76"/>
        <v>150</v>
      </c>
      <c r="M105" s="545">
        <v>-7</v>
      </c>
      <c r="N105" s="46" t="s">
        <v>183</v>
      </c>
      <c r="O105" s="61">
        <f>VLOOKUP(MOD(180-$L105,360),'Wave and Current Conditions'!$C$33:$E$44,2,TRUE)</f>
        <v>2.25</v>
      </c>
      <c r="P105" s="61">
        <f>VLOOKUP(MOD(180-$L105,360),'Wave and Current Conditions'!$C$33:$E$44,3,TRUE)</f>
        <v>9.77</v>
      </c>
      <c r="Q105" s="46">
        <f t="shared" si="75"/>
        <v>10</v>
      </c>
      <c r="R105" s="49">
        <f t="shared" si="78"/>
        <v>150</v>
      </c>
      <c r="S105" s="62" t="s">
        <v>184</v>
      </c>
      <c r="T105" s="32">
        <f t="shared" si="79"/>
        <v>150</v>
      </c>
      <c r="U105" s="66">
        <f>'Wave and Current Conditions'!$D$99</f>
        <v>0.26</v>
      </c>
      <c r="V105" s="46">
        <v>400</v>
      </c>
      <c r="W105" s="46">
        <v>3600</v>
      </c>
      <c r="X105" s="49">
        <v>0.01</v>
      </c>
      <c r="Y105" s="248"/>
      <c r="Z105" s="239"/>
      <c r="AA105" s="239"/>
      <c r="AB105" s="239" t="str">
        <f t="shared" si="80"/>
        <v>'160015010'</v>
      </c>
      <c r="AC105" s="239" t="str">
        <f t="shared" si="69"/>
        <v>''POW'</v>
      </c>
      <c r="AD105" s="239">
        <f t="shared" si="81"/>
        <v>150</v>
      </c>
      <c r="AE105" s="239">
        <f t="shared" si="82"/>
        <v>12</v>
      </c>
      <c r="AF105" s="239">
        <f t="shared" si="70"/>
        <v>1</v>
      </c>
      <c r="AG105" s="239" t="str">
        <f t="shared" si="83"/>
        <v>'J'</v>
      </c>
      <c r="AH105" s="590">
        <f t="shared" si="65"/>
        <v>1.1762560000000002</v>
      </c>
      <c r="AI105" s="587" t="str">
        <f t="shared" si="66"/>
        <v>'NTM'</v>
      </c>
      <c r="AJ105" s="580">
        <f t="shared" si="67"/>
        <v>7.0999999999999994E-2</v>
      </c>
      <c r="AK105" s="239">
        <f t="shared" si="71"/>
        <v>30</v>
      </c>
      <c r="AL105" s="268">
        <f t="shared" si="84"/>
        <v>150</v>
      </c>
      <c r="AM105" s="249">
        <f t="shared" si="85"/>
        <v>2.25</v>
      </c>
      <c r="AN105" s="249">
        <f t="shared" si="86"/>
        <v>9.77</v>
      </c>
      <c r="AO105" s="239">
        <f t="shared" si="87"/>
        <v>2.4</v>
      </c>
      <c r="AP105" s="239">
        <f t="shared" si="88"/>
        <v>10</v>
      </c>
      <c r="AQ105" s="239">
        <v>0</v>
      </c>
      <c r="AR105" s="239">
        <v>15</v>
      </c>
      <c r="AS105" s="239">
        <f t="shared" si="89"/>
        <v>2.4</v>
      </c>
      <c r="AT105" s="239">
        <v>0</v>
      </c>
      <c r="AU105" s="239">
        <v>0</v>
      </c>
      <c r="AV105" s="239">
        <f t="shared" si="68"/>
        <v>150</v>
      </c>
      <c r="AW105" s="239">
        <f t="shared" si="90"/>
        <v>0.26</v>
      </c>
      <c r="AX105" s="239" t="s">
        <v>14</v>
      </c>
      <c r="AY105" s="239" t="s">
        <v>15</v>
      </c>
      <c r="AZ105" s="239" t="s">
        <v>14</v>
      </c>
      <c r="BA105" s="239" t="s">
        <v>15</v>
      </c>
      <c r="BB105" s="239">
        <v>0</v>
      </c>
      <c r="BC105" s="239">
        <v>0</v>
      </c>
      <c r="BD105" s="239">
        <f t="shared" si="72"/>
        <v>1</v>
      </c>
      <c r="BE105" s="239">
        <f t="shared" si="91"/>
        <v>-7</v>
      </c>
      <c r="BF105" s="239">
        <f t="shared" si="92"/>
        <v>4000</v>
      </c>
      <c r="BG105" s="239">
        <v>1</v>
      </c>
      <c r="BH105" s="239">
        <v>1</v>
      </c>
      <c r="BI105" s="239">
        <v>1</v>
      </c>
      <c r="BJ105" s="239"/>
      <c r="BK105" s="239">
        <v>1</v>
      </c>
      <c r="BL105" s="239">
        <v>1</v>
      </c>
      <c r="BM105" s="239">
        <f t="shared" si="93"/>
        <v>400</v>
      </c>
      <c r="BN105" s="239">
        <f t="shared" si="94"/>
        <v>4000</v>
      </c>
      <c r="BO105" s="239">
        <v>0</v>
      </c>
    </row>
    <row r="106" spans="1:67" s="32" customFormat="1" ht="12" customHeight="1" x14ac:dyDescent="0.2">
      <c r="A106" s="45" t="str">
        <f t="shared" si="77"/>
        <v>160015011</v>
      </c>
      <c r="B106" s="46">
        <v>1.6</v>
      </c>
      <c r="C106" s="47" t="s">
        <v>250</v>
      </c>
      <c r="D106" s="46" t="s">
        <v>181</v>
      </c>
      <c r="E106" s="48">
        <v>0</v>
      </c>
      <c r="F106" s="49">
        <v>1.35</v>
      </c>
      <c r="G106" s="46" t="s">
        <v>106</v>
      </c>
      <c r="H106" s="46">
        <f>'Wind Conditions'!$C$6</f>
        <v>12</v>
      </c>
      <c r="I106" s="471">
        <f>'Wind Conditions'!$C$20</f>
        <v>9.8021333333333349E-2</v>
      </c>
      <c r="J106" s="56">
        <f>'Wind Conditions'!$D$20</f>
        <v>7.0999999999999994E-2</v>
      </c>
      <c r="K106" s="46" t="str">
        <f t="shared" si="73"/>
        <v>K</v>
      </c>
      <c r="L106" s="46">
        <f t="shared" si="76"/>
        <v>150</v>
      </c>
      <c r="M106" s="545">
        <v>-7</v>
      </c>
      <c r="N106" s="46" t="s">
        <v>183</v>
      </c>
      <c r="O106" s="61">
        <f>VLOOKUP(MOD(180-$L106,360),'Wave and Current Conditions'!$C$33:$E$44,2,TRUE)</f>
        <v>2.25</v>
      </c>
      <c r="P106" s="61">
        <f>VLOOKUP(MOD(180-$L106,360),'Wave and Current Conditions'!$C$33:$E$44,3,TRUE)</f>
        <v>9.77</v>
      </c>
      <c r="Q106" s="46">
        <f t="shared" si="75"/>
        <v>11</v>
      </c>
      <c r="R106" s="49">
        <f t="shared" si="78"/>
        <v>150</v>
      </c>
      <c r="S106" s="62" t="s">
        <v>184</v>
      </c>
      <c r="T106" s="32">
        <f t="shared" si="79"/>
        <v>150</v>
      </c>
      <c r="U106" s="66">
        <f>'Wave and Current Conditions'!$D$99</f>
        <v>0.26</v>
      </c>
      <c r="V106" s="46">
        <v>400</v>
      </c>
      <c r="W106" s="46">
        <v>3600</v>
      </c>
      <c r="X106" s="49">
        <v>0.01</v>
      </c>
      <c r="Y106" s="248"/>
      <c r="Z106" s="239"/>
      <c r="AA106" s="239"/>
      <c r="AB106" s="239" t="str">
        <f t="shared" si="80"/>
        <v>'160015011'</v>
      </c>
      <c r="AC106" s="239" t="str">
        <f t="shared" si="69"/>
        <v>''POW'</v>
      </c>
      <c r="AD106" s="239">
        <f t="shared" si="81"/>
        <v>150</v>
      </c>
      <c r="AE106" s="239">
        <f t="shared" si="82"/>
        <v>12</v>
      </c>
      <c r="AF106" s="239">
        <f t="shared" si="70"/>
        <v>1</v>
      </c>
      <c r="AG106" s="239" t="str">
        <f t="shared" si="83"/>
        <v>'K'</v>
      </c>
      <c r="AH106" s="590">
        <f t="shared" si="65"/>
        <v>1.1762560000000002</v>
      </c>
      <c r="AI106" s="587" t="str">
        <f t="shared" si="66"/>
        <v>'NTM'</v>
      </c>
      <c r="AJ106" s="580">
        <f t="shared" si="67"/>
        <v>7.0999999999999994E-2</v>
      </c>
      <c r="AK106" s="239">
        <f t="shared" si="71"/>
        <v>30</v>
      </c>
      <c r="AL106" s="268">
        <f t="shared" si="84"/>
        <v>150</v>
      </c>
      <c r="AM106" s="249">
        <f t="shared" si="85"/>
        <v>2.25</v>
      </c>
      <c r="AN106" s="249">
        <f t="shared" si="86"/>
        <v>9.77</v>
      </c>
      <c r="AO106" s="239">
        <f t="shared" si="87"/>
        <v>2.4</v>
      </c>
      <c r="AP106" s="239">
        <f t="shared" si="88"/>
        <v>11</v>
      </c>
      <c r="AQ106" s="239">
        <v>0</v>
      </c>
      <c r="AR106" s="239">
        <v>15</v>
      </c>
      <c r="AS106" s="239">
        <f t="shared" si="89"/>
        <v>2.4</v>
      </c>
      <c r="AT106" s="239">
        <v>0</v>
      </c>
      <c r="AU106" s="239">
        <v>0</v>
      </c>
      <c r="AV106" s="239">
        <f t="shared" si="68"/>
        <v>150</v>
      </c>
      <c r="AW106" s="239">
        <f t="shared" si="90"/>
        <v>0.26</v>
      </c>
      <c r="AX106" s="239" t="s">
        <v>14</v>
      </c>
      <c r="AY106" s="239" t="s">
        <v>15</v>
      </c>
      <c r="AZ106" s="239" t="s">
        <v>14</v>
      </c>
      <c r="BA106" s="239" t="s">
        <v>15</v>
      </c>
      <c r="BB106" s="239">
        <v>0</v>
      </c>
      <c r="BC106" s="239">
        <v>0</v>
      </c>
      <c r="BD106" s="239">
        <f t="shared" si="72"/>
        <v>1</v>
      </c>
      <c r="BE106" s="239">
        <f t="shared" si="91"/>
        <v>-7</v>
      </c>
      <c r="BF106" s="239">
        <f t="shared" si="92"/>
        <v>4000</v>
      </c>
      <c r="BG106" s="239">
        <v>1</v>
      </c>
      <c r="BH106" s="239">
        <v>1</v>
      </c>
      <c r="BI106" s="239">
        <v>1</v>
      </c>
      <c r="BJ106" s="239"/>
      <c r="BK106" s="239">
        <v>1</v>
      </c>
      <c r="BL106" s="239">
        <v>1</v>
      </c>
      <c r="BM106" s="239">
        <f t="shared" si="93"/>
        <v>400</v>
      </c>
      <c r="BN106" s="239">
        <f t="shared" si="94"/>
        <v>4000</v>
      </c>
      <c r="BO106" s="239">
        <v>0</v>
      </c>
    </row>
    <row r="107" spans="1:67" s="33" customFormat="1" ht="12" customHeight="1" x14ac:dyDescent="0.2">
      <c r="A107" s="50" t="str">
        <f t="shared" si="77"/>
        <v>160015012</v>
      </c>
      <c r="B107" s="51">
        <v>1.6</v>
      </c>
      <c r="C107" s="47" t="s">
        <v>250</v>
      </c>
      <c r="D107" s="51" t="s">
        <v>181</v>
      </c>
      <c r="E107" s="52">
        <v>0</v>
      </c>
      <c r="F107" s="53">
        <v>1.35</v>
      </c>
      <c r="G107" s="51" t="s">
        <v>106</v>
      </c>
      <c r="H107" s="51">
        <f>'Wind Conditions'!$C$6</f>
        <v>12</v>
      </c>
      <c r="I107" s="472">
        <f>'Wind Conditions'!$C$20</f>
        <v>9.8021333333333349E-2</v>
      </c>
      <c r="J107" s="57">
        <f>'Wind Conditions'!$D$20</f>
        <v>7.0999999999999994E-2</v>
      </c>
      <c r="K107" s="51" t="str">
        <f t="shared" si="73"/>
        <v>L</v>
      </c>
      <c r="L107" s="51">
        <f t="shared" si="76"/>
        <v>150</v>
      </c>
      <c r="M107" s="545">
        <v>-7</v>
      </c>
      <c r="N107" s="51" t="s">
        <v>183</v>
      </c>
      <c r="O107" s="61">
        <f>VLOOKUP(MOD(180-$L107,360),'Wave and Current Conditions'!$C$33:$E$44,2,TRUE)</f>
        <v>2.25</v>
      </c>
      <c r="P107" s="61">
        <f>VLOOKUP(MOD(180-$L107,360),'Wave and Current Conditions'!$C$33:$E$44,3,TRUE)</f>
        <v>9.77</v>
      </c>
      <c r="Q107" s="51">
        <f t="shared" si="75"/>
        <v>12</v>
      </c>
      <c r="R107" s="53">
        <f t="shared" si="78"/>
        <v>150</v>
      </c>
      <c r="S107" s="33" t="s">
        <v>184</v>
      </c>
      <c r="T107" s="33">
        <f t="shared" si="79"/>
        <v>150</v>
      </c>
      <c r="U107" s="67">
        <f>'Wave and Current Conditions'!$D$99</f>
        <v>0.26</v>
      </c>
      <c r="V107" s="46">
        <v>400</v>
      </c>
      <c r="W107" s="51">
        <v>3600</v>
      </c>
      <c r="X107" s="53">
        <v>0.01</v>
      </c>
      <c r="Y107" s="252"/>
      <c r="Z107" s="250"/>
      <c r="AA107" s="250"/>
      <c r="AB107" s="239" t="str">
        <f t="shared" si="80"/>
        <v>'160015012'</v>
      </c>
      <c r="AC107" s="239" t="str">
        <f t="shared" si="69"/>
        <v>''POW'</v>
      </c>
      <c r="AD107" s="239">
        <f t="shared" si="81"/>
        <v>150</v>
      </c>
      <c r="AE107" s="239">
        <f t="shared" si="82"/>
        <v>12</v>
      </c>
      <c r="AF107" s="239">
        <f t="shared" si="70"/>
        <v>1</v>
      </c>
      <c r="AG107" s="239" t="str">
        <f t="shared" si="83"/>
        <v>'L'</v>
      </c>
      <c r="AH107" s="590">
        <f t="shared" si="65"/>
        <v>1.1762560000000002</v>
      </c>
      <c r="AI107" s="587" t="str">
        <f t="shared" si="66"/>
        <v>'NTM'</v>
      </c>
      <c r="AJ107" s="580">
        <f t="shared" si="67"/>
        <v>7.0999999999999994E-2</v>
      </c>
      <c r="AK107" s="239">
        <f t="shared" si="71"/>
        <v>30</v>
      </c>
      <c r="AL107" s="268">
        <f t="shared" si="84"/>
        <v>150</v>
      </c>
      <c r="AM107" s="249">
        <f t="shared" si="85"/>
        <v>2.25</v>
      </c>
      <c r="AN107" s="249">
        <f t="shared" si="86"/>
        <v>9.77</v>
      </c>
      <c r="AO107" s="239">
        <f t="shared" si="87"/>
        <v>2.4</v>
      </c>
      <c r="AP107" s="239">
        <f t="shared" si="88"/>
        <v>12</v>
      </c>
      <c r="AQ107" s="239">
        <v>0</v>
      </c>
      <c r="AR107" s="239">
        <v>15</v>
      </c>
      <c r="AS107" s="239">
        <f t="shared" si="89"/>
        <v>2.4</v>
      </c>
      <c r="AT107" s="239">
        <v>0</v>
      </c>
      <c r="AU107" s="239">
        <v>0</v>
      </c>
      <c r="AV107" s="239">
        <f t="shared" si="68"/>
        <v>150</v>
      </c>
      <c r="AW107" s="239">
        <f t="shared" si="90"/>
        <v>0.26</v>
      </c>
      <c r="AX107" s="239" t="s">
        <v>14</v>
      </c>
      <c r="AY107" s="239" t="s">
        <v>15</v>
      </c>
      <c r="AZ107" s="239" t="s">
        <v>14</v>
      </c>
      <c r="BA107" s="239" t="s">
        <v>15</v>
      </c>
      <c r="BB107" s="239">
        <v>0</v>
      </c>
      <c r="BC107" s="239">
        <v>0</v>
      </c>
      <c r="BD107" s="239">
        <f t="shared" si="72"/>
        <v>1</v>
      </c>
      <c r="BE107" s="239">
        <f t="shared" si="91"/>
        <v>-7</v>
      </c>
      <c r="BF107" s="239">
        <f t="shared" si="92"/>
        <v>4000</v>
      </c>
      <c r="BG107" s="239">
        <v>1</v>
      </c>
      <c r="BH107" s="239">
        <v>1</v>
      </c>
      <c r="BI107" s="239">
        <v>1</v>
      </c>
      <c r="BJ107" s="239"/>
      <c r="BK107" s="239">
        <v>1</v>
      </c>
      <c r="BL107" s="239">
        <v>1</v>
      </c>
      <c r="BM107" s="239">
        <f t="shared" si="93"/>
        <v>400</v>
      </c>
      <c r="BN107" s="239">
        <f t="shared" si="94"/>
        <v>4000</v>
      </c>
      <c r="BO107" s="239">
        <v>0</v>
      </c>
    </row>
    <row r="108" spans="1:67" s="32" customFormat="1" ht="12" customHeight="1" x14ac:dyDescent="0.2">
      <c r="A108" s="45" t="str">
        <f t="shared" si="77"/>
        <v>160015013</v>
      </c>
      <c r="B108" s="46">
        <v>1.6</v>
      </c>
      <c r="C108" s="47" t="s">
        <v>250</v>
      </c>
      <c r="D108" s="46" t="s">
        <v>181</v>
      </c>
      <c r="E108" s="48">
        <v>0</v>
      </c>
      <c r="F108" s="49">
        <v>1.35</v>
      </c>
      <c r="G108" s="46" t="s">
        <v>106</v>
      </c>
      <c r="H108" s="46">
        <f>'Wind Conditions'!$C$6</f>
        <v>12</v>
      </c>
      <c r="I108" s="471">
        <f>'Wind Conditions'!$C$20</f>
        <v>9.8021333333333349E-2</v>
      </c>
      <c r="J108" s="56">
        <f>'Wind Conditions'!$D$20</f>
        <v>7.0999999999999994E-2</v>
      </c>
      <c r="K108" s="46" t="str">
        <f t="shared" si="73"/>
        <v>M</v>
      </c>
      <c r="L108" s="46">
        <f t="shared" si="76"/>
        <v>150</v>
      </c>
      <c r="M108" s="545">
        <v>-7</v>
      </c>
      <c r="N108" s="46" t="s">
        <v>183</v>
      </c>
      <c r="O108" s="61">
        <f>VLOOKUP(MOD(180-$L108,360),'Wave and Current Conditions'!$C$33:$E$44,2,TRUE)</f>
        <v>2.25</v>
      </c>
      <c r="P108" s="61">
        <f>VLOOKUP(MOD(180-$L108,360),'Wave and Current Conditions'!$C$33:$E$44,3,TRUE)</f>
        <v>9.77</v>
      </c>
      <c r="Q108" s="46">
        <f t="shared" si="75"/>
        <v>13</v>
      </c>
      <c r="R108" s="49">
        <f t="shared" si="78"/>
        <v>150</v>
      </c>
      <c r="S108" s="32" t="s">
        <v>184</v>
      </c>
      <c r="T108" s="32">
        <f t="shared" si="79"/>
        <v>150</v>
      </c>
      <c r="U108" s="66">
        <f>'Wave and Current Conditions'!$D$99</f>
        <v>0.26</v>
      </c>
      <c r="V108" s="46">
        <v>400</v>
      </c>
      <c r="W108" s="46">
        <v>3600</v>
      </c>
      <c r="X108" s="49">
        <v>0.01</v>
      </c>
      <c r="Y108" s="248"/>
      <c r="Z108" s="239"/>
      <c r="AA108" s="239"/>
      <c r="AB108" s="239" t="str">
        <f t="shared" si="80"/>
        <v>'160015013'</v>
      </c>
      <c r="AC108" s="239" t="str">
        <f t="shared" si="69"/>
        <v>''POW'</v>
      </c>
      <c r="AD108" s="239">
        <f t="shared" si="81"/>
        <v>150</v>
      </c>
      <c r="AE108" s="239">
        <f t="shared" si="82"/>
        <v>12</v>
      </c>
      <c r="AF108" s="239">
        <f t="shared" si="70"/>
        <v>1</v>
      </c>
      <c r="AG108" s="239" t="str">
        <f t="shared" si="83"/>
        <v>'M'</v>
      </c>
      <c r="AH108" s="590">
        <f t="shared" si="65"/>
        <v>1.1762560000000002</v>
      </c>
      <c r="AI108" s="587" t="str">
        <f t="shared" si="66"/>
        <v>'NTM'</v>
      </c>
      <c r="AJ108" s="580">
        <f t="shared" si="67"/>
        <v>7.0999999999999994E-2</v>
      </c>
      <c r="AK108" s="239">
        <f t="shared" si="71"/>
        <v>30</v>
      </c>
      <c r="AL108" s="268">
        <f t="shared" si="84"/>
        <v>150</v>
      </c>
      <c r="AM108" s="249">
        <f t="shared" si="85"/>
        <v>2.25</v>
      </c>
      <c r="AN108" s="249">
        <f t="shared" si="86"/>
        <v>9.77</v>
      </c>
      <c r="AO108" s="239">
        <f t="shared" si="87"/>
        <v>2.4</v>
      </c>
      <c r="AP108" s="239">
        <f t="shared" si="88"/>
        <v>13</v>
      </c>
      <c r="AQ108" s="239">
        <v>0</v>
      </c>
      <c r="AR108" s="239">
        <v>15</v>
      </c>
      <c r="AS108" s="239">
        <f t="shared" si="89"/>
        <v>2.4</v>
      </c>
      <c r="AT108" s="239">
        <v>0</v>
      </c>
      <c r="AU108" s="239">
        <v>0</v>
      </c>
      <c r="AV108" s="239">
        <f t="shared" si="68"/>
        <v>150</v>
      </c>
      <c r="AW108" s="239">
        <f t="shared" si="90"/>
        <v>0.26</v>
      </c>
      <c r="AX108" s="239" t="s">
        <v>14</v>
      </c>
      <c r="AY108" s="239" t="s">
        <v>15</v>
      </c>
      <c r="AZ108" s="239" t="s">
        <v>14</v>
      </c>
      <c r="BA108" s="239" t="s">
        <v>15</v>
      </c>
      <c r="BB108" s="239">
        <v>0</v>
      </c>
      <c r="BC108" s="239">
        <v>0</v>
      </c>
      <c r="BD108" s="239">
        <f t="shared" si="72"/>
        <v>1</v>
      </c>
      <c r="BE108" s="239">
        <f t="shared" si="91"/>
        <v>-7</v>
      </c>
      <c r="BF108" s="239">
        <f t="shared" si="92"/>
        <v>4000</v>
      </c>
      <c r="BG108" s="239">
        <v>1</v>
      </c>
      <c r="BH108" s="239">
        <v>1</v>
      </c>
      <c r="BI108" s="239">
        <v>1</v>
      </c>
      <c r="BJ108" s="239"/>
      <c r="BK108" s="239">
        <v>1</v>
      </c>
      <c r="BL108" s="239">
        <v>1</v>
      </c>
      <c r="BM108" s="239">
        <f t="shared" si="93"/>
        <v>400</v>
      </c>
      <c r="BN108" s="239">
        <f t="shared" si="94"/>
        <v>4000</v>
      </c>
      <c r="BO108" s="239">
        <v>0</v>
      </c>
    </row>
    <row r="109" spans="1:67" s="32" customFormat="1" ht="12" customHeight="1" x14ac:dyDescent="0.2">
      <c r="A109" s="45" t="str">
        <f t="shared" si="77"/>
        <v>160015014</v>
      </c>
      <c r="B109" s="46">
        <v>1.6</v>
      </c>
      <c r="C109" s="47" t="s">
        <v>250</v>
      </c>
      <c r="D109" s="46" t="s">
        <v>181</v>
      </c>
      <c r="E109" s="48">
        <v>0</v>
      </c>
      <c r="F109" s="49">
        <v>1.35</v>
      </c>
      <c r="G109" s="46" t="s">
        <v>106</v>
      </c>
      <c r="H109" s="46">
        <f>'Wind Conditions'!$C$6</f>
        <v>12</v>
      </c>
      <c r="I109" s="471">
        <f>'Wind Conditions'!$C$20</f>
        <v>9.8021333333333349E-2</v>
      </c>
      <c r="J109" s="56">
        <f>'Wind Conditions'!$D$20</f>
        <v>7.0999999999999994E-2</v>
      </c>
      <c r="K109" s="46" t="str">
        <f t="shared" si="73"/>
        <v>N</v>
      </c>
      <c r="L109" s="46">
        <f t="shared" si="76"/>
        <v>150</v>
      </c>
      <c r="M109" s="545">
        <v>-7</v>
      </c>
      <c r="N109" s="46" t="s">
        <v>183</v>
      </c>
      <c r="O109" s="61">
        <f>VLOOKUP(MOD(180-$L109,360),'Wave and Current Conditions'!$C$33:$E$44,2,TRUE)</f>
        <v>2.25</v>
      </c>
      <c r="P109" s="61">
        <f>VLOOKUP(MOD(180-$L109,360),'Wave and Current Conditions'!$C$33:$E$44,3,TRUE)</f>
        <v>9.77</v>
      </c>
      <c r="Q109" s="46">
        <f t="shared" si="75"/>
        <v>14</v>
      </c>
      <c r="R109" s="49">
        <f t="shared" si="78"/>
        <v>150</v>
      </c>
      <c r="S109" s="32" t="s">
        <v>184</v>
      </c>
      <c r="T109" s="32">
        <f t="shared" si="79"/>
        <v>150</v>
      </c>
      <c r="U109" s="66">
        <f>'Wave and Current Conditions'!$D$99</f>
        <v>0.26</v>
      </c>
      <c r="V109" s="46">
        <v>400</v>
      </c>
      <c r="W109" s="46">
        <v>3600</v>
      </c>
      <c r="X109" s="49">
        <v>0.01</v>
      </c>
      <c r="Y109" s="248"/>
      <c r="Z109" s="239"/>
      <c r="AA109" s="239"/>
      <c r="AB109" s="239" t="str">
        <f t="shared" si="80"/>
        <v>'160015014'</v>
      </c>
      <c r="AC109" s="239" t="str">
        <f t="shared" si="69"/>
        <v>''POW'</v>
      </c>
      <c r="AD109" s="239">
        <f t="shared" si="81"/>
        <v>150</v>
      </c>
      <c r="AE109" s="239">
        <f t="shared" si="82"/>
        <v>12</v>
      </c>
      <c r="AF109" s="239">
        <f t="shared" si="70"/>
        <v>1</v>
      </c>
      <c r="AG109" s="239" t="str">
        <f t="shared" si="83"/>
        <v>'N'</v>
      </c>
      <c r="AH109" s="590">
        <f t="shared" si="65"/>
        <v>1.1762560000000002</v>
      </c>
      <c r="AI109" s="587" t="str">
        <f t="shared" si="66"/>
        <v>'NTM'</v>
      </c>
      <c r="AJ109" s="580">
        <f t="shared" si="67"/>
        <v>7.0999999999999994E-2</v>
      </c>
      <c r="AK109" s="239">
        <f t="shared" si="71"/>
        <v>30</v>
      </c>
      <c r="AL109" s="268">
        <f t="shared" si="84"/>
        <v>150</v>
      </c>
      <c r="AM109" s="249">
        <f t="shared" si="85"/>
        <v>2.25</v>
      </c>
      <c r="AN109" s="249">
        <f t="shared" si="86"/>
        <v>9.77</v>
      </c>
      <c r="AO109" s="239">
        <f t="shared" si="87"/>
        <v>2.4</v>
      </c>
      <c r="AP109" s="239">
        <f t="shared" si="88"/>
        <v>14</v>
      </c>
      <c r="AQ109" s="239">
        <v>0</v>
      </c>
      <c r="AR109" s="239">
        <v>15</v>
      </c>
      <c r="AS109" s="239">
        <f t="shared" si="89"/>
        <v>2.4</v>
      </c>
      <c r="AT109" s="239">
        <v>0</v>
      </c>
      <c r="AU109" s="239">
        <v>0</v>
      </c>
      <c r="AV109" s="239">
        <f t="shared" si="68"/>
        <v>150</v>
      </c>
      <c r="AW109" s="239">
        <f t="shared" si="90"/>
        <v>0.26</v>
      </c>
      <c r="AX109" s="239" t="s">
        <v>14</v>
      </c>
      <c r="AY109" s="239" t="s">
        <v>15</v>
      </c>
      <c r="AZ109" s="239" t="s">
        <v>14</v>
      </c>
      <c r="BA109" s="239" t="s">
        <v>15</v>
      </c>
      <c r="BB109" s="239">
        <v>0</v>
      </c>
      <c r="BC109" s="239">
        <v>0</v>
      </c>
      <c r="BD109" s="239">
        <f t="shared" si="72"/>
        <v>1</v>
      </c>
      <c r="BE109" s="239">
        <f t="shared" si="91"/>
        <v>-7</v>
      </c>
      <c r="BF109" s="239">
        <f t="shared" si="92"/>
        <v>4000</v>
      </c>
      <c r="BG109" s="239">
        <v>1</v>
      </c>
      <c r="BH109" s="239">
        <v>1</v>
      </c>
      <c r="BI109" s="239">
        <v>1</v>
      </c>
      <c r="BJ109" s="239"/>
      <c r="BK109" s="239">
        <v>1</v>
      </c>
      <c r="BL109" s="239">
        <v>1</v>
      </c>
      <c r="BM109" s="239">
        <f t="shared" si="93"/>
        <v>400</v>
      </c>
      <c r="BN109" s="239">
        <f t="shared" si="94"/>
        <v>4000</v>
      </c>
      <c r="BO109" s="239">
        <v>0</v>
      </c>
    </row>
    <row r="110" spans="1:67" s="33" customFormat="1" ht="12" customHeight="1" x14ac:dyDescent="0.2">
      <c r="A110" s="45" t="str">
        <f t="shared" si="77"/>
        <v>160015015</v>
      </c>
      <c r="B110" s="46">
        <v>1.6</v>
      </c>
      <c r="C110" s="47" t="s">
        <v>250</v>
      </c>
      <c r="D110" s="46" t="s">
        <v>181</v>
      </c>
      <c r="E110" s="48">
        <v>0</v>
      </c>
      <c r="F110" s="49">
        <v>1.35</v>
      </c>
      <c r="G110" s="46" t="s">
        <v>106</v>
      </c>
      <c r="H110" s="46">
        <f>'Wind Conditions'!$C$6</f>
        <v>12</v>
      </c>
      <c r="I110" s="471">
        <f>'Wind Conditions'!$C$20</f>
        <v>9.8021333333333349E-2</v>
      </c>
      <c r="J110" s="56">
        <f>'Wind Conditions'!$D$20</f>
        <v>7.0999999999999994E-2</v>
      </c>
      <c r="K110" s="46" t="str">
        <f t="shared" si="73"/>
        <v>O</v>
      </c>
      <c r="L110" s="46">
        <f t="shared" si="76"/>
        <v>150</v>
      </c>
      <c r="M110" s="545">
        <v>-7</v>
      </c>
      <c r="N110" s="46" t="s">
        <v>183</v>
      </c>
      <c r="O110" s="61">
        <f>VLOOKUP(MOD(180-$L110,360),'Wave and Current Conditions'!$C$33:$E$44,2,TRUE)</f>
        <v>2.25</v>
      </c>
      <c r="P110" s="61">
        <f>VLOOKUP(MOD(180-$L110,360),'Wave and Current Conditions'!$C$33:$E$44,3,TRUE)</f>
        <v>9.77</v>
      </c>
      <c r="Q110" s="46">
        <f t="shared" si="75"/>
        <v>15</v>
      </c>
      <c r="R110" s="49">
        <f t="shared" si="78"/>
        <v>150</v>
      </c>
      <c r="S110" s="32" t="s">
        <v>184</v>
      </c>
      <c r="T110" s="32">
        <f t="shared" si="79"/>
        <v>150</v>
      </c>
      <c r="U110" s="66">
        <f>'Wave and Current Conditions'!$D$99</f>
        <v>0.26</v>
      </c>
      <c r="V110" s="46">
        <v>400</v>
      </c>
      <c r="W110" s="46">
        <v>3600</v>
      </c>
      <c r="X110" s="49">
        <v>0.01</v>
      </c>
      <c r="Y110" s="248"/>
      <c r="Z110" s="250"/>
      <c r="AA110" s="250"/>
      <c r="AB110" s="239" t="str">
        <f t="shared" si="80"/>
        <v>'160015015'</v>
      </c>
      <c r="AC110" s="239" t="str">
        <f t="shared" si="69"/>
        <v>''POW'</v>
      </c>
      <c r="AD110" s="239">
        <f t="shared" si="81"/>
        <v>150</v>
      </c>
      <c r="AE110" s="239">
        <f t="shared" si="82"/>
        <v>12</v>
      </c>
      <c r="AF110" s="239">
        <f t="shared" si="70"/>
        <v>1</v>
      </c>
      <c r="AG110" s="239" t="str">
        <f t="shared" si="83"/>
        <v>'O'</v>
      </c>
      <c r="AH110" s="590">
        <f t="shared" si="65"/>
        <v>1.1762560000000002</v>
      </c>
      <c r="AI110" s="587" t="str">
        <f t="shared" si="66"/>
        <v>'NTM'</v>
      </c>
      <c r="AJ110" s="580">
        <f t="shared" si="67"/>
        <v>7.0999999999999994E-2</v>
      </c>
      <c r="AK110" s="239">
        <f t="shared" si="71"/>
        <v>30</v>
      </c>
      <c r="AL110" s="268">
        <f t="shared" si="84"/>
        <v>150</v>
      </c>
      <c r="AM110" s="249">
        <f t="shared" si="85"/>
        <v>2.25</v>
      </c>
      <c r="AN110" s="249">
        <f t="shared" si="86"/>
        <v>9.77</v>
      </c>
      <c r="AO110" s="239">
        <f t="shared" si="87"/>
        <v>2.4</v>
      </c>
      <c r="AP110" s="239">
        <f t="shared" si="88"/>
        <v>15</v>
      </c>
      <c r="AQ110" s="239">
        <v>0</v>
      </c>
      <c r="AR110" s="239">
        <v>15</v>
      </c>
      <c r="AS110" s="239">
        <f t="shared" si="89"/>
        <v>2.4</v>
      </c>
      <c r="AT110" s="239">
        <v>0</v>
      </c>
      <c r="AU110" s="239">
        <v>0</v>
      </c>
      <c r="AV110" s="239">
        <f t="shared" si="68"/>
        <v>150</v>
      </c>
      <c r="AW110" s="239">
        <f t="shared" si="90"/>
        <v>0.26</v>
      </c>
      <c r="AX110" s="239" t="s">
        <v>14</v>
      </c>
      <c r="AY110" s="239" t="s">
        <v>15</v>
      </c>
      <c r="AZ110" s="239" t="s">
        <v>14</v>
      </c>
      <c r="BA110" s="239" t="s">
        <v>15</v>
      </c>
      <c r="BB110" s="239">
        <v>0</v>
      </c>
      <c r="BC110" s="239">
        <v>0</v>
      </c>
      <c r="BD110" s="239">
        <f t="shared" si="72"/>
        <v>1</v>
      </c>
      <c r="BE110" s="239">
        <f t="shared" si="91"/>
        <v>-7</v>
      </c>
      <c r="BF110" s="239">
        <f t="shared" si="92"/>
        <v>4000</v>
      </c>
      <c r="BG110" s="239">
        <v>1</v>
      </c>
      <c r="BH110" s="239">
        <v>1</v>
      </c>
      <c r="BI110" s="239">
        <v>1</v>
      </c>
      <c r="BJ110" s="239"/>
      <c r="BK110" s="239">
        <v>1</v>
      </c>
      <c r="BL110" s="239">
        <v>1</v>
      </c>
      <c r="BM110" s="239">
        <f t="shared" si="93"/>
        <v>400</v>
      </c>
      <c r="BN110" s="239">
        <f t="shared" si="94"/>
        <v>4000</v>
      </c>
      <c r="BO110" s="239">
        <v>0</v>
      </c>
    </row>
    <row r="111" spans="1:67" s="32" customFormat="1" ht="12" customHeight="1" x14ac:dyDescent="0.2">
      <c r="A111" s="45" t="str">
        <f t="shared" si="77"/>
        <v>160015016</v>
      </c>
      <c r="B111" s="46">
        <v>1.6</v>
      </c>
      <c r="C111" s="47" t="s">
        <v>250</v>
      </c>
      <c r="D111" s="46" t="s">
        <v>181</v>
      </c>
      <c r="E111" s="48">
        <v>0</v>
      </c>
      <c r="F111" s="49">
        <v>1.35</v>
      </c>
      <c r="G111" s="45" t="s">
        <v>106</v>
      </c>
      <c r="H111" s="46">
        <f>'Wind Conditions'!$C$6</f>
        <v>12</v>
      </c>
      <c r="I111" s="471">
        <f>'Wind Conditions'!$C$20</f>
        <v>9.8021333333333349E-2</v>
      </c>
      <c r="J111" s="56">
        <f>'Wind Conditions'!$D$20</f>
        <v>7.0999999999999994E-2</v>
      </c>
      <c r="K111" s="46" t="str">
        <f t="shared" si="73"/>
        <v>P</v>
      </c>
      <c r="L111" s="46">
        <f t="shared" si="76"/>
        <v>150</v>
      </c>
      <c r="M111" s="545">
        <v>-7</v>
      </c>
      <c r="N111" s="46" t="s">
        <v>183</v>
      </c>
      <c r="O111" s="61">
        <f>VLOOKUP(MOD(180-$L111,360),'Wave and Current Conditions'!$C$33:$E$44,2,TRUE)</f>
        <v>2.25</v>
      </c>
      <c r="P111" s="61">
        <f>VLOOKUP(MOD(180-$L111,360),'Wave and Current Conditions'!$C$33:$E$44,3,TRUE)</f>
        <v>9.77</v>
      </c>
      <c r="Q111" s="46">
        <f t="shared" si="75"/>
        <v>16</v>
      </c>
      <c r="R111" s="49">
        <f t="shared" si="78"/>
        <v>150</v>
      </c>
      <c r="S111" s="32" t="s">
        <v>184</v>
      </c>
      <c r="T111" s="32">
        <f t="shared" si="79"/>
        <v>150</v>
      </c>
      <c r="U111" s="66">
        <f>'Wave and Current Conditions'!$D$99</f>
        <v>0.26</v>
      </c>
      <c r="V111" s="46">
        <v>400</v>
      </c>
      <c r="W111" s="46">
        <v>3600</v>
      </c>
      <c r="X111" s="49">
        <v>0.01</v>
      </c>
      <c r="Y111" s="248"/>
      <c r="Z111" s="239"/>
      <c r="AA111" s="239"/>
      <c r="AB111" s="239" t="str">
        <f t="shared" si="80"/>
        <v>'160015016'</v>
      </c>
      <c r="AC111" s="239" t="str">
        <f t="shared" si="69"/>
        <v>''POW'</v>
      </c>
      <c r="AD111" s="239">
        <f t="shared" si="81"/>
        <v>150</v>
      </c>
      <c r="AE111" s="239">
        <f t="shared" si="82"/>
        <v>12</v>
      </c>
      <c r="AF111" s="239">
        <f t="shared" si="70"/>
        <v>1</v>
      </c>
      <c r="AG111" s="239" t="str">
        <f t="shared" si="83"/>
        <v>'P'</v>
      </c>
      <c r="AH111" s="590">
        <f t="shared" si="65"/>
        <v>1.1762560000000002</v>
      </c>
      <c r="AI111" s="587" t="str">
        <f t="shared" si="66"/>
        <v>'NTM'</v>
      </c>
      <c r="AJ111" s="580">
        <f t="shared" si="67"/>
        <v>7.0999999999999994E-2</v>
      </c>
      <c r="AK111" s="239">
        <f t="shared" si="71"/>
        <v>30</v>
      </c>
      <c r="AL111" s="268">
        <f t="shared" si="84"/>
        <v>150</v>
      </c>
      <c r="AM111" s="249">
        <f t="shared" si="85"/>
        <v>2.25</v>
      </c>
      <c r="AN111" s="249">
        <f t="shared" si="86"/>
        <v>9.77</v>
      </c>
      <c r="AO111" s="239">
        <f t="shared" si="87"/>
        <v>2.4</v>
      </c>
      <c r="AP111" s="239">
        <f t="shared" si="88"/>
        <v>16</v>
      </c>
      <c r="AQ111" s="239">
        <v>0</v>
      </c>
      <c r="AR111" s="239">
        <v>15</v>
      </c>
      <c r="AS111" s="239">
        <f t="shared" si="89"/>
        <v>2.4</v>
      </c>
      <c r="AT111" s="239">
        <v>0</v>
      </c>
      <c r="AU111" s="239">
        <v>0</v>
      </c>
      <c r="AV111" s="239">
        <f t="shared" si="68"/>
        <v>150</v>
      </c>
      <c r="AW111" s="239">
        <f t="shared" si="90"/>
        <v>0.26</v>
      </c>
      <c r="AX111" s="239" t="s">
        <v>14</v>
      </c>
      <c r="AY111" s="239" t="s">
        <v>15</v>
      </c>
      <c r="AZ111" s="239" t="s">
        <v>14</v>
      </c>
      <c r="BA111" s="239" t="s">
        <v>15</v>
      </c>
      <c r="BB111" s="239">
        <v>0</v>
      </c>
      <c r="BC111" s="239">
        <v>0</v>
      </c>
      <c r="BD111" s="239">
        <f t="shared" si="72"/>
        <v>1</v>
      </c>
      <c r="BE111" s="239">
        <f t="shared" si="91"/>
        <v>-7</v>
      </c>
      <c r="BF111" s="239">
        <f t="shared" si="92"/>
        <v>4000</v>
      </c>
      <c r="BG111" s="239">
        <v>1</v>
      </c>
      <c r="BH111" s="239">
        <v>1</v>
      </c>
      <c r="BI111" s="239">
        <v>1</v>
      </c>
      <c r="BJ111" s="239"/>
      <c r="BK111" s="239">
        <v>1</v>
      </c>
      <c r="BL111" s="239">
        <v>1</v>
      </c>
      <c r="BM111" s="239">
        <f t="shared" si="93"/>
        <v>400</v>
      </c>
      <c r="BN111" s="239">
        <f t="shared" si="94"/>
        <v>4000</v>
      </c>
      <c r="BO111" s="239">
        <v>0</v>
      </c>
    </row>
    <row r="112" spans="1:67" s="32" customFormat="1" ht="12" customHeight="1" x14ac:dyDescent="0.2">
      <c r="A112" s="45" t="str">
        <f t="shared" si="77"/>
        <v>160015017</v>
      </c>
      <c r="B112" s="46">
        <v>1.6</v>
      </c>
      <c r="C112" s="47" t="s">
        <v>250</v>
      </c>
      <c r="D112" s="46" t="s">
        <v>181</v>
      </c>
      <c r="E112" s="48">
        <v>0</v>
      </c>
      <c r="F112" s="49">
        <v>1.35</v>
      </c>
      <c r="G112" s="46" t="s">
        <v>106</v>
      </c>
      <c r="H112" s="46">
        <f>'Wind Conditions'!$C$6</f>
        <v>12</v>
      </c>
      <c r="I112" s="471">
        <f>'Wind Conditions'!$C$20</f>
        <v>9.8021333333333349E-2</v>
      </c>
      <c r="J112" s="56">
        <f>'Wind Conditions'!$D$20</f>
        <v>7.0999999999999994E-2</v>
      </c>
      <c r="K112" s="46" t="str">
        <f t="shared" si="73"/>
        <v>Q</v>
      </c>
      <c r="L112" s="46">
        <f t="shared" si="76"/>
        <v>150</v>
      </c>
      <c r="M112" s="545">
        <v>-7</v>
      </c>
      <c r="N112" s="46" t="s">
        <v>183</v>
      </c>
      <c r="O112" s="61">
        <f>VLOOKUP(MOD(180-$L112,360),'Wave and Current Conditions'!$C$33:$E$44,2,TRUE)</f>
        <v>2.25</v>
      </c>
      <c r="P112" s="61">
        <f>VLOOKUP(MOD(180-$L112,360),'Wave and Current Conditions'!$C$33:$E$44,3,TRUE)</f>
        <v>9.77</v>
      </c>
      <c r="Q112" s="46">
        <f t="shared" si="75"/>
        <v>17</v>
      </c>
      <c r="R112" s="49">
        <f t="shared" si="78"/>
        <v>150</v>
      </c>
      <c r="S112" s="32" t="s">
        <v>184</v>
      </c>
      <c r="T112" s="32">
        <f t="shared" si="79"/>
        <v>150</v>
      </c>
      <c r="U112" s="66">
        <f>'Wave and Current Conditions'!$D$99</f>
        <v>0.26</v>
      </c>
      <c r="V112" s="46">
        <v>400</v>
      </c>
      <c r="W112" s="46">
        <v>3600</v>
      </c>
      <c r="X112" s="49">
        <v>0.01</v>
      </c>
      <c r="Y112" s="248"/>
      <c r="Z112" s="239"/>
      <c r="AA112" s="239"/>
      <c r="AB112" s="239" t="str">
        <f t="shared" si="80"/>
        <v>'160015017'</v>
      </c>
      <c r="AC112" s="239" t="str">
        <f t="shared" si="69"/>
        <v>''POW'</v>
      </c>
      <c r="AD112" s="239">
        <f t="shared" si="81"/>
        <v>150</v>
      </c>
      <c r="AE112" s="239">
        <f t="shared" si="82"/>
        <v>12</v>
      </c>
      <c r="AF112" s="239">
        <f t="shared" si="70"/>
        <v>1</v>
      </c>
      <c r="AG112" s="239" t="str">
        <f t="shared" si="83"/>
        <v>'Q'</v>
      </c>
      <c r="AH112" s="590">
        <f t="shared" si="65"/>
        <v>1.1762560000000002</v>
      </c>
      <c r="AI112" s="587" t="str">
        <f t="shared" si="66"/>
        <v>'NTM'</v>
      </c>
      <c r="AJ112" s="580">
        <f t="shared" si="67"/>
        <v>7.0999999999999994E-2</v>
      </c>
      <c r="AK112" s="239">
        <f t="shared" si="71"/>
        <v>30</v>
      </c>
      <c r="AL112" s="268">
        <f t="shared" si="84"/>
        <v>150</v>
      </c>
      <c r="AM112" s="249">
        <f t="shared" si="85"/>
        <v>2.25</v>
      </c>
      <c r="AN112" s="249">
        <f t="shared" si="86"/>
        <v>9.77</v>
      </c>
      <c r="AO112" s="239">
        <f t="shared" si="87"/>
        <v>2.4</v>
      </c>
      <c r="AP112" s="239">
        <f t="shared" si="88"/>
        <v>17</v>
      </c>
      <c r="AQ112" s="239">
        <v>0</v>
      </c>
      <c r="AR112" s="239">
        <v>15</v>
      </c>
      <c r="AS112" s="239">
        <f t="shared" si="89"/>
        <v>2.4</v>
      </c>
      <c r="AT112" s="239">
        <v>0</v>
      </c>
      <c r="AU112" s="239">
        <v>0</v>
      </c>
      <c r="AV112" s="239">
        <f t="shared" si="68"/>
        <v>150</v>
      </c>
      <c r="AW112" s="239">
        <f t="shared" si="90"/>
        <v>0.26</v>
      </c>
      <c r="AX112" s="239" t="s">
        <v>14</v>
      </c>
      <c r="AY112" s="239" t="s">
        <v>15</v>
      </c>
      <c r="AZ112" s="239" t="s">
        <v>14</v>
      </c>
      <c r="BA112" s="239" t="s">
        <v>15</v>
      </c>
      <c r="BB112" s="239">
        <v>0</v>
      </c>
      <c r="BC112" s="239">
        <v>0</v>
      </c>
      <c r="BD112" s="239">
        <f t="shared" si="72"/>
        <v>1</v>
      </c>
      <c r="BE112" s="239">
        <f t="shared" si="91"/>
        <v>-7</v>
      </c>
      <c r="BF112" s="239">
        <f t="shared" si="92"/>
        <v>4000</v>
      </c>
      <c r="BG112" s="239">
        <v>1</v>
      </c>
      <c r="BH112" s="239">
        <v>1</v>
      </c>
      <c r="BI112" s="239">
        <v>1</v>
      </c>
      <c r="BJ112" s="239"/>
      <c r="BK112" s="239">
        <v>1</v>
      </c>
      <c r="BL112" s="239">
        <v>1</v>
      </c>
      <c r="BM112" s="239">
        <f t="shared" si="93"/>
        <v>400</v>
      </c>
      <c r="BN112" s="239">
        <f t="shared" si="94"/>
        <v>4000</v>
      </c>
      <c r="BO112" s="239">
        <v>0</v>
      </c>
    </row>
    <row r="113" spans="1:67" s="33" customFormat="1" ht="12" customHeight="1" x14ac:dyDescent="0.2">
      <c r="A113" s="50" t="str">
        <f t="shared" si="77"/>
        <v>160015018</v>
      </c>
      <c r="B113" s="51">
        <v>1.6</v>
      </c>
      <c r="C113" s="47" t="s">
        <v>250</v>
      </c>
      <c r="D113" s="51" t="s">
        <v>181</v>
      </c>
      <c r="E113" s="52">
        <v>0</v>
      </c>
      <c r="F113" s="53">
        <v>1.35</v>
      </c>
      <c r="G113" s="51" t="s">
        <v>106</v>
      </c>
      <c r="H113" s="51">
        <f>'Wind Conditions'!$C$6</f>
        <v>12</v>
      </c>
      <c r="I113" s="472">
        <f>'Wind Conditions'!$C$20</f>
        <v>9.8021333333333349E-2</v>
      </c>
      <c r="J113" s="57">
        <f>'Wind Conditions'!$D$20</f>
        <v>7.0999999999999994E-2</v>
      </c>
      <c r="K113" s="51" t="str">
        <f t="shared" si="73"/>
        <v>R</v>
      </c>
      <c r="L113" s="51">
        <f t="shared" si="76"/>
        <v>150</v>
      </c>
      <c r="M113" s="545">
        <v>-7</v>
      </c>
      <c r="N113" s="51" t="s">
        <v>183</v>
      </c>
      <c r="O113" s="61">
        <f>VLOOKUP(MOD(180-$L113,360),'Wave and Current Conditions'!$C$33:$E$44,2,TRUE)</f>
        <v>2.25</v>
      </c>
      <c r="P113" s="61">
        <f>VLOOKUP(MOD(180-$L113,360),'Wave and Current Conditions'!$C$33:$E$44,3,TRUE)</f>
        <v>9.77</v>
      </c>
      <c r="Q113" s="51">
        <f t="shared" si="75"/>
        <v>18</v>
      </c>
      <c r="R113" s="53">
        <f t="shared" si="78"/>
        <v>150</v>
      </c>
      <c r="S113" s="33" t="s">
        <v>184</v>
      </c>
      <c r="T113" s="33">
        <f t="shared" si="79"/>
        <v>150</v>
      </c>
      <c r="U113" s="67">
        <f>'Wave and Current Conditions'!$D$99</f>
        <v>0.26</v>
      </c>
      <c r="V113" s="46">
        <v>400</v>
      </c>
      <c r="W113" s="51">
        <v>3600</v>
      </c>
      <c r="X113" s="53">
        <v>0.01</v>
      </c>
      <c r="Y113" s="252"/>
      <c r="Z113" s="250"/>
      <c r="AA113" s="250"/>
      <c r="AB113" s="239" t="str">
        <f t="shared" si="80"/>
        <v>'160015018'</v>
      </c>
      <c r="AC113" s="239" t="str">
        <f t="shared" si="69"/>
        <v>''POW'</v>
      </c>
      <c r="AD113" s="239">
        <f t="shared" si="81"/>
        <v>150</v>
      </c>
      <c r="AE113" s="239">
        <f t="shared" si="82"/>
        <v>12</v>
      </c>
      <c r="AF113" s="239">
        <f t="shared" si="70"/>
        <v>1</v>
      </c>
      <c r="AG113" s="239" t="str">
        <f t="shared" si="83"/>
        <v>'R'</v>
      </c>
      <c r="AH113" s="590">
        <f t="shared" si="65"/>
        <v>1.1762560000000002</v>
      </c>
      <c r="AI113" s="587" t="str">
        <f t="shared" si="66"/>
        <v>'NTM'</v>
      </c>
      <c r="AJ113" s="580">
        <f t="shared" si="67"/>
        <v>7.0999999999999994E-2</v>
      </c>
      <c r="AK113" s="239">
        <f t="shared" si="71"/>
        <v>30</v>
      </c>
      <c r="AL113" s="268">
        <f t="shared" si="84"/>
        <v>150</v>
      </c>
      <c r="AM113" s="249">
        <f t="shared" si="85"/>
        <v>2.25</v>
      </c>
      <c r="AN113" s="249">
        <f t="shared" si="86"/>
        <v>9.77</v>
      </c>
      <c r="AO113" s="239">
        <f t="shared" si="87"/>
        <v>2.4</v>
      </c>
      <c r="AP113" s="239">
        <f t="shared" si="88"/>
        <v>18</v>
      </c>
      <c r="AQ113" s="239">
        <v>0</v>
      </c>
      <c r="AR113" s="239">
        <v>15</v>
      </c>
      <c r="AS113" s="239">
        <f t="shared" si="89"/>
        <v>2.4</v>
      </c>
      <c r="AT113" s="239">
        <v>0</v>
      </c>
      <c r="AU113" s="239">
        <v>0</v>
      </c>
      <c r="AV113" s="239">
        <f t="shared" si="68"/>
        <v>150</v>
      </c>
      <c r="AW113" s="239">
        <f t="shared" si="90"/>
        <v>0.26</v>
      </c>
      <c r="AX113" s="239" t="s">
        <v>14</v>
      </c>
      <c r="AY113" s="239" t="s">
        <v>15</v>
      </c>
      <c r="AZ113" s="239" t="s">
        <v>14</v>
      </c>
      <c r="BA113" s="239" t="s">
        <v>15</v>
      </c>
      <c r="BB113" s="239">
        <v>0</v>
      </c>
      <c r="BC113" s="239">
        <v>0</v>
      </c>
      <c r="BD113" s="239">
        <f t="shared" si="72"/>
        <v>1</v>
      </c>
      <c r="BE113" s="239">
        <f t="shared" si="91"/>
        <v>-7</v>
      </c>
      <c r="BF113" s="239">
        <f t="shared" si="92"/>
        <v>4000</v>
      </c>
      <c r="BG113" s="239">
        <v>1</v>
      </c>
      <c r="BH113" s="239">
        <v>1</v>
      </c>
      <c r="BI113" s="239">
        <v>1</v>
      </c>
      <c r="BJ113" s="239"/>
      <c r="BK113" s="239">
        <v>1</v>
      </c>
      <c r="BL113" s="239">
        <v>1</v>
      </c>
      <c r="BM113" s="239">
        <f t="shared" si="93"/>
        <v>400</v>
      </c>
      <c r="BN113" s="239">
        <f t="shared" si="94"/>
        <v>4000</v>
      </c>
      <c r="BO113" s="239">
        <v>0</v>
      </c>
    </row>
    <row r="114" spans="1:67" s="32" customFormat="1" ht="12" customHeight="1" x14ac:dyDescent="0.2">
      <c r="A114" s="45" t="str">
        <f t="shared" si="77"/>
        <v>160018001</v>
      </c>
      <c r="B114" s="46">
        <v>1.6</v>
      </c>
      <c r="C114" s="47" t="s">
        <v>250</v>
      </c>
      <c r="D114" s="46" t="s">
        <v>181</v>
      </c>
      <c r="E114" s="48">
        <v>0</v>
      </c>
      <c r="F114" s="49">
        <v>1.35</v>
      </c>
      <c r="G114" s="46" t="s">
        <v>106</v>
      </c>
      <c r="H114" s="46">
        <f>'Wind Conditions'!$C$6</f>
        <v>12</v>
      </c>
      <c r="I114" s="471">
        <f>'Wind Conditions'!$C$20</f>
        <v>9.8021333333333349E-2</v>
      </c>
      <c r="J114" s="56">
        <f>'Wind Conditions'!$D$20</f>
        <v>7.0999999999999994E-2</v>
      </c>
      <c r="K114" s="46" t="str">
        <f t="shared" si="73"/>
        <v>A</v>
      </c>
      <c r="L114" s="46">
        <f t="shared" si="76"/>
        <v>180</v>
      </c>
      <c r="M114" s="545">
        <v>0</v>
      </c>
      <c r="N114" s="46" t="s">
        <v>183</v>
      </c>
      <c r="O114" s="61">
        <f>VLOOKUP(MOD(180-$L114,360),'Wave and Current Conditions'!$C$33:$E$44,2,TRUE)</f>
        <v>2.25</v>
      </c>
      <c r="P114" s="61">
        <f>VLOOKUP(MOD(180-$L114,360),'Wave and Current Conditions'!$C$33:$E$44,3,TRUE)</f>
        <v>9.77</v>
      </c>
      <c r="Q114" s="46">
        <f t="shared" si="75"/>
        <v>1</v>
      </c>
      <c r="R114" s="49">
        <f t="shared" si="78"/>
        <v>180</v>
      </c>
      <c r="S114" s="62" t="s">
        <v>184</v>
      </c>
      <c r="T114" s="32">
        <f t="shared" si="79"/>
        <v>180</v>
      </c>
      <c r="U114" s="66">
        <f>'Wave and Current Conditions'!$D$99</f>
        <v>0.26</v>
      </c>
      <c r="V114" s="46">
        <v>400</v>
      </c>
      <c r="W114" s="46">
        <v>3600</v>
      </c>
      <c r="X114" s="49">
        <v>0.01</v>
      </c>
      <c r="Y114" s="248"/>
      <c r="Z114" s="239"/>
      <c r="AA114" s="239"/>
      <c r="AB114" s="239" t="str">
        <f t="shared" si="80"/>
        <v>'160018001'</v>
      </c>
      <c r="AC114" s="239" t="str">
        <f t="shared" si="69"/>
        <v>''POW'</v>
      </c>
      <c r="AD114" s="239">
        <f t="shared" si="81"/>
        <v>180</v>
      </c>
      <c r="AE114" s="239">
        <f t="shared" si="82"/>
        <v>12</v>
      </c>
      <c r="AF114" s="239">
        <f t="shared" si="70"/>
        <v>1</v>
      </c>
      <c r="AG114" s="239" t="str">
        <f t="shared" si="83"/>
        <v>'A'</v>
      </c>
      <c r="AH114" s="590">
        <f t="shared" si="65"/>
        <v>1.1762560000000002</v>
      </c>
      <c r="AI114" s="587" t="str">
        <f t="shared" si="66"/>
        <v>'NTM'</v>
      </c>
      <c r="AJ114" s="580">
        <f t="shared" si="67"/>
        <v>7.0999999999999994E-2</v>
      </c>
      <c r="AK114" s="239">
        <f t="shared" si="71"/>
        <v>30</v>
      </c>
      <c r="AL114" s="268">
        <f t="shared" si="84"/>
        <v>180</v>
      </c>
      <c r="AM114" s="249">
        <f t="shared" si="85"/>
        <v>2.25</v>
      </c>
      <c r="AN114" s="249">
        <f t="shared" si="86"/>
        <v>9.77</v>
      </c>
      <c r="AO114" s="239">
        <f t="shared" si="87"/>
        <v>2.4</v>
      </c>
      <c r="AP114" s="239">
        <f t="shared" si="88"/>
        <v>1</v>
      </c>
      <c r="AQ114" s="239">
        <v>0</v>
      </c>
      <c r="AR114" s="239">
        <v>15</v>
      </c>
      <c r="AS114" s="239">
        <f t="shared" si="89"/>
        <v>2.4</v>
      </c>
      <c r="AT114" s="239">
        <v>0</v>
      </c>
      <c r="AU114" s="239">
        <v>0</v>
      </c>
      <c r="AV114" s="239">
        <f t="shared" si="68"/>
        <v>180</v>
      </c>
      <c r="AW114" s="239">
        <f t="shared" si="90"/>
        <v>0.26</v>
      </c>
      <c r="AX114" s="239" t="s">
        <v>14</v>
      </c>
      <c r="AY114" s="239" t="s">
        <v>15</v>
      </c>
      <c r="AZ114" s="239" t="s">
        <v>14</v>
      </c>
      <c r="BA114" s="239" t="s">
        <v>15</v>
      </c>
      <c r="BB114" s="239">
        <v>0</v>
      </c>
      <c r="BC114" s="239">
        <v>0</v>
      </c>
      <c r="BD114" s="239">
        <f t="shared" si="72"/>
        <v>1</v>
      </c>
      <c r="BE114" s="239">
        <f t="shared" si="91"/>
        <v>0</v>
      </c>
      <c r="BF114" s="239">
        <f t="shared" si="92"/>
        <v>4000</v>
      </c>
      <c r="BG114" s="239">
        <v>1</v>
      </c>
      <c r="BH114" s="239">
        <v>1</v>
      </c>
      <c r="BI114" s="239">
        <v>1</v>
      </c>
      <c r="BJ114" s="239"/>
      <c r="BK114" s="239">
        <v>1</v>
      </c>
      <c r="BL114" s="239">
        <v>1</v>
      </c>
      <c r="BM114" s="239">
        <f t="shared" si="93"/>
        <v>400</v>
      </c>
      <c r="BN114" s="239">
        <f t="shared" si="94"/>
        <v>4000</v>
      </c>
      <c r="BO114" s="239">
        <v>0</v>
      </c>
    </row>
    <row r="115" spans="1:67" s="32" customFormat="1" ht="12" customHeight="1" x14ac:dyDescent="0.2">
      <c r="A115" s="45" t="str">
        <f t="shared" si="77"/>
        <v>160018002</v>
      </c>
      <c r="B115" s="46">
        <v>1.6</v>
      </c>
      <c r="C115" s="47" t="s">
        <v>250</v>
      </c>
      <c r="D115" s="46" t="s">
        <v>181</v>
      </c>
      <c r="E115" s="48">
        <v>0</v>
      </c>
      <c r="F115" s="49">
        <v>1.35</v>
      </c>
      <c r="G115" s="46" t="s">
        <v>106</v>
      </c>
      <c r="H115" s="46">
        <f>'Wind Conditions'!$C$6</f>
        <v>12</v>
      </c>
      <c r="I115" s="471">
        <f>'Wind Conditions'!$C$20</f>
        <v>9.8021333333333349E-2</v>
      </c>
      <c r="J115" s="56">
        <f>'Wind Conditions'!$D$20</f>
        <v>7.0999999999999994E-2</v>
      </c>
      <c r="K115" s="46" t="str">
        <f t="shared" si="73"/>
        <v>B</v>
      </c>
      <c r="L115" s="46">
        <f t="shared" si="76"/>
        <v>180</v>
      </c>
      <c r="M115" s="545">
        <v>0</v>
      </c>
      <c r="N115" s="46" t="s">
        <v>183</v>
      </c>
      <c r="O115" s="61">
        <f>VLOOKUP(MOD(180-$L115,360),'Wave and Current Conditions'!$C$33:$E$44,2,TRUE)</f>
        <v>2.25</v>
      </c>
      <c r="P115" s="61">
        <f>VLOOKUP(MOD(180-$L115,360),'Wave and Current Conditions'!$C$33:$E$44,3,TRUE)</f>
        <v>9.77</v>
      </c>
      <c r="Q115" s="46">
        <f t="shared" si="75"/>
        <v>2</v>
      </c>
      <c r="R115" s="49">
        <f t="shared" si="78"/>
        <v>180</v>
      </c>
      <c r="S115" s="62" t="s">
        <v>184</v>
      </c>
      <c r="T115" s="32">
        <f t="shared" si="79"/>
        <v>180</v>
      </c>
      <c r="U115" s="66">
        <f>'Wave and Current Conditions'!$D$99</f>
        <v>0.26</v>
      </c>
      <c r="V115" s="46">
        <v>400</v>
      </c>
      <c r="W115" s="46">
        <v>3600</v>
      </c>
      <c r="X115" s="49">
        <v>0.01</v>
      </c>
      <c r="Y115" s="248"/>
      <c r="Z115" s="239"/>
      <c r="AA115" s="239"/>
      <c r="AB115" s="239" t="str">
        <f t="shared" si="80"/>
        <v>'160018002'</v>
      </c>
      <c r="AC115" s="239" t="str">
        <f t="shared" si="69"/>
        <v>''POW'</v>
      </c>
      <c r="AD115" s="239">
        <f t="shared" si="81"/>
        <v>180</v>
      </c>
      <c r="AE115" s="239">
        <f t="shared" si="82"/>
        <v>12</v>
      </c>
      <c r="AF115" s="239">
        <f t="shared" si="70"/>
        <v>1</v>
      </c>
      <c r="AG115" s="239" t="str">
        <f t="shared" si="83"/>
        <v>'B'</v>
      </c>
      <c r="AH115" s="590">
        <f t="shared" si="65"/>
        <v>1.1762560000000002</v>
      </c>
      <c r="AI115" s="587" t="str">
        <f t="shared" si="66"/>
        <v>'NTM'</v>
      </c>
      <c r="AJ115" s="580">
        <f t="shared" si="67"/>
        <v>7.0999999999999994E-2</v>
      </c>
      <c r="AK115" s="239">
        <f t="shared" si="71"/>
        <v>30</v>
      </c>
      <c r="AL115" s="268">
        <f t="shared" si="84"/>
        <v>180</v>
      </c>
      <c r="AM115" s="249">
        <f t="shared" si="85"/>
        <v>2.25</v>
      </c>
      <c r="AN115" s="249">
        <f t="shared" si="86"/>
        <v>9.77</v>
      </c>
      <c r="AO115" s="239">
        <f t="shared" si="87"/>
        <v>2.4</v>
      </c>
      <c r="AP115" s="239">
        <f t="shared" si="88"/>
        <v>2</v>
      </c>
      <c r="AQ115" s="239">
        <v>0</v>
      </c>
      <c r="AR115" s="239">
        <v>15</v>
      </c>
      <c r="AS115" s="239">
        <f t="shared" si="89"/>
        <v>2.4</v>
      </c>
      <c r="AT115" s="239">
        <v>0</v>
      </c>
      <c r="AU115" s="239">
        <v>0</v>
      </c>
      <c r="AV115" s="239">
        <f t="shared" si="68"/>
        <v>180</v>
      </c>
      <c r="AW115" s="239">
        <f t="shared" si="90"/>
        <v>0.26</v>
      </c>
      <c r="AX115" s="239" t="s">
        <v>14</v>
      </c>
      <c r="AY115" s="239" t="s">
        <v>15</v>
      </c>
      <c r="AZ115" s="239" t="s">
        <v>14</v>
      </c>
      <c r="BA115" s="239" t="s">
        <v>15</v>
      </c>
      <c r="BB115" s="239">
        <v>0</v>
      </c>
      <c r="BC115" s="239">
        <v>0</v>
      </c>
      <c r="BD115" s="239">
        <f t="shared" si="72"/>
        <v>1</v>
      </c>
      <c r="BE115" s="239">
        <f t="shared" si="91"/>
        <v>0</v>
      </c>
      <c r="BF115" s="239">
        <f t="shared" si="92"/>
        <v>4000</v>
      </c>
      <c r="BG115" s="239">
        <v>1</v>
      </c>
      <c r="BH115" s="239">
        <v>1</v>
      </c>
      <c r="BI115" s="239">
        <v>1</v>
      </c>
      <c r="BJ115" s="239"/>
      <c r="BK115" s="239">
        <v>1</v>
      </c>
      <c r="BL115" s="239">
        <v>1</v>
      </c>
      <c r="BM115" s="239">
        <f t="shared" si="93"/>
        <v>400</v>
      </c>
      <c r="BN115" s="239">
        <f t="shared" si="94"/>
        <v>4000</v>
      </c>
      <c r="BO115" s="239">
        <v>0</v>
      </c>
    </row>
    <row r="116" spans="1:67" s="33" customFormat="1" ht="12" customHeight="1" x14ac:dyDescent="0.2">
      <c r="A116" s="45" t="str">
        <f t="shared" si="77"/>
        <v>160018003</v>
      </c>
      <c r="B116" s="46">
        <v>1.6</v>
      </c>
      <c r="C116" s="47" t="s">
        <v>250</v>
      </c>
      <c r="D116" s="46" t="s">
        <v>181</v>
      </c>
      <c r="E116" s="48">
        <v>0</v>
      </c>
      <c r="F116" s="49">
        <v>1.35</v>
      </c>
      <c r="G116" s="46" t="s">
        <v>106</v>
      </c>
      <c r="H116" s="46">
        <f>'Wind Conditions'!$C$6</f>
        <v>12</v>
      </c>
      <c r="I116" s="471">
        <f>'Wind Conditions'!$C$20</f>
        <v>9.8021333333333349E-2</v>
      </c>
      <c r="J116" s="56">
        <f>'Wind Conditions'!$D$20</f>
        <v>7.0999999999999994E-2</v>
      </c>
      <c r="K116" s="46" t="str">
        <f t="shared" si="73"/>
        <v>C</v>
      </c>
      <c r="L116" s="46">
        <f t="shared" si="76"/>
        <v>180</v>
      </c>
      <c r="M116" s="545">
        <v>0</v>
      </c>
      <c r="N116" s="46" t="s">
        <v>183</v>
      </c>
      <c r="O116" s="61">
        <f>VLOOKUP(MOD(180-$L116,360),'Wave and Current Conditions'!$C$33:$E$44,2,TRUE)</f>
        <v>2.25</v>
      </c>
      <c r="P116" s="61">
        <f>VLOOKUP(MOD(180-$L116,360),'Wave and Current Conditions'!$C$33:$E$44,3,TRUE)</f>
        <v>9.77</v>
      </c>
      <c r="Q116" s="46">
        <f t="shared" si="75"/>
        <v>3</v>
      </c>
      <c r="R116" s="49">
        <f t="shared" si="78"/>
        <v>180</v>
      </c>
      <c r="S116" s="62" t="s">
        <v>184</v>
      </c>
      <c r="T116" s="32">
        <f t="shared" si="79"/>
        <v>180</v>
      </c>
      <c r="U116" s="66">
        <f>'Wave and Current Conditions'!$D$99</f>
        <v>0.26</v>
      </c>
      <c r="V116" s="46">
        <v>400</v>
      </c>
      <c r="W116" s="46">
        <v>3600</v>
      </c>
      <c r="X116" s="49">
        <v>0.01</v>
      </c>
      <c r="Y116" s="248"/>
      <c r="Z116" s="250"/>
      <c r="AA116" s="250"/>
      <c r="AB116" s="239" t="str">
        <f t="shared" si="80"/>
        <v>'160018003'</v>
      </c>
      <c r="AC116" s="239" t="str">
        <f t="shared" si="69"/>
        <v>''POW'</v>
      </c>
      <c r="AD116" s="239">
        <f t="shared" si="81"/>
        <v>180</v>
      </c>
      <c r="AE116" s="239">
        <f t="shared" si="82"/>
        <v>12</v>
      </c>
      <c r="AF116" s="239">
        <f t="shared" si="70"/>
        <v>1</v>
      </c>
      <c r="AG116" s="239" t="str">
        <f t="shared" si="83"/>
        <v>'C'</v>
      </c>
      <c r="AH116" s="590">
        <f t="shared" si="65"/>
        <v>1.1762560000000002</v>
      </c>
      <c r="AI116" s="587" t="str">
        <f t="shared" si="66"/>
        <v>'NTM'</v>
      </c>
      <c r="AJ116" s="580">
        <f t="shared" si="67"/>
        <v>7.0999999999999994E-2</v>
      </c>
      <c r="AK116" s="239">
        <f t="shared" si="71"/>
        <v>30</v>
      </c>
      <c r="AL116" s="268">
        <f t="shared" si="84"/>
        <v>180</v>
      </c>
      <c r="AM116" s="249">
        <f t="shared" si="85"/>
        <v>2.25</v>
      </c>
      <c r="AN116" s="249">
        <f t="shared" si="86"/>
        <v>9.77</v>
      </c>
      <c r="AO116" s="239">
        <f t="shared" si="87"/>
        <v>2.4</v>
      </c>
      <c r="AP116" s="239">
        <f t="shared" si="88"/>
        <v>3</v>
      </c>
      <c r="AQ116" s="239">
        <v>0</v>
      </c>
      <c r="AR116" s="239">
        <v>15</v>
      </c>
      <c r="AS116" s="239">
        <f t="shared" si="89"/>
        <v>2.4</v>
      </c>
      <c r="AT116" s="239">
        <v>0</v>
      </c>
      <c r="AU116" s="239">
        <v>0</v>
      </c>
      <c r="AV116" s="239">
        <f t="shared" si="68"/>
        <v>180</v>
      </c>
      <c r="AW116" s="239">
        <f t="shared" si="90"/>
        <v>0.26</v>
      </c>
      <c r="AX116" s="239" t="s">
        <v>14</v>
      </c>
      <c r="AY116" s="239" t="s">
        <v>15</v>
      </c>
      <c r="AZ116" s="239" t="s">
        <v>14</v>
      </c>
      <c r="BA116" s="239" t="s">
        <v>15</v>
      </c>
      <c r="BB116" s="239">
        <v>0</v>
      </c>
      <c r="BC116" s="239">
        <v>0</v>
      </c>
      <c r="BD116" s="239">
        <f t="shared" si="72"/>
        <v>1</v>
      </c>
      <c r="BE116" s="239">
        <f t="shared" si="91"/>
        <v>0</v>
      </c>
      <c r="BF116" s="239">
        <f t="shared" si="92"/>
        <v>4000</v>
      </c>
      <c r="BG116" s="239">
        <v>1</v>
      </c>
      <c r="BH116" s="239">
        <v>1</v>
      </c>
      <c r="BI116" s="239">
        <v>1</v>
      </c>
      <c r="BJ116" s="239"/>
      <c r="BK116" s="239">
        <v>1</v>
      </c>
      <c r="BL116" s="239">
        <v>1</v>
      </c>
      <c r="BM116" s="239">
        <f t="shared" si="93"/>
        <v>400</v>
      </c>
      <c r="BN116" s="239">
        <f t="shared" si="94"/>
        <v>4000</v>
      </c>
      <c r="BO116" s="239">
        <v>0</v>
      </c>
    </row>
    <row r="117" spans="1:67" s="32" customFormat="1" ht="12" customHeight="1" x14ac:dyDescent="0.2">
      <c r="A117" s="45" t="str">
        <f t="shared" si="77"/>
        <v>160018004</v>
      </c>
      <c r="B117" s="46">
        <v>1.6</v>
      </c>
      <c r="C117" s="47" t="s">
        <v>250</v>
      </c>
      <c r="D117" s="46" t="s">
        <v>181</v>
      </c>
      <c r="E117" s="48">
        <v>0</v>
      </c>
      <c r="F117" s="49">
        <v>1.35</v>
      </c>
      <c r="G117" s="45" t="s">
        <v>106</v>
      </c>
      <c r="H117" s="46">
        <f>'Wind Conditions'!$C$6</f>
        <v>12</v>
      </c>
      <c r="I117" s="471">
        <f>'Wind Conditions'!$C$20</f>
        <v>9.8021333333333349E-2</v>
      </c>
      <c r="J117" s="56">
        <f>'Wind Conditions'!$D$20</f>
        <v>7.0999999999999994E-2</v>
      </c>
      <c r="K117" s="46" t="str">
        <f t="shared" si="73"/>
        <v>D</v>
      </c>
      <c r="L117" s="46">
        <f t="shared" si="76"/>
        <v>180</v>
      </c>
      <c r="M117" s="545">
        <v>0</v>
      </c>
      <c r="N117" s="46" t="s">
        <v>183</v>
      </c>
      <c r="O117" s="61">
        <f>VLOOKUP(MOD(180-$L117,360),'Wave and Current Conditions'!$C$33:$E$44,2,TRUE)</f>
        <v>2.25</v>
      </c>
      <c r="P117" s="61">
        <f>VLOOKUP(MOD(180-$L117,360),'Wave and Current Conditions'!$C$33:$E$44,3,TRUE)</f>
        <v>9.77</v>
      </c>
      <c r="Q117" s="46">
        <f t="shared" si="75"/>
        <v>4</v>
      </c>
      <c r="R117" s="49">
        <f t="shared" si="78"/>
        <v>180</v>
      </c>
      <c r="S117" s="62" t="s">
        <v>184</v>
      </c>
      <c r="T117" s="32">
        <f t="shared" si="79"/>
        <v>180</v>
      </c>
      <c r="U117" s="66">
        <f>'Wave and Current Conditions'!$D$99</f>
        <v>0.26</v>
      </c>
      <c r="V117" s="46">
        <v>400</v>
      </c>
      <c r="W117" s="46">
        <v>3600</v>
      </c>
      <c r="X117" s="49">
        <v>0.01</v>
      </c>
      <c r="Y117" s="248"/>
      <c r="Z117" s="239"/>
      <c r="AA117" s="239"/>
      <c r="AB117" s="239" t="str">
        <f t="shared" si="80"/>
        <v>'160018004'</v>
      </c>
      <c r="AC117" s="239" t="str">
        <f t="shared" si="69"/>
        <v>''POW'</v>
      </c>
      <c r="AD117" s="239">
        <f t="shared" si="81"/>
        <v>180</v>
      </c>
      <c r="AE117" s="239">
        <f t="shared" si="82"/>
        <v>12</v>
      </c>
      <c r="AF117" s="239">
        <f t="shared" si="70"/>
        <v>1</v>
      </c>
      <c r="AG117" s="239" t="str">
        <f t="shared" si="83"/>
        <v>'D'</v>
      </c>
      <c r="AH117" s="590">
        <f t="shared" si="65"/>
        <v>1.1762560000000002</v>
      </c>
      <c r="AI117" s="587" t="str">
        <f t="shared" si="66"/>
        <v>'NTM'</v>
      </c>
      <c r="AJ117" s="580">
        <f t="shared" si="67"/>
        <v>7.0999999999999994E-2</v>
      </c>
      <c r="AK117" s="239">
        <f t="shared" si="71"/>
        <v>30</v>
      </c>
      <c r="AL117" s="268">
        <f t="shared" si="84"/>
        <v>180</v>
      </c>
      <c r="AM117" s="249">
        <f t="shared" si="85"/>
        <v>2.25</v>
      </c>
      <c r="AN117" s="249">
        <f t="shared" si="86"/>
        <v>9.77</v>
      </c>
      <c r="AO117" s="239">
        <f t="shared" si="87"/>
        <v>2.4</v>
      </c>
      <c r="AP117" s="239">
        <f t="shared" si="88"/>
        <v>4</v>
      </c>
      <c r="AQ117" s="239">
        <v>0</v>
      </c>
      <c r="AR117" s="239">
        <v>15</v>
      </c>
      <c r="AS117" s="239">
        <f t="shared" si="89"/>
        <v>2.4</v>
      </c>
      <c r="AT117" s="239">
        <v>0</v>
      </c>
      <c r="AU117" s="239">
        <v>0</v>
      </c>
      <c r="AV117" s="239">
        <f t="shared" si="68"/>
        <v>180</v>
      </c>
      <c r="AW117" s="239">
        <f t="shared" si="90"/>
        <v>0.26</v>
      </c>
      <c r="AX117" s="239" t="s">
        <v>14</v>
      </c>
      <c r="AY117" s="239" t="s">
        <v>15</v>
      </c>
      <c r="AZ117" s="239" t="s">
        <v>14</v>
      </c>
      <c r="BA117" s="239" t="s">
        <v>15</v>
      </c>
      <c r="BB117" s="239">
        <v>0</v>
      </c>
      <c r="BC117" s="239">
        <v>0</v>
      </c>
      <c r="BD117" s="239">
        <f t="shared" si="72"/>
        <v>1</v>
      </c>
      <c r="BE117" s="239">
        <f t="shared" si="91"/>
        <v>0</v>
      </c>
      <c r="BF117" s="239">
        <f t="shared" si="92"/>
        <v>4000</v>
      </c>
      <c r="BG117" s="239">
        <v>1</v>
      </c>
      <c r="BH117" s="239">
        <v>1</v>
      </c>
      <c r="BI117" s="239">
        <v>1</v>
      </c>
      <c r="BJ117" s="239"/>
      <c r="BK117" s="239">
        <v>1</v>
      </c>
      <c r="BL117" s="239">
        <v>1</v>
      </c>
      <c r="BM117" s="239">
        <f t="shared" si="93"/>
        <v>400</v>
      </c>
      <c r="BN117" s="239">
        <f t="shared" si="94"/>
        <v>4000</v>
      </c>
      <c r="BO117" s="239">
        <v>0</v>
      </c>
    </row>
    <row r="118" spans="1:67" s="32" customFormat="1" ht="12" customHeight="1" x14ac:dyDescent="0.2">
      <c r="A118" s="45" t="str">
        <f t="shared" si="77"/>
        <v>160018005</v>
      </c>
      <c r="B118" s="46">
        <v>1.6</v>
      </c>
      <c r="C118" s="47" t="s">
        <v>250</v>
      </c>
      <c r="D118" s="46" t="s">
        <v>181</v>
      </c>
      <c r="E118" s="48">
        <v>0</v>
      </c>
      <c r="F118" s="49">
        <v>1.35</v>
      </c>
      <c r="G118" s="46" t="s">
        <v>106</v>
      </c>
      <c r="H118" s="46">
        <f>'Wind Conditions'!$C$6</f>
        <v>12</v>
      </c>
      <c r="I118" s="471">
        <f>'Wind Conditions'!$C$20</f>
        <v>9.8021333333333349E-2</v>
      </c>
      <c r="J118" s="56">
        <f>'Wind Conditions'!$D$20</f>
        <v>7.0999999999999994E-2</v>
      </c>
      <c r="K118" s="46" t="str">
        <f t="shared" si="73"/>
        <v>E</v>
      </c>
      <c r="L118" s="46">
        <f t="shared" si="76"/>
        <v>180</v>
      </c>
      <c r="M118" s="545">
        <v>0</v>
      </c>
      <c r="N118" s="46" t="s">
        <v>183</v>
      </c>
      <c r="O118" s="61">
        <f>VLOOKUP(MOD(180-$L118,360),'Wave and Current Conditions'!$C$33:$E$44,2,TRUE)</f>
        <v>2.25</v>
      </c>
      <c r="P118" s="61">
        <f>VLOOKUP(MOD(180-$L118,360),'Wave and Current Conditions'!$C$33:$E$44,3,TRUE)</f>
        <v>9.77</v>
      </c>
      <c r="Q118" s="46">
        <f t="shared" si="75"/>
        <v>5</v>
      </c>
      <c r="R118" s="49">
        <f t="shared" si="78"/>
        <v>180</v>
      </c>
      <c r="S118" s="62" t="s">
        <v>184</v>
      </c>
      <c r="T118" s="32">
        <f t="shared" si="79"/>
        <v>180</v>
      </c>
      <c r="U118" s="66">
        <f>'Wave and Current Conditions'!$D$99</f>
        <v>0.26</v>
      </c>
      <c r="V118" s="46">
        <v>400</v>
      </c>
      <c r="W118" s="46">
        <v>3600</v>
      </c>
      <c r="X118" s="49">
        <v>0.01</v>
      </c>
      <c r="Y118" s="248"/>
      <c r="Z118" s="239"/>
      <c r="AA118" s="239"/>
      <c r="AB118" s="239" t="str">
        <f t="shared" si="80"/>
        <v>'160018005'</v>
      </c>
      <c r="AC118" s="239" t="str">
        <f t="shared" si="69"/>
        <v>''POW'</v>
      </c>
      <c r="AD118" s="239">
        <f t="shared" si="81"/>
        <v>180</v>
      </c>
      <c r="AE118" s="239">
        <f t="shared" si="82"/>
        <v>12</v>
      </c>
      <c r="AF118" s="239">
        <f t="shared" si="70"/>
        <v>1</v>
      </c>
      <c r="AG118" s="239" t="str">
        <f t="shared" si="83"/>
        <v>'E'</v>
      </c>
      <c r="AH118" s="590">
        <f t="shared" si="65"/>
        <v>1.1762560000000002</v>
      </c>
      <c r="AI118" s="587" t="str">
        <f t="shared" si="66"/>
        <v>'NTM'</v>
      </c>
      <c r="AJ118" s="580">
        <f t="shared" si="67"/>
        <v>7.0999999999999994E-2</v>
      </c>
      <c r="AK118" s="239">
        <f t="shared" si="71"/>
        <v>30</v>
      </c>
      <c r="AL118" s="268">
        <f t="shared" si="84"/>
        <v>180</v>
      </c>
      <c r="AM118" s="249">
        <f t="shared" si="85"/>
        <v>2.25</v>
      </c>
      <c r="AN118" s="249">
        <f t="shared" si="86"/>
        <v>9.77</v>
      </c>
      <c r="AO118" s="239">
        <f t="shared" si="87"/>
        <v>2.4</v>
      </c>
      <c r="AP118" s="239">
        <f t="shared" si="88"/>
        <v>5</v>
      </c>
      <c r="AQ118" s="239">
        <v>0</v>
      </c>
      <c r="AR118" s="239">
        <v>15</v>
      </c>
      <c r="AS118" s="239">
        <f t="shared" si="89"/>
        <v>2.4</v>
      </c>
      <c r="AT118" s="239">
        <v>0</v>
      </c>
      <c r="AU118" s="239">
        <v>0</v>
      </c>
      <c r="AV118" s="239">
        <f t="shared" si="68"/>
        <v>180</v>
      </c>
      <c r="AW118" s="239">
        <f t="shared" si="90"/>
        <v>0.26</v>
      </c>
      <c r="AX118" s="239" t="s">
        <v>14</v>
      </c>
      <c r="AY118" s="239" t="s">
        <v>15</v>
      </c>
      <c r="AZ118" s="239" t="s">
        <v>14</v>
      </c>
      <c r="BA118" s="239" t="s">
        <v>15</v>
      </c>
      <c r="BB118" s="239">
        <v>0</v>
      </c>
      <c r="BC118" s="239">
        <v>0</v>
      </c>
      <c r="BD118" s="239">
        <f t="shared" si="72"/>
        <v>1</v>
      </c>
      <c r="BE118" s="239">
        <f t="shared" si="91"/>
        <v>0</v>
      </c>
      <c r="BF118" s="239">
        <f t="shared" si="92"/>
        <v>4000</v>
      </c>
      <c r="BG118" s="239">
        <v>1</v>
      </c>
      <c r="BH118" s="239">
        <v>1</v>
      </c>
      <c r="BI118" s="239">
        <v>1</v>
      </c>
      <c r="BJ118" s="239"/>
      <c r="BK118" s="239">
        <v>1</v>
      </c>
      <c r="BL118" s="239">
        <v>1</v>
      </c>
      <c r="BM118" s="239">
        <f t="shared" si="93"/>
        <v>400</v>
      </c>
      <c r="BN118" s="239">
        <f t="shared" si="94"/>
        <v>4000</v>
      </c>
      <c r="BO118" s="239">
        <v>0</v>
      </c>
    </row>
    <row r="119" spans="1:67" s="33" customFormat="1" ht="12" customHeight="1" x14ac:dyDescent="0.2">
      <c r="A119" s="50" t="str">
        <f t="shared" si="77"/>
        <v>160018006</v>
      </c>
      <c r="B119" s="51">
        <v>1.6</v>
      </c>
      <c r="C119" s="47" t="s">
        <v>250</v>
      </c>
      <c r="D119" s="51" t="s">
        <v>181</v>
      </c>
      <c r="E119" s="52">
        <v>0</v>
      </c>
      <c r="F119" s="53">
        <v>1.35</v>
      </c>
      <c r="G119" s="51" t="s">
        <v>106</v>
      </c>
      <c r="H119" s="51">
        <f>'Wind Conditions'!$C$6</f>
        <v>12</v>
      </c>
      <c r="I119" s="472">
        <f>'Wind Conditions'!$C$20</f>
        <v>9.8021333333333349E-2</v>
      </c>
      <c r="J119" s="57">
        <f>'Wind Conditions'!$D$20</f>
        <v>7.0999999999999994E-2</v>
      </c>
      <c r="K119" s="51" t="str">
        <f t="shared" si="73"/>
        <v>F</v>
      </c>
      <c r="L119" s="51">
        <f t="shared" si="76"/>
        <v>180</v>
      </c>
      <c r="M119" s="545">
        <v>0</v>
      </c>
      <c r="N119" s="51" t="s">
        <v>183</v>
      </c>
      <c r="O119" s="61">
        <f>VLOOKUP(MOD(180-$L119,360),'Wave and Current Conditions'!$C$33:$E$44,2,TRUE)</f>
        <v>2.25</v>
      </c>
      <c r="P119" s="61">
        <f>VLOOKUP(MOD(180-$L119,360),'Wave and Current Conditions'!$C$33:$E$44,3,TRUE)</f>
        <v>9.77</v>
      </c>
      <c r="Q119" s="51">
        <f t="shared" si="75"/>
        <v>6</v>
      </c>
      <c r="R119" s="53">
        <f t="shared" si="78"/>
        <v>180</v>
      </c>
      <c r="S119" s="33" t="s">
        <v>184</v>
      </c>
      <c r="T119" s="33">
        <f t="shared" si="79"/>
        <v>180</v>
      </c>
      <c r="U119" s="67">
        <f>'Wave and Current Conditions'!$D$99</f>
        <v>0.26</v>
      </c>
      <c r="V119" s="46">
        <v>400</v>
      </c>
      <c r="W119" s="51">
        <v>3600</v>
      </c>
      <c r="X119" s="53">
        <v>0.01</v>
      </c>
      <c r="Y119" s="252"/>
      <c r="Z119" s="250"/>
      <c r="AA119" s="250"/>
      <c r="AB119" s="239" t="str">
        <f t="shared" si="80"/>
        <v>'160018006'</v>
      </c>
      <c r="AC119" s="239" t="str">
        <f t="shared" si="69"/>
        <v>''POW'</v>
      </c>
      <c r="AD119" s="239">
        <f t="shared" si="81"/>
        <v>180</v>
      </c>
      <c r="AE119" s="239">
        <f t="shared" si="82"/>
        <v>12</v>
      </c>
      <c r="AF119" s="239">
        <f t="shared" si="70"/>
        <v>1</v>
      </c>
      <c r="AG119" s="239" t="str">
        <f t="shared" si="83"/>
        <v>'F'</v>
      </c>
      <c r="AH119" s="590">
        <f t="shared" si="65"/>
        <v>1.1762560000000002</v>
      </c>
      <c r="AI119" s="587" t="str">
        <f t="shared" si="66"/>
        <v>'NTM'</v>
      </c>
      <c r="AJ119" s="580">
        <f t="shared" si="67"/>
        <v>7.0999999999999994E-2</v>
      </c>
      <c r="AK119" s="239">
        <f t="shared" si="71"/>
        <v>30</v>
      </c>
      <c r="AL119" s="268">
        <f t="shared" si="84"/>
        <v>180</v>
      </c>
      <c r="AM119" s="249">
        <f t="shared" si="85"/>
        <v>2.25</v>
      </c>
      <c r="AN119" s="249">
        <f t="shared" si="86"/>
        <v>9.77</v>
      </c>
      <c r="AO119" s="239">
        <f t="shared" si="87"/>
        <v>2.4</v>
      </c>
      <c r="AP119" s="239">
        <f t="shared" si="88"/>
        <v>6</v>
      </c>
      <c r="AQ119" s="239">
        <v>0</v>
      </c>
      <c r="AR119" s="239">
        <v>15</v>
      </c>
      <c r="AS119" s="239">
        <f t="shared" si="89"/>
        <v>2.4</v>
      </c>
      <c r="AT119" s="239">
        <v>0</v>
      </c>
      <c r="AU119" s="239">
        <v>0</v>
      </c>
      <c r="AV119" s="239">
        <f t="shared" si="68"/>
        <v>180</v>
      </c>
      <c r="AW119" s="239">
        <f t="shared" si="90"/>
        <v>0.26</v>
      </c>
      <c r="AX119" s="239" t="s">
        <v>14</v>
      </c>
      <c r="AY119" s="239" t="s">
        <v>15</v>
      </c>
      <c r="AZ119" s="239" t="s">
        <v>14</v>
      </c>
      <c r="BA119" s="239" t="s">
        <v>15</v>
      </c>
      <c r="BB119" s="239">
        <v>0</v>
      </c>
      <c r="BC119" s="239">
        <v>0</v>
      </c>
      <c r="BD119" s="239">
        <f t="shared" si="72"/>
        <v>1</v>
      </c>
      <c r="BE119" s="239">
        <f t="shared" si="91"/>
        <v>0</v>
      </c>
      <c r="BF119" s="239">
        <f t="shared" si="92"/>
        <v>4000</v>
      </c>
      <c r="BG119" s="239">
        <v>1</v>
      </c>
      <c r="BH119" s="239">
        <v>1</v>
      </c>
      <c r="BI119" s="239">
        <v>1</v>
      </c>
      <c r="BJ119" s="239"/>
      <c r="BK119" s="239">
        <v>1</v>
      </c>
      <c r="BL119" s="239">
        <v>1</v>
      </c>
      <c r="BM119" s="239">
        <f t="shared" si="93"/>
        <v>400</v>
      </c>
      <c r="BN119" s="239">
        <f t="shared" si="94"/>
        <v>4000</v>
      </c>
      <c r="BO119" s="239">
        <v>0</v>
      </c>
    </row>
    <row r="120" spans="1:67" s="32" customFormat="1" ht="12" customHeight="1" x14ac:dyDescent="0.2">
      <c r="A120" s="45" t="str">
        <f t="shared" si="77"/>
        <v>160018007</v>
      </c>
      <c r="B120" s="46">
        <v>1.6</v>
      </c>
      <c r="C120" s="47" t="s">
        <v>250</v>
      </c>
      <c r="D120" s="46" t="s">
        <v>181</v>
      </c>
      <c r="E120" s="48">
        <v>0</v>
      </c>
      <c r="F120" s="49">
        <v>1.35</v>
      </c>
      <c r="G120" s="46" t="s">
        <v>106</v>
      </c>
      <c r="H120" s="46">
        <f>'Wind Conditions'!$C$6</f>
        <v>12</v>
      </c>
      <c r="I120" s="471">
        <f>'Wind Conditions'!$C$20</f>
        <v>9.8021333333333349E-2</v>
      </c>
      <c r="J120" s="56">
        <f>'Wind Conditions'!$D$20</f>
        <v>7.0999999999999994E-2</v>
      </c>
      <c r="K120" s="46" t="str">
        <f t="shared" si="73"/>
        <v>G</v>
      </c>
      <c r="L120" s="46">
        <f t="shared" si="76"/>
        <v>180</v>
      </c>
      <c r="M120" s="545">
        <v>0</v>
      </c>
      <c r="N120" s="46" t="s">
        <v>183</v>
      </c>
      <c r="O120" s="61">
        <f>VLOOKUP(MOD(180-$L120,360),'Wave and Current Conditions'!$C$33:$E$44,2,TRUE)</f>
        <v>2.25</v>
      </c>
      <c r="P120" s="61">
        <f>VLOOKUP(MOD(180-$L120,360),'Wave and Current Conditions'!$C$33:$E$44,3,TRUE)</f>
        <v>9.77</v>
      </c>
      <c r="Q120" s="46">
        <f t="shared" si="75"/>
        <v>7</v>
      </c>
      <c r="R120" s="49">
        <f t="shared" si="78"/>
        <v>180</v>
      </c>
      <c r="S120" s="62" t="s">
        <v>184</v>
      </c>
      <c r="T120" s="32">
        <f t="shared" si="79"/>
        <v>180</v>
      </c>
      <c r="U120" s="66">
        <f>'Wave and Current Conditions'!$D$99</f>
        <v>0.26</v>
      </c>
      <c r="V120" s="46">
        <v>400</v>
      </c>
      <c r="W120" s="46">
        <v>3600</v>
      </c>
      <c r="X120" s="49">
        <v>0.01</v>
      </c>
      <c r="Y120" s="248"/>
      <c r="Z120" s="239"/>
      <c r="AA120" s="239"/>
      <c r="AB120" s="239" t="str">
        <f t="shared" si="80"/>
        <v>'160018007'</v>
      </c>
      <c r="AC120" s="239" t="str">
        <f t="shared" si="69"/>
        <v>''POW'</v>
      </c>
      <c r="AD120" s="239">
        <f t="shared" si="81"/>
        <v>180</v>
      </c>
      <c r="AE120" s="239">
        <f t="shared" si="82"/>
        <v>12</v>
      </c>
      <c r="AF120" s="239">
        <f t="shared" si="70"/>
        <v>1</v>
      </c>
      <c r="AG120" s="239" t="str">
        <f t="shared" si="83"/>
        <v>'G'</v>
      </c>
      <c r="AH120" s="590">
        <f t="shared" si="65"/>
        <v>1.1762560000000002</v>
      </c>
      <c r="AI120" s="587" t="str">
        <f t="shared" si="66"/>
        <v>'NTM'</v>
      </c>
      <c r="AJ120" s="580">
        <f t="shared" si="67"/>
        <v>7.0999999999999994E-2</v>
      </c>
      <c r="AK120" s="239">
        <f t="shared" si="71"/>
        <v>30</v>
      </c>
      <c r="AL120" s="268">
        <f t="shared" si="84"/>
        <v>180</v>
      </c>
      <c r="AM120" s="249">
        <f t="shared" si="85"/>
        <v>2.25</v>
      </c>
      <c r="AN120" s="249">
        <f t="shared" si="86"/>
        <v>9.77</v>
      </c>
      <c r="AO120" s="239">
        <f t="shared" si="87"/>
        <v>2.4</v>
      </c>
      <c r="AP120" s="239">
        <f t="shared" si="88"/>
        <v>7</v>
      </c>
      <c r="AQ120" s="239">
        <v>0</v>
      </c>
      <c r="AR120" s="239">
        <v>15</v>
      </c>
      <c r="AS120" s="239">
        <f t="shared" si="89"/>
        <v>2.4</v>
      </c>
      <c r="AT120" s="239">
        <v>0</v>
      </c>
      <c r="AU120" s="239">
        <v>0</v>
      </c>
      <c r="AV120" s="239">
        <f t="shared" si="68"/>
        <v>180</v>
      </c>
      <c r="AW120" s="239">
        <f t="shared" si="90"/>
        <v>0.26</v>
      </c>
      <c r="AX120" s="239" t="s">
        <v>14</v>
      </c>
      <c r="AY120" s="239" t="s">
        <v>15</v>
      </c>
      <c r="AZ120" s="239" t="s">
        <v>14</v>
      </c>
      <c r="BA120" s="239" t="s">
        <v>15</v>
      </c>
      <c r="BB120" s="239">
        <v>0</v>
      </c>
      <c r="BC120" s="239">
        <v>0</v>
      </c>
      <c r="BD120" s="239">
        <f t="shared" si="72"/>
        <v>1</v>
      </c>
      <c r="BE120" s="239">
        <f t="shared" si="91"/>
        <v>0</v>
      </c>
      <c r="BF120" s="239">
        <f t="shared" si="92"/>
        <v>4000</v>
      </c>
      <c r="BG120" s="239">
        <v>1</v>
      </c>
      <c r="BH120" s="239">
        <v>1</v>
      </c>
      <c r="BI120" s="239">
        <v>1</v>
      </c>
      <c r="BJ120" s="239"/>
      <c r="BK120" s="239">
        <v>1</v>
      </c>
      <c r="BL120" s="239">
        <v>1</v>
      </c>
      <c r="BM120" s="239">
        <f t="shared" si="93"/>
        <v>400</v>
      </c>
      <c r="BN120" s="239">
        <f t="shared" si="94"/>
        <v>4000</v>
      </c>
      <c r="BO120" s="239">
        <v>0</v>
      </c>
    </row>
    <row r="121" spans="1:67" s="32" customFormat="1" ht="12" customHeight="1" x14ac:dyDescent="0.2">
      <c r="A121" s="45" t="str">
        <f t="shared" si="77"/>
        <v>160018008</v>
      </c>
      <c r="B121" s="46">
        <v>1.6</v>
      </c>
      <c r="C121" s="47" t="s">
        <v>250</v>
      </c>
      <c r="D121" s="46" t="s">
        <v>181</v>
      </c>
      <c r="E121" s="48">
        <v>0</v>
      </c>
      <c r="F121" s="49">
        <v>1.35</v>
      </c>
      <c r="G121" s="46" t="s">
        <v>106</v>
      </c>
      <c r="H121" s="46">
        <f>'Wind Conditions'!$C$6</f>
        <v>12</v>
      </c>
      <c r="I121" s="471">
        <f>'Wind Conditions'!$C$20</f>
        <v>9.8021333333333349E-2</v>
      </c>
      <c r="J121" s="56">
        <f>'Wind Conditions'!$D$20</f>
        <v>7.0999999999999994E-2</v>
      </c>
      <c r="K121" s="46" t="str">
        <f t="shared" si="73"/>
        <v>H</v>
      </c>
      <c r="L121" s="46">
        <f t="shared" si="76"/>
        <v>180</v>
      </c>
      <c r="M121" s="545">
        <v>0</v>
      </c>
      <c r="N121" s="46" t="s">
        <v>183</v>
      </c>
      <c r="O121" s="61">
        <f>VLOOKUP(MOD(180-$L121,360),'Wave and Current Conditions'!$C$33:$E$44,2,TRUE)</f>
        <v>2.25</v>
      </c>
      <c r="P121" s="61">
        <f>VLOOKUP(MOD(180-$L121,360),'Wave and Current Conditions'!$C$33:$E$44,3,TRUE)</f>
        <v>9.77</v>
      </c>
      <c r="Q121" s="46">
        <f t="shared" si="75"/>
        <v>8</v>
      </c>
      <c r="R121" s="49">
        <f t="shared" si="78"/>
        <v>180</v>
      </c>
      <c r="S121" s="62" t="s">
        <v>184</v>
      </c>
      <c r="T121" s="32">
        <f t="shared" si="79"/>
        <v>180</v>
      </c>
      <c r="U121" s="66">
        <f>'Wave and Current Conditions'!$D$99</f>
        <v>0.26</v>
      </c>
      <c r="V121" s="46">
        <v>400</v>
      </c>
      <c r="W121" s="46">
        <v>3600</v>
      </c>
      <c r="X121" s="49">
        <v>0.01</v>
      </c>
      <c r="Y121" s="248"/>
      <c r="Z121" s="239"/>
      <c r="AA121" s="239"/>
      <c r="AB121" s="239" t="str">
        <f t="shared" si="80"/>
        <v>'160018008'</v>
      </c>
      <c r="AC121" s="239" t="str">
        <f t="shared" si="69"/>
        <v>''POW'</v>
      </c>
      <c r="AD121" s="239">
        <f t="shared" si="81"/>
        <v>180</v>
      </c>
      <c r="AE121" s="239">
        <f t="shared" si="82"/>
        <v>12</v>
      </c>
      <c r="AF121" s="239">
        <f t="shared" si="70"/>
        <v>1</v>
      </c>
      <c r="AG121" s="239" t="str">
        <f t="shared" si="83"/>
        <v>'H'</v>
      </c>
      <c r="AH121" s="590">
        <f t="shared" si="65"/>
        <v>1.1762560000000002</v>
      </c>
      <c r="AI121" s="587" t="str">
        <f t="shared" si="66"/>
        <v>'NTM'</v>
      </c>
      <c r="AJ121" s="580">
        <f t="shared" si="67"/>
        <v>7.0999999999999994E-2</v>
      </c>
      <c r="AK121" s="239">
        <f t="shared" si="71"/>
        <v>30</v>
      </c>
      <c r="AL121" s="268">
        <f t="shared" si="84"/>
        <v>180</v>
      </c>
      <c r="AM121" s="249">
        <f t="shared" si="85"/>
        <v>2.25</v>
      </c>
      <c r="AN121" s="249">
        <f t="shared" si="86"/>
        <v>9.77</v>
      </c>
      <c r="AO121" s="239">
        <f t="shared" si="87"/>
        <v>2.4</v>
      </c>
      <c r="AP121" s="239">
        <f t="shared" si="88"/>
        <v>8</v>
      </c>
      <c r="AQ121" s="239">
        <v>0</v>
      </c>
      <c r="AR121" s="239">
        <v>15</v>
      </c>
      <c r="AS121" s="239">
        <f t="shared" si="89"/>
        <v>2.4</v>
      </c>
      <c r="AT121" s="239">
        <v>0</v>
      </c>
      <c r="AU121" s="239">
        <v>0</v>
      </c>
      <c r="AV121" s="239">
        <f t="shared" si="68"/>
        <v>180</v>
      </c>
      <c r="AW121" s="239">
        <f t="shared" si="90"/>
        <v>0.26</v>
      </c>
      <c r="AX121" s="239" t="s">
        <v>14</v>
      </c>
      <c r="AY121" s="239" t="s">
        <v>15</v>
      </c>
      <c r="AZ121" s="239" t="s">
        <v>14</v>
      </c>
      <c r="BA121" s="239" t="s">
        <v>15</v>
      </c>
      <c r="BB121" s="239">
        <v>0</v>
      </c>
      <c r="BC121" s="239">
        <v>0</v>
      </c>
      <c r="BD121" s="239">
        <f t="shared" si="72"/>
        <v>1</v>
      </c>
      <c r="BE121" s="239">
        <f t="shared" si="91"/>
        <v>0</v>
      </c>
      <c r="BF121" s="239">
        <f t="shared" si="92"/>
        <v>4000</v>
      </c>
      <c r="BG121" s="239">
        <v>1</v>
      </c>
      <c r="BH121" s="239">
        <v>1</v>
      </c>
      <c r="BI121" s="239">
        <v>1</v>
      </c>
      <c r="BJ121" s="239"/>
      <c r="BK121" s="239">
        <v>1</v>
      </c>
      <c r="BL121" s="239">
        <v>1</v>
      </c>
      <c r="BM121" s="239">
        <f t="shared" si="93"/>
        <v>400</v>
      </c>
      <c r="BN121" s="239">
        <f t="shared" si="94"/>
        <v>4000</v>
      </c>
      <c r="BO121" s="239">
        <v>0</v>
      </c>
    </row>
    <row r="122" spans="1:67" s="33" customFormat="1" ht="12" customHeight="1" x14ac:dyDescent="0.2">
      <c r="A122" s="45" t="str">
        <f t="shared" si="77"/>
        <v>160018009</v>
      </c>
      <c r="B122" s="46">
        <v>1.6</v>
      </c>
      <c r="C122" s="47" t="s">
        <v>250</v>
      </c>
      <c r="D122" s="46" t="s">
        <v>181</v>
      </c>
      <c r="E122" s="48">
        <v>0</v>
      </c>
      <c r="F122" s="49">
        <v>1.35</v>
      </c>
      <c r="G122" s="46" t="s">
        <v>106</v>
      </c>
      <c r="H122" s="46">
        <f>'Wind Conditions'!$C$6</f>
        <v>12</v>
      </c>
      <c r="I122" s="471">
        <f>'Wind Conditions'!$C$20</f>
        <v>9.8021333333333349E-2</v>
      </c>
      <c r="J122" s="56">
        <f>'Wind Conditions'!$D$20</f>
        <v>7.0999999999999994E-2</v>
      </c>
      <c r="K122" s="46" t="str">
        <f t="shared" si="73"/>
        <v>I</v>
      </c>
      <c r="L122" s="46">
        <f t="shared" si="76"/>
        <v>180</v>
      </c>
      <c r="M122" s="545">
        <v>0</v>
      </c>
      <c r="N122" s="46" t="s">
        <v>183</v>
      </c>
      <c r="O122" s="61">
        <f>VLOOKUP(MOD(180-$L122,360),'Wave and Current Conditions'!$C$33:$E$44,2,TRUE)</f>
        <v>2.25</v>
      </c>
      <c r="P122" s="61">
        <f>VLOOKUP(MOD(180-$L122,360),'Wave and Current Conditions'!$C$33:$E$44,3,TRUE)</f>
        <v>9.77</v>
      </c>
      <c r="Q122" s="46">
        <f t="shared" si="75"/>
        <v>9</v>
      </c>
      <c r="R122" s="49">
        <f t="shared" si="78"/>
        <v>180</v>
      </c>
      <c r="S122" s="62" t="s">
        <v>184</v>
      </c>
      <c r="T122" s="32">
        <f t="shared" si="79"/>
        <v>180</v>
      </c>
      <c r="U122" s="66">
        <f>'Wave and Current Conditions'!$D$99</f>
        <v>0.26</v>
      </c>
      <c r="V122" s="46">
        <v>400</v>
      </c>
      <c r="W122" s="46">
        <v>3600</v>
      </c>
      <c r="X122" s="49">
        <v>0.01</v>
      </c>
      <c r="Y122" s="248"/>
      <c r="Z122" s="250"/>
      <c r="AA122" s="250"/>
      <c r="AB122" s="239" t="str">
        <f t="shared" si="80"/>
        <v>'160018009'</v>
      </c>
      <c r="AC122" s="239" t="str">
        <f t="shared" si="69"/>
        <v>''POW'</v>
      </c>
      <c r="AD122" s="239">
        <f t="shared" si="81"/>
        <v>180</v>
      </c>
      <c r="AE122" s="239">
        <f t="shared" si="82"/>
        <v>12</v>
      </c>
      <c r="AF122" s="239">
        <f t="shared" si="70"/>
        <v>1</v>
      </c>
      <c r="AG122" s="239" t="str">
        <f t="shared" si="83"/>
        <v>'I'</v>
      </c>
      <c r="AH122" s="590">
        <f t="shared" si="65"/>
        <v>1.1762560000000002</v>
      </c>
      <c r="AI122" s="587" t="str">
        <f t="shared" si="66"/>
        <v>'NTM'</v>
      </c>
      <c r="AJ122" s="580">
        <f t="shared" si="67"/>
        <v>7.0999999999999994E-2</v>
      </c>
      <c r="AK122" s="239">
        <f t="shared" si="71"/>
        <v>30</v>
      </c>
      <c r="AL122" s="268">
        <f t="shared" si="84"/>
        <v>180</v>
      </c>
      <c r="AM122" s="249">
        <f t="shared" si="85"/>
        <v>2.25</v>
      </c>
      <c r="AN122" s="249">
        <f t="shared" si="86"/>
        <v>9.77</v>
      </c>
      <c r="AO122" s="239">
        <f t="shared" si="87"/>
        <v>2.4</v>
      </c>
      <c r="AP122" s="239">
        <f t="shared" si="88"/>
        <v>9</v>
      </c>
      <c r="AQ122" s="239">
        <v>0</v>
      </c>
      <c r="AR122" s="239">
        <v>15</v>
      </c>
      <c r="AS122" s="239">
        <f t="shared" si="89"/>
        <v>2.4</v>
      </c>
      <c r="AT122" s="239">
        <v>0</v>
      </c>
      <c r="AU122" s="239">
        <v>0</v>
      </c>
      <c r="AV122" s="239">
        <f t="shared" si="68"/>
        <v>180</v>
      </c>
      <c r="AW122" s="239">
        <f t="shared" si="90"/>
        <v>0.26</v>
      </c>
      <c r="AX122" s="239" t="s">
        <v>14</v>
      </c>
      <c r="AY122" s="239" t="s">
        <v>15</v>
      </c>
      <c r="AZ122" s="239" t="s">
        <v>14</v>
      </c>
      <c r="BA122" s="239" t="s">
        <v>15</v>
      </c>
      <c r="BB122" s="239">
        <v>0</v>
      </c>
      <c r="BC122" s="239">
        <v>0</v>
      </c>
      <c r="BD122" s="239">
        <f t="shared" si="72"/>
        <v>1</v>
      </c>
      <c r="BE122" s="239">
        <f t="shared" si="91"/>
        <v>0</v>
      </c>
      <c r="BF122" s="239">
        <f t="shared" si="92"/>
        <v>4000</v>
      </c>
      <c r="BG122" s="239">
        <v>1</v>
      </c>
      <c r="BH122" s="239">
        <v>1</v>
      </c>
      <c r="BI122" s="239">
        <v>1</v>
      </c>
      <c r="BJ122" s="239"/>
      <c r="BK122" s="239">
        <v>1</v>
      </c>
      <c r="BL122" s="239">
        <v>1</v>
      </c>
      <c r="BM122" s="239">
        <f t="shared" si="93"/>
        <v>400</v>
      </c>
      <c r="BN122" s="239">
        <f t="shared" si="94"/>
        <v>4000</v>
      </c>
      <c r="BO122" s="239">
        <v>0</v>
      </c>
    </row>
    <row r="123" spans="1:67" s="32" customFormat="1" ht="12" customHeight="1" x14ac:dyDescent="0.2">
      <c r="A123" s="45" t="str">
        <f t="shared" si="77"/>
        <v>160018010</v>
      </c>
      <c r="B123" s="46">
        <v>1.6</v>
      </c>
      <c r="C123" s="47" t="s">
        <v>250</v>
      </c>
      <c r="D123" s="46" t="s">
        <v>181</v>
      </c>
      <c r="E123" s="48">
        <v>0</v>
      </c>
      <c r="F123" s="49">
        <v>1.35</v>
      </c>
      <c r="G123" s="45" t="s">
        <v>106</v>
      </c>
      <c r="H123" s="46">
        <f>'Wind Conditions'!$C$6</f>
        <v>12</v>
      </c>
      <c r="I123" s="471">
        <f>'Wind Conditions'!$C$20</f>
        <v>9.8021333333333349E-2</v>
      </c>
      <c r="J123" s="56">
        <f>'Wind Conditions'!$D$20</f>
        <v>7.0999999999999994E-2</v>
      </c>
      <c r="K123" s="46" t="str">
        <f t="shared" si="73"/>
        <v>J</v>
      </c>
      <c r="L123" s="46">
        <f t="shared" si="76"/>
        <v>180</v>
      </c>
      <c r="M123" s="545">
        <v>0</v>
      </c>
      <c r="N123" s="46" t="s">
        <v>183</v>
      </c>
      <c r="O123" s="61">
        <f>VLOOKUP(MOD(180-$L123,360),'Wave and Current Conditions'!$C$33:$E$44,2,TRUE)</f>
        <v>2.25</v>
      </c>
      <c r="P123" s="61">
        <f>VLOOKUP(MOD(180-$L123,360),'Wave and Current Conditions'!$C$33:$E$44,3,TRUE)</f>
        <v>9.77</v>
      </c>
      <c r="Q123" s="46">
        <f t="shared" si="75"/>
        <v>10</v>
      </c>
      <c r="R123" s="49">
        <f t="shared" si="78"/>
        <v>180</v>
      </c>
      <c r="S123" s="62" t="s">
        <v>184</v>
      </c>
      <c r="T123" s="32">
        <f t="shared" si="79"/>
        <v>180</v>
      </c>
      <c r="U123" s="66">
        <f>'Wave and Current Conditions'!$D$99</f>
        <v>0.26</v>
      </c>
      <c r="V123" s="46">
        <v>400</v>
      </c>
      <c r="W123" s="46">
        <v>3600</v>
      </c>
      <c r="X123" s="49">
        <v>0.01</v>
      </c>
      <c r="Y123" s="248"/>
      <c r="Z123" s="239"/>
      <c r="AA123" s="239"/>
      <c r="AB123" s="239" t="str">
        <f t="shared" si="80"/>
        <v>'160018010'</v>
      </c>
      <c r="AC123" s="239" t="str">
        <f t="shared" si="69"/>
        <v>''POW'</v>
      </c>
      <c r="AD123" s="239">
        <f t="shared" si="81"/>
        <v>180</v>
      </c>
      <c r="AE123" s="239">
        <f t="shared" si="82"/>
        <v>12</v>
      </c>
      <c r="AF123" s="239">
        <f t="shared" si="70"/>
        <v>1</v>
      </c>
      <c r="AG123" s="239" t="str">
        <f t="shared" si="83"/>
        <v>'J'</v>
      </c>
      <c r="AH123" s="590">
        <f t="shared" si="65"/>
        <v>1.1762560000000002</v>
      </c>
      <c r="AI123" s="587" t="str">
        <f t="shared" si="66"/>
        <v>'NTM'</v>
      </c>
      <c r="AJ123" s="580">
        <f t="shared" si="67"/>
        <v>7.0999999999999994E-2</v>
      </c>
      <c r="AK123" s="239">
        <f t="shared" si="71"/>
        <v>30</v>
      </c>
      <c r="AL123" s="268">
        <f t="shared" si="84"/>
        <v>180</v>
      </c>
      <c r="AM123" s="249">
        <f t="shared" si="85"/>
        <v>2.25</v>
      </c>
      <c r="AN123" s="249">
        <f t="shared" si="86"/>
        <v>9.77</v>
      </c>
      <c r="AO123" s="239">
        <f t="shared" si="87"/>
        <v>2.4</v>
      </c>
      <c r="AP123" s="239">
        <f t="shared" si="88"/>
        <v>10</v>
      </c>
      <c r="AQ123" s="239">
        <v>0</v>
      </c>
      <c r="AR123" s="239">
        <v>15</v>
      </c>
      <c r="AS123" s="239">
        <f t="shared" si="89"/>
        <v>2.4</v>
      </c>
      <c r="AT123" s="239">
        <v>0</v>
      </c>
      <c r="AU123" s="239">
        <v>0</v>
      </c>
      <c r="AV123" s="239">
        <f t="shared" si="68"/>
        <v>180</v>
      </c>
      <c r="AW123" s="239">
        <f t="shared" si="90"/>
        <v>0.26</v>
      </c>
      <c r="AX123" s="239" t="s">
        <v>14</v>
      </c>
      <c r="AY123" s="239" t="s">
        <v>15</v>
      </c>
      <c r="AZ123" s="239" t="s">
        <v>14</v>
      </c>
      <c r="BA123" s="239" t="s">
        <v>15</v>
      </c>
      <c r="BB123" s="239">
        <v>0</v>
      </c>
      <c r="BC123" s="239">
        <v>0</v>
      </c>
      <c r="BD123" s="239">
        <f t="shared" si="72"/>
        <v>1</v>
      </c>
      <c r="BE123" s="239">
        <f t="shared" si="91"/>
        <v>0</v>
      </c>
      <c r="BF123" s="239">
        <f t="shared" si="92"/>
        <v>4000</v>
      </c>
      <c r="BG123" s="239">
        <v>1</v>
      </c>
      <c r="BH123" s="239">
        <v>1</v>
      </c>
      <c r="BI123" s="239">
        <v>1</v>
      </c>
      <c r="BJ123" s="239"/>
      <c r="BK123" s="239">
        <v>1</v>
      </c>
      <c r="BL123" s="239">
        <v>1</v>
      </c>
      <c r="BM123" s="239">
        <f t="shared" si="93"/>
        <v>400</v>
      </c>
      <c r="BN123" s="239">
        <f t="shared" si="94"/>
        <v>4000</v>
      </c>
      <c r="BO123" s="239">
        <v>0</v>
      </c>
    </row>
    <row r="124" spans="1:67" s="32" customFormat="1" ht="12" customHeight="1" x14ac:dyDescent="0.2">
      <c r="A124" s="45" t="str">
        <f t="shared" si="77"/>
        <v>160018011</v>
      </c>
      <c r="B124" s="46">
        <v>1.6</v>
      </c>
      <c r="C124" s="47" t="s">
        <v>250</v>
      </c>
      <c r="D124" s="46" t="s">
        <v>181</v>
      </c>
      <c r="E124" s="48">
        <v>0</v>
      </c>
      <c r="F124" s="49">
        <v>1.35</v>
      </c>
      <c r="G124" s="46" t="s">
        <v>106</v>
      </c>
      <c r="H124" s="46">
        <f>'Wind Conditions'!$C$6</f>
        <v>12</v>
      </c>
      <c r="I124" s="471">
        <f>'Wind Conditions'!$C$20</f>
        <v>9.8021333333333349E-2</v>
      </c>
      <c r="J124" s="56">
        <f>'Wind Conditions'!$D$20</f>
        <v>7.0999999999999994E-2</v>
      </c>
      <c r="K124" s="46" t="str">
        <f t="shared" si="73"/>
        <v>K</v>
      </c>
      <c r="L124" s="46">
        <f t="shared" si="76"/>
        <v>180</v>
      </c>
      <c r="M124" s="545">
        <v>0</v>
      </c>
      <c r="N124" s="46" t="s">
        <v>183</v>
      </c>
      <c r="O124" s="61">
        <f>VLOOKUP(MOD(180-$L124,360),'Wave and Current Conditions'!$C$33:$E$44,2,TRUE)</f>
        <v>2.25</v>
      </c>
      <c r="P124" s="61">
        <f>VLOOKUP(MOD(180-$L124,360),'Wave and Current Conditions'!$C$33:$E$44,3,TRUE)</f>
        <v>9.77</v>
      </c>
      <c r="Q124" s="46">
        <f t="shared" si="75"/>
        <v>11</v>
      </c>
      <c r="R124" s="49">
        <f t="shared" si="78"/>
        <v>180</v>
      </c>
      <c r="S124" s="62" t="s">
        <v>184</v>
      </c>
      <c r="T124" s="32">
        <f t="shared" si="79"/>
        <v>180</v>
      </c>
      <c r="U124" s="66">
        <f>'Wave and Current Conditions'!$D$99</f>
        <v>0.26</v>
      </c>
      <c r="V124" s="46">
        <v>400</v>
      </c>
      <c r="W124" s="46">
        <v>3600</v>
      </c>
      <c r="X124" s="49">
        <v>0.01</v>
      </c>
      <c r="Y124" s="248"/>
      <c r="Z124" s="239"/>
      <c r="AA124" s="239"/>
      <c r="AB124" s="239" t="str">
        <f t="shared" si="80"/>
        <v>'160018011'</v>
      </c>
      <c r="AC124" s="239" t="str">
        <f t="shared" si="69"/>
        <v>''POW'</v>
      </c>
      <c r="AD124" s="239">
        <f t="shared" si="81"/>
        <v>180</v>
      </c>
      <c r="AE124" s="239">
        <f t="shared" si="82"/>
        <v>12</v>
      </c>
      <c r="AF124" s="239">
        <f t="shared" si="70"/>
        <v>1</v>
      </c>
      <c r="AG124" s="239" t="str">
        <f t="shared" si="83"/>
        <v>'K'</v>
      </c>
      <c r="AH124" s="590">
        <f t="shared" si="65"/>
        <v>1.1762560000000002</v>
      </c>
      <c r="AI124" s="587" t="str">
        <f t="shared" si="66"/>
        <v>'NTM'</v>
      </c>
      <c r="AJ124" s="580">
        <f t="shared" si="67"/>
        <v>7.0999999999999994E-2</v>
      </c>
      <c r="AK124" s="239">
        <f t="shared" si="71"/>
        <v>30</v>
      </c>
      <c r="AL124" s="268">
        <f t="shared" si="84"/>
        <v>180</v>
      </c>
      <c r="AM124" s="249">
        <f t="shared" si="85"/>
        <v>2.25</v>
      </c>
      <c r="AN124" s="249">
        <f t="shared" si="86"/>
        <v>9.77</v>
      </c>
      <c r="AO124" s="239">
        <f t="shared" si="87"/>
        <v>2.4</v>
      </c>
      <c r="AP124" s="239">
        <f t="shared" si="88"/>
        <v>11</v>
      </c>
      <c r="AQ124" s="239">
        <v>0</v>
      </c>
      <c r="AR124" s="239">
        <v>15</v>
      </c>
      <c r="AS124" s="239">
        <f t="shared" si="89"/>
        <v>2.4</v>
      </c>
      <c r="AT124" s="239">
        <v>0</v>
      </c>
      <c r="AU124" s="239">
        <v>0</v>
      </c>
      <c r="AV124" s="239">
        <f t="shared" si="68"/>
        <v>180</v>
      </c>
      <c r="AW124" s="239">
        <f t="shared" si="90"/>
        <v>0.26</v>
      </c>
      <c r="AX124" s="239" t="s">
        <v>14</v>
      </c>
      <c r="AY124" s="239" t="s">
        <v>15</v>
      </c>
      <c r="AZ124" s="239" t="s">
        <v>14</v>
      </c>
      <c r="BA124" s="239" t="s">
        <v>15</v>
      </c>
      <c r="BB124" s="239">
        <v>0</v>
      </c>
      <c r="BC124" s="239">
        <v>0</v>
      </c>
      <c r="BD124" s="239">
        <f t="shared" si="72"/>
        <v>1</v>
      </c>
      <c r="BE124" s="239">
        <f t="shared" si="91"/>
        <v>0</v>
      </c>
      <c r="BF124" s="239">
        <f t="shared" si="92"/>
        <v>4000</v>
      </c>
      <c r="BG124" s="239">
        <v>1</v>
      </c>
      <c r="BH124" s="239">
        <v>1</v>
      </c>
      <c r="BI124" s="239">
        <v>1</v>
      </c>
      <c r="BJ124" s="239"/>
      <c r="BK124" s="239">
        <v>1</v>
      </c>
      <c r="BL124" s="239">
        <v>1</v>
      </c>
      <c r="BM124" s="239">
        <f t="shared" si="93"/>
        <v>400</v>
      </c>
      <c r="BN124" s="239">
        <f t="shared" si="94"/>
        <v>4000</v>
      </c>
      <c r="BO124" s="239">
        <v>0</v>
      </c>
    </row>
    <row r="125" spans="1:67" s="33" customFormat="1" ht="12" customHeight="1" x14ac:dyDescent="0.2">
      <c r="A125" s="50" t="str">
        <f t="shared" si="77"/>
        <v>160018012</v>
      </c>
      <c r="B125" s="51">
        <v>1.6</v>
      </c>
      <c r="C125" s="47" t="s">
        <v>250</v>
      </c>
      <c r="D125" s="51" t="s">
        <v>181</v>
      </c>
      <c r="E125" s="52">
        <v>0</v>
      </c>
      <c r="F125" s="53">
        <v>1.35</v>
      </c>
      <c r="G125" s="51" t="s">
        <v>106</v>
      </c>
      <c r="H125" s="51">
        <f>'Wind Conditions'!$C$6</f>
        <v>12</v>
      </c>
      <c r="I125" s="472">
        <f>'Wind Conditions'!$C$20</f>
        <v>9.8021333333333349E-2</v>
      </c>
      <c r="J125" s="57">
        <f>'Wind Conditions'!$D$20</f>
        <v>7.0999999999999994E-2</v>
      </c>
      <c r="K125" s="51" t="str">
        <f t="shared" si="73"/>
        <v>L</v>
      </c>
      <c r="L125" s="51">
        <f t="shared" si="76"/>
        <v>180</v>
      </c>
      <c r="M125" s="545">
        <v>0</v>
      </c>
      <c r="N125" s="51" t="s">
        <v>183</v>
      </c>
      <c r="O125" s="61">
        <f>VLOOKUP(MOD(180-$L125,360),'Wave and Current Conditions'!$C$33:$E$44,2,TRUE)</f>
        <v>2.25</v>
      </c>
      <c r="P125" s="61">
        <f>VLOOKUP(MOD(180-$L125,360),'Wave and Current Conditions'!$C$33:$E$44,3,TRUE)</f>
        <v>9.77</v>
      </c>
      <c r="Q125" s="51">
        <f t="shared" si="75"/>
        <v>12</v>
      </c>
      <c r="R125" s="53">
        <f t="shared" si="78"/>
        <v>180</v>
      </c>
      <c r="S125" s="33" t="s">
        <v>184</v>
      </c>
      <c r="T125" s="33">
        <f t="shared" si="79"/>
        <v>180</v>
      </c>
      <c r="U125" s="67">
        <f>'Wave and Current Conditions'!$D$99</f>
        <v>0.26</v>
      </c>
      <c r="V125" s="46">
        <v>400</v>
      </c>
      <c r="W125" s="51">
        <v>3600</v>
      </c>
      <c r="X125" s="53">
        <v>0.01</v>
      </c>
      <c r="Y125" s="252"/>
      <c r="Z125" s="250"/>
      <c r="AA125" s="250"/>
      <c r="AB125" s="239" t="str">
        <f t="shared" si="80"/>
        <v>'160018012'</v>
      </c>
      <c r="AC125" s="239" t="str">
        <f t="shared" si="69"/>
        <v>''POW'</v>
      </c>
      <c r="AD125" s="239">
        <f t="shared" si="81"/>
        <v>180</v>
      </c>
      <c r="AE125" s="239">
        <f t="shared" si="82"/>
        <v>12</v>
      </c>
      <c r="AF125" s="239">
        <f t="shared" si="70"/>
        <v>1</v>
      </c>
      <c r="AG125" s="239" t="str">
        <f t="shared" si="83"/>
        <v>'L'</v>
      </c>
      <c r="AH125" s="590">
        <f t="shared" si="65"/>
        <v>1.1762560000000002</v>
      </c>
      <c r="AI125" s="587" t="str">
        <f t="shared" si="66"/>
        <v>'NTM'</v>
      </c>
      <c r="AJ125" s="580">
        <f t="shared" si="67"/>
        <v>7.0999999999999994E-2</v>
      </c>
      <c r="AK125" s="239">
        <f t="shared" si="71"/>
        <v>30</v>
      </c>
      <c r="AL125" s="268">
        <f t="shared" si="84"/>
        <v>180</v>
      </c>
      <c r="AM125" s="249">
        <f t="shared" si="85"/>
        <v>2.25</v>
      </c>
      <c r="AN125" s="249">
        <f t="shared" si="86"/>
        <v>9.77</v>
      </c>
      <c r="AO125" s="239">
        <f t="shared" si="87"/>
        <v>2.4</v>
      </c>
      <c r="AP125" s="239">
        <f t="shared" si="88"/>
        <v>12</v>
      </c>
      <c r="AQ125" s="239">
        <v>0</v>
      </c>
      <c r="AR125" s="239">
        <v>15</v>
      </c>
      <c r="AS125" s="239">
        <f t="shared" si="89"/>
        <v>2.4</v>
      </c>
      <c r="AT125" s="239">
        <v>0</v>
      </c>
      <c r="AU125" s="239">
        <v>0</v>
      </c>
      <c r="AV125" s="239">
        <f t="shared" si="68"/>
        <v>180</v>
      </c>
      <c r="AW125" s="239">
        <f t="shared" si="90"/>
        <v>0.26</v>
      </c>
      <c r="AX125" s="239" t="s">
        <v>14</v>
      </c>
      <c r="AY125" s="239" t="s">
        <v>15</v>
      </c>
      <c r="AZ125" s="239" t="s">
        <v>14</v>
      </c>
      <c r="BA125" s="239" t="s">
        <v>15</v>
      </c>
      <c r="BB125" s="239">
        <v>0</v>
      </c>
      <c r="BC125" s="239">
        <v>0</v>
      </c>
      <c r="BD125" s="239">
        <f t="shared" si="72"/>
        <v>1</v>
      </c>
      <c r="BE125" s="239">
        <f t="shared" si="91"/>
        <v>0</v>
      </c>
      <c r="BF125" s="239">
        <f t="shared" si="92"/>
        <v>4000</v>
      </c>
      <c r="BG125" s="239">
        <v>1</v>
      </c>
      <c r="BH125" s="239">
        <v>1</v>
      </c>
      <c r="BI125" s="239">
        <v>1</v>
      </c>
      <c r="BJ125" s="239"/>
      <c r="BK125" s="239">
        <v>1</v>
      </c>
      <c r="BL125" s="239">
        <v>1</v>
      </c>
      <c r="BM125" s="239">
        <f t="shared" si="93"/>
        <v>400</v>
      </c>
      <c r="BN125" s="239">
        <f t="shared" si="94"/>
        <v>4000</v>
      </c>
      <c r="BO125" s="239">
        <v>0</v>
      </c>
    </row>
    <row r="126" spans="1:67" s="32" customFormat="1" ht="12" customHeight="1" x14ac:dyDescent="0.2">
      <c r="A126" s="45" t="str">
        <f t="shared" si="77"/>
        <v>160018013</v>
      </c>
      <c r="B126" s="46">
        <v>1.6</v>
      </c>
      <c r="C126" s="47" t="s">
        <v>250</v>
      </c>
      <c r="D126" s="46" t="s">
        <v>181</v>
      </c>
      <c r="E126" s="48">
        <v>0</v>
      </c>
      <c r="F126" s="49">
        <v>1.35</v>
      </c>
      <c r="G126" s="46" t="s">
        <v>106</v>
      </c>
      <c r="H126" s="46">
        <f>'Wind Conditions'!$C$6</f>
        <v>12</v>
      </c>
      <c r="I126" s="471">
        <f>'Wind Conditions'!$C$20</f>
        <v>9.8021333333333349E-2</v>
      </c>
      <c r="J126" s="56">
        <f>'Wind Conditions'!$D$20</f>
        <v>7.0999999999999994E-2</v>
      </c>
      <c r="K126" s="46" t="str">
        <f t="shared" si="73"/>
        <v>M</v>
      </c>
      <c r="L126" s="46">
        <f t="shared" si="76"/>
        <v>180</v>
      </c>
      <c r="M126" s="545">
        <v>0</v>
      </c>
      <c r="N126" s="46" t="s">
        <v>183</v>
      </c>
      <c r="O126" s="61">
        <f>VLOOKUP(MOD(180-$L126,360),'Wave and Current Conditions'!$C$33:$E$44,2,TRUE)</f>
        <v>2.25</v>
      </c>
      <c r="P126" s="61">
        <f>VLOOKUP(MOD(180-$L126,360),'Wave and Current Conditions'!$C$33:$E$44,3,TRUE)</f>
        <v>9.77</v>
      </c>
      <c r="Q126" s="46">
        <f t="shared" si="75"/>
        <v>13</v>
      </c>
      <c r="R126" s="49">
        <f t="shared" si="78"/>
        <v>180</v>
      </c>
      <c r="S126" s="32" t="s">
        <v>184</v>
      </c>
      <c r="T126" s="32">
        <f t="shared" si="79"/>
        <v>180</v>
      </c>
      <c r="U126" s="66">
        <f>'Wave and Current Conditions'!$D$99</f>
        <v>0.26</v>
      </c>
      <c r="V126" s="46">
        <v>400</v>
      </c>
      <c r="W126" s="46">
        <v>3600</v>
      </c>
      <c r="X126" s="49">
        <v>0.01</v>
      </c>
      <c r="Y126" s="248"/>
      <c r="Z126" s="239"/>
      <c r="AA126" s="239"/>
      <c r="AB126" s="239" t="str">
        <f t="shared" si="80"/>
        <v>'160018013'</v>
      </c>
      <c r="AC126" s="239" t="str">
        <f t="shared" si="69"/>
        <v>''POW'</v>
      </c>
      <c r="AD126" s="239">
        <f t="shared" si="81"/>
        <v>180</v>
      </c>
      <c r="AE126" s="239">
        <f t="shared" si="82"/>
        <v>12</v>
      </c>
      <c r="AF126" s="239">
        <f t="shared" si="70"/>
        <v>1</v>
      </c>
      <c r="AG126" s="239" t="str">
        <f t="shared" si="83"/>
        <v>'M'</v>
      </c>
      <c r="AH126" s="590">
        <f t="shared" si="65"/>
        <v>1.1762560000000002</v>
      </c>
      <c r="AI126" s="587" t="str">
        <f t="shared" si="66"/>
        <v>'NTM'</v>
      </c>
      <c r="AJ126" s="580">
        <f t="shared" si="67"/>
        <v>7.0999999999999994E-2</v>
      </c>
      <c r="AK126" s="239">
        <f t="shared" si="71"/>
        <v>30</v>
      </c>
      <c r="AL126" s="268">
        <f t="shared" si="84"/>
        <v>180</v>
      </c>
      <c r="AM126" s="249">
        <f t="shared" si="85"/>
        <v>2.25</v>
      </c>
      <c r="AN126" s="249">
        <f t="shared" si="86"/>
        <v>9.77</v>
      </c>
      <c r="AO126" s="239">
        <f t="shared" si="87"/>
        <v>2.4</v>
      </c>
      <c r="AP126" s="239">
        <f t="shared" si="88"/>
        <v>13</v>
      </c>
      <c r="AQ126" s="239">
        <v>0</v>
      </c>
      <c r="AR126" s="239">
        <v>15</v>
      </c>
      <c r="AS126" s="239">
        <f t="shared" si="89"/>
        <v>2.4</v>
      </c>
      <c r="AT126" s="239">
        <v>0</v>
      </c>
      <c r="AU126" s="239">
        <v>0</v>
      </c>
      <c r="AV126" s="239">
        <f t="shared" si="68"/>
        <v>180</v>
      </c>
      <c r="AW126" s="239">
        <f t="shared" si="90"/>
        <v>0.26</v>
      </c>
      <c r="AX126" s="239" t="s">
        <v>14</v>
      </c>
      <c r="AY126" s="239" t="s">
        <v>15</v>
      </c>
      <c r="AZ126" s="239" t="s">
        <v>14</v>
      </c>
      <c r="BA126" s="239" t="s">
        <v>15</v>
      </c>
      <c r="BB126" s="239">
        <v>0</v>
      </c>
      <c r="BC126" s="239">
        <v>0</v>
      </c>
      <c r="BD126" s="239">
        <f t="shared" si="72"/>
        <v>1</v>
      </c>
      <c r="BE126" s="239">
        <f t="shared" si="91"/>
        <v>0</v>
      </c>
      <c r="BF126" s="239">
        <f t="shared" si="92"/>
        <v>4000</v>
      </c>
      <c r="BG126" s="239">
        <v>1</v>
      </c>
      <c r="BH126" s="239">
        <v>1</v>
      </c>
      <c r="BI126" s="239">
        <v>1</v>
      </c>
      <c r="BJ126" s="239"/>
      <c r="BK126" s="239">
        <v>1</v>
      </c>
      <c r="BL126" s="239">
        <v>1</v>
      </c>
      <c r="BM126" s="239">
        <f t="shared" si="93"/>
        <v>400</v>
      </c>
      <c r="BN126" s="239">
        <f t="shared" si="94"/>
        <v>4000</v>
      </c>
      <c r="BO126" s="239">
        <v>0</v>
      </c>
    </row>
    <row r="127" spans="1:67" s="32" customFormat="1" ht="12" customHeight="1" x14ac:dyDescent="0.2">
      <c r="A127" s="45" t="str">
        <f t="shared" si="77"/>
        <v>160018014</v>
      </c>
      <c r="B127" s="46">
        <v>1.6</v>
      </c>
      <c r="C127" s="47" t="s">
        <v>250</v>
      </c>
      <c r="D127" s="46" t="s">
        <v>181</v>
      </c>
      <c r="E127" s="48">
        <v>0</v>
      </c>
      <c r="F127" s="49">
        <v>1.35</v>
      </c>
      <c r="G127" s="46" t="s">
        <v>106</v>
      </c>
      <c r="H127" s="46">
        <f>'Wind Conditions'!$C$6</f>
        <v>12</v>
      </c>
      <c r="I127" s="471">
        <f>'Wind Conditions'!$C$20</f>
        <v>9.8021333333333349E-2</v>
      </c>
      <c r="J127" s="56">
        <f>'Wind Conditions'!$D$20</f>
        <v>7.0999999999999994E-2</v>
      </c>
      <c r="K127" s="46" t="str">
        <f t="shared" si="73"/>
        <v>N</v>
      </c>
      <c r="L127" s="46">
        <f t="shared" si="76"/>
        <v>180</v>
      </c>
      <c r="M127" s="545">
        <v>0</v>
      </c>
      <c r="N127" s="46" t="s">
        <v>183</v>
      </c>
      <c r="O127" s="61">
        <f>VLOOKUP(MOD(180-$L127,360),'Wave and Current Conditions'!$C$33:$E$44,2,TRUE)</f>
        <v>2.25</v>
      </c>
      <c r="P127" s="61">
        <f>VLOOKUP(MOD(180-$L127,360),'Wave and Current Conditions'!$C$33:$E$44,3,TRUE)</f>
        <v>9.77</v>
      </c>
      <c r="Q127" s="46">
        <f t="shared" si="75"/>
        <v>14</v>
      </c>
      <c r="R127" s="49">
        <f t="shared" si="78"/>
        <v>180</v>
      </c>
      <c r="S127" s="32" t="s">
        <v>184</v>
      </c>
      <c r="T127" s="32">
        <f t="shared" si="79"/>
        <v>180</v>
      </c>
      <c r="U127" s="66">
        <f>'Wave and Current Conditions'!$D$99</f>
        <v>0.26</v>
      </c>
      <c r="V127" s="46">
        <v>400</v>
      </c>
      <c r="W127" s="46">
        <v>3600</v>
      </c>
      <c r="X127" s="49">
        <v>0.01</v>
      </c>
      <c r="Y127" s="248"/>
      <c r="Z127" s="239"/>
      <c r="AA127" s="239"/>
      <c r="AB127" s="239" t="str">
        <f t="shared" si="80"/>
        <v>'160018014'</v>
      </c>
      <c r="AC127" s="239" t="str">
        <f t="shared" si="69"/>
        <v>''POW'</v>
      </c>
      <c r="AD127" s="239">
        <f t="shared" si="81"/>
        <v>180</v>
      </c>
      <c r="AE127" s="239">
        <f t="shared" si="82"/>
        <v>12</v>
      </c>
      <c r="AF127" s="239">
        <f t="shared" si="70"/>
        <v>1</v>
      </c>
      <c r="AG127" s="239" t="str">
        <f t="shared" si="83"/>
        <v>'N'</v>
      </c>
      <c r="AH127" s="590">
        <f t="shared" si="65"/>
        <v>1.1762560000000002</v>
      </c>
      <c r="AI127" s="587" t="str">
        <f t="shared" si="66"/>
        <v>'NTM'</v>
      </c>
      <c r="AJ127" s="580">
        <f t="shared" si="67"/>
        <v>7.0999999999999994E-2</v>
      </c>
      <c r="AK127" s="239">
        <f t="shared" si="71"/>
        <v>30</v>
      </c>
      <c r="AL127" s="268">
        <f t="shared" si="84"/>
        <v>180</v>
      </c>
      <c r="AM127" s="249">
        <f t="shared" si="85"/>
        <v>2.25</v>
      </c>
      <c r="AN127" s="249">
        <f t="shared" si="86"/>
        <v>9.77</v>
      </c>
      <c r="AO127" s="239">
        <f t="shared" si="87"/>
        <v>2.4</v>
      </c>
      <c r="AP127" s="239">
        <f t="shared" si="88"/>
        <v>14</v>
      </c>
      <c r="AQ127" s="239">
        <v>0</v>
      </c>
      <c r="AR127" s="239">
        <v>15</v>
      </c>
      <c r="AS127" s="239">
        <f t="shared" si="89"/>
        <v>2.4</v>
      </c>
      <c r="AT127" s="239">
        <v>0</v>
      </c>
      <c r="AU127" s="239">
        <v>0</v>
      </c>
      <c r="AV127" s="239">
        <f t="shared" si="68"/>
        <v>180</v>
      </c>
      <c r="AW127" s="239">
        <f t="shared" si="90"/>
        <v>0.26</v>
      </c>
      <c r="AX127" s="239" t="s">
        <v>14</v>
      </c>
      <c r="AY127" s="239" t="s">
        <v>15</v>
      </c>
      <c r="AZ127" s="239" t="s">
        <v>14</v>
      </c>
      <c r="BA127" s="239" t="s">
        <v>15</v>
      </c>
      <c r="BB127" s="239">
        <v>0</v>
      </c>
      <c r="BC127" s="239">
        <v>0</v>
      </c>
      <c r="BD127" s="239">
        <f t="shared" si="72"/>
        <v>1</v>
      </c>
      <c r="BE127" s="239">
        <f t="shared" si="91"/>
        <v>0</v>
      </c>
      <c r="BF127" s="239">
        <f t="shared" si="92"/>
        <v>4000</v>
      </c>
      <c r="BG127" s="239">
        <v>1</v>
      </c>
      <c r="BH127" s="239">
        <v>1</v>
      </c>
      <c r="BI127" s="239">
        <v>1</v>
      </c>
      <c r="BJ127" s="239"/>
      <c r="BK127" s="239">
        <v>1</v>
      </c>
      <c r="BL127" s="239">
        <v>1</v>
      </c>
      <c r="BM127" s="239">
        <f t="shared" si="93"/>
        <v>400</v>
      </c>
      <c r="BN127" s="239">
        <f t="shared" si="94"/>
        <v>4000</v>
      </c>
      <c r="BO127" s="239">
        <v>0</v>
      </c>
    </row>
    <row r="128" spans="1:67" s="33" customFormat="1" ht="12" customHeight="1" x14ac:dyDescent="0.2">
      <c r="A128" s="45" t="str">
        <f t="shared" si="77"/>
        <v>160018015</v>
      </c>
      <c r="B128" s="46">
        <v>1.6</v>
      </c>
      <c r="C128" s="47" t="s">
        <v>250</v>
      </c>
      <c r="D128" s="46" t="s">
        <v>181</v>
      </c>
      <c r="E128" s="48">
        <v>0</v>
      </c>
      <c r="F128" s="49">
        <v>1.35</v>
      </c>
      <c r="G128" s="46" t="s">
        <v>106</v>
      </c>
      <c r="H128" s="46">
        <f>'Wind Conditions'!$C$6</f>
        <v>12</v>
      </c>
      <c r="I128" s="471">
        <f>'Wind Conditions'!$C$20</f>
        <v>9.8021333333333349E-2</v>
      </c>
      <c r="J128" s="56">
        <f>'Wind Conditions'!$D$20</f>
        <v>7.0999999999999994E-2</v>
      </c>
      <c r="K128" s="46" t="str">
        <f t="shared" si="73"/>
        <v>O</v>
      </c>
      <c r="L128" s="46">
        <f t="shared" si="76"/>
        <v>180</v>
      </c>
      <c r="M128" s="545">
        <v>0</v>
      </c>
      <c r="N128" s="46" t="s">
        <v>183</v>
      </c>
      <c r="O128" s="61">
        <f>VLOOKUP(MOD(180-$L128,360),'Wave and Current Conditions'!$C$33:$E$44,2,TRUE)</f>
        <v>2.25</v>
      </c>
      <c r="P128" s="61">
        <f>VLOOKUP(MOD(180-$L128,360),'Wave and Current Conditions'!$C$33:$E$44,3,TRUE)</f>
        <v>9.77</v>
      </c>
      <c r="Q128" s="46">
        <f t="shared" si="75"/>
        <v>15</v>
      </c>
      <c r="R128" s="49">
        <f t="shared" si="78"/>
        <v>180</v>
      </c>
      <c r="S128" s="32" t="s">
        <v>184</v>
      </c>
      <c r="T128" s="32">
        <f t="shared" si="79"/>
        <v>180</v>
      </c>
      <c r="U128" s="66">
        <f>'Wave and Current Conditions'!$D$99</f>
        <v>0.26</v>
      </c>
      <c r="V128" s="46">
        <v>400</v>
      </c>
      <c r="W128" s="46">
        <v>3600</v>
      </c>
      <c r="X128" s="49">
        <v>0.01</v>
      </c>
      <c r="Y128" s="248"/>
      <c r="Z128" s="250"/>
      <c r="AA128" s="250"/>
      <c r="AB128" s="239" t="str">
        <f t="shared" si="80"/>
        <v>'160018015'</v>
      </c>
      <c r="AC128" s="239" t="str">
        <f t="shared" si="69"/>
        <v>''POW'</v>
      </c>
      <c r="AD128" s="239">
        <f t="shared" si="81"/>
        <v>180</v>
      </c>
      <c r="AE128" s="239">
        <f t="shared" si="82"/>
        <v>12</v>
      </c>
      <c r="AF128" s="239">
        <f t="shared" si="70"/>
        <v>1</v>
      </c>
      <c r="AG128" s="239" t="str">
        <f t="shared" si="83"/>
        <v>'O'</v>
      </c>
      <c r="AH128" s="590">
        <f t="shared" si="65"/>
        <v>1.1762560000000002</v>
      </c>
      <c r="AI128" s="587" t="str">
        <f t="shared" si="66"/>
        <v>'NTM'</v>
      </c>
      <c r="AJ128" s="580">
        <f t="shared" si="67"/>
        <v>7.0999999999999994E-2</v>
      </c>
      <c r="AK128" s="239">
        <f t="shared" si="71"/>
        <v>30</v>
      </c>
      <c r="AL128" s="268">
        <f t="shared" si="84"/>
        <v>180</v>
      </c>
      <c r="AM128" s="249">
        <f t="shared" si="85"/>
        <v>2.25</v>
      </c>
      <c r="AN128" s="249">
        <f t="shared" si="86"/>
        <v>9.77</v>
      </c>
      <c r="AO128" s="239">
        <f t="shared" si="87"/>
        <v>2.4</v>
      </c>
      <c r="AP128" s="239">
        <f t="shared" si="88"/>
        <v>15</v>
      </c>
      <c r="AQ128" s="239">
        <v>0</v>
      </c>
      <c r="AR128" s="239">
        <v>15</v>
      </c>
      <c r="AS128" s="239">
        <f t="shared" si="89"/>
        <v>2.4</v>
      </c>
      <c r="AT128" s="239">
        <v>0</v>
      </c>
      <c r="AU128" s="239">
        <v>0</v>
      </c>
      <c r="AV128" s="239">
        <f t="shared" si="68"/>
        <v>180</v>
      </c>
      <c r="AW128" s="239">
        <f t="shared" si="90"/>
        <v>0.26</v>
      </c>
      <c r="AX128" s="239" t="s">
        <v>14</v>
      </c>
      <c r="AY128" s="239" t="s">
        <v>15</v>
      </c>
      <c r="AZ128" s="239" t="s">
        <v>14</v>
      </c>
      <c r="BA128" s="239" t="s">
        <v>15</v>
      </c>
      <c r="BB128" s="239">
        <v>0</v>
      </c>
      <c r="BC128" s="239">
        <v>0</v>
      </c>
      <c r="BD128" s="239">
        <f t="shared" si="72"/>
        <v>1</v>
      </c>
      <c r="BE128" s="239">
        <f t="shared" si="91"/>
        <v>0</v>
      </c>
      <c r="BF128" s="239">
        <f t="shared" si="92"/>
        <v>4000</v>
      </c>
      <c r="BG128" s="239">
        <v>1</v>
      </c>
      <c r="BH128" s="239">
        <v>1</v>
      </c>
      <c r="BI128" s="239">
        <v>1</v>
      </c>
      <c r="BJ128" s="239"/>
      <c r="BK128" s="239">
        <v>1</v>
      </c>
      <c r="BL128" s="239">
        <v>1</v>
      </c>
      <c r="BM128" s="239">
        <f t="shared" si="93"/>
        <v>400</v>
      </c>
      <c r="BN128" s="239">
        <f t="shared" si="94"/>
        <v>4000</v>
      </c>
      <c r="BO128" s="239">
        <v>0</v>
      </c>
    </row>
    <row r="129" spans="1:67" s="32" customFormat="1" ht="12" customHeight="1" x14ac:dyDescent="0.2">
      <c r="A129" s="45" t="str">
        <f t="shared" si="77"/>
        <v>160018016</v>
      </c>
      <c r="B129" s="46">
        <v>1.6</v>
      </c>
      <c r="C129" s="47" t="s">
        <v>250</v>
      </c>
      <c r="D129" s="46" t="s">
        <v>181</v>
      </c>
      <c r="E129" s="48">
        <v>0</v>
      </c>
      <c r="F129" s="49">
        <v>1.35</v>
      </c>
      <c r="G129" s="45" t="s">
        <v>106</v>
      </c>
      <c r="H129" s="46">
        <f>'Wind Conditions'!$C$6</f>
        <v>12</v>
      </c>
      <c r="I129" s="471">
        <f>'Wind Conditions'!$C$20</f>
        <v>9.8021333333333349E-2</v>
      </c>
      <c r="J129" s="56">
        <f>'Wind Conditions'!$D$20</f>
        <v>7.0999999999999994E-2</v>
      </c>
      <c r="K129" s="46" t="str">
        <f t="shared" si="73"/>
        <v>P</v>
      </c>
      <c r="L129" s="46">
        <f t="shared" si="76"/>
        <v>180</v>
      </c>
      <c r="M129" s="545">
        <v>0</v>
      </c>
      <c r="N129" s="46" t="s">
        <v>183</v>
      </c>
      <c r="O129" s="61">
        <f>VLOOKUP(MOD(180-$L129,360),'Wave and Current Conditions'!$C$33:$E$44,2,TRUE)</f>
        <v>2.25</v>
      </c>
      <c r="P129" s="61">
        <f>VLOOKUP(MOD(180-$L129,360),'Wave and Current Conditions'!$C$33:$E$44,3,TRUE)</f>
        <v>9.77</v>
      </c>
      <c r="Q129" s="46">
        <f t="shared" si="75"/>
        <v>16</v>
      </c>
      <c r="R129" s="49">
        <f t="shared" si="78"/>
        <v>180</v>
      </c>
      <c r="S129" s="32" t="s">
        <v>184</v>
      </c>
      <c r="T129" s="32">
        <f t="shared" si="79"/>
        <v>180</v>
      </c>
      <c r="U129" s="66">
        <f>'Wave and Current Conditions'!$D$99</f>
        <v>0.26</v>
      </c>
      <c r="V129" s="46">
        <v>400</v>
      </c>
      <c r="W129" s="46">
        <v>3600</v>
      </c>
      <c r="X129" s="49">
        <v>0.01</v>
      </c>
      <c r="Y129" s="248"/>
      <c r="Z129" s="239"/>
      <c r="AA129" s="239"/>
      <c r="AB129" s="239" t="str">
        <f t="shared" si="80"/>
        <v>'160018016'</v>
      </c>
      <c r="AC129" s="239" t="str">
        <f t="shared" si="69"/>
        <v>''POW'</v>
      </c>
      <c r="AD129" s="239">
        <f t="shared" si="81"/>
        <v>180</v>
      </c>
      <c r="AE129" s="239">
        <f t="shared" si="82"/>
        <v>12</v>
      </c>
      <c r="AF129" s="239">
        <f t="shared" si="70"/>
        <v>1</v>
      </c>
      <c r="AG129" s="239" t="str">
        <f t="shared" si="83"/>
        <v>'P'</v>
      </c>
      <c r="AH129" s="590">
        <f t="shared" si="65"/>
        <v>1.1762560000000002</v>
      </c>
      <c r="AI129" s="587" t="str">
        <f t="shared" si="66"/>
        <v>'NTM'</v>
      </c>
      <c r="AJ129" s="580">
        <f t="shared" si="67"/>
        <v>7.0999999999999994E-2</v>
      </c>
      <c r="AK129" s="239">
        <f t="shared" si="71"/>
        <v>30</v>
      </c>
      <c r="AL129" s="268">
        <f t="shared" si="84"/>
        <v>180</v>
      </c>
      <c r="AM129" s="249">
        <f t="shared" si="85"/>
        <v>2.25</v>
      </c>
      <c r="AN129" s="249">
        <f t="shared" si="86"/>
        <v>9.77</v>
      </c>
      <c r="AO129" s="239">
        <f t="shared" si="87"/>
        <v>2.4</v>
      </c>
      <c r="AP129" s="239">
        <f t="shared" si="88"/>
        <v>16</v>
      </c>
      <c r="AQ129" s="239">
        <v>0</v>
      </c>
      <c r="AR129" s="239">
        <v>15</v>
      </c>
      <c r="AS129" s="239">
        <f t="shared" si="89"/>
        <v>2.4</v>
      </c>
      <c r="AT129" s="239">
        <v>0</v>
      </c>
      <c r="AU129" s="239">
        <v>0</v>
      </c>
      <c r="AV129" s="239">
        <f t="shared" si="68"/>
        <v>180</v>
      </c>
      <c r="AW129" s="239">
        <f t="shared" si="90"/>
        <v>0.26</v>
      </c>
      <c r="AX129" s="239" t="s">
        <v>14</v>
      </c>
      <c r="AY129" s="239" t="s">
        <v>15</v>
      </c>
      <c r="AZ129" s="239" t="s">
        <v>14</v>
      </c>
      <c r="BA129" s="239" t="s">
        <v>15</v>
      </c>
      <c r="BB129" s="239">
        <v>0</v>
      </c>
      <c r="BC129" s="239">
        <v>0</v>
      </c>
      <c r="BD129" s="239">
        <f t="shared" si="72"/>
        <v>1</v>
      </c>
      <c r="BE129" s="239">
        <f t="shared" si="91"/>
        <v>0</v>
      </c>
      <c r="BF129" s="239">
        <f t="shared" si="92"/>
        <v>4000</v>
      </c>
      <c r="BG129" s="239">
        <v>1</v>
      </c>
      <c r="BH129" s="239">
        <v>1</v>
      </c>
      <c r="BI129" s="239">
        <v>1</v>
      </c>
      <c r="BJ129" s="239"/>
      <c r="BK129" s="239">
        <v>1</v>
      </c>
      <c r="BL129" s="239">
        <v>1</v>
      </c>
      <c r="BM129" s="239">
        <f t="shared" si="93"/>
        <v>400</v>
      </c>
      <c r="BN129" s="239">
        <f t="shared" si="94"/>
        <v>4000</v>
      </c>
      <c r="BO129" s="239">
        <v>0</v>
      </c>
    </row>
    <row r="130" spans="1:67" s="32" customFormat="1" ht="12" customHeight="1" x14ac:dyDescent="0.2">
      <c r="A130" s="45" t="str">
        <f t="shared" si="77"/>
        <v>160018017</v>
      </c>
      <c r="B130" s="46">
        <v>1.6</v>
      </c>
      <c r="C130" s="47" t="s">
        <v>250</v>
      </c>
      <c r="D130" s="46" t="s">
        <v>181</v>
      </c>
      <c r="E130" s="48">
        <v>0</v>
      </c>
      <c r="F130" s="49">
        <v>1.35</v>
      </c>
      <c r="G130" s="46" t="s">
        <v>106</v>
      </c>
      <c r="H130" s="46">
        <f>'Wind Conditions'!$C$6</f>
        <v>12</v>
      </c>
      <c r="I130" s="471">
        <f>'Wind Conditions'!$C$20</f>
        <v>9.8021333333333349E-2</v>
      </c>
      <c r="J130" s="56">
        <f>'Wind Conditions'!$D$20</f>
        <v>7.0999999999999994E-2</v>
      </c>
      <c r="K130" s="46" t="str">
        <f t="shared" si="73"/>
        <v>Q</v>
      </c>
      <c r="L130" s="46">
        <f t="shared" si="76"/>
        <v>180</v>
      </c>
      <c r="M130" s="545">
        <v>0</v>
      </c>
      <c r="N130" s="46" t="s">
        <v>183</v>
      </c>
      <c r="O130" s="61">
        <f>VLOOKUP(MOD(180-$L130,360),'Wave and Current Conditions'!$C$33:$E$44,2,TRUE)</f>
        <v>2.25</v>
      </c>
      <c r="P130" s="61">
        <f>VLOOKUP(MOD(180-$L130,360),'Wave and Current Conditions'!$C$33:$E$44,3,TRUE)</f>
        <v>9.77</v>
      </c>
      <c r="Q130" s="46">
        <f t="shared" si="75"/>
        <v>17</v>
      </c>
      <c r="R130" s="49">
        <f t="shared" si="78"/>
        <v>180</v>
      </c>
      <c r="S130" s="32" t="s">
        <v>184</v>
      </c>
      <c r="T130" s="32">
        <f t="shared" si="79"/>
        <v>180</v>
      </c>
      <c r="U130" s="66">
        <f>'Wave and Current Conditions'!$D$99</f>
        <v>0.26</v>
      </c>
      <c r="V130" s="46">
        <v>400</v>
      </c>
      <c r="W130" s="46">
        <v>3600</v>
      </c>
      <c r="X130" s="49">
        <v>0.01</v>
      </c>
      <c r="Y130" s="248"/>
      <c r="Z130" s="239"/>
      <c r="AA130" s="239"/>
      <c r="AB130" s="239" t="str">
        <f t="shared" si="80"/>
        <v>'160018017'</v>
      </c>
      <c r="AC130" s="239" t="str">
        <f t="shared" si="69"/>
        <v>''POW'</v>
      </c>
      <c r="AD130" s="239">
        <f t="shared" si="81"/>
        <v>180</v>
      </c>
      <c r="AE130" s="239">
        <f t="shared" si="82"/>
        <v>12</v>
      </c>
      <c r="AF130" s="239">
        <f t="shared" si="70"/>
        <v>1</v>
      </c>
      <c r="AG130" s="239" t="str">
        <f t="shared" si="83"/>
        <v>'Q'</v>
      </c>
      <c r="AH130" s="590">
        <f t="shared" si="65"/>
        <v>1.1762560000000002</v>
      </c>
      <c r="AI130" s="587" t="str">
        <f t="shared" si="66"/>
        <v>'NTM'</v>
      </c>
      <c r="AJ130" s="580">
        <f t="shared" si="67"/>
        <v>7.0999999999999994E-2</v>
      </c>
      <c r="AK130" s="239">
        <f t="shared" si="71"/>
        <v>30</v>
      </c>
      <c r="AL130" s="268">
        <f t="shared" si="84"/>
        <v>180</v>
      </c>
      <c r="AM130" s="249">
        <f t="shared" si="85"/>
        <v>2.25</v>
      </c>
      <c r="AN130" s="249">
        <f t="shared" si="86"/>
        <v>9.77</v>
      </c>
      <c r="AO130" s="239">
        <f t="shared" si="87"/>
        <v>2.4</v>
      </c>
      <c r="AP130" s="239">
        <f t="shared" si="88"/>
        <v>17</v>
      </c>
      <c r="AQ130" s="239">
        <v>0</v>
      </c>
      <c r="AR130" s="239">
        <v>15</v>
      </c>
      <c r="AS130" s="239">
        <f t="shared" si="89"/>
        <v>2.4</v>
      </c>
      <c r="AT130" s="239">
        <v>0</v>
      </c>
      <c r="AU130" s="239">
        <v>0</v>
      </c>
      <c r="AV130" s="239">
        <f t="shared" si="68"/>
        <v>180</v>
      </c>
      <c r="AW130" s="239">
        <f t="shared" si="90"/>
        <v>0.26</v>
      </c>
      <c r="AX130" s="239" t="s">
        <v>14</v>
      </c>
      <c r="AY130" s="239" t="s">
        <v>15</v>
      </c>
      <c r="AZ130" s="239" t="s">
        <v>14</v>
      </c>
      <c r="BA130" s="239" t="s">
        <v>15</v>
      </c>
      <c r="BB130" s="239">
        <v>0</v>
      </c>
      <c r="BC130" s="239">
        <v>0</v>
      </c>
      <c r="BD130" s="239">
        <f t="shared" si="72"/>
        <v>1</v>
      </c>
      <c r="BE130" s="239">
        <f t="shared" si="91"/>
        <v>0</v>
      </c>
      <c r="BF130" s="239">
        <f t="shared" si="92"/>
        <v>4000</v>
      </c>
      <c r="BG130" s="239">
        <v>1</v>
      </c>
      <c r="BH130" s="239">
        <v>1</v>
      </c>
      <c r="BI130" s="239">
        <v>1</v>
      </c>
      <c r="BJ130" s="239"/>
      <c r="BK130" s="239">
        <v>1</v>
      </c>
      <c r="BL130" s="239">
        <v>1</v>
      </c>
      <c r="BM130" s="239">
        <f t="shared" si="93"/>
        <v>400</v>
      </c>
      <c r="BN130" s="239">
        <f t="shared" si="94"/>
        <v>4000</v>
      </c>
      <c r="BO130" s="239">
        <v>0</v>
      </c>
    </row>
    <row r="131" spans="1:67" s="34" customFormat="1" ht="12" customHeight="1" thickBot="1" x14ac:dyDescent="0.25">
      <c r="A131" s="68" t="str">
        <f t="shared" si="77"/>
        <v>160018018</v>
      </c>
      <c r="B131" s="69">
        <v>1.6</v>
      </c>
      <c r="C131" s="47" t="s">
        <v>250</v>
      </c>
      <c r="D131" s="69" t="s">
        <v>181</v>
      </c>
      <c r="E131" s="70">
        <v>0</v>
      </c>
      <c r="F131" s="71">
        <v>1.35</v>
      </c>
      <c r="G131" s="69" t="s">
        <v>106</v>
      </c>
      <c r="H131" s="69">
        <f>'Wind Conditions'!$C$6</f>
        <v>12</v>
      </c>
      <c r="I131" s="473">
        <f>'Wind Conditions'!$C$20</f>
        <v>9.8021333333333349E-2</v>
      </c>
      <c r="J131" s="81">
        <f>'Wind Conditions'!$D$20</f>
        <v>7.0999999999999994E-2</v>
      </c>
      <c r="K131" s="69" t="str">
        <f t="shared" si="73"/>
        <v>R</v>
      </c>
      <c r="L131" s="69">
        <f t="shared" si="76"/>
        <v>180</v>
      </c>
      <c r="M131" s="545">
        <v>0</v>
      </c>
      <c r="N131" s="69" t="s">
        <v>183</v>
      </c>
      <c r="O131" s="61">
        <f>VLOOKUP(MOD(180-$L131,360),'Wave and Current Conditions'!$C$33:$E$44,2,TRUE)</f>
        <v>2.25</v>
      </c>
      <c r="P131" s="61">
        <f>VLOOKUP(MOD(180-$L131,360),'Wave and Current Conditions'!$C$33:$E$44,3,TRUE)</f>
        <v>9.77</v>
      </c>
      <c r="Q131" s="69">
        <f t="shared" si="75"/>
        <v>18</v>
      </c>
      <c r="R131" s="71">
        <f t="shared" si="78"/>
        <v>180</v>
      </c>
      <c r="S131" s="34" t="s">
        <v>184</v>
      </c>
      <c r="T131" s="34">
        <f t="shared" si="79"/>
        <v>180</v>
      </c>
      <c r="U131" s="84">
        <f>'Wave and Current Conditions'!$D$99</f>
        <v>0.26</v>
      </c>
      <c r="V131" s="46">
        <v>400</v>
      </c>
      <c r="W131" s="69">
        <v>3600</v>
      </c>
      <c r="X131" s="71">
        <v>0.01</v>
      </c>
      <c r="Y131" s="253"/>
      <c r="Z131" s="254"/>
      <c r="AA131" s="254"/>
      <c r="AB131" s="239" t="str">
        <f t="shared" si="80"/>
        <v>'160018018'</v>
      </c>
      <c r="AC131" s="239" t="str">
        <f t="shared" si="69"/>
        <v>''POW'</v>
      </c>
      <c r="AD131" s="239">
        <f t="shared" si="81"/>
        <v>180</v>
      </c>
      <c r="AE131" s="239">
        <f t="shared" si="82"/>
        <v>12</v>
      </c>
      <c r="AF131" s="239">
        <f t="shared" si="70"/>
        <v>1</v>
      </c>
      <c r="AG131" s="239" t="str">
        <f t="shared" si="83"/>
        <v>'R'</v>
      </c>
      <c r="AH131" s="590">
        <f t="shared" si="65"/>
        <v>1.1762560000000002</v>
      </c>
      <c r="AI131" s="587" t="str">
        <f t="shared" si="66"/>
        <v>'NTM'</v>
      </c>
      <c r="AJ131" s="580">
        <f t="shared" si="67"/>
        <v>7.0999999999999994E-2</v>
      </c>
      <c r="AK131" s="239">
        <f t="shared" si="71"/>
        <v>30</v>
      </c>
      <c r="AL131" s="268">
        <f t="shared" si="84"/>
        <v>180</v>
      </c>
      <c r="AM131" s="249">
        <f t="shared" si="85"/>
        <v>2.25</v>
      </c>
      <c r="AN131" s="249">
        <f t="shared" si="86"/>
        <v>9.77</v>
      </c>
      <c r="AO131" s="239">
        <f t="shared" si="87"/>
        <v>2.4</v>
      </c>
      <c r="AP131" s="239">
        <f t="shared" si="88"/>
        <v>18</v>
      </c>
      <c r="AQ131" s="239">
        <v>0</v>
      </c>
      <c r="AR131" s="239">
        <v>15</v>
      </c>
      <c r="AS131" s="239">
        <f t="shared" si="89"/>
        <v>2.4</v>
      </c>
      <c r="AT131" s="239">
        <v>0</v>
      </c>
      <c r="AU131" s="239">
        <v>0</v>
      </c>
      <c r="AV131" s="239">
        <f t="shared" si="68"/>
        <v>180</v>
      </c>
      <c r="AW131" s="239">
        <f t="shared" si="90"/>
        <v>0.26</v>
      </c>
      <c r="AX131" s="239" t="s">
        <v>14</v>
      </c>
      <c r="AY131" s="239" t="s">
        <v>15</v>
      </c>
      <c r="AZ131" s="239" t="s">
        <v>14</v>
      </c>
      <c r="BA131" s="239" t="s">
        <v>15</v>
      </c>
      <c r="BB131" s="239">
        <v>0</v>
      </c>
      <c r="BC131" s="239">
        <v>0</v>
      </c>
      <c r="BD131" s="239">
        <f t="shared" si="72"/>
        <v>1</v>
      </c>
      <c r="BE131" s="239">
        <f t="shared" si="91"/>
        <v>0</v>
      </c>
      <c r="BF131" s="239">
        <f t="shared" si="92"/>
        <v>4000</v>
      </c>
      <c r="BG131" s="239">
        <v>1</v>
      </c>
      <c r="BH131" s="239">
        <v>1</v>
      </c>
      <c r="BI131" s="239">
        <v>1</v>
      </c>
      <c r="BJ131" s="239"/>
      <c r="BK131" s="239">
        <v>1</v>
      </c>
      <c r="BL131" s="239">
        <v>1</v>
      </c>
      <c r="BM131" s="239">
        <f t="shared" si="93"/>
        <v>400</v>
      </c>
      <c r="BN131" s="239">
        <f t="shared" si="94"/>
        <v>4000</v>
      </c>
      <c r="BO131" s="239">
        <v>0</v>
      </c>
    </row>
    <row r="132" spans="1:67" s="35" customFormat="1" ht="12" customHeight="1" x14ac:dyDescent="0.2">
      <c r="A132" s="72" t="str">
        <f t="shared" si="77"/>
        <v>160100001</v>
      </c>
      <c r="B132" s="73">
        <v>1.6</v>
      </c>
      <c r="C132" s="74" t="s">
        <v>251</v>
      </c>
      <c r="D132" s="73" t="s">
        <v>181</v>
      </c>
      <c r="E132" s="75">
        <v>1</v>
      </c>
      <c r="F132" s="76">
        <v>1.35</v>
      </c>
      <c r="G132" s="73" t="s">
        <v>106</v>
      </c>
      <c r="H132" s="73">
        <f>'Wind Conditions'!$C$6</f>
        <v>12</v>
      </c>
      <c r="I132" s="474">
        <f>'Wind Conditions'!$C$20</f>
        <v>9.8021333333333349E-2</v>
      </c>
      <c r="J132" s="82">
        <f>'Wind Conditions'!$D$20</f>
        <v>7.0999999999999994E-2</v>
      </c>
      <c r="K132" s="73" t="str">
        <f t="shared" si="73"/>
        <v>A</v>
      </c>
      <c r="L132" s="73">
        <v>0</v>
      </c>
      <c r="M132" s="545">
        <v>0</v>
      </c>
      <c r="N132" s="73" t="s">
        <v>202</v>
      </c>
      <c r="O132" s="61">
        <f>VLOOKUP(MOD(180-$L132,360),'Wave and Current Conditions'!$C$33:$E$44,2,TRUE)</f>
        <v>3.16</v>
      </c>
      <c r="P132" s="61">
        <f>VLOOKUP(MOD(180-$L132,360),'Wave and Current Conditions'!$C$33:$E$44,3,TRUE)</f>
        <v>9.77</v>
      </c>
      <c r="Q132" s="73">
        <f t="shared" si="75"/>
        <v>1</v>
      </c>
      <c r="R132" s="76">
        <f t="shared" si="78"/>
        <v>0</v>
      </c>
      <c r="S132" s="35" t="s">
        <v>184</v>
      </c>
      <c r="T132" s="35">
        <f t="shared" si="79"/>
        <v>0</v>
      </c>
      <c r="U132" s="85">
        <f>'Wave and Current Conditions'!$D$99</f>
        <v>0.26</v>
      </c>
      <c r="V132" s="46">
        <v>400</v>
      </c>
      <c r="W132" s="73">
        <v>3600</v>
      </c>
      <c r="X132" s="76">
        <v>0.01</v>
      </c>
      <c r="Y132" s="248"/>
      <c r="Z132" s="239"/>
      <c r="AA132" s="239"/>
      <c r="AB132" s="239" t="str">
        <f t="shared" si="80"/>
        <v>'160100001'</v>
      </c>
      <c r="AC132" s="239" t="str">
        <f t="shared" si="69"/>
        <v>''POW'</v>
      </c>
      <c r="AD132" s="239">
        <f t="shared" si="81"/>
        <v>0</v>
      </c>
      <c r="AE132" s="239">
        <f t="shared" si="82"/>
        <v>12</v>
      </c>
      <c r="AF132" s="239">
        <f t="shared" si="70"/>
        <v>1</v>
      </c>
      <c r="AG132" s="239" t="str">
        <f t="shared" si="83"/>
        <v>'A'</v>
      </c>
      <c r="AH132" s="590">
        <f t="shared" si="65"/>
        <v>1.1762560000000002</v>
      </c>
      <c r="AI132" s="587" t="str">
        <f t="shared" si="66"/>
        <v>'NTM'</v>
      </c>
      <c r="AJ132" s="580">
        <f t="shared" si="67"/>
        <v>7.0999999999999994E-2</v>
      </c>
      <c r="AK132" s="239">
        <f t="shared" si="71"/>
        <v>30</v>
      </c>
      <c r="AL132" s="268">
        <f t="shared" si="84"/>
        <v>0</v>
      </c>
      <c r="AM132" s="249">
        <f t="shared" si="85"/>
        <v>3.16</v>
      </c>
      <c r="AN132" s="249">
        <f t="shared" si="86"/>
        <v>9.77</v>
      </c>
      <c r="AO132" s="239">
        <f t="shared" si="87"/>
        <v>2.4</v>
      </c>
      <c r="AP132" s="239">
        <f t="shared" si="88"/>
        <v>1</v>
      </c>
      <c r="AQ132" s="239">
        <v>0</v>
      </c>
      <c r="AR132" s="239">
        <v>15</v>
      </c>
      <c r="AS132" s="239">
        <f t="shared" si="89"/>
        <v>2.4</v>
      </c>
      <c r="AT132" s="239">
        <v>0</v>
      </c>
      <c r="AU132" s="239">
        <v>0</v>
      </c>
      <c r="AV132" s="239">
        <f t="shared" si="68"/>
        <v>0</v>
      </c>
      <c r="AW132" s="239">
        <f t="shared" si="90"/>
        <v>0.26</v>
      </c>
      <c r="AX132" s="239" t="s">
        <v>14</v>
      </c>
      <c r="AY132" s="239" t="s">
        <v>15</v>
      </c>
      <c r="AZ132" s="239" t="s">
        <v>14</v>
      </c>
      <c r="BA132" s="239" t="s">
        <v>15</v>
      </c>
      <c r="BB132" s="239">
        <v>0</v>
      </c>
      <c r="BC132" s="239">
        <v>0</v>
      </c>
      <c r="BD132" s="239">
        <f t="shared" si="72"/>
        <v>1</v>
      </c>
      <c r="BE132" s="239">
        <f t="shared" si="91"/>
        <v>0</v>
      </c>
      <c r="BF132" s="239">
        <f t="shared" si="92"/>
        <v>4000</v>
      </c>
      <c r="BG132" s="239">
        <v>1</v>
      </c>
      <c r="BH132" s="239">
        <v>1</v>
      </c>
      <c r="BI132" s="239">
        <v>1</v>
      </c>
      <c r="BJ132" s="239"/>
      <c r="BK132" s="239">
        <v>1</v>
      </c>
      <c r="BL132" s="239">
        <v>1</v>
      </c>
      <c r="BM132" s="239">
        <f t="shared" si="93"/>
        <v>400</v>
      </c>
      <c r="BN132" s="239">
        <f t="shared" si="94"/>
        <v>4000</v>
      </c>
      <c r="BO132" s="239">
        <v>0</v>
      </c>
    </row>
    <row r="133" spans="1:67" s="35" customFormat="1" ht="12" customHeight="1" x14ac:dyDescent="0.2">
      <c r="A133" s="72" t="str">
        <f t="shared" si="77"/>
        <v>160100002</v>
      </c>
      <c r="B133" s="73">
        <v>1.6</v>
      </c>
      <c r="C133" s="74" t="s">
        <v>251</v>
      </c>
      <c r="D133" s="73" t="s">
        <v>181</v>
      </c>
      <c r="E133" s="75">
        <v>1</v>
      </c>
      <c r="F133" s="76">
        <v>1.35</v>
      </c>
      <c r="G133" s="73" t="s">
        <v>106</v>
      </c>
      <c r="H133" s="73">
        <f>'Wind Conditions'!$C$6</f>
        <v>12</v>
      </c>
      <c r="I133" s="474">
        <f>'Wind Conditions'!$C$20</f>
        <v>9.8021333333333349E-2</v>
      </c>
      <c r="J133" s="82">
        <f>'Wind Conditions'!$D$20</f>
        <v>7.0999999999999994E-2</v>
      </c>
      <c r="K133" s="73" t="str">
        <f t="shared" si="73"/>
        <v>B</v>
      </c>
      <c r="L133" s="73">
        <v>0</v>
      </c>
      <c r="M133" s="545">
        <v>0</v>
      </c>
      <c r="N133" s="73" t="s">
        <v>202</v>
      </c>
      <c r="O133" s="61">
        <f>VLOOKUP(MOD(180-$L133,360),'Wave and Current Conditions'!$C$33:$E$44,2,TRUE)</f>
        <v>3.16</v>
      </c>
      <c r="P133" s="61">
        <f>VLOOKUP(MOD(180-$L133,360),'Wave and Current Conditions'!$C$33:$E$44,3,TRUE)</f>
        <v>9.77</v>
      </c>
      <c r="Q133" s="73">
        <f t="shared" si="75"/>
        <v>2</v>
      </c>
      <c r="R133" s="76">
        <f t="shared" si="78"/>
        <v>0</v>
      </c>
      <c r="S133" s="35" t="s">
        <v>184</v>
      </c>
      <c r="T133" s="35">
        <f t="shared" si="79"/>
        <v>0</v>
      </c>
      <c r="U133" s="85">
        <f>'Wave and Current Conditions'!$D$99</f>
        <v>0.26</v>
      </c>
      <c r="V133" s="46">
        <v>400</v>
      </c>
      <c r="W133" s="73">
        <v>3600</v>
      </c>
      <c r="X133" s="76">
        <v>0.01</v>
      </c>
      <c r="Y133" s="248"/>
      <c r="Z133" s="239"/>
      <c r="AA133" s="239"/>
      <c r="AB133" s="239" t="str">
        <f t="shared" si="80"/>
        <v>'160100002'</v>
      </c>
      <c r="AC133" s="239" t="str">
        <f t="shared" si="69"/>
        <v>''POW'</v>
      </c>
      <c r="AD133" s="239">
        <f t="shared" si="81"/>
        <v>0</v>
      </c>
      <c r="AE133" s="239">
        <f t="shared" si="82"/>
        <v>12</v>
      </c>
      <c r="AF133" s="239">
        <f t="shared" si="70"/>
        <v>1</v>
      </c>
      <c r="AG133" s="239" t="str">
        <f t="shared" si="83"/>
        <v>'B'</v>
      </c>
      <c r="AH133" s="590">
        <f t="shared" si="65"/>
        <v>1.1762560000000002</v>
      </c>
      <c r="AI133" s="587" t="str">
        <f t="shared" si="66"/>
        <v>'NTM'</v>
      </c>
      <c r="AJ133" s="580">
        <f t="shared" si="67"/>
        <v>7.0999999999999994E-2</v>
      </c>
      <c r="AK133" s="239">
        <f t="shared" si="71"/>
        <v>30</v>
      </c>
      <c r="AL133" s="268">
        <f t="shared" si="84"/>
        <v>0</v>
      </c>
      <c r="AM133" s="249">
        <f t="shared" si="85"/>
        <v>3.16</v>
      </c>
      <c r="AN133" s="249">
        <f t="shared" si="86"/>
        <v>9.77</v>
      </c>
      <c r="AO133" s="239">
        <f t="shared" si="87"/>
        <v>2.4</v>
      </c>
      <c r="AP133" s="239">
        <f t="shared" si="88"/>
        <v>2</v>
      </c>
      <c r="AQ133" s="239">
        <v>0</v>
      </c>
      <c r="AR133" s="239">
        <v>15</v>
      </c>
      <c r="AS133" s="239">
        <f t="shared" si="89"/>
        <v>2.4</v>
      </c>
      <c r="AT133" s="239">
        <v>0</v>
      </c>
      <c r="AU133" s="239">
        <v>0</v>
      </c>
      <c r="AV133" s="239">
        <f t="shared" si="68"/>
        <v>0</v>
      </c>
      <c r="AW133" s="239">
        <f t="shared" si="90"/>
        <v>0.26</v>
      </c>
      <c r="AX133" s="239" t="s">
        <v>14</v>
      </c>
      <c r="AY133" s="239" t="s">
        <v>15</v>
      </c>
      <c r="AZ133" s="239" t="s">
        <v>14</v>
      </c>
      <c r="BA133" s="239" t="s">
        <v>15</v>
      </c>
      <c r="BB133" s="239">
        <v>0</v>
      </c>
      <c r="BC133" s="239">
        <v>0</v>
      </c>
      <c r="BD133" s="239">
        <f t="shared" si="72"/>
        <v>1</v>
      </c>
      <c r="BE133" s="239">
        <f t="shared" si="91"/>
        <v>0</v>
      </c>
      <c r="BF133" s="239">
        <f t="shared" si="92"/>
        <v>4000</v>
      </c>
      <c r="BG133" s="239">
        <v>1</v>
      </c>
      <c r="BH133" s="239">
        <v>1</v>
      </c>
      <c r="BI133" s="239">
        <v>1</v>
      </c>
      <c r="BJ133" s="239"/>
      <c r="BK133" s="239">
        <v>1</v>
      </c>
      <c r="BL133" s="239">
        <v>1</v>
      </c>
      <c r="BM133" s="239">
        <f t="shared" si="93"/>
        <v>400</v>
      </c>
      <c r="BN133" s="239">
        <f t="shared" si="94"/>
        <v>4000</v>
      </c>
      <c r="BO133" s="239">
        <v>0</v>
      </c>
    </row>
    <row r="134" spans="1:67" s="36" customFormat="1" ht="12" customHeight="1" x14ac:dyDescent="0.2">
      <c r="A134" s="72" t="str">
        <f t="shared" ref="A134:A165" si="95">TEXT(B134*10,"00")&amp;TEXT(E134,"00")&amp;TEXT(L134,"000")&amp;TEXT(Q134,"00")</f>
        <v>160100003</v>
      </c>
      <c r="B134" s="73">
        <v>1.6</v>
      </c>
      <c r="C134" s="74" t="s">
        <v>251</v>
      </c>
      <c r="D134" s="73" t="s">
        <v>181</v>
      </c>
      <c r="E134" s="75">
        <v>1</v>
      </c>
      <c r="F134" s="76">
        <v>1.35</v>
      </c>
      <c r="G134" s="73" t="s">
        <v>106</v>
      </c>
      <c r="H134" s="73">
        <f>'Wind Conditions'!$C$6</f>
        <v>12</v>
      </c>
      <c r="I134" s="474">
        <f>'Wind Conditions'!$C$20</f>
        <v>9.8021333333333349E-2</v>
      </c>
      <c r="J134" s="82">
        <f>'Wind Conditions'!$D$20</f>
        <v>7.0999999999999994E-2</v>
      </c>
      <c r="K134" s="73" t="str">
        <f t="shared" si="73"/>
        <v>C</v>
      </c>
      <c r="L134" s="73">
        <v>0</v>
      </c>
      <c r="M134" s="545">
        <v>0</v>
      </c>
      <c r="N134" s="73" t="s">
        <v>202</v>
      </c>
      <c r="O134" s="61">
        <f>VLOOKUP(MOD(180-$L134,360),'Wave and Current Conditions'!$C$33:$E$44,2,TRUE)</f>
        <v>3.16</v>
      </c>
      <c r="P134" s="61">
        <f>VLOOKUP(MOD(180-$L134,360),'Wave and Current Conditions'!$C$33:$E$44,3,TRUE)</f>
        <v>9.77</v>
      </c>
      <c r="Q134" s="73">
        <f t="shared" si="75"/>
        <v>3</v>
      </c>
      <c r="R134" s="76">
        <f t="shared" ref="R134:R165" si="96">L134</f>
        <v>0</v>
      </c>
      <c r="S134" s="35" t="s">
        <v>184</v>
      </c>
      <c r="T134" s="35">
        <f t="shared" ref="T134:T165" si="97">R134</f>
        <v>0</v>
      </c>
      <c r="U134" s="85">
        <f>'Wave and Current Conditions'!$D$99</f>
        <v>0.26</v>
      </c>
      <c r="V134" s="46">
        <v>400</v>
      </c>
      <c r="W134" s="73">
        <v>3600</v>
      </c>
      <c r="X134" s="76">
        <v>0.01</v>
      </c>
      <c r="Y134" s="248"/>
      <c r="Z134" s="250"/>
      <c r="AA134" s="250"/>
      <c r="AB134" s="239" t="str">
        <f t="shared" ref="AB134:AB165" si="98">"'"&amp;A134&amp;"'"</f>
        <v>'160100003'</v>
      </c>
      <c r="AC134" s="239" t="str">
        <f t="shared" si="69"/>
        <v>''POW'</v>
      </c>
      <c r="AD134" s="239">
        <f t="shared" ref="AD134:AD165" si="99">L134</f>
        <v>0</v>
      </c>
      <c r="AE134" s="239">
        <f t="shared" ref="AE134:AE165" si="100">H134</f>
        <v>12</v>
      </c>
      <c r="AF134" s="239">
        <f t="shared" si="70"/>
        <v>1</v>
      </c>
      <c r="AG134" s="239" t="str">
        <f t="shared" ref="AG134:AG165" si="101">"'"&amp;K134&amp;"'"</f>
        <v>'C'</v>
      </c>
      <c r="AH134" s="590">
        <f t="shared" si="65"/>
        <v>1.1762560000000002</v>
      </c>
      <c r="AI134" s="587" t="str">
        <f t="shared" si="66"/>
        <v>'NTM'</v>
      </c>
      <c r="AJ134" s="580">
        <f t="shared" si="67"/>
        <v>7.0999999999999994E-2</v>
      </c>
      <c r="AK134" s="239">
        <f t="shared" si="71"/>
        <v>30</v>
      </c>
      <c r="AL134" s="268">
        <f t="shared" ref="AL134:AL165" si="102">R134</f>
        <v>0</v>
      </c>
      <c r="AM134" s="249">
        <f t="shared" ref="AM134:AM165" si="103">O134</f>
        <v>3.16</v>
      </c>
      <c r="AN134" s="249">
        <f t="shared" ref="AN134:AN165" si="104">P134</f>
        <v>9.77</v>
      </c>
      <c r="AO134" s="239">
        <f t="shared" ref="AO134:AO165" si="105">gamma</f>
        <v>2.4</v>
      </c>
      <c r="AP134" s="239">
        <f t="shared" ref="AP134:AP165" si="106">Q134</f>
        <v>3</v>
      </c>
      <c r="AQ134" s="239">
        <v>0</v>
      </c>
      <c r="AR134" s="239">
        <v>15</v>
      </c>
      <c r="AS134" s="239">
        <f t="shared" ref="AS134:AS165" si="107">gamma</f>
        <v>2.4</v>
      </c>
      <c r="AT134" s="239">
        <v>0</v>
      </c>
      <c r="AU134" s="239">
        <v>0</v>
      </c>
      <c r="AV134" s="239">
        <f t="shared" si="68"/>
        <v>0</v>
      </c>
      <c r="AW134" s="239">
        <f t="shared" ref="AW134:AW165" si="108">U134</f>
        <v>0.26</v>
      </c>
      <c r="AX134" s="239" t="s">
        <v>14</v>
      </c>
      <c r="AY134" s="239" t="s">
        <v>15</v>
      </c>
      <c r="AZ134" s="239" t="s">
        <v>14</v>
      </c>
      <c r="BA134" s="239" t="s">
        <v>15</v>
      </c>
      <c r="BB134" s="239">
        <v>0</v>
      </c>
      <c r="BC134" s="239">
        <v>0</v>
      </c>
      <c r="BD134" s="239">
        <f t="shared" si="72"/>
        <v>1</v>
      </c>
      <c r="BE134" s="239">
        <f t="shared" ref="BE134:BE165" si="109">M134</f>
        <v>0</v>
      </c>
      <c r="BF134" s="239">
        <f t="shared" ref="BF134:BF165" si="110">V134+W134</f>
        <v>4000</v>
      </c>
      <c r="BG134" s="239">
        <v>1</v>
      </c>
      <c r="BH134" s="239">
        <v>1</v>
      </c>
      <c r="BI134" s="239">
        <v>1</v>
      </c>
      <c r="BJ134" s="239"/>
      <c r="BK134" s="239">
        <v>1</v>
      </c>
      <c r="BL134" s="239">
        <v>1</v>
      </c>
      <c r="BM134" s="239">
        <f t="shared" ref="BM134:BM165" si="111">V134</f>
        <v>400</v>
      </c>
      <c r="BN134" s="239">
        <f t="shared" ref="BN134:BN165" si="112">BF134</f>
        <v>4000</v>
      </c>
      <c r="BO134" s="239">
        <v>0</v>
      </c>
    </row>
    <row r="135" spans="1:67" s="35" customFormat="1" ht="12" customHeight="1" x14ac:dyDescent="0.2">
      <c r="A135" s="72" t="str">
        <f t="shared" si="95"/>
        <v>160100004</v>
      </c>
      <c r="B135" s="73">
        <v>1.6</v>
      </c>
      <c r="C135" s="74" t="s">
        <v>251</v>
      </c>
      <c r="D135" s="73" t="s">
        <v>181</v>
      </c>
      <c r="E135" s="75">
        <v>1</v>
      </c>
      <c r="F135" s="76">
        <v>1.35</v>
      </c>
      <c r="G135" s="72" t="s">
        <v>106</v>
      </c>
      <c r="H135" s="73">
        <f>'Wind Conditions'!$C$6</f>
        <v>12</v>
      </c>
      <c r="I135" s="474">
        <f>'Wind Conditions'!$C$20</f>
        <v>9.8021333333333349E-2</v>
      </c>
      <c r="J135" s="82">
        <f>'Wind Conditions'!$D$20</f>
        <v>7.0999999999999994E-2</v>
      </c>
      <c r="K135" s="73" t="str">
        <f t="shared" si="73"/>
        <v>D</v>
      </c>
      <c r="L135" s="73">
        <v>0</v>
      </c>
      <c r="M135" s="545">
        <v>0</v>
      </c>
      <c r="N135" s="73" t="s">
        <v>202</v>
      </c>
      <c r="O135" s="61">
        <f>VLOOKUP(MOD(180-$L135,360),'Wave and Current Conditions'!$C$33:$E$44,2,TRUE)</f>
        <v>3.16</v>
      </c>
      <c r="P135" s="61">
        <f>VLOOKUP(MOD(180-$L135,360),'Wave and Current Conditions'!$C$33:$E$44,3,TRUE)</f>
        <v>9.77</v>
      </c>
      <c r="Q135" s="73">
        <f t="shared" si="75"/>
        <v>4</v>
      </c>
      <c r="R135" s="76">
        <f t="shared" si="96"/>
        <v>0</v>
      </c>
      <c r="S135" s="35" t="s">
        <v>184</v>
      </c>
      <c r="T135" s="35">
        <f t="shared" si="97"/>
        <v>0</v>
      </c>
      <c r="U135" s="85">
        <f>'Wave and Current Conditions'!$D$99</f>
        <v>0.26</v>
      </c>
      <c r="V135" s="46">
        <v>400</v>
      </c>
      <c r="W135" s="73">
        <v>3600</v>
      </c>
      <c r="X135" s="76">
        <v>0.01</v>
      </c>
      <c r="Y135" s="248"/>
      <c r="Z135" s="239"/>
      <c r="AA135" s="239"/>
      <c r="AB135" s="239" t="str">
        <f t="shared" si="98"/>
        <v>'160100004'</v>
      </c>
      <c r="AC135" s="239" t="str">
        <f t="shared" si="69"/>
        <v>''POW'</v>
      </c>
      <c r="AD135" s="239">
        <f t="shared" si="99"/>
        <v>0</v>
      </c>
      <c r="AE135" s="239">
        <f t="shared" si="100"/>
        <v>12</v>
      </c>
      <c r="AF135" s="239">
        <f t="shared" si="70"/>
        <v>1</v>
      </c>
      <c r="AG135" s="239" t="str">
        <f t="shared" si="101"/>
        <v>'D'</v>
      </c>
      <c r="AH135" s="590">
        <f t="shared" ref="AH135:AH173" si="113">IF(I135="", -1,I135*H135)</f>
        <v>1.1762560000000002</v>
      </c>
      <c r="AI135" s="587" t="str">
        <f t="shared" ref="AI135:AI173" si="114">"'"&amp;G135&amp;"'"</f>
        <v>'NTM'</v>
      </c>
      <c r="AJ135" s="580">
        <f t="shared" ref="AJ135:AJ173" si="115">J135</f>
        <v>7.0999999999999994E-2</v>
      </c>
      <c r="AK135" s="239">
        <f t="shared" si="71"/>
        <v>30</v>
      </c>
      <c r="AL135" s="268">
        <f t="shared" si="102"/>
        <v>0</v>
      </c>
      <c r="AM135" s="249">
        <f t="shared" si="103"/>
        <v>3.16</v>
      </c>
      <c r="AN135" s="249">
        <f t="shared" si="104"/>
        <v>9.77</v>
      </c>
      <c r="AO135" s="239">
        <f t="shared" si="105"/>
        <v>2.4</v>
      </c>
      <c r="AP135" s="239">
        <f t="shared" si="106"/>
        <v>4</v>
      </c>
      <c r="AQ135" s="239">
        <v>0</v>
      </c>
      <c r="AR135" s="239">
        <v>15</v>
      </c>
      <c r="AS135" s="239">
        <f t="shared" si="107"/>
        <v>2.4</v>
      </c>
      <c r="AT135" s="239">
        <v>0</v>
      </c>
      <c r="AU135" s="239">
        <v>0</v>
      </c>
      <c r="AV135" s="239">
        <f t="shared" ref="AV135:AV173" si="116">T135</f>
        <v>0</v>
      </c>
      <c r="AW135" s="239">
        <f t="shared" si="108"/>
        <v>0.26</v>
      </c>
      <c r="AX135" s="239" t="s">
        <v>14</v>
      </c>
      <c r="AY135" s="239" t="s">
        <v>15</v>
      </c>
      <c r="AZ135" s="239" t="s">
        <v>14</v>
      </c>
      <c r="BA135" s="239" t="s">
        <v>15</v>
      </c>
      <c r="BB135" s="239">
        <v>0</v>
      </c>
      <c r="BC135" s="239">
        <v>0</v>
      </c>
      <c r="BD135" s="239">
        <f t="shared" si="72"/>
        <v>1</v>
      </c>
      <c r="BE135" s="239">
        <f t="shared" si="109"/>
        <v>0</v>
      </c>
      <c r="BF135" s="239">
        <f t="shared" si="110"/>
        <v>4000</v>
      </c>
      <c r="BG135" s="239">
        <v>1</v>
      </c>
      <c r="BH135" s="239">
        <v>1</v>
      </c>
      <c r="BI135" s="239">
        <v>1</v>
      </c>
      <c r="BJ135" s="239"/>
      <c r="BK135" s="239">
        <v>1</v>
      </c>
      <c r="BL135" s="239">
        <v>1</v>
      </c>
      <c r="BM135" s="239">
        <f t="shared" si="111"/>
        <v>400</v>
      </c>
      <c r="BN135" s="239">
        <f t="shared" si="112"/>
        <v>4000</v>
      </c>
      <c r="BO135" s="239">
        <v>0</v>
      </c>
    </row>
    <row r="136" spans="1:67" s="35" customFormat="1" ht="12" customHeight="1" x14ac:dyDescent="0.2">
      <c r="A136" s="72" t="str">
        <f t="shared" si="95"/>
        <v>160100005</v>
      </c>
      <c r="B136" s="73">
        <v>1.6</v>
      </c>
      <c r="C136" s="74" t="s">
        <v>251</v>
      </c>
      <c r="D136" s="73" t="s">
        <v>181</v>
      </c>
      <c r="E136" s="75">
        <v>1</v>
      </c>
      <c r="F136" s="76">
        <v>1.35</v>
      </c>
      <c r="G136" s="73" t="s">
        <v>106</v>
      </c>
      <c r="H136" s="73">
        <f>'Wind Conditions'!$C$6</f>
        <v>12</v>
      </c>
      <c r="I136" s="474">
        <f>'Wind Conditions'!$C$20</f>
        <v>9.8021333333333349E-2</v>
      </c>
      <c r="J136" s="82">
        <f>'Wind Conditions'!$D$20</f>
        <v>7.0999999999999994E-2</v>
      </c>
      <c r="K136" s="73" t="str">
        <f t="shared" si="73"/>
        <v>E</v>
      </c>
      <c r="L136" s="73">
        <v>0</v>
      </c>
      <c r="M136" s="545">
        <v>0</v>
      </c>
      <c r="N136" s="73" t="s">
        <v>202</v>
      </c>
      <c r="O136" s="61">
        <f>VLOOKUP(MOD(180-$L136,360),'Wave and Current Conditions'!$C$33:$E$44,2,TRUE)</f>
        <v>3.16</v>
      </c>
      <c r="P136" s="61">
        <f>VLOOKUP(MOD(180-$L136,360),'Wave and Current Conditions'!$C$33:$E$44,3,TRUE)</f>
        <v>9.77</v>
      </c>
      <c r="Q136" s="73">
        <f t="shared" si="75"/>
        <v>5</v>
      </c>
      <c r="R136" s="76">
        <f t="shared" si="96"/>
        <v>0</v>
      </c>
      <c r="S136" s="35" t="s">
        <v>184</v>
      </c>
      <c r="T136" s="35">
        <f t="shared" si="97"/>
        <v>0</v>
      </c>
      <c r="U136" s="85">
        <f>'Wave and Current Conditions'!$D$99</f>
        <v>0.26</v>
      </c>
      <c r="V136" s="46">
        <v>400</v>
      </c>
      <c r="W136" s="73">
        <v>3600</v>
      </c>
      <c r="X136" s="76">
        <v>0.01</v>
      </c>
      <c r="Y136" s="248"/>
      <c r="Z136" s="239"/>
      <c r="AA136" s="239"/>
      <c r="AB136" s="239" t="str">
        <f t="shared" si="98"/>
        <v>'160100005'</v>
      </c>
      <c r="AC136" s="239" t="str">
        <f t="shared" ref="AC136:AC173" si="117">AC135</f>
        <v>''POW'</v>
      </c>
      <c r="AD136" s="239">
        <f t="shared" si="99"/>
        <v>0</v>
      </c>
      <c r="AE136" s="239">
        <f t="shared" si="100"/>
        <v>12</v>
      </c>
      <c r="AF136" s="239">
        <f t="shared" ref="AF136:AF173" si="118">AF135</f>
        <v>1</v>
      </c>
      <c r="AG136" s="239" t="str">
        <f t="shared" si="101"/>
        <v>'E'</v>
      </c>
      <c r="AH136" s="590">
        <f t="shared" si="113"/>
        <v>1.1762560000000002</v>
      </c>
      <c r="AI136" s="587" t="str">
        <f t="shared" si="114"/>
        <v>'NTM'</v>
      </c>
      <c r="AJ136" s="580">
        <f t="shared" si="115"/>
        <v>7.0999999999999994E-2</v>
      </c>
      <c r="AK136" s="239">
        <f t="shared" ref="AK136:AK173" si="119">AK135</f>
        <v>30</v>
      </c>
      <c r="AL136" s="268">
        <f t="shared" si="102"/>
        <v>0</v>
      </c>
      <c r="AM136" s="249">
        <f t="shared" si="103"/>
        <v>3.16</v>
      </c>
      <c r="AN136" s="249">
        <f t="shared" si="104"/>
        <v>9.77</v>
      </c>
      <c r="AO136" s="239">
        <f t="shared" si="105"/>
        <v>2.4</v>
      </c>
      <c r="AP136" s="239">
        <f t="shared" si="106"/>
        <v>5</v>
      </c>
      <c r="AQ136" s="239">
        <v>0</v>
      </c>
      <c r="AR136" s="239">
        <v>15</v>
      </c>
      <c r="AS136" s="239">
        <f t="shared" si="107"/>
        <v>2.4</v>
      </c>
      <c r="AT136" s="239">
        <v>0</v>
      </c>
      <c r="AU136" s="239">
        <v>0</v>
      </c>
      <c r="AV136" s="239">
        <f t="shared" si="116"/>
        <v>0</v>
      </c>
      <c r="AW136" s="239">
        <f t="shared" si="108"/>
        <v>0.26</v>
      </c>
      <c r="AX136" s="239" t="s">
        <v>14</v>
      </c>
      <c r="AY136" s="239" t="s">
        <v>15</v>
      </c>
      <c r="AZ136" s="239" t="s">
        <v>14</v>
      </c>
      <c r="BA136" s="239" t="s">
        <v>15</v>
      </c>
      <c r="BB136" s="239">
        <v>0</v>
      </c>
      <c r="BC136" s="239">
        <v>0</v>
      </c>
      <c r="BD136" s="239">
        <f t="shared" ref="BD136:BD173" si="120">BD135</f>
        <v>1</v>
      </c>
      <c r="BE136" s="239">
        <f t="shared" si="109"/>
        <v>0</v>
      </c>
      <c r="BF136" s="239">
        <f t="shared" si="110"/>
        <v>4000</v>
      </c>
      <c r="BG136" s="239">
        <v>1</v>
      </c>
      <c r="BH136" s="239">
        <v>1</v>
      </c>
      <c r="BI136" s="239">
        <v>1</v>
      </c>
      <c r="BJ136" s="239"/>
      <c r="BK136" s="239">
        <v>1</v>
      </c>
      <c r="BL136" s="239">
        <v>1</v>
      </c>
      <c r="BM136" s="239">
        <f t="shared" si="111"/>
        <v>400</v>
      </c>
      <c r="BN136" s="239">
        <f t="shared" si="112"/>
        <v>4000</v>
      </c>
      <c r="BO136" s="239">
        <v>0</v>
      </c>
    </row>
    <row r="137" spans="1:67" s="36" customFormat="1" ht="12" customHeight="1" x14ac:dyDescent="0.2">
      <c r="A137" s="77" t="str">
        <f t="shared" si="95"/>
        <v>160100006</v>
      </c>
      <c r="B137" s="78">
        <v>1.6</v>
      </c>
      <c r="C137" s="74" t="s">
        <v>251</v>
      </c>
      <c r="D137" s="78" t="s">
        <v>181</v>
      </c>
      <c r="E137" s="79">
        <v>1</v>
      </c>
      <c r="F137" s="80">
        <v>1.35</v>
      </c>
      <c r="G137" s="78" t="s">
        <v>106</v>
      </c>
      <c r="H137" s="78">
        <f>'Wind Conditions'!$C$6</f>
        <v>12</v>
      </c>
      <c r="I137" s="475">
        <f>'Wind Conditions'!$C$20</f>
        <v>9.8021333333333349E-2</v>
      </c>
      <c r="J137" s="83">
        <f>'Wind Conditions'!$D$20</f>
        <v>7.0999999999999994E-2</v>
      </c>
      <c r="K137" s="78" t="str">
        <f t="shared" si="73"/>
        <v>F</v>
      </c>
      <c r="L137" s="78">
        <v>0</v>
      </c>
      <c r="M137" s="545">
        <v>0</v>
      </c>
      <c r="N137" s="78" t="s">
        <v>202</v>
      </c>
      <c r="O137" s="61">
        <f>VLOOKUP(MOD(180-$L137,360),'Wave and Current Conditions'!$C$33:$E$44,2,TRUE)</f>
        <v>3.16</v>
      </c>
      <c r="P137" s="61">
        <f>VLOOKUP(MOD(180-$L137,360),'Wave and Current Conditions'!$C$33:$E$44,3,TRUE)</f>
        <v>9.77</v>
      </c>
      <c r="Q137" s="78">
        <f t="shared" si="75"/>
        <v>6</v>
      </c>
      <c r="R137" s="80">
        <f t="shared" si="96"/>
        <v>0</v>
      </c>
      <c r="S137" s="36" t="s">
        <v>184</v>
      </c>
      <c r="T137" s="36">
        <f t="shared" si="97"/>
        <v>0</v>
      </c>
      <c r="U137" s="86">
        <f>'Wave and Current Conditions'!$D$99</f>
        <v>0.26</v>
      </c>
      <c r="V137" s="46">
        <v>400</v>
      </c>
      <c r="W137" s="78">
        <v>3600</v>
      </c>
      <c r="X137" s="80">
        <v>0.01</v>
      </c>
      <c r="Y137" s="252"/>
      <c r="Z137" s="250"/>
      <c r="AA137" s="250"/>
      <c r="AB137" s="239" t="str">
        <f t="shared" si="98"/>
        <v>'160100006'</v>
      </c>
      <c r="AC137" s="239" t="str">
        <f t="shared" si="117"/>
        <v>''POW'</v>
      </c>
      <c r="AD137" s="239">
        <f t="shared" si="99"/>
        <v>0</v>
      </c>
      <c r="AE137" s="239">
        <f t="shared" si="100"/>
        <v>12</v>
      </c>
      <c r="AF137" s="239">
        <f t="shared" si="118"/>
        <v>1</v>
      </c>
      <c r="AG137" s="239" t="str">
        <f t="shared" si="101"/>
        <v>'F'</v>
      </c>
      <c r="AH137" s="590">
        <f t="shared" si="113"/>
        <v>1.1762560000000002</v>
      </c>
      <c r="AI137" s="587" t="str">
        <f t="shared" si="114"/>
        <v>'NTM'</v>
      </c>
      <c r="AJ137" s="580">
        <f t="shared" si="115"/>
        <v>7.0999999999999994E-2</v>
      </c>
      <c r="AK137" s="239">
        <f t="shared" si="119"/>
        <v>30</v>
      </c>
      <c r="AL137" s="268">
        <f t="shared" si="102"/>
        <v>0</v>
      </c>
      <c r="AM137" s="249">
        <f t="shared" si="103"/>
        <v>3.16</v>
      </c>
      <c r="AN137" s="249">
        <f t="shared" si="104"/>
        <v>9.77</v>
      </c>
      <c r="AO137" s="239">
        <f t="shared" si="105"/>
        <v>2.4</v>
      </c>
      <c r="AP137" s="239">
        <f t="shared" si="106"/>
        <v>6</v>
      </c>
      <c r="AQ137" s="239">
        <v>0</v>
      </c>
      <c r="AR137" s="239">
        <v>15</v>
      </c>
      <c r="AS137" s="239">
        <f t="shared" si="107"/>
        <v>2.4</v>
      </c>
      <c r="AT137" s="239">
        <v>0</v>
      </c>
      <c r="AU137" s="239">
        <v>0</v>
      </c>
      <c r="AV137" s="239">
        <f t="shared" si="116"/>
        <v>0</v>
      </c>
      <c r="AW137" s="239">
        <f t="shared" si="108"/>
        <v>0.26</v>
      </c>
      <c r="AX137" s="239" t="s">
        <v>14</v>
      </c>
      <c r="AY137" s="239" t="s">
        <v>15</v>
      </c>
      <c r="AZ137" s="239" t="s">
        <v>14</v>
      </c>
      <c r="BA137" s="239" t="s">
        <v>15</v>
      </c>
      <c r="BB137" s="239">
        <v>0</v>
      </c>
      <c r="BC137" s="239">
        <v>0</v>
      </c>
      <c r="BD137" s="239">
        <f t="shared" si="120"/>
        <v>1</v>
      </c>
      <c r="BE137" s="239">
        <f t="shared" si="109"/>
        <v>0</v>
      </c>
      <c r="BF137" s="239">
        <f t="shared" si="110"/>
        <v>4000</v>
      </c>
      <c r="BG137" s="239">
        <v>1</v>
      </c>
      <c r="BH137" s="239">
        <v>1</v>
      </c>
      <c r="BI137" s="239">
        <v>1</v>
      </c>
      <c r="BJ137" s="239"/>
      <c r="BK137" s="239">
        <v>1</v>
      </c>
      <c r="BL137" s="239">
        <v>1</v>
      </c>
      <c r="BM137" s="239">
        <f t="shared" si="111"/>
        <v>400</v>
      </c>
      <c r="BN137" s="239">
        <f t="shared" si="112"/>
        <v>4000</v>
      </c>
      <c r="BO137" s="239">
        <v>0</v>
      </c>
    </row>
    <row r="138" spans="1:67" s="35" customFormat="1" ht="12" customHeight="1" x14ac:dyDescent="0.2">
      <c r="A138" s="72" t="str">
        <f t="shared" si="95"/>
        <v>160103001</v>
      </c>
      <c r="B138" s="73">
        <v>1.6</v>
      </c>
      <c r="C138" s="74" t="s">
        <v>251</v>
      </c>
      <c r="D138" s="73" t="s">
        <v>181</v>
      </c>
      <c r="E138" s="75">
        <v>1</v>
      </c>
      <c r="F138" s="76">
        <v>1.35</v>
      </c>
      <c r="G138" s="73" t="s">
        <v>106</v>
      </c>
      <c r="H138" s="73">
        <f>'Wind Conditions'!$C$6</f>
        <v>12</v>
      </c>
      <c r="I138" s="474">
        <f>'Wind Conditions'!$C$20</f>
        <v>9.8021333333333349E-2</v>
      </c>
      <c r="J138" s="82">
        <f>'Wind Conditions'!$D$20</f>
        <v>7.0999999999999994E-2</v>
      </c>
      <c r="K138" s="73" t="str">
        <f>K132</f>
        <v>A</v>
      </c>
      <c r="L138" s="73">
        <f>L132+30</f>
        <v>30</v>
      </c>
      <c r="M138" s="545">
        <v>-8</v>
      </c>
      <c r="N138" s="73" t="s">
        <v>202</v>
      </c>
      <c r="O138" s="61">
        <f>VLOOKUP(MOD(180-$L138,360),'Wave and Current Conditions'!$C$33:$E$44,2,TRUE)</f>
        <v>2.25</v>
      </c>
      <c r="P138" s="61">
        <f>VLOOKUP(MOD(180-$L138,360),'Wave and Current Conditions'!$C$33:$E$44,3,TRUE)</f>
        <v>9.77</v>
      </c>
      <c r="Q138" s="73">
        <f>Q132</f>
        <v>1</v>
      </c>
      <c r="R138" s="76">
        <f t="shared" si="96"/>
        <v>30</v>
      </c>
      <c r="S138" s="35" t="s">
        <v>184</v>
      </c>
      <c r="T138" s="35">
        <f t="shared" si="97"/>
        <v>30</v>
      </c>
      <c r="U138" s="85">
        <f>'Wave and Current Conditions'!$D$99</f>
        <v>0.26</v>
      </c>
      <c r="V138" s="46">
        <v>400</v>
      </c>
      <c r="W138" s="73">
        <v>3600</v>
      </c>
      <c r="X138" s="76">
        <v>0.01</v>
      </c>
      <c r="Y138" s="248"/>
      <c r="Z138" s="239"/>
      <c r="AA138" s="239"/>
      <c r="AB138" s="239" t="str">
        <f t="shared" si="98"/>
        <v>'160103001'</v>
      </c>
      <c r="AC138" s="239" t="str">
        <f t="shared" si="117"/>
        <v>''POW'</v>
      </c>
      <c r="AD138" s="239">
        <f t="shared" si="99"/>
        <v>30</v>
      </c>
      <c r="AE138" s="239">
        <f t="shared" si="100"/>
        <v>12</v>
      </c>
      <c r="AF138" s="239">
        <f t="shared" si="118"/>
        <v>1</v>
      </c>
      <c r="AG138" s="239" t="str">
        <f t="shared" si="101"/>
        <v>'A'</v>
      </c>
      <c r="AH138" s="590">
        <f t="shared" si="113"/>
        <v>1.1762560000000002</v>
      </c>
      <c r="AI138" s="587" t="str">
        <f t="shared" si="114"/>
        <v>'NTM'</v>
      </c>
      <c r="AJ138" s="580">
        <f t="shared" si="115"/>
        <v>7.0999999999999994E-2</v>
      </c>
      <c r="AK138" s="239">
        <f t="shared" si="119"/>
        <v>30</v>
      </c>
      <c r="AL138" s="268">
        <f t="shared" si="102"/>
        <v>30</v>
      </c>
      <c r="AM138" s="249">
        <f t="shared" si="103"/>
        <v>2.25</v>
      </c>
      <c r="AN138" s="249">
        <f t="shared" si="104"/>
        <v>9.77</v>
      </c>
      <c r="AO138" s="239">
        <f t="shared" si="105"/>
        <v>2.4</v>
      </c>
      <c r="AP138" s="239">
        <f t="shared" si="106"/>
        <v>1</v>
      </c>
      <c r="AQ138" s="239">
        <v>0</v>
      </c>
      <c r="AR138" s="239">
        <v>15</v>
      </c>
      <c r="AS138" s="239">
        <f t="shared" si="107"/>
        <v>2.4</v>
      </c>
      <c r="AT138" s="239">
        <v>0</v>
      </c>
      <c r="AU138" s="239">
        <v>0</v>
      </c>
      <c r="AV138" s="239">
        <f t="shared" si="116"/>
        <v>30</v>
      </c>
      <c r="AW138" s="239">
        <f t="shared" si="108"/>
        <v>0.26</v>
      </c>
      <c r="AX138" s="239" t="s">
        <v>14</v>
      </c>
      <c r="AY138" s="239" t="s">
        <v>15</v>
      </c>
      <c r="AZ138" s="239" t="s">
        <v>14</v>
      </c>
      <c r="BA138" s="239" t="s">
        <v>15</v>
      </c>
      <c r="BB138" s="239">
        <v>0</v>
      </c>
      <c r="BC138" s="239">
        <v>0</v>
      </c>
      <c r="BD138" s="239">
        <f t="shared" si="120"/>
        <v>1</v>
      </c>
      <c r="BE138" s="239">
        <f t="shared" si="109"/>
        <v>-8</v>
      </c>
      <c r="BF138" s="239">
        <f t="shared" si="110"/>
        <v>4000</v>
      </c>
      <c r="BG138" s="239">
        <v>1</v>
      </c>
      <c r="BH138" s="239">
        <v>1</v>
      </c>
      <c r="BI138" s="239">
        <v>1</v>
      </c>
      <c r="BJ138" s="239"/>
      <c r="BK138" s="239">
        <v>1</v>
      </c>
      <c r="BL138" s="239">
        <v>1</v>
      </c>
      <c r="BM138" s="239">
        <f t="shared" si="111"/>
        <v>400</v>
      </c>
      <c r="BN138" s="239">
        <f t="shared" si="112"/>
        <v>4000</v>
      </c>
      <c r="BO138" s="239">
        <v>0</v>
      </c>
    </row>
    <row r="139" spans="1:67" s="35" customFormat="1" ht="12" customHeight="1" x14ac:dyDescent="0.2">
      <c r="A139" s="72" t="str">
        <f t="shared" si="95"/>
        <v>160103002</v>
      </c>
      <c r="B139" s="73">
        <v>1.6</v>
      </c>
      <c r="C139" s="74" t="s">
        <v>251</v>
      </c>
      <c r="D139" s="73" t="s">
        <v>181</v>
      </c>
      <c r="E139" s="75">
        <v>1</v>
      </c>
      <c r="F139" s="76">
        <v>1.35</v>
      </c>
      <c r="G139" s="73" t="s">
        <v>106</v>
      </c>
      <c r="H139" s="73">
        <f>'Wind Conditions'!$C$6</f>
        <v>12</v>
      </c>
      <c r="I139" s="474">
        <f>'Wind Conditions'!$C$20</f>
        <v>9.8021333333333349E-2</v>
      </c>
      <c r="J139" s="82">
        <f>'Wind Conditions'!$D$20</f>
        <v>7.0999999999999994E-2</v>
      </c>
      <c r="K139" s="73" t="str">
        <f t="shared" ref="K139:K173" si="121">K133</f>
        <v>B</v>
      </c>
      <c r="L139" s="73">
        <f t="shared" ref="L139:L173" si="122">L133+30</f>
        <v>30</v>
      </c>
      <c r="M139" s="545">
        <v>-8</v>
      </c>
      <c r="N139" s="73" t="s">
        <v>202</v>
      </c>
      <c r="O139" s="61">
        <f>VLOOKUP(MOD(180-$L139,360),'Wave and Current Conditions'!$C$33:$E$44,2,TRUE)</f>
        <v>2.25</v>
      </c>
      <c r="P139" s="61">
        <f>VLOOKUP(MOD(180-$L139,360),'Wave and Current Conditions'!$C$33:$E$44,3,TRUE)</f>
        <v>9.77</v>
      </c>
      <c r="Q139" s="73">
        <f t="shared" ref="Q139:Q173" si="123">Q133</f>
        <v>2</v>
      </c>
      <c r="R139" s="76">
        <f t="shared" si="96"/>
        <v>30</v>
      </c>
      <c r="S139" s="35" t="s">
        <v>184</v>
      </c>
      <c r="T139" s="35">
        <f t="shared" si="97"/>
        <v>30</v>
      </c>
      <c r="U139" s="85">
        <f>'Wave and Current Conditions'!$D$99</f>
        <v>0.26</v>
      </c>
      <c r="V139" s="46">
        <v>400</v>
      </c>
      <c r="W139" s="73">
        <v>3600</v>
      </c>
      <c r="X139" s="76">
        <v>0.01</v>
      </c>
      <c r="Y139" s="248"/>
      <c r="Z139" s="239"/>
      <c r="AA139" s="239"/>
      <c r="AB139" s="239" t="str">
        <f t="shared" si="98"/>
        <v>'160103002'</v>
      </c>
      <c r="AC139" s="239" t="str">
        <f t="shared" si="117"/>
        <v>''POW'</v>
      </c>
      <c r="AD139" s="239">
        <f t="shared" si="99"/>
        <v>30</v>
      </c>
      <c r="AE139" s="239">
        <f t="shared" si="100"/>
        <v>12</v>
      </c>
      <c r="AF139" s="239">
        <f t="shared" si="118"/>
        <v>1</v>
      </c>
      <c r="AG139" s="239" t="str">
        <f t="shared" si="101"/>
        <v>'B'</v>
      </c>
      <c r="AH139" s="590">
        <f t="shared" si="113"/>
        <v>1.1762560000000002</v>
      </c>
      <c r="AI139" s="587" t="str">
        <f t="shared" si="114"/>
        <v>'NTM'</v>
      </c>
      <c r="AJ139" s="580">
        <f t="shared" si="115"/>
        <v>7.0999999999999994E-2</v>
      </c>
      <c r="AK139" s="239">
        <f t="shared" si="119"/>
        <v>30</v>
      </c>
      <c r="AL139" s="268">
        <f t="shared" si="102"/>
        <v>30</v>
      </c>
      <c r="AM139" s="249">
        <f t="shared" si="103"/>
        <v>2.25</v>
      </c>
      <c r="AN139" s="249">
        <f t="shared" si="104"/>
        <v>9.77</v>
      </c>
      <c r="AO139" s="239">
        <f t="shared" si="105"/>
        <v>2.4</v>
      </c>
      <c r="AP139" s="239">
        <f t="shared" si="106"/>
        <v>2</v>
      </c>
      <c r="AQ139" s="239">
        <v>0</v>
      </c>
      <c r="AR139" s="239">
        <v>15</v>
      </c>
      <c r="AS139" s="239">
        <f t="shared" si="107"/>
        <v>2.4</v>
      </c>
      <c r="AT139" s="239">
        <v>0</v>
      </c>
      <c r="AU139" s="239">
        <v>0</v>
      </c>
      <c r="AV139" s="239">
        <f t="shared" si="116"/>
        <v>30</v>
      </c>
      <c r="AW139" s="239">
        <f t="shared" si="108"/>
        <v>0.26</v>
      </c>
      <c r="AX139" s="239" t="s">
        <v>14</v>
      </c>
      <c r="AY139" s="239" t="s">
        <v>15</v>
      </c>
      <c r="AZ139" s="239" t="s">
        <v>14</v>
      </c>
      <c r="BA139" s="239" t="s">
        <v>15</v>
      </c>
      <c r="BB139" s="239">
        <v>0</v>
      </c>
      <c r="BC139" s="239">
        <v>0</v>
      </c>
      <c r="BD139" s="239">
        <f t="shared" si="120"/>
        <v>1</v>
      </c>
      <c r="BE139" s="239">
        <f t="shared" si="109"/>
        <v>-8</v>
      </c>
      <c r="BF139" s="239">
        <f t="shared" si="110"/>
        <v>4000</v>
      </c>
      <c r="BG139" s="239">
        <v>1</v>
      </c>
      <c r="BH139" s="239">
        <v>1</v>
      </c>
      <c r="BI139" s="239">
        <v>1</v>
      </c>
      <c r="BJ139" s="239"/>
      <c r="BK139" s="239">
        <v>1</v>
      </c>
      <c r="BL139" s="239">
        <v>1</v>
      </c>
      <c r="BM139" s="239">
        <f t="shared" si="111"/>
        <v>400</v>
      </c>
      <c r="BN139" s="239">
        <f t="shared" si="112"/>
        <v>4000</v>
      </c>
      <c r="BO139" s="239">
        <v>0</v>
      </c>
    </row>
    <row r="140" spans="1:67" s="36" customFormat="1" ht="12" customHeight="1" x14ac:dyDescent="0.2">
      <c r="A140" s="72" t="str">
        <f t="shared" si="95"/>
        <v>160103003</v>
      </c>
      <c r="B140" s="73">
        <v>1.6</v>
      </c>
      <c r="C140" s="74" t="s">
        <v>251</v>
      </c>
      <c r="D140" s="73" t="s">
        <v>181</v>
      </c>
      <c r="E140" s="75">
        <v>1</v>
      </c>
      <c r="F140" s="76">
        <v>1.35</v>
      </c>
      <c r="G140" s="73" t="s">
        <v>106</v>
      </c>
      <c r="H140" s="73">
        <f>'Wind Conditions'!$C$6</f>
        <v>12</v>
      </c>
      <c r="I140" s="474">
        <f>'Wind Conditions'!$C$20</f>
        <v>9.8021333333333349E-2</v>
      </c>
      <c r="J140" s="82">
        <f>'Wind Conditions'!$D$20</f>
        <v>7.0999999999999994E-2</v>
      </c>
      <c r="K140" s="73" t="str">
        <f t="shared" si="121"/>
        <v>C</v>
      </c>
      <c r="L140" s="73">
        <f t="shared" si="122"/>
        <v>30</v>
      </c>
      <c r="M140" s="545">
        <v>-8</v>
      </c>
      <c r="N140" s="73" t="s">
        <v>202</v>
      </c>
      <c r="O140" s="61">
        <f>VLOOKUP(MOD(180-$L140,360),'Wave and Current Conditions'!$C$33:$E$44,2,TRUE)</f>
        <v>2.25</v>
      </c>
      <c r="P140" s="61">
        <f>VLOOKUP(MOD(180-$L140,360),'Wave and Current Conditions'!$C$33:$E$44,3,TRUE)</f>
        <v>9.77</v>
      </c>
      <c r="Q140" s="73">
        <f t="shared" si="123"/>
        <v>3</v>
      </c>
      <c r="R140" s="76">
        <f t="shared" si="96"/>
        <v>30</v>
      </c>
      <c r="S140" s="35" t="s">
        <v>184</v>
      </c>
      <c r="T140" s="35">
        <f t="shared" si="97"/>
        <v>30</v>
      </c>
      <c r="U140" s="85">
        <f>'Wave and Current Conditions'!$D$99</f>
        <v>0.26</v>
      </c>
      <c r="V140" s="46">
        <v>400</v>
      </c>
      <c r="W140" s="73">
        <v>3600</v>
      </c>
      <c r="X140" s="76">
        <v>0.01</v>
      </c>
      <c r="Y140" s="248"/>
      <c r="Z140" s="250"/>
      <c r="AA140" s="250"/>
      <c r="AB140" s="239" t="str">
        <f t="shared" si="98"/>
        <v>'160103003'</v>
      </c>
      <c r="AC140" s="239" t="str">
        <f t="shared" si="117"/>
        <v>''POW'</v>
      </c>
      <c r="AD140" s="239">
        <f t="shared" si="99"/>
        <v>30</v>
      </c>
      <c r="AE140" s="239">
        <f t="shared" si="100"/>
        <v>12</v>
      </c>
      <c r="AF140" s="239">
        <f t="shared" si="118"/>
        <v>1</v>
      </c>
      <c r="AG140" s="239" t="str">
        <f t="shared" si="101"/>
        <v>'C'</v>
      </c>
      <c r="AH140" s="590">
        <f t="shared" si="113"/>
        <v>1.1762560000000002</v>
      </c>
      <c r="AI140" s="587" t="str">
        <f t="shared" si="114"/>
        <v>'NTM'</v>
      </c>
      <c r="AJ140" s="580">
        <f t="shared" si="115"/>
        <v>7.0999999999999994E-2</v>
      </c>
      <c r="AK140" s="239">
        <f t="shared" si="119"/>
        <v>30</v>
      </c>
      <c r="AL140" s="268">
        <f t="shared" si="102"/>
        <v>30</v>
      </c>
      <c r="AM140" s="249">
        <f t="shared" si="103"/>
        <v>2.25</v>
      </c>
      <c r="AN140" s="249">
        <f t="shared" si="104"/>
        <v>9.77</v>
      </c>
      <c r="AO140" s="239">
        <f t="shared" si="105"/>
        <v>2.4</v>
      </c>
      <c r="AP140" s="239">
        <f t="shared" si="106"/>
        <v>3</v>
      </c>
      <c r="AQ140" s="239">
        <v>0</v>
      </c>
      <c r="AR140" s="239">
        <v>15</v>
      </c>
      <c r="AS140" s="239">
        <f t="shared" si="107"/>
        <v>2.4</v>
      </c>
      <c r="AT140" s="239">
        <v>0</v>
      </c>
      <c r="AU140" s="239">
        <v>0</v>
      </c>
      <c r="AV140" s="239">
        <f t="shared" si="116"/>
        <v>30</v>
      </c>
      <c r="AW140" s="239">
        <f t="shared" si="108"/>
        <v>0.26</v>
      </c>
      <c r="AX140" s="239" t="s">
        <v>14</v>
      </c>
      <c r="AY140" s="239" t="s">
        <v>15</v>
      </c>
      <c r="AZ140" s="239" t="s">
        <v>14</v>
      </c>
      <c r="BA140" s="239" t="s">
        <v>15</v>
      </c>
      <c r="BB140" s="239">
        <v>0</v>
      </c>
      <c r="BC140" s="239">
        <v>0</v>
      </c>
      <c r="BD140" s="239">
        <f t="shared" si="120"/>
        <v>1</v>
      </c>
      <c r="BE140" s="239">
        <f t="shared" si="109"/>
        <v>-8</v>
      </c>
      <c r="BF140" s="239">
        <f t="shared" si="110"/>
        <v>4000</v>
      </c>
      <c r="BG140" s="239">
        <v>1</v>
      </c>
      <c r="BH140" s="239">
        <v>1</v>
      </c>
      <c r="BI140" s="239">
        <v>1</v>
      </c>
      <c r="BJ140" s="239"/>
      <c r="BK140" s="239">
        <v>1</v>
      </c>
      <c r="BL140" s="239">
        <v>1</v>
      </c>
      <c r="BM140" s="239">
        <f t="shared" si="111"/>
        <v>400</v>
      </c>
      <c r="BN140" s="239">
        <f t="shared" si="112"/>
        <v>4000</v>
      </c>
      <c r="BO140" s="239">
        <v>0</v>
      </c>
    </row>
    <row r="141" spans="1:67" s="35" customFormat="1" ht="12" customHeight="1" x14ac:dyDescent="0.2">
      <c r="A141" s="72" t="str">
        <f t="shared" si="95"/>
        <v>160103004</v>
      </c>
      <c r="B141" s="73">
        <v>1.6</v>
      </c>
      <c r="C141" s="74" t="s">
        <v>251</v>
      </c>
      <c r="D141" s="73" t="s">
        <v>181</v>
      </c>
      <c r="E141" s="75">
        <v>1</v>
      </c>
      <c r="F141" s="76">
        <v>1.35</v>
      </c>
      <c r="G141" s="72" t="s">
        <v>106</v>
      </c>
      <c r="H141" s="73">
        <f>'Wind Conditions'!$C$6</f>
        <v>12</v>
      </c>
      <c r="I141" s="474">
        <f>'Wind Conditions'!$C$20</f>
        <v>9.8021333333333349E-2</v>
      </c>
      <c r="J141" s="82">
        <f>'Wind Conditions'!$D$20</f>
        <v>7.0999999999999994E-2</v>
      </c>
      <c r="K141" s="73" t="str">
        <f t="shared" si="121"/>
        <v>D</v>
      </c>
      <c r="L141" s="73">
        <f t="shared" si="122"/>
        <v>30</v>
      </c>
      <c r="M141" s="545">
        <v>-8</v>
      </c>
      <c r="N141" s="73" t="s">
        <v>202</v>
      </c>
      <c r="O141" s="61">
        <f>VLOOKUP(MOD(180-$L141,360),'Wave and Current Conditions'!$C$33:$E$44,2,TRUE)</f>
        <v>2.25</v>
      </c>
      <c r="P141" s="61">
        <f>VLOOKUP(MOD(180-$L141,360),'Wave and Current Conditions'!$C$33:$E$44,3,TRUE)</f>
        <v>9.77</v>
      </c>
      <c r="Q141" s="73">
        <f t="shared" si="123"/>
        <v>4</v>
      </c>
      <c r="R141" s="76">
        <f t="shared" si="96"/>
        <v>30</v>
      </c>
      <c r="S141" s="35" t="s">
        <v>184</v>
      </c>
      <c r="T141" s="35">
        <f t="shared" si="97"/>
        <v>30</v>
      </c>
      <c r="U141" s="85">
        <f>'Wave and Current Conditions'!$D$99</f>
        <v>0.26</v>
      </c>
      <c r="V141" s="46">
        <v>400</v>
      </c>
      <c r="W141" s="73">
        <v>3600</v>
      </c>
      <c r="X141" s="76">
        <v>0.01</v>
      </c>
      <c r="Y141" s="248"/>
      <c r="Z141" s="239"/>
      <c r="AA141" s="239"/>
      <c r="AB141" s="239" t="str">
        <f t="shared" si="98"/>
        <v>'160103004'</v>
      </c>
      <c r="AC141" s="239" t="str">
        <f t="shared" si="117"/>
        <v>''POW'</v>
      </c>
      <c r="AD141" s="239">
        <f t="shared" si="99"/>
        <v>30</v>
      </c>
      <c r="AE141" s="239">
        <f t="shared" si="100"/>
        <v>12</v>
      </c>
      <c r="AF141" s="239">
        <f t="shared" si="118"/>
        <v>1</v>
      </c>
      <c r="AG141" s="239" t="str">
        <f t="shared" si="101"/>
        <v>'D'</v>
      </c>
      <c r="AH141" s="590">
        <f t="shared" si="113"/>
        <v>1.1762560000000002</v>
      </c>
      <c r="AI141" s="587" t="str">
        <f t="shared" si="114"/>
        <v>'NTM'</v>
      </c>
      <c r="AJ141" s="580">
        <f t="shared" si="115"/>
        <v>7.0999999999999994E-2</v>
      </c>
      <c r="AK141" s="239">
        <f t="shared" si="119"/>
        <v>30</v>
      </c>
      <c r="AL141" s="268">
        <f t="shared" si="102"/>
        <v>30</v>
      </c>
      <c r="AM141" s="249">
        <f t="shared" si="103"/>
        <v>2.25</v>
      </c>
      <c r="AN141" s="249">
        <f t="shared" si="104"/>
        <v>9.77</v>
      </c>
      <c r="AO141" s="239">
        <f t="shared" si="105"/>
        <v>2.4</v>
      </c>
      <c r="AP141" s="239">
        <f t="shared" si="106"/>
        <v>4</v>
      </c>
      <c r="AQ141" s="239">
        <v>0</v>
      </c>
      <c r="AR141" s="239">
        <v>15</v>
      </c>
      <c r="AS141" s="239">
        <f t="shared" si="107"/>
        <v>2.4</v>
      </c>
      <c r="AT141" s="239">
        <v>0</v>
      </c>
      <c r="AU141" s="239">
        <v>0</v>
      </c>
      <c r="AV141" s="239">
        <f t="shared" si="116"/>
        <v>30</v>
      </c>
      <c r="AW141" s="239">
        <f t="shared" si="108"/>
        <v>0.26</v>
      </c>
      <c r="AX141" s="239" t="s">
        <v>14</v>
      </c>
      <c r="AY141" s="239" t="s">
        <v>15</v>
      </c>
      <c r="AZ141" s="239" t="s">
        <v>14</v>
      </c>
      <c r="BA141" s="239" t="s">
        <v>15</v>
      </c>
      <c r="BB141" s="239">
        <v>0</v>
      </c>
      <c r="BC141" s="239">
        <v>0</v>
      </c>
      <c r="BD141" s="239">
        <f t="shared" si="120"/>
        <v>1</v>
      </c>
      <c r="BE141" s="239">
        <f t="shared" si="109"/>
        <v>-8</v>
      </c>
      <c r="BF141" s="239">
        <f t="shared" si="110"/>
        <v>4000</v>
      </c>
      <c r="BG141" s="239">
        <v>1</v>
      </c>
      <c r="BH141" s="239">
        <v>1</v>
      </c>
      <c r="BI141" s="239">
        <v>1</v>
      </c>
      <c r="BJ141" s="239"/>
      <c r="BK141" s="239">
        <v>1</v>
      </c>
      <c r="BL141" s="239">
        <v>1</v>
      </c>
      <c r="BM141" s="239">
        <f t="shared" si="111"/>
        <v>400</v>
      </c>
      <c r="BN141" s="239">
        <f t="shared" si="112"/>
        <v>4000</v>
      </c>
      <c r="BO141" s="239">
        <v>0</v>
      </c>
    </row>
    <row r="142" spans="1:67" s="35" customFormat="1" ht="12" customHeight="1" x14ac:dyDescent="0.2">
      <c r="A142" s="72" t="str">
        <f t="shared" si="95"/>
        <v>160103005</v>
      </c>
      <c r="B142" s="73">
        <v>1.6</v>
      </c>
      <c r="C142" s="74" t="s">
        <v>251</v>
      </c>
      <c r="D142" s="73" t="s">
        <v>181</v>
      </c>
      <c r="E142" s="75">
        <v>1</v>
      </c>
      <c r="F142" s="76">
        <v>1.35</v>
      </c>
      <c r="G142" s="73" t="s">
        <v>106</v>
      </c>
      <c r="H142" s="73">
        <f>'Wind Conditions'!$C$6</f>
        <v>12</v>
      </c>
      <c r="I142" s="474">
        <f>'Wind Conditions'!$C$20</f>
        <v>9.8021333333333349E-2</v>
      </c>
      <c r="J142" s="82">
        <f>'Wind Conditions'!$D$20</f>
        <v>7.0999999999999994E-2</v>
      </c>
      <c r="K142" s="73" t="str">
        <f t="shared" si="121"/>
        <v>E</v>
      </c>
      <c r="L142" s="73">
        <f t="shared" si="122"/>
        <v>30</v>
      </c>
      <c r="M142" s="545">
        <v>-8</v>
      </c>
      <c r="N142" s="73" t="s">
        <v>202</v>
      </c>
      <c r="O142" s="61">
        <f>VLOOKUP(MOD(180-$L142,360),'Wave and Current Conditions'!$C$33:$E$44,2,TRUE)</f>
        <v>2.25</v>
      </c>
      <c r="P142" s="61">
        <f>VLOOKUP(MOD(180-$L142,360),'Wave and Current Conditions'!$C$33:$E$44,3,TRUE)</f>
        <v>9.77</v>
      </c>
      <c r="Q142" s="73">
        <f t="shared" si="123"/>
        <v>5</v>
      </c>
      <c r="R142" s="76">
        <f t="shared" si="96"/>
        <v>30</v>
      </c>
      <c r="S142" s="35" t="s">
        <v>184</v>
      </c>
      <c r="T142" s="35">
        <f t="shared" si="97"/>
        <v>30</v>
      </c>
      <c r="U142" s="85">
        <f>'Wave and Current Conditions'!$D$99</f>
        <v>0.26</v>
      </c>
      <c r="V142" s="46">
        <v>400</v>
      </c>
      <c r="W142" s="73">
        <v>3600</v>
      </c>
      <c r="X142" s="76">
        <v>0.01</v>
      </c>
      <c r="Y142" s="248"/>
      <c r="Z142" s="239"/>
      <c r="AA142" s="239"/>
      <c r="AB142" s="239" t="str">
        <f t="shared" si="98"/>
        <v>'160103005'</v>
      </c>
      <c r="AC142" s="239" t="str">
        <f t="shared" si="117"/>
        <v>''POW'</v>
      </c>
      <c r="AD142" s="239">
        <f t="shared" si="99"/>
        <v>30</v>
      </c>
      <c r="AE142" s="239">
        <f t="shared" si="100"/>
        <v>12</v>
      </c>
      <c r="AF142" s="239">
        <f t="shared" si="118"/>
        <v>1</v>
      </c>
      <c r="AG142" s="239" t="str">
        <f t="shared" si="101"/>
        <v>'E'</v>
      </c>
      <c r="AH142" s="590">
        <f t="shared" si="113"/>
        <v>1.1762560000000002</v>
      </c>
      <c r="AI142" s="587" t="str">
        <f t="shared" si="114"/>
        <v>'NTM'</v>
      </c>
      <c r="AJ142" s="580">
        <f t="shared" si="115"/>
        <v>7.0999999999999994E-2</v>
      </c>
      <c r="AK142" s="239">
        <f t="shared" si="119"/>
        <v>30</v>
      </c>
      <c r="AL142" s="268">
        <f t="shared" si="102"/>
        <v>30</v>
      </c>
      <c r="AM142" s="249">
        <f t="shared" si="103"/>
        <v>2.25</v>
      </c>
      <c r="AN142" s="249">
        <f t="shared" si="104"/>
        <v>9.77</v>
      </c>
      <c r="AO142" s="239">
        <f t="shared" si="105"/>
        <v>2.4</v>
      </c>
      <c r="AP142" s="239">
        <f t="shared" si="106"/>
        <v>5</v>
      </c>
      <c r="AQ142" s="239">
        <v>0</v>
      </c>
      <c r="AR142" s="239">
        <v>15</v>
      </c>
      <c r="AS142" s="239">
        <f t="shared" si="107"/>
        <v>2.4</v>
      </c>
      <c r="AT142" s="239">
        <v>0</v>
      </c>
      <c r="AU142" s="239">
        <v>0</v>
      </c>
      <c r="AV142" s="239">
        <f t="shared" si="116"/>
        <v>30</v>
      </c>
      <c r="AW142" s="239">
        <f t="shared" si="108"/>
        <v>0.26</v>
      </c>
      <c r="AX142" s="239" t="s">
        <v>14</v>
      </c>
      <c r="AY142" s="239" t="s">
        <v>15</v>
      </c>
      <c r="AZ142" s="239" t="s">
        <v>14</v>
      </c>
      <c r="BA142" s="239" t="s">
        <v>15</v>
      </c>
      <c r="BB142" s="239">
        <v>0</v>
      </c>
      <c r="BC142" s="239">
        <v>0</v>
      </c>
      <c r="BD142" s="239">
        <f t="shared" si="120"/>
        <v>1</v>
      </c>
      <c r="BE142" s="239">
        <f t="shared" si="109"/>
        <v>-8</v>
      </c>
      <c r="BF142" s="239">
        <f t="shared" si="110"/>
        <v>4000</v>
      </c>
      <c r="BG142" s="239">
        <v>1</v>
      </c>
      <c r="BH142" s="239">
        <v>1</v>
      </c>
      <c r="BI142" s="239">
        <v>1</v>
      </c>
      <c r="BJ142" s="239"/>
      <c r="BK142" s="239">
        <v>1</v>
      </c>
      <c r="BL142" s="239">
        <v>1</v>
      </c>
      <c r="BM142" s="239">
        <f t="shared" si="111"/>
        <v>400</v>
      </c>
      <c r="BN142" s="239">
        <f t="shared" si="112"/>
        <v>4000</v>
      </c>
      <c r="BO142" s="239">
        <v>0</v>
      </c>
    </row>
    <row r="143" spans="1:67" s="36" customFormat="1" ht="12" customHeight="1" x14ac:dyDescent="0.2">
      <c r="A143" s="77" t="str">
        <f t="shared" si="95"/>
        <v>160103006</v>
      </c>
      <c r="B143" s="78">
        <v>1.6</v>
      </c>
      <c r="C143" s="74" t="s">
        <v>251</v>
      </c>
      <c r="D143" s="78" t="s">
        <v>181</v>
      </c>
      <c r="E143" s="79">
        <v>1</v>
      </c>
      <c r="F143" s="80">
        <v>1.35</v>
      </c>
      <c r="G143" s="78" t="s">
        <v>106</v>
      </c>
      <c r="H143" s="78">
        <f>'Wind Conditions'!$C$6</f>
        <v>12</v>
      </c>
      <c r="I143" s="475">
        <f>'Wind Conditions'!$C$20</f>
        <v>9.8021333333333349E-2</v>
      </c>
      <c r="J143" s="83">
        <f>'Wind Conditions'!$D$20</f>
        <v>7.0999999999999994E-2</v>
      </c>
      <c r="K143" s="78" t="str">
        <f t="shared" si="121"/>
        <v>F</v>
      </c>
      <c r="L143" s="78">
        <f t="shared" si="122"/>
        <v>30</v>
      </c>
      <c r="M143" s="545">
        <v>-8</v>
      </c>
      <c r="N143" s="78" t="s">
        <v>202</v>
      </c>
      <c r="O143" s="61">
        <f>VLOOKUP(MOD(180-$L143,360),'Wave and Current Conditions'!$C$33:$E$44,2,TRUE)</f>
        <v>2.25</v>
      </c>
      <c r="P143" s="61">
        <f>VLOOKUP(MOD(180-$L143,360),'Wave and Current Conditions'!$C$33:$E$44,3,TRUE)</f>
        <v>9.77</v>
      </c>
      <c r="Q143" s="78">
        <f t="shared" si="123"/>
        <v>6</v>
      </c>
      <c r="R143" s="80">
        <f t="shared" si="96"/>
        <v>30</v>
      </c>
      <c r="S143" s="36" t="s">
        <v>184</v>
      </c>
      <c r="T143" s="36">
        <f t="shared" si="97"/>
        <v>30</v>
      </c>
      <c r="U143" s="86">
        <f>'Wave and Current Conditions'!$D$99</f>
        <v>0.26</v>
      </c>
      <c r="V143" s="46">
        <v>400</v>
      </c>
      <c r="W143" s="78">
        <v>3600</v>
      </c>
      <c r="X143" s="80">
        <v>0.01</v>
      </c>
      <c r="Y143" s="252"/>
      <c r="Z143" s="250"/>
      <c r="AA143" s="250"/>
      <c r="AB143" s="239" t="str">
        <f t="shared" si="98"/>
        <v>'160103006'</v>
      </c>
      <c r="AC143" s="239" t="str">
        <f t="shared" si="117"/>
        <v>''POW'</v>
      </c>
      <c r="AD143" s="239">
        <f t="shared" si="99"/>
        <v>30</v>
      </c>
      <c r="AE143" s="239">
        <f t="shared" si="100"/>
        <v>12</v>
      </c>
      <c r="AF143" s="239">
        <f t="shared" si="118"/>
        <v>1</v>
      </c>
      <c r="AG143" s="239" t="str">
        <f t="shared" si="101"/>
        <v>'F'</v>
      </c>
      <c r="AH143" s="590">
        <f t="shared" si="113"/>
        <v>1.1762560000000002</v>
      </c>
      <c r="AI143" s="587" t="str">
        <f t="shared" si="114"/>
        <v>'NTM'</v>
      </c>
      <c r="AJ143" s="580">
        <f t="shared" si="115"/>
        <v>7.0999999999999994E-2</v>
      </c>
      <c r="AK143" s="239">
        <f t="shared" si="119"/>
        <v>30</v>
      </c>
      <c r="AL143" s="268">
        <f t="shared" si="102"/>
        <v>30</v>
      </c>
      <c r="AM143" s="249">
        <f t="shared" si="103"/>
        <v>2.25</v>
      </c>
      <c r="AN143" s="249">
        <f t="shared" si="104"/>
        <v>9.77</v>
      </c>
      <c r="AO143" s="239">
        <f t="shared" si="105"/>
        <v>2.4</v>
      </c>
      <c r="AP143" s="239">
        <f t="shared" si="106"/>
        <v>6</v>
      </c>
      <c r="AQ143" s="239">
        <v>0</v>
      </c>
      <c r="AR143" s="239">
        <v>15</v>
      </c>
      <c r="AS143" s="239">
        <f t="shared" si="107"/>
        <v>2.4</v>
      </c>
      <c r="AT143" s="239">
        <v>0</v>
      </c>
      <c r="AU143" s="239">
        <v>0</v>
      </c>
      <c r="AV143" s="239">
        <f t="shared" si="116"/>
        <v>30</v>
      </c>
      <c r="AW143" s="239">
        <f t="shared" si="108"/>
        <v>0.26</v>
      </c>
      <c r="AX143" s="239" t="s">
        <v>14</v>
      </c>
      <c r="AY143" s="239" t="s">
        <v>15</v>
      </c>
      <c r="AZ143" s="239" t="s">
        <v>14</v>
      </c>
      <c r="BA143" s="239" t="s">
        <v>15</v>
      </c>
      <c r="BB143" s="239">
        <v>0</v>
      </c>
      <c r="BC143" s="239">
        <v>0</v>
      </c>
      <c r="BD143" s="239">
        <f t="shared" si="120"/>
        <v>1</v>
      </c>
      <c r="BE143" s="239">
        <f t="shared" si="109"/>
        <v>-8</v>
      </c>
      <c r="BF143" s="239">
        <f t="shared" si="110"/>
        <v>4000</v>
      </c>
      <c r="BG143" s="239">
        <v>1</v>
      </c>
      <c r="BH143" s="239">
        <v>1</v>
      </c>
      <c r="BI143" s="239">
        <v>1</v>
      </c>
      <c r="BJ143" s="239"/>
      <c r="BK143" s="239">
        <v>1</v>
      </c>
      <c r="BL143" s="239">
        <v>1</v>
      </c>
      <c r="BM143" s="239">
        <f t="shared" si="111"/>
        <v>400</v>
      </c>
      <c r="BN143" s="239">
        <f t="shared" si="112"/>
        <v>4000</v>
      </c>
      <c r="BO143" s="239">
        <v>0</v>
      </c>
    </row>
    <row r="144" spans="1:67" s="35" customFormat="1" ht="12" customHeight="1" x14ac:dyDescent="0.2">
      <c r="A144" s="72" t="str">
        <f t="shared" si="95"/>
        <v>160106001</v>
      </c>
      <c r="B144" s="73">
        <v>1.6</v>
      </c>
      <c r="C144" s="74" t="s">
        <v>251</v>
      </c>
      <c r="D144" s="73" t="s">
        <v>181</v>
      </c>
      <c r="E144" s="75">
        <v>1</v>
      </c>
      <c r="F144" s="76">
        <v>1.35</v>
      </c>
      <c r="G144" s="73" t="s">
        <v>106</v>
      </c>
      <c r="H144" s="73">
        <f>'Wind Conditions'!$C$6</f>
        <v>12</v>
      </c>
      <c r="I144" s="474">
        <f>'Wind Conditions'!$C$20</f>
        <v>9.8021333333333349E-2</v>
      </c>
      <c r="J144" s="82">
        <f>'Wind Conditions'!$D$20</f>
        <v>7.0999999999999994E-2</v>
      </c>
      <c r="K144" s="73" t="str">
        <f t="shared" si="121"/>
        <v>A</v>
      </c>
      <c r="L144" s="73">
        <f t="shared" si="122"/>
        <v>60</v>
      </c>
      <c r="M144" s="545">
        <v>-16</v>
      </c>
      <c r="N144" s="73" t="s">
        <v>202</v>
      </c>
      <c r="O144" s="61">
        <f>VLOOKUP(MOD(180-$L144,360),'Wave and Current Conditions'!$C$33:$E$44,2,TRUE)</f>
        <v>2.25</v>
      </c>
      <c r="P144" s="61">
        <f>VLOOKUP(MOD(180-$L144,360),'Wave and Current Conditions'!$C$33:$E$44,3,TRUE)</f>
        <v>9.77</v>
      </c>
      <c r="Q144" s="73">
        <f t="shared" si="123"/>
        <v>1</v>
      </c>
      <c r="R144" s="76">
        <f t="shared" si="96"/>
        <v>60</v>
      </c>
      <c r="S144" s="35" t="s">
        <v>184</v>
      </c>
      <c r="T144" s="35">
        <f t="shared" si="97"/>
        <v>60</v>
      </c>
      <c r="U144" s="85">
        <f>'Wave and Current Conditions'!$D$99</f>
        <v>0.26</v>
      </c>
      <c r="V144" s="46">
        <v>400</v>
      </c>
      <c r="W144" s="73">
        <v>3600</v>
      </c>
      <c r="X144" s="76">
        <v>0.01</v>
      </c>
      <c r="Y144" s="248"/>
      <c r="Z144" s="239"/>
      <c r="AA144" s="239"/>
      <c r="AB144" s="239" t="str">
        <f t="shared" si="98"/>
        <v>'160106001'</v>
      </c>
      <c r="AC144" s="239" t="str">
        <f t="shared" si="117"/>
        <v>''POW'</v>
      </c>
      <c r="AD144" s="239">
        <f t="shared" si="99"/>
        <v>60</v>
      </c>
      <c r="AE144" s="239">
        <f t="shared" si="100"/>
        <v>12</v>
      </c>
      <c r="AF144" s="239">
        <f t="shared" si="118"/>
        <v>1</v>
      </c>
      <c r="AG144" s="239" t="str">
        <f t="shared" si="101"/>
        <v>'A'</v>
      </c>
      <c r="AH144" s="590">
        <f t="shared" si="113"/>
        <v>1.1762560000000002</v>
      </c>
      <c r="AI144" s="587" t="str">
        <f t="shared" si="114"/>
        <v>'NTM'</v>
      </c>
      <c r="AJ144" s="580">
        <f t="shared" si="115"/>
        <v>7.0999999999999994E-2</v>
      </c>
      <c r="AK144" s="239">
        <f t="shared" si="119"/>
        <v>30</v>
      </c>
      <c r="AL144" s="268">
        <f t="shared" si="102"/>
        <v>60</v>
      </c>
      <c r="AM144" s="249">
        <f t="shared" si="103"/>
        <v>2.25</v>
      </c>
      <c r="AN144" s="249">
        <f t="shared" si="104"/>
        <v>9.77</v>
      </c>
      <c r="AO144" s="239">
        <f t="shared" si="105"/>
        <v>2.4</v>
      </c>
      <c r="AP144" s="239">
        <f t="shared" si="106"/>
        <v>1</v>
      </c>
      <c r="AQ144" s="239">
        <v>0</v>
      </c>
      <c r="AR144" s="239">
        <v>15</v>
      </c>
      <c r="AS144" s="239">
        <f t="shared" si="107"/>
        <v>2.4</v>
      </c>
      <c r="AT144" s="239">
        <v>0</v>
      </c>
      <c r="AU144" s="239">
        <v>0</v>
      </c>
      <c r="AV144" s="239">
        <f t="shared" si="116"/>
        <v>60</v>
      </c>
      <c r="AW144" s="239">
        <f t="shared" si="108"/>
        <v>0.26</v>
      </c>
      <c r="AX144" s="239" t="s">
        <v>14</v>
      </c>
      <c r="AY144" s="239" t="s">
        <v>15</v>
      </c>
      <c r="AZ144" s="239" t="s">
        <v>14</v>
      </c>
      <c r="BA144" s="239" t="s">
        <v>15</v>
      </c>
      <c r="BB144" s="239">
        <v>0</v>
      </c>
      <c r="BC144" s="239">
        <v>0</v>
      </c>
      <c r="BD144" s="239">
        <f t="shared" si="120"/>
        <v>1</v>
      </c>
      <c r="BE144" s="239">
        <f t="shared" si="109"/>
        <v>-16</v>
      </c>
      <c r="BF144" s="239">
        <f t="shared" si="110"/>
        <v>4000</v>
      </c>
      <c r="BG144" s="239">
        <v>1</v>
      </c>
      <c r="BH144" s="239">
        <v>1</v>
      </c>
      <c r="BI144" s="239">
        <v>1</v>
      </c>
      <c r="BJ144" s="239"/>
      <c r="BK144" s="239">
        <v>1</v>
      </c>
      <c r="BL144" s="239">
        <v>1</v>
      </c>
      <c r="BM144" s="239">
        <f t="shared" si="111"/>
        <v>400</v>
      </c>
      <c r="BN144" s="239">
        <f t="shared" si="112"/>
        <v>4000</v>
      </c>
      <c r="BO144" s="239">
        <v>0</v>
      </c>
    </row>
    <row r="145" spans="1:67" s="35" customFormat="1" ht="12" customHeight="1" x14ac:dyDescent="0.2">
      <c r="A145" s="72" t="str">
        <f t="shared" si="95"/>
        <v>160106002</v>
      </c>
      <c r="B145" s="73">
        <v>1.6</v>
      </c>
      <c r="C145" s="74" t="s">
        <v>251</v>
      </c>
      <c r="D145" s="73" t="s">
        <v>181</v>
      </c>
      <c r="E145" s="75">
        <v>1</v>
      </c>
      <c r="F145" s="76">
        <v>1.35</v>
      </c>
      <c r="G145" s="73" t="s">
        <v>106</v>
      </c>
      <c r="H145" s="73">
        <f>'Wind Conditions'!$C$6</f>
        <v>12</v>
      </c>
      <c r="I145" s="474">
        <f>'Wind Conditions'!$C$20</f>
        <v>9.8021333333333349E-2</v>
      </c>
      <c r="J145" s="82">
        <f>'Wind Conditions'!$D$20</f>
        <v>7.0999999999999994E-2</v>
      </c>
      <c r="K145" s="73" t="str">
        <f t="shared" si="121"/>
        <v>B</v>
      </c>
      <c r="L145" s="73">
        <f t="shared" si="122"/>
        <v>60</v>
      </c>
      <c r="M145" s="545">
        <v>-16</v>
      </c>
      <c r="N145" s="73" t="s">
        <v>202</v>
      </c>
      <c r="O145" s="61">
        <f>VLOOKUP(MOD(180-$L145,360),'Wave and Current Conditions'!$C$33:$E$44,2,TRUE)</f>
        <v>2.25</v>
      </c>
      <c r="P145" s="61">
        <f>VLOOKUP(MOD(180-$L145,360),'Wave and Current Conditions'!$C$33:$E$44,3,TRUE)</f>
        <v>9.77</v>
      </c>
      <c r="Q145" s="73">
        <f t="shared" si="123"/>
        <v>2</v>
      </c>
      <c r="R145" s="76">
        <f t="shared" si="96"/>
        <v>60</v>
      </c>
      <c r="S145" s="35" t="s">
        <v>184</v>
      </c>
      <c r="T145" s="35">
        <f t="shared" si="97"/>
        <v>60</v>
      </c>
      <c r="U145" s="85">
        <f>'Wave and Current Conditions'!$D$99</f>
        <v>0.26</v>
      </c>
      <c r="V145" s="46">
        <v>400</v>
      </c>
      <c r="W145" s="73">
        <v>3600</v>
      </c>
      <c r="X145" s="76">
        <v>0.01</v>
      </c>
      <c r="Y145" s="248"/>
      <c r="Z145" s="239"/>
      <c r="AA145" s="239"/>
      <c r="AB145" s="239" t="str">
        <f t="shared" si="98"/>
        <v>'160106002'</v>
      </c>
      <c r="AC145" s="239" t="str">
        <f t="shared" si="117"/>
        <v>''POW'</v>
      </c>
      <c r="AD145" s="239">
        <f t="shared" si="99"/>
        <v>60</v>
      </c>
      <c r="AE145" s="239">
        <f t="shared" si="100"/>
        <v>12</v>
      </c>
      <c r="AF145" s="239">
        <f t="shared" si="118"/>
        <v>1</v>
      </c>
      <c r="AG145" s="239" t="str">
        <f t="shared" si="101"/>
        <v>'B'</v>
      </c>
      <c r="AH145" s="590">
        <f t="shared" si="113"/>
        <v>1.1762560000000002</v>
      </c>
      <c r="AI145" s="587" t="str">
        <f t="shared" si="114"/>
        <v>'NTM'</v>
      </c>
      <c r="AJ145" s="580">
        <f t="shared" si="115"/>
        <v>7.0999999999999994E-2</v>
      </c>
      <c r="AK145" s="239">
        <f t="shared" si="119"/>
        <v>30</v>
      </c>
      <c r="AL145" s="268">
        <f t="shared" si="102"/>
        <v>60</v>
      </c>
      <c r="AM145" s="249">
        <f t="shared" si="103"/>
        <v>2.25</v>
      </c>
      <c r="AN145" s="249">
        <f t="shared" si="104"/>
        <v>9.77</v>
      </c>
      <c r="AO145" s="239">
        <f t="shared" si="105"/>
        <v>2.4</v>
      </c>
      <c r="AP145" s="239">
        <f t="shared" si="106"/>
        <v>2</v>
      </c>
      <c r="AQ145" s="239">
        <v>0</v>
      </c>
      <c r="AR145" s="239">
        <v>15</v>
      </c>
      <c r="AS145" s="239">
        <f t="shared" si="107"/>
        <v>2.4</v>
      </c>
      <c r="AT145" s="239">
        <v>0</v>
      </c>
      <c r="AU145" s="239">
        <v>0</v>
      </c>
      <c r="AV145" s="239">
        <f t="shared" si="116"/>
        <v>60</v>
      </c>
      <c r="AW145" s="239">
        <f t="shared" si="108"/>
        <v>0.26</v>
      </c>
      <c r="AX145" s="239" t="s">
        <v>14</v>
      </c>
      <c r="AY145" s="239" t="s">
        <v>15</v>
      </c>
      <c r="AZ145" s="239" t="s">
        <v>14</v>
      </c>
      <c r="BA145" s="239" t="s">
        <v>15</v>
      </c>
      <c r="BB145" s="239">
        <v>0</v>
      </c>
      <c r="BC145" s="239">
        <v>0</v>
      </c>
      <c r="BD145" s="239">
        <f t="shared" si="120"/>
        <v>1</v>
      </c>
      <c r="BE145" s="239">
        <f t="shared" si="109"/>
        <v>-16</v>
      </c>
      <c r="BF145" s="239">
        <f t="shared" si="110"/>
        <v>4000</v>
      </c>
      <c r="BG145" s="239">
        <v>1</v>
      </c>
      <c r="BH145" s="239">
        <v>1</v>
      </c>
      <c r="BI145" s="239">
        <v>1</v>
      </c>
      <c r="BJ145" s="239"/>
      <c r="BK145" s="239">
        <v>1</v>
      </c>
      <c r="BL145" s="239">
        <v>1</v>
      </c>
      <c r="BM145" s="239">
        <f t="shared" si="111"/>
        <v>400</v>
      </c>
      <c r="BN145" s="239">
        <f t="shared" si="112"/>
        <v>4000</v>
      </c>
      <c r="BO145" s="239">
        <v>0</v>
      </c>
    </row>
    <row r="146" spans="1:67" s="36" customFormat="1" ht="12" customHeight="1" x14ac:dyDescent="0.2">
      <c r="A146" s="72" t="str">
        <f t="shared" si="95"/>
        <v>160106003</v>
      </c>
      <c r="B146" s="73">
        <v>1.6</v>
      </c>
      <c r="C146" s="74" t="s">
        <v>251</v>
      </c>
      <c r="D146" s="73" t="s">
        <v>181</v>
      </c>
      <c r="E146" s="75">
        <v>1</v>
      </c>
      <c r="F146" s="76">
        <v>1.35</v>
      </c>
      <c r="G146" s="73" t="s">
        <v>106</v>
      </c>
      <c r="H146" s="73">
        <f>'Wind Conditions'!$C$6</f>
        <v>12</v>
      </c>
      <c r="I146" s="474">
        <f>'Wind Conditions'!$C$20</f>
        <v>9.8021333333333349E-2</v>
      </c>
      <c r="J146" s="82">
        <f>'Wind Conditions'!$D$20</f>
        <v>7.0999999999999994E-2</v>
      </c>
      <c r="K146" s="73" t="str">
        <f t="shared" si="121"/>
        <v>C</v>
      </c>
      <c r="L146" s="73">
        <f t="shared" si="122"/>
        <v>60</v>
      </c>
      <c r="M146" s="545">
        <v>-16</v>
      </c>
      <c r="N146" s="73" t="s">
        <v>202</v>
      </c>
      <c r="O146" s="61">
        <f>VLOOKUP(MOD(180-$L146,360),'Wave and Current Conditions'!$C$33:$E$44,2,TRUE)</f>
        <v>2.25</v>
      </c>
      <c r="P146" s="61">
        <f>VLOOKUP(MOD(180-$L146,360),'Wave and Current Conditions'!$C$33:$E$44,3,TRUE)</f>
        <v>9.77</v>
      </c>
      <c r="Q146" s="73">
        <f t="shared" si="123"/>
        <v>3</v>
      </c>
      <c r="R146" s="76">
        <f t="shared" si="96"/>
        <v>60</v>
      </c>
      <c r="S146" s="35" t="s">
        <v>184</v>
      </c>
      <c r="T146" s="35">
        <f t="shared" si="97"/>
        <v>60</v>
      </c>
      <c r="U146" s="85">
        <f>'Wave and Current Conditions'!$D$99</f>
        <v>0.26</v>
      </c>
      <c r="V146" s="46">
        <v>400</v>
      </c>
      <c r="W146" s="73">
        <v>3600</v>
      </c>
      <c r="X146" s="76">
        <v>0.01</v>
      </c>
      <c r="Y146" s="248"/>
      <c r="Z146" s="250"/>
      <c r="AA146" s="250"/>
      <c r="AB146" s="239" t="str">
        <f t="shared" si="98"/>
        <v>'160106003'</v>
      </c>
      <c r="AC146" s="239" t="str">
        <f t="shared" si="117"/>
        <v>''POW'</v>
      </c>
      <c r="AD146" s="239">
        <f t="shared" si="99"/>
        <v>60</v>
      </c>
      <c r="AE146" s="239">
        <f t="shared" si="100"/>
        <v>12</v>
      </c>
      <c r="AF146" s="239">
        <f t="shared" si="118"/>
        <v>1</v>
      </c>
      <c r="AG146" s="239" t="str">
        <f t="shared" si="101"/>
        <v>'C'</v>
      </c>
      <c r="AH146" s="590">
        <f t="shared" si="113"/>
        <v>1.1762560000000002</v>
      </c>
      <c r="AI146" s="587" t="str">
        <f t="shared" si="114"/>
        <v>'NTM'</v>
      </c>
      <c r="AJ146" s="580">
        <f t="shared" si="115"/>
        <v>7.0999999999999994E-2</v>
      </c>
      <c r="AK146" s="239">
        <f t="shared" si="119"/>
        <v>30</v>
      </c>
      <c r="AL146" s="268">
        <f t="shared" si="102"/>
        <v>60</v>
      </c>
      <c r="AM146" s="249">
        <f t="shared" si="103"/>
        <v>2.25</v>
      </c>
      <c r="AN146" s="249">
        <f t="shared" si="104"/>
        <v>9.77</v>
      </c>
      <c r="AO146" s="239">
        <f t="shared" si="105"/>
        <v>2.4</v>
      </c>
      <c r="AP146" s="239">
        <f t="shared" si="106"/>
        <v>3</v>
      </c>
      <c r="AQ146" s="239">
        <v>0</v>
      </c>
      <c r="AR146" s="239">
        <v>15</v>
      </c>
      <c r="AS146" s="239">
        <f t="shared" si="107"/>
        <v>2.4</v>
      </c>
      <c r="AT146" s="239">
        <v>0</v>
      </c>
      <c r="AU146" s="239">
        <v>0</v>
      </c>
      <c r="AV146" s="239">
        <f t="shared" si="116"/>
        <v>60</v>
      </c>
      <c r="AW146" s="239">
        <f t="shared" si="108"/>
        <v>0.26</v>
      </c>
      <c r="AX146" s="239" t="s">
        <v>14</v>
      </c>
      <c r="AY146" s="239" t="s">
        <v>15</v>
      </c>
      <c r="AZ146" s="239" t="s">
        <v>14</v>
      </c>
      <c r="BA146" s="239" t="s">
        <v>15</v>
      </c>
      <c r="BB146" s="239">
        <v>0</v>
      </c>
      <c r="BC146" s="239">
        <v>0</v>
      </c>
      <c r="BD146" s="239">
        <f t="shared" si="120"/>
        <v>1</v>
      </c>
      <c r="BE146" s="239">
        <f t="shared" si="109"/>
        <v>-16</v>
      </c>
      <c r="BF146" s="239">
        <f t="shared" si="110"/>
        <v>4000</v>
      </c>
      <c r="BG146" s="239">
        <v>1</v>
      </c>
      <c r="BH146" s="239">
        <v>1</v>
      </c>
      <c r="BI146" s="239">
        <v>1</v>
      </c>
      <c r="BJ146" s="239"/>
      <c r="BK146" s="239">
        <v>1</v>
      </c>
      <c r="BL146" s="239">
        <v>1</v>
      </c>
      <c r="BM146" s="239">
        <f t="shared" si="111"/>
        <v>400</v>
      </c>
      <c r="BN146" s="239">
        <f t="shared" si="112"/>
        <v>4000</v>
      </c>
      <c r="BO146" s="239">
        <v>0</v>
      </c>
    </row>
    <row r="147" spans="1:67" s="35" customFormat="1" ht="12" customHeight="1" x14ac:dyDescent="0.2">
      <c r="A147" s="72" t="str">
        <f t="shared" si="95"/>
        <v>160106004</v>
      </c>
      <c r="B147" s="73">
        <v>1.6</v>
      </c>
      <c r="C147" s="74" t="s">
        <v>251</v>
      </c>
      <c r="D147" s="73" t="s">
        <v>181</v>
      </c>
      <c r="E147" s="75">
        <v>1</v>
      </c>
      <c r="F147" s="76">
        <v>1.35</v>
      </c>
      <c r="G147" s="72" t="s">
        <v>106</v>
      </c>
      <c r="H147" s="73">
        <f>'Wind Conditions'!$C$6</f>
        <v>12</v>
      </c>
      <c r="I147" s="474">
        <f>'Wind Conditions'!$C$20</f>
        <v>9.8021333333333349E-2</v>
      </c>
      <c r="J147" s="82">
        <f>'Wind Conditions'!$D$20</f>
        <v>7.0999999999999994E-2</v>
      </c>
      <c r="K147" s="73" t="str">
        <f t="shared" si="121"/>
        <v>D</v>
      </c>
      <c r="L147" s="73">
        <f t="shared" si="122"/>
        <v>60</v>
      </c>
      <c r="M147" s="545">
        <v>-16</v>
      </c>
      <c r="N147" s="73" t="s">
        <v>202</v>
      </c>
      <c r="O147" s="61">
        <f>VLOOKUP(MOD(180-$L147,360),'Wave and Current Conditions'!$C$33:$E$44,2,TRUE)</f>
        <v>2.25</v>
      </c>
      <c r="P147" s="61">
        <f>VLOOKUP(MOD(180-$L147,360),'Wave and Current Conditions'!$C$33:$E$44,3,TRUE)</f>
        <v>9.77</v>
      </c>
      <c r="Q147" s="73">
        <f t="shared" si="123"/>
        <v>4</v>
      </c>
      <c r="R147" s="76">
        <f t="shared" si="96"/>
        <v>60</v>
      </c>
      <c r="S147" s="35" t="s">
        <v>184</v>
      </c>
      <c r="T147" s="35">
        <f t="shared" si="97"/>
        <v>60</v>
      </c>
      <c r="U147" s="85">
        <f>'Wave and Current Conditions'!$D$99</f>
        <v>0.26</v>
      </c>
      <c r="V147" s="46">
        <v>400</v>
      </c>
      <c r="W147" s="73">
        <v>3600</v>
      </c>
      <c r="X147" s="76">
        <v>0.01</v>
      </c>
      <c r="Y147" s="248"/>
      <c r="Z147" s="239"/>
      <c r="AA147" s="239"/>
      <c r="AB147" s="239" t="str">
        <f t="shared" si="98"/>
        <v>'160106004'</v>
      </c>
      <c r="AC147" s="239" t="str">
        <f t="shared" si="117"/>
        <v>''POW'</v>
      </c>
      <c r="AD147" s="239">
        <f t="shared" si="99"/>
        <v>60</v>
      </c>
      <c r="AE147" s="239">
        <f t="shared" si="100"/>
        <v>12</v>
      </c>
      <c r="AF147" s="239">
        <f t="shared" si="118"/>
        <v>1</v>
      </c>
      <c r="AG147" s="239" t="str">
        <f t="shared" si="101"/>
        <v>'D'</v>
      </c>
      <c r="AH147" s="590">
        <f t="shared" si="113"/>
        <v>1.1762560000000002</v>
      </c>
      <c r="AI147" s="587" t="str">
        <f t="shared" si="114"/>
        <v>'NTM'</v>
      </c>
      <c r="AJ147" s="580">
        <f t="shared" si="115"/>
        <v>7.0999999999999994E-2</v>
      </c>
      <c r="AK147" s="239">
        <f t="shared" si="119"/>
        <v>30</v>
      </c>
      <c r="AL147" s="268">
        <f t="shared" si="102"/>
        <v>60</v>
      </c>
      <c r="AM147" s="249">
        <f t="shared" si="103"/>
        <v>2.25</v>
      </c>
      <c r="AN147" s="249">
        <f t="shared" si="104"/>
        <v>9.77</v>
      </c>
      <c r="AO147" s="239">
        <f t="shared" si="105"/>
        <v>2.4</v>
      </c>
      <c r="AP147" s="239">
        <f t="shared" si="106"/>
        <v>4</v>
      </c>
      <c r="AQ147" s="239">
        <v>0</v>
      </c>
      <c r="AR147" s="239">
        <v>15</v>
      </c>
      <c r="AS147" s="239">
        <f t="shared" si="107"/>
        <v>2.4</v>
      </c>
      <c r="AT147" s="239">
        <v>0</v>
      </c>
      <c r="AU147" s="239">
        <v>0</v>
      </c>
      <c r="AV147" s="239">
        <f t="shared" si="116"/>
        <v>60</v>
      </c>
      <c r="AW147" s="239">
        <f t="shared" si="108"/>
        <v>0.26</v>
      </c>
      <c r="AX147" s="239" t="s">
        <v>14</v>
      </c>
      <c r="AY147" s="239" t="s">
        <v>15</v>
      </c>
      <c r="AZ147" s="239" t="s">
        <v>14</v>
      </c>
      <c r="BA147" s="239" t="s">
        <v>15</v>
      </c>
      <c r="BB147" s="239">
        <v>0</v>
      </c>
      <c r="BC147" s="239">
        <v>0</v>
      </c>
      <c r="BD147" s="239">
        <f t="shared" si="120"/>
        <v>1</v>
      </c>
      <c r="BE147" s="239">
        <f t="shared" si="109"/>
        <v>-16</v>
      </c>
      <c r="BF147" s="239">
        <f t="shared" si="110"/>
        <v>4000</v>
      </c>
      <c r="BG147" s="239">
        <v>1</v>
      </c>
      <c r="BH147" s="239">
        <v>1</v>
      </c>
      <c r="BI147" s="239">
        <v>1</v>
      </c>
      <c r="BJ147" s="239"/>
      <c r="BK147" s="239">
        <v>1</v>
      </c>
      <c r="BL147" s="239">
        <v>1</v>
      </c>
      <c r="BM147" s="239">
        <f t="shared" si="111"/>
        <v>400</v>
      </c>
      <c r="BN147" s="239">
        <f t="shared" si="112"/>
        <v>4000</v>
      </c>
      <c r="BO147" s="239">
        <v>0</v>
      </c>
    </row>
    <row r="148" spans="1:67" s="35" customFormat="1" ht="12" customHeight="1" x14ac:dyDescent="0.2">
      <c r="A148" s="72" t="str">
        <f t="shared" si="95"/>
        <v>160106005</v>
      </c>
      <c r="B148" s="73">
        <v>1.6</v>
      </c>
      <c r="C148" s="74" t="s">
        <v>251</v>
      </c>
      <c r="D148" s="73" t="s">
        <v>181</v>
      </c>
      <c r="E148" s="75">
        <v>1</v>
      </c>
      <c r="F148" s="76">
        <v>1.35</v>
      </c>
      <c r="G148" s="73" t="s">
        <v>106</v>
      </c>
      <c r="H148" s="73">
        <f>'Wind Conditions'!$C$6</f>
        <v>12</v>
      </c>
      <c r="I148" s="474">
        <f>'Wind Conditions'!$C$20</f>
        <v>9.8021333333333349E-2</v>
      </c>
      <c r="J148" s="82">
        <f>'Wind Conditions'!$D$20</f>
        <v>7.0999999999999994E-2</v>
      </c>
      <c r="K148" s="73" t="str">
        <f t="shared" si="121"/>
        <v>E</v>
      </c>
      <c r="L148" s="73">
        <f t="shared" si="122"/>
        <v>60</v>
      </c>
      <c r="M148" s="545">
        <v>-16</v>
      </c>
      <c r="N148" s="73" t="s">
        <v>202</v>
      </c>
      <c r="O148" s="61">
        <f>VLOOKUP(MOD(180-$L148,360),'Wave and Current Conditions'!$C$33:$E$44,2,TRUE)</f>
        <v>2.25</v>
      </c>
      <c r="P148" s="61">
        <f>VLOOKUP(MOD(180-$L148,360),'Wave and Current Conditions'!$C$33:$E$44,3,TRUE)</f>
        <v>9.77</v>
      </c>
      <c r="Q148" s="73">
        <f t="shared" si="123"/>
        <v>5</v>
      </c>
      <c r="R148" s="76">
        <f t="shared" si="96"/>
        <v>60</v>
      </c>
      <c r="S148" s="35" t="s">
        <v>184</v>
      </c>
      <c r="T148" s="35">
        <f t="shared" si="97"/>
        <v>60</v>
      </c>
      <c r="U148" s="85">
        <f>'Wave and Current Conditions'!$D$99</f>
        <v>0.26</v>
      </c>
      <c r="V148" s="46">
        <v>400</v>
      </c>
      <c r="W148" s="73">
        <v>3600</v>
      </c>
      <c r="X148" s="76">
        <v>0.01</v>
      </c>
      <c r="Y148" s="248"/>
      <c r="Z148" s="239"/>
      <c r="AA148" s="239"/>
      <c r="AB148" s="239" t="str">
        <f t="shared" si="98"/>
        <v>'160106005'</v>
      </c>
      <c r="AC148" s="239" t="str">
        <f t="shared" si="117"/>
        <v>''POW'</v>
      </c>
      <c r="AD148" s="239">
        <f t="shared" si="99"/>
        <v>60</v>
      </c>
      <c r="AE148" s="239">
        <f t="shared" si="100"/>
        <v>12</v>
      </c>
      <c r="AF148" s="239">
        <f t="shared" si="118"/>
        <v>1</v>
      </c>
      <c r="AG148" s="239" t="str">
        <f t="shared" si="101"/>
        <v>'E'</v>
      </c>
      <c r="AH148" s="590">
        <f t="shared" si="113"/>
        <v>1.1762560000000002</v>
      </c>
      <c r="AI148" s="587" t="str">
        <f t="shared" si="114"/>
        <v>'NTM'</v>
      </c>
      <c r="AJ148" s="580">
        <f t="shared" si="115"/>
        <v>7.0999999999999994E-2</v>
      </c>
      <c r="AK148" s="239">
        <f t="shared" si="119"/>
        <v>30</v>
      </c>
      <c r="AL148" s="268">
        <f t="shared" si="102"/>
        <v>60</v>
      </c>
      <c r="AM148" s="249">
        <f t="shared" si="103"/>
        <v>2.25</v>
      </c>
      <c r="AN148" s="249">
        <f t="shared" si="104"/>
        <v>9.77</v>
      </c>
      <c r="AO148" s="239">
        <f t="shared" si="105"/>
        <v>2.4</v>
      </c>
      <c r="AP148" s="239">
        <f t="shared" si="106"/>
        <v>5</v>
      </c>
      <c r="AQ148" s="239">
        <v>0</v>
      </c>
      <c r="AR148" s="239">
        <v>15</v>
      </c>
      <c r="AS148" s="239">
        <f t="shared" si="107"/>
        <v>2.4</v>
      </c>
      <c r="AT148" s="239">
        <v>0</v>
      </c>
      <c r="AU148" s="239">
        <v>0</v>
      </c>
      <c r="AV148" s="239">
        <f t="shared" si="116"/>
        <v>60</v>
      </c>
      <c r="AW148" s="239">
        <f t="shared" si="108"/>
        <v>0.26</v>
      </c>
      <c r="AX148" s="239" t="s">
        <v>14</v>
      </c>
      <c r="AY148" s="239" t="s">
        <v>15</v>
      </c>
      <c r="AZ148" s="239" t="s">
        <v>14</v>
      </c>
      <c r="BA148" s="239" t="s">
        <v>15</v>
      </c>
      <c r="BB148" s="239">
        <v>0</v>
      </c>
      <c r="BC148" s="239">
        <v>0</v>
      </c>
      <c r="BD148" s="239">
        <f t="shared" si="120"/>
        <v>1</v>
      </c>
      <c r="BE148" s="239">
        <f t="shared" si="109"/>
        <v>-16</v>
      </c>
      <c r="BF148" s="239">
        <f t="shared" si="110"/>
        <v>4000</v>
      </c>
      <c r="BG148" s="239">
        <v>1</v>
      </c>
      <c r="BH148" s="239">
        <v>1</v>
      </c>
      <c r="BI148" s="239">
        <v>1</v>
      </c>
      <c r="BJ148" s="239"/>
      <c r="BK148" s="239">
        <v>1</v>
      </c>
      <c r="BL148" s="239">
        <v>1</v>
      </c>
      <c r="BM148" s="239">
        <f t="shared" si="111"/>
        <v>400</v>
      </c>
      <c r="BN148" s="239">
        <f t="shared" si="112"/>
        <v>4000</v>
      </c>
      <c r="BO148" s="239">
        <v>0</v>
      </c>
    </row>
    <row r="149" spans="1:67" s="36" customFormat="1" ht="12" customHeight="1" x14ac:dyDescent="0.2">
      <c r="A149" s="77" t="str">
        <f t="shared" si="95"/>
        <v>160106006</v>
      </c>
      <c r="B149" s="78">
        <v>1.6</v>
      </c>
      <c r="C149" s="74" t="s">
        <v>251</v>
      </c>
      <c r="D149" s="78" t="s">
        <v>181</v>
      </c>
      <c r="E149" s="79">
        <v>1</v>
      </c>
      <c r="F149" s="80">
        <v>1.35</v>
      </c>
      <c r="G149" s="78" t="s">
        <v>106</v>
      </c>
      <c r="H149" s="78">
        <f>'Wind Conditions'!$C$6</f>
        <v>12</v>
      </c>
      <c r="I149" s="475">
        <f>'Wind Conditions'!$C$20</f>
        <v>9.8021333333333349E-2</v>
      </c>
      <c r="J149" s="83">
        <f>'Wind Conditions'!$D$20</f>
        <v>7.0999999999999994E-2</v>
      </c>
      <c r="K149" s="78" t="str">
        <f t="shared" si="121"/>
        <v>F</v>
      </c>
      <c r="L149" s="78">
        <f t="shared" si="122"/>
        <v>60</v>
      </c>
      <c r="M149" s="545">
        <v>-16</v>
      </c>
      <c r="N149" s="78" t="s">
        <v>202</v>
      </c>
      <c r="O149" s="61">
        <f>VLOOKUP(MOD(180-$L149,360),'Wave and Current Conditions'!$C$33:$E$44,2,TRUE)</f>
        <v>2.25</v>
      </c>
      <c r="P149" s="61">
        <f>VLOOKUP(MOD(180-$L149,360),'Wave and Current Conditions'!$C$33:$E$44,3,TRUE)</f>
        <v>9.77</v>
      </c>
      <c r="Q149" s="78">
        <f t="shared" si="123"/>
        <v>6</v>
      </c>
      <c r="R149" s="80">
        <f t="shared" si="96"/>
        <v>60</v>
      </c>
      <c r="S149" s="36" t="s">
        <v>184</v>
      </c>
      <c r="T149" s="36">
        <f t="shared" si="97"/>
        <v>60</v>
      </c>
      <c r="U149" s="86">
        <f>'Wave and Current Conditions'!$D$99</f>
        <v>0.26</v>
      </c>
      <c r="V149" s="46">
        <v>400</v>
      </c>
      <c r="W149" s="78">
        <v>3600</v>
      </c>
      <c r="X149" s="80">
        <v>0.01</v>
      </c>
      <c r="Y149" s="252"/>
      <c r="Z149" s="250"/>
      <c r="AA149" s="250"/>
      <c r="AB149" s="239" t="str">
        <f t="shared" si="98"/>
        <v>'160106006'</v>
      </c>
      <c r="AC149" s="239" t="str">
        <f t="shared" si="117"/>
        <v>''POW'</v>
      </c>
      <c r="AD149" s="239">
        <f t="shared" si="99"/>
        <v>60</v>
      </c>
      <c r="AE149" s="239">
        <f t="shared" si="100"/>
        <v>12</v>
      </c>
      <c r="AF149" s="239">
        <f t="shared" si="118"/>
        <v>1</v>
      </c>
      <c r="AG149" s="239" t="str">
        <f t="shared" si="101"/>
        <v>'F'</v>
      </c>
      <c r="AH149" s="590">
        <f t="shared" si="113"/>
        <v>1.1762560000000002</v>
      </c>
      <c r="AI149" s="587" t="str">
        <f t="shared" si="114"/>
        <v>'NTM'</v>
      </c>
      <c r="AJ149" s="580">
        <f t="shared" si="115"/>
        <v>7.0999999999999994E-2</v>
      </c>
      <c r="AK149" s="239">
        <f t="shared" si="119"/>
        <v>30</v>
      </c>
      <c r="AL149" s="268">
        <f t="shared" si="102"/>
        <v>60</v>
      </c>
      <c r="AM149" s="249">
        <f t="shared" si="103"/>
        <v>2.25</v>
      </c>
      <c r="AN149" s="249">
        <f t="shared" si="104"/>
        <v>9.77</v>
      </c>
      <c r="AO149" s="239">
        <f t="shared" si="105"/>
        <v>2.4</v>
      </c>
      <c r="AP149" s="239">
        <f t="shared" si="106"/>
        <v>6</v>
      </c>
      <c r="AQ149" s="239">
        <v>0</v>
      </c>
      <c r="AR149" s="239">
        <v>15</v>
      </c>
      <c r="AS149" s="239">
        <f t="shared" si="107"/>
        <v>2.4</v>
      </c>
      <c r="AT149" s="239">
        <v>0</v>
      </c>
      <c r="AU149" s="239">
        <v>0</v>
      </c>
      <c r="AV149" s="239">
        <f t="shared" si="116"/>
        <v>60</v>
      </c>
      <c r="AW149" s="239">
        <f t="shared" si="108"/>
        <v>0.26</v>
      </c>
      <c r="AX149" s="239" t="s">
        <v>14</v>
      </c>
      <c r="AY149" s="239" t="s">
        <v>15</v>
      </c>
      <c r="AZ149" s="239" t="s">
        <v>14</v>
      </c>
      <c r="BA149" s="239" t="s">
        <v>15</v>
      </c>
      <c r="BB149" s="239">
        <v>0</v>
      </c>
      <c r="BC149" s="239">
        <v>0</v>
      </c>
      <c r="BD149" s="239">
        <f t="shared" si="120"/>
        <v>1</v>
      </c>
      <c r="BE149" s="239">
        <f t="shared" si="109"/>
        <v>-16</v>
      </c>
      <c r="BF149" s="239">
        <f t="shared" si="110"/>
        <v>4000</v>
      </c>
      <c r="BG149" s="239">
        <v>1</v>
      </c>
      <c r="BH149" s="239">
        <v>1</v>
      </c>
      <c r="BI149" s="239">
        <v>1</v>
      </c>
      <c r="BJ149" s="239"/>
      <c r="BK149" s="239">
        <v>1</v>
      </c>
      <c r="BL149" s="239">
        <v>1</v>
      </c>
      <c r="BM149" s="239">
        <f t="shared" si="111"/>
        <v>400</v>
      </c>
      <c r="BN149" s="239">
        <f t="shared" si="112"/>
        <v>4000</v>
      </c>
      <c r="BO149" s="239">
        <v>0</v>
      </c>
    </row>
    <row r="150" spans="1:67" s="35" customFormat="1" ht="12" customHeight="1" x14ac:dyDescent="0.2">
      <c r="A150" s="72" t="str">
        <f t="shared" si="95"/>
        <v>160109001</v>
      </c>
      <c r="B150" s="73">
        <v>1.6</v>
      </c>
      <c r="C150" s="74" t="s">
        <v>251</v>
      </c>
      <c r="D150" s="73" t="s">
        <v>181</v>
      </c>
      <c r="E150" s="75">
        <v>1</v>
      </c>
      <c r="F150" s="76">
        <v>1.35</v>
      </c>
      <c r="G150" s="73" t="s">
        <v>106</v>
      </c>
      <c r="H150" s="73">
        <f>'Wind Conditions'!$C$6</f>
        <v>12</v>
      </c>
      <c r="I150" s="474">
        <f>'Wind Conditions'!$C$20</f>
        <v>9.8021333333333349E-2</v>
      </c>
      <c r="J150" s="82">
        <f>'Wind Conditions'!$D$20</f>
        <v>7.0999999999999994E-2</v>
      </c>
      <c r="K150" s="73" t="str">
        <f t="shared" si="121"/>
        <v>A</v>
      </c>
      <c r="L150" s="73">
        <f t="shared" si="122"/>
        <v>90</v>
      </c>
      <c r="M150" s="545">
        <v>-15</v>
      </c>
      <c r="N150" s="73" t="s">
        <v>202</v>
      </c>
      <c r="O150" s="61">
        <f>VLOOKUP(MOD(180-$L150,360),'Wave and Current Conditions'!$C$33:$E$44,2,TRUE)</f>
        <v>2.25</v>
      </c>
      <c r="P150" s="61">
        <f>VLOOKUP(MOD(180-$L150,360),'Wave and Current Conditions'!$C$33:$E$44,3,TRUE)</f>
        <v>9.77</v>
      </c>
      <c r="Q150" s="73">
        <f t="shared" si="123"/>
        <v>1</v>
      </c>
      <c r="R150" s="76">
        <f t="shared" si="96"/>
        <v>90</v>
      </c>
      <c r="S150" s="35" t="s">
        <v>184</v>
      </c>
      <c r="T150" s="35">
        <f t="shared" si="97"/>
        <v>90</v>
      </c>
      <c r="U150" s="85">
        <f>'Wave and Current Conditions'!$D$99</f>
        <v>0.26</v>
      </c>
      <c r="V150" s="46">
        <v>400</v>
      </c>
      <c r="W150" s="73">
        <v>3600</v>
      </c>
      <c r="X150" s="76">
        <v>0.01</v>
      </c>
      <c r="Y150" s="248"/>
      <c r="Z150" s="239"/>
      <c r="AA150" s="239"/>
      <c r="AB150" s="239" t="str">
        <f t="shared" si="98"/>
        <v>'160109001'</v>
      </c>
      <c r="AC150" s="239" t="str">
        <f t="shared" si="117"/>
        <v>''POW'</v>
      </c>
      <c r="AD150" s="239">
        <f t="shared" si="99"/>
        <v>90</v>
      </c>
      <c r="AE150" s="239">
        <f t="shared" si="100"/>
        <v>12</v>
      </c>
      <c r="AF150" s="239">
        <f t="shared" si="118"/>
        <v>1</v>
      </c>
      <c r="AG150" s="239" t="str">
        <f t="shared" si="101"/>
        <v>'A'</v>
      </c>
      <c r="AH150" s="590">
        <f t="shared" si="113"/>
        <v>1.1762560000000002</v>
      </c>
      <c r="AI150" s="587" t="str">
        <f t="shared" si="114"/>
        <v>'NTM'</v>
      </c>
      <c r="AJ150" s="580">
        <f t="shared" si="115"/>
        <v>7.0999999999999994E-2</v>
      </c>
      <c r="AK150" s="239">
        <f t="shared" si="119"/>
        <v>30</v>
      </c>
      <c r="AL150" s="268">
        <f t="shared" si="102"/>
        <v>90</v>
      </c>
      <c r="AM150" s="249">
        <f t="shared" si="103"/>
        <v>2.25</v>
      </c>
      <c r="AN150" s="249">
        <f t="shared" si="104"/>
        <v>9.77</v>
      </c>
      <c r="AO150" s="239">
        <f t="shared" si="105"/>
        <v>2.4</v>
      </c>
      <c r="AP150" s="239">
        <f t="shared" si="106"/>
        <v>1</v>
      </c>
      <c r="AQ150" s="239">
        <v>0</v>
      </c>
      <c r="AR150" s="239">
        <v>15</v>
      </c>
      <c r="AS150" s="239">
        <f t="shared" si="107"/>
        <v>2.4</v>
      </c>
      <c r="AT150" s="239">
        <v>0</v>
      </c>
      <c r="AU150" s="239">
        <v>0</v>
      </c>
      <c r="AV150" s="239">
        <f t="shared" si="116"/>
        <v>90</v>
      </c>
      <c r="AW150" s="239">
        <f t="shared" si="108"/>
        <v>0.26</v>
      </c>
      <c r="AX150" s="239" t="s">
        <v>14</v>
      </c>
      <c r="AY150" s="239" t="s">
        <v>15</v>
      </c>
      <c r="AZ150" s="239" t="s">
        <v>14</v>
      </c>
      <c r="BA150" s="239" t="s">
        <v>15</v>
      </c>
      <c r="BB150" s="239">
        <v>0</v>
      </c>
      <c r="BC150" s="239">
        <v>0</v>
      </c>
      <c r="BD150" s="239">
        <f t="shared" si="120"/>
        <v>1</v>
      </c>
      <c r="BE150" s="239">
        <f t="shared" si="109"/>
        <v>-15</v>
      </c>
      <c r="BF150" s="239">
        <f t="shared" si="110"/>
        <v>4000</v>
      </c>
      <c r="BG150" s="239">
        <v>1</v>
      </c>
      <c r="BH150" s="239">
        <v>1</v>
      </c>
      <c r="BI150" s="239">
        <v>1</v>
      </c>
      <c r="BJ150" s="239"/>
      <c r="BK150" s="239">
        <v>1</v>
      </c>
      <c r="BL150" s="239">
        <v>1</v>
      </c>
      <c r="BM150" s="239">
        <f t="shared" si="111"/>
        <v>400</v>
      </c>
      <c r="BN150" s="239">
        <f t="shared" si="112"/>
        <v>4000</v>
      </c>
      <c r="BO150" s="239">
        <v>0</v>
      </c>
    </row>
    <row r="151" spans="1:67" s="35" customFormat="1" ht="12" customHeight="1" x14ac:dyDescent="0.2">
      <c r="A151" s="72" t="str">
        <f t="shared" si="95"/>
        <v>160109002</v>
      </c>
      <c r="B151" s="73">
        <v>1.6</v>
      </c>
      <c r="C151" s="74" t="s">
        <v>251</v>
      </c>
      <c r="D151" s="73" t="s">
        <v>181</v>
      </c>
      <c r="E151" s="75">
        <v>1</v>
      </c>
      <c r="F151" s="76">
        <v>1.35</v>
      </c>
      <c r="G151" s="73" t="s">
        <v>106</v>
      </c>
      <c r="H151" s="73">
        <f>'Wind Conditions'!$C$6</f>
        <v>12</v>
      </c>
      <c r="I151" s="474">
        <f>'Wind Conditions'!$C$20</f>
        <v>9.8021333333333349E-2</v>
      </c>
      <c r="J151" s="82">
        <f>'Wind Conditions'!$D$20</f>
        <v>7.0999999999999994E-2</v>
      </c>
      <c r="K151" s="73" t="str">
        <f t="shared" si="121"/>
        <v>B</v>
      </c>
      <c r="L151" s="73">
        <f t="shared" si="122"/>
        <v>90</v>
      </c>
      <c r="M151" s="545">
        <v>-15</v>
      </c>
      <c r="N151" s="73" t="s">
        <v>202</v>
      </c>
      <c r="O151" s="61">
        <f>VLOOKUP(MOD(180-$L151,360),'Wave and Current Conditions'!$C$33:$E$44,2,TRUE)</f>
        <v>2.25</v>
      </c>
      <c r="P151" s="61">
        <f>VLOOKUP(MOD(180-$L151,360),'Wave and Current Conditions'!$C$33:$E$44,3,TRUE)</f>
        <v>9.77</v>
      </c>
      <c r="Q151" s="73">
        <f t="shared" si="123"/>
        <v>2</v>
      </c>
      <c r="R151" s="76">
        <f t="shared" si="96"/>
        <v>90</v>
      </c>
      <c r="S151" s="35" t="s">
        <v>184</v>
      </c>
      <c r="T151" s="35">
        <f t="shared" si="97"/>
        <v>90</v>
      </c>
      <c r="U151" s="85">
        <f>'Wave and Current Conditions'!$D$99</f>
        <v>0.26</v>
      </c>
      <c r="V151" s="46">
        <v>400</v>
      </c>
      <c r="W151" s="73">
        <v>3600</v>
      </c>
      <c r="X151" s="76">
        <v>0.01</v>
      </c>
      <c r="Y151" s="248"/>
      <c r="Z151" s="239"/>
      <c r="AA151" s="239"/>
      <c r="AB151" s="239" t="str">
        <f t="shared" si="98"/>
        <v>'160109002'</v>
      </c>
      <c r="AC151" s="239" t="str">
        <f t="shared" si="117"/>
        <v>''POW'</v>
      </c>
      <c r="AD151" s="239">
        <f t="shared" si="99"/>
        <v>90</v>
      </c>
      <c r="AE151" s="239">
        <f t="shared" si="100"/>
        <v>12</v>
      </c>
      <c r="AF151" s="239">
        <f t="shared" si="118"/>
        <v>1</v>
      </c>
      <c r="AG151" s="239" t="str">
        <f t="shared" si="101"/>
        <v>'B'</v>
      </c>
      <c r="AH151" s="590">
        <f t="shared" si="113"/>
        <v>1.1762560000000002</v>
      </c>
      <c r="AI151" s="587" t="str">
        <f t="shared" si="114"/>
        <v>'NTM'</v>
      </c>
      <c r="AJ151" s="580">
        <f t="shared" si="115"/>
        <v>7.0999999999999994E-2</v>
      </c>
      <c r="AK151" s="239">
        <f t="shared" si="119"/>
        <v>30</v>
      </c>
      <c r="AL151" s="268">
        <f t="shared" si="102"/>
        <v>90</v>
      </c>
      <c r="AM151" s="249">
        <f t="shared" si="103"/>
        <v>2.25</v>
      </c>
      <c r="AN151" s="249">
        <f t="shared" si="104"/>
        <v>9.77</v>
      </c>
      <c r="AO151" s="239">
        <f t="shared" si="105"/>
        <v>2.4</v>
      </c>
      <c r="AP151" s="239">
        <f t="shared" si="106"/>
        <v>2</v>
      </c>
      <c r="AQ151" s="239">
        <v>0</v>
      </c>
      <c r="AR151" s="239">
        <v>15</v>
      </c>
      <c r="AS151" s="239">
        <f t="shared" si="107"/>
        <v>2.4</v>
      </c>
      <c r="AT151" s="239">
        <v>0</v>
      </c>
      <c r="AU151" s="239">
        <v>0</v>
      </c>
      <c r="AV151" s="239">
        <f t="shared" si="116"/>
        <v>90</v>
      </c>
      <c r="AW151" s="239">
        <f t="shared" si="108"/>
        <v>0.26</v>
      </c>
      <c r="AX151" s="239" t="s">
        <v>14</v>
      </c>
      <c r="AY151" s="239" t="s">
        <v>15</v>
      </c>
      <c r="AZ151" s="239" t="s">
        <v>14</v>
      </c>
      <c r="BA151" s="239" t="s">
        <v>15</v>
      </c>
      <c r="BB151" s="239">
        <v>0</v>
      </c>
      <c r="BC151" s="239">
        <v>0</v>
      </c>
      <c r="BD151" s="239">
        <f t="shared" si="120"/>
        <v>1</v>
      </c>
      <c r="BE151" s="239">
        <f t="shared" si="109"/>
        <v>-15</v>
      </c>
      <c r="BF151" s="239">
        <f t="shared" si="110"/>
        <v>4000</v>
      </c>
      <c r="BG151" s="239">
        <v>1</v>
      </c>
      <c r="BH151" s="239">
        <v>1</v>
      </c>
      <c r="BI151" s="239">
        <v>1</v>
      </c>
      <c r="BJ151" s="239"/>
      <c r="BK151" s="239">
        <v>1</v>
      </c>
      <c r="BL151" s="239">
        <v>1</v>
      </c>
      <c r="BM151" s="239">
        <f t="shared" si="111"/>
        <v>400</v>
      </c>
      <c r="BN151" s="239">
        <f t="shared" si="112"/>
        <v>4000</v>
      </c>
      <c r="BO151" s="239">
        <v>0</v>
      </c>
    </row>
    <row r="152" spans="1:67" s="36" customFormat="1" ht="12" customHeight="1" x14ac:dyDescent="0.2">
      <c r="A152" s="72" t="str">
        <f t="shared" si="95"/>
        <v>160109003</v>
      </c>
      <c r="B152" s="73">
        <v>1.6</v>
      </c>
      <c r="C152" s="74" t="s">
        <v>251</v>
      </c>
      <c r="D152" s="73" t="s">
        <v>181</v>
      </c>
      <c r="E152" s="75">
        <v>1</v>
      </c>
      <c r="F152" s="76">
        <v>1.35</v>
      </c>
      <c r="G152" s="73" t="s">
        <v>106</v>
      </c>
      <c r="H152" s="73">
        <f>'Wind Conditions'!$C$6</f>
        <v>12</v>
      </c>
      <c r="I152" s="474">
        <f>'Wind Conditions'!$C$20</f>
        <v>9.8021333333333349E-2</v>
      </c>
      <c r="J152" s="82">
        <f>'Wind Conditions'!$D$20</f>
        <v>7.0999999999999994E-2</v>
      </c>
      <c r="K152" s="73" t="str">
        <f t="shared" si="121"/>
        <v>C</v>
      </c>
      <c r="L152" s="73">
        <f t="shared" si="122"/>
        <v>90</v>
      </c>
      <c r="M152" s="545">
        <v>-15</v>
      </c>
      <c r="N152" s="73" t="s">
        <v>202</v>
      </c>
      <c r="O152" s="61">
        <f>VLOOKUP(MOD(180-$L152,360),'Wave and Current Conditions'!$C$33:$E$44,2,TRUE)</f>
        <v>2.25</v>
      </c>
      <c r="P152" s="61">
        <f>VLOOKUP(MOD(180-$L152,360),'Wave and Current Conditions'!$C$33:$E$44,3,TRUE)</f>
        <v>9.77</v>
      </c>
      <c r="Q152" s="73">
        <f t="shared" si="123"/>
        <v>3</v>
      </c>
      <c r="R152" s="76">
        <f t="shared" si="96"/>
        <v>90</v>
      </c>
      <c r="S152" s="35" t="s">
        <v>184</v>
      </c>
      <c r="T152" s="35">
        <f t="shared" si="97"/>
        <v>90</v>
      </c>
      <c r="U152" s="85">
        <f>'Wave and Current Conditions'!$D$99</f>
        <v>0.26</v>
      </c>
      <c r="V152" s="46">
        <v>400</v>
      </c>
      <c r="W152" s="73">
        <v>3600</v>
      </c>
      <c r="X152" s="76">
        <v>0.01</v>
      </c>
      <c r="Y152" s="248"/>
      <c r="Z152" s="250"/>
      <c r="AA152" s="250"/>
      <c r="AB152" s="239" t="str">
        <f t="shared" si="98"/>
        <v>'160109003'</v>
      </c>
      <c r="AC152" s="239" t="str">
        <f t="shared" si="117"/>
        <v>''POW'</v>
      </c>
      <c r="AD152" s="239">
        <f t="shared" si="99"/>
        <v>90</v>
      </c>
      <c r="AE152" s="239">
        <f t="shared" si="100"/>
        <v>12</v>
      </c>
      <c r="AF152" s="239">
        <f t="shared" si="118"/>
        <v>1</v>
      </c>
      <c r="AG152" s="239" t="str">
        <f t="shared" si="101"/>
        <v>'C'</v>
      </c>
      <c r="AH152" s="590">
        <f t="shared" si="113"/>
        <v>1.1762560000000002</v>
      </c>
      <c r="AI152" s="587" t="str">
        <f t="shared" si="114"/>
        <v>'NTM'</v>
      </c>
      <c r="AJ152" s="580">
        <f t="shared" si="115"/>
        <v>7.0999999999999994E-2</v>
      </c>
      <c r="AK152" s="239">
        <f t="shared" si="119"/>
        <v>30</v>
      </c>
      <c r="AL152" s="268">
        <f t="shared" si="102"/>
        <v>90</v>
      </c>
      <c r="AM152" s="249">
        <f t="shared" si="103"/>
        <v>2.25</v>
      </c>
      <c r="AN152" s="249">
        <f t="shared" si="104"/>
        <v>9.77</v>
      </c>
      <c r="AO152" s="239">
        <f t="shared" si="105"/>
        <v>2.4</v>
      </c>
      <c r="AP152" s="239">
        <f t="shared" si="106"/>
        <v>3</v>
      </c>
      <c r="AQ152" s="239">
        <v>0</v>
      </c>
      <c r="AR152" s="239">
        <v>15</v>
      </c>
      <c r="AS152" s="239">
        <f t="shared" si="107"/>
        <v>2.4</v>
      </c>
      <c r="AT152" s="239">
        <v>0</v>
      </c>
      <c r="AU152" s="239">
        <v>0</v>
      </c>
      <c r="AV152" s="239">
        <f t="shared" si="116"/>
        <v>90</v>
      </c>
      <c r="AW152" s="239">
        <f t="shared" si="108"/>
        <v>0.26</v>
      </c>
      <c r="AX152" s="239" t="s">
        <v>14</v>
      </c>
      <c r="AY152" s="239" t="s">
        <v>15</v>
      </c>
      <c r="AZ152" s="239" t="s">
        <v>14</v>
      </c>
      <c r="BA152" s="239" t="s">
        <v>15</v>
      </c>
      <c r="BB152" s="239">
        <v>0</v>
      </c>
      <c r="BC152" s="239">
        <v>0</v>
      </c>
      <c r="BD152" s="239">
        <f t="shared" si="120"/>
        <v>1</v>
      </c>
      <c r="BE152" s="239">
        <f t="shared" si="109"/>
        <v>-15</v>
      </c>
      <c r="BF152" s="239">
        <f t="shared" si="110"/>
        <v>4000</v>
      </c>
      <c r="BG152" s="239">
        <v>1</v>
      </c>
      <c r="BH152" s="239">
        <v>1</v>
      </c>
      <c r="BI152" s="239">
        <v>1</v>
      </c>
      <c r="BJ152" s="239"/>
      <c r="BK152" s="239">
        <v>1</v>
      </c>
      <c r="BL152" s="239">
        <v>1</v>
      </c>
      <c r="BM152" s="239">
        <f t="shared" si="111"/>
        <v>400</v>
      </c>
      <c r="BN152" s="239">
        <f t="shared" si="112"/>
        <v>4000</v>
      </c>
      <c r="BO152" s="239">
        <v>0</v>
      </c>
    </row>
    <row r="153" spans="1:67" s="35" customFormat="1" ht="12" customHeight="1" x14ac:dyDescent="0.2">
      <c r="A153" s="72" t="str">
        <f t="shared" si="95"/>
        <v>160109004</v>
      </c>
      <c r="B153" s="73">
        <v>1.6</v>
      </c>
      <c r="C153" s="74" t="s">
        <v>251</v>
      </c>
      <c r="D153" s="73" t="s">
        <v>181</v>
      </c>
      <c r="E153" s="75">
        <v>1</v>
      </c>
      <c r="F153" s="76">
        <v>1.35</v>
      </c>
      <c r="G153" s="72" t="s">
        <v>106</v>
      </c>
      <c r="H153" s="73">
        <f>'Wind Conditions'!$C$6</f>
        <v>12</v>
      </c>
      <c r="I153" s="474">
        <f>'Wind Conditions'!$C$20</f>
        <v>9.8021333333333349E-2</v>
      </c>
      <c r="J153" s="82">
        <f>'Wind Conditions'!$D$20</f>
        <v>7.0999999999999994E-2</v>
      </c>
      <c r="K153" s="73" t="str">
        <f t="shared" si="121"/>
        <v>D</v>
      </c>
      <c r="L153" s="73">
        <f t="shared" si="122"/>
        <v>90</v>
      </c>
      <c r="M153" s="545">
        <v>-15</v>
      </c>
      <c r="N153" s="73" t="s">
        <v>202</v>
      </c>
      <c r="O153" s="61">
        <f>VLOOKUP(MOD(180-$L153,360),'Wave and Current Conditions'!$C$33:$E$44,2,TRUE)</f>
        <v>2.25</v>
      </c>
      <c r="P153" s="61">
        <f>VLOOKUP(MOD(180-$L153,360),'Wave and Current Conditions'!$C$33:$E$44,3,TRUE)</f>
        <v>9.77</v>
      </c>
      <c r="Q153" s="73">
        <f t="shared" si="123"/>
        <v>4</v>
      </c>
      <c r="R153" s="76">
        <f t="shared" si="96"/>
        <v>90</v>
      </c>
      <c r="S153" s="35" t="s">
        <v>184</v>
      </c>
      <c r="T153" s="35">
        <f t="shared" si="97"/>
        <v>90</v>
      </c>
      <c r="U153" s="85">
        <f>'Wave and Current Conditions'!$D$99</f>
        <v>0.26</v>
      </c>
      <c r="V153" s="46">
        <v>400</v>
      </c>
      <c r="W153" s="73">
        <v>3600</v>
      </c>
      <c r="X153" s="76">
        <v>0.01</v>
      </c>
      <c r="Y153" s="248"/>
      <c r="Z153" s="239"/>
      <c r="AA153" s="239"/>
      <c r="AB153" s="239" t="str">
        <f t="shared" si="98"/>
        <v>'160109004'</v>
      </c>
      <c r="AC153" s="239" t="str">
        <f t="shared" si="117"/>
        <v>''POW'</v>
      </c>
      <c r="AD153" s="239">
        <f t="shared" si="99"/>
        <v>90</v>
      </c>
      <c r="AE153" s="239">
        <f t="shared" si="100"/>
        <v>12</v>
      </c>
      <c r="AF153" s="239">
        <f t="shared" si="118"/>
        <v>1</v>
      </c>
      <c r="AG153" s="239" t="str">
        <f t="shared" si="101"/>
        <v>'D'</v>
      </c>
      <c r="AH153" s="590">
        <f t="shared" si="113"/>
        <v>1.1762560000000002</v>
      </c>
      <c r="AI153" s="587" t="str">
        <f t="shared" si="114"/>
        <v>'NTM'</v>
      </c>
      <c r="AJ153" s="580">
        <f t="shared" si="115"/>
        <v>7.0999999999999994E-2</v>
      </c>
      <c r="AK153" s="239">
        <f t="shared" si="119"/>
        <v>30</v>
      </c>
      <c r="AL153" s="268">
        <f t="shared" si="102"/>
        <v>90</v>
      </c>
      <c r="AM153" s="249">
        <f t="shared" si="103"/>
        <v>2.25</v>
      </c>
      <c r="AN153" s="249">
        <f t="shared" si="104"/>
        <v>9.77</v>
      </c>
      <c r="AO153" s="239">
        <f t="shared" si="105"/>
        <v>2.4</v>
      </c>
      <c r="AP153" s="239">
        <f t="shared" si="106"/>
        <v>4</v>
      </c>
      <c r="AQ153" s="239">
        <v>0</v>
      </c>
      <c r="AR153" s="239">
        <v>15</v>
      </c>
      <c r="AS153" s="239">
        <f t="shared" si="107"/>
        <v>2.4</v>
      </c>
      <c r="AT153" s="239">
        <v>0</v>
      </c>
      <c r="AU153" s="239">
        <v>0</v>
      </c>
      <c r="AV153" s="239">
        <f t="shared" si="116"/>
        <v>90</v>
      </c>
      <c r="AW153" s="239">
        <f t="shared" si="108"/>
        <v>0.26</v>
      </c>
      <c r="AX153" s="239" t="s">
        <v>14</v>
      </c>
      <c r="AY153" s="239" t="s">
        <v>15</v>
      </c>
      <c r="AZ153" s="239" t="s">
        <v>14</v>
      </c>
      <c r="BA153" s="239" t="s">
        <v>15</v>
      </c>
      <c r="BB153" s="239">
        <v>0</v>
      </c>
      <c r="BC153" s="239">
        <v>0</v>
      </c>
      <c r="BD153" s="239">
        <f t="shared" si="120"/>
        <v>1</v>
      </c>
      <c r="BE153" s="239">
        <f t="shared" si="109"/>
        <v>-15</v>
      </c>
      <c r="BF153" s="239">
        <f t="shared" si="110"/>
        <v>4000</v>
      </c>
      <c r="BG153" s="239">
        <v>1</v>
      </c>
      <c r="BH153" s="239">
        <v>1</v>
      </c>
      <c r="BI153" s="239">
        <v>1</v>
      </c>
      <c r="BJ153" s="239"/>
      <c r="BK153" s="239">
        <v>1</v>
      </c>
      <c r="BL153" s="239">
        <v>1</v>
      </c>
      <c r="BM153" s="239">
        <f t="shared" si="111"/>
        <v>400</v>
      </c>
      <c r="BN153" s="239">
        <f t="shared" si="112"/>
        <v>4000</v>
      </c>
      <c r="BO153" s="239">
        <v>0</v>
      </c>
    </row>
    <row r="154" spans="1:67" s="35" customFormat="1" ht="12" customHeight="1" x14ac:dyDescent="0.2">
      <c r="A154" s="72" t="str">
        <f t="shared" si="95"/>
        <v>160109005</v>
      </c>
      <c r="B154" s="73">
        <v>1.6</v>
      </c>
      <c r="C154" s="74" t="s">
        <v>251</v>
      </c>
      <c r="D154" s="73" t="s">
        <v>181</v>
      </c>
      <c r="E154" s="75">
        <v>1</v>
      </c>
      <c r="F154" s="76">
        <v>1.35</v>
      </c>
      <c r="G154" s="73" t="s">
        <v>106</v>
      </c>
      <c r="H154" s="73">
        <f>'Wind Conditions'!$C$6</f>
        <v>12</v>
      </c>
      <c r="I154" s="474">
        <f>'Wind Conditions'!$C$20</f>
        <v>9.8021333333333349E-2</v>
      </c>
      <c r="J154" s="82">
        <f>'Wind Conditions'!$D$20</f>
        <v>7.0999999999999994E-2</v>
      </c>
      <c r="K154" s="73" t="str">
        <f t="shared" si="121"/>
        <v>E</v>
      </c>
      <c r="L154" s="73">
        <f t="shared" si="122"/>
        <v>90</v>
      </c>
      <c r="M154" s="545">
        <v>-15</v>
      </c>
      <c r="N154" s="73" t="s">
        <v>202</v>
      </c>
      <c r="O154" s="61">
        <f>VLOOKUP(MOD(180-$L154,360),'Wave and Current Conditions'!$C$33:$E$44,2,TRUE)</f>
        <v>2.25</v>
      </c>
      <c r="P154" s="61">
        <f>VLOOKUP(MOD(180-$L154,360),'Wave and Current Conditions'!$C$33:$E$44,3,TRUE)</f>
        <v>9.77</v>
      </c>
      <c r="Q154" s="73">
        <f t="shared" si="123"/>
        <v>5</v>
      </c>
      <c r="R154" s="76">
        <f t="shared" si="96"/>
        <v>90</v>
      </c>
      <c r="S154" s="35" t="s">
        <v>184</v>
      </c>
      <c r="T154" s="35">
        <f t="shared" si="97"/>
        <v>90</v>
      </c>
      <c r="U154" s="85">
        <f>'Wave and Current Conditions'!$D$99</f>
        <v>0.26</v>
      </c>
      <c r="V154" s="46">
        <v>400</v>
      </c>
      <c r="W154" s="73">
        <v>3600</v>
      </c>
      <c r="X154" s="76">
        <v>0.01</v>
      </c>
      <c r="Y154" s="248"/>
      <c r="Z154" s="239"/>
      <c r="AA154" s="239"/>
      <c r="AB154" s="239" t="str">
        <f t="shared" si="98"/>
        <v>'160109005'</v>
      </c>
      <c r="AC154" s="239" t="str">
        <f t="shared" si="117"/>
        <v>''POW'</v>
      </c>
      <c r="AD154" s="239">
        <f t="shared" si="99"/>
        <v>90</v>
      </c>
      <c r="AE154" s="239">
        <f t="shared" si="100"/>
        <v>12</v>
      </c>
      <c r="AF154" s="239">
        <f t="shared" si="118"/>
        <v>1</v>
      </c>
      <c r="AG154" s="239" t="str">
        <f t="shared" si="101"/>
        <v>'E'</v>
      </c>
      <c r="AH154" s="590">
        <f t="shared" si="113"/>
        <v>1.1762560000000002</v>
      </c>
      <c r="AI154" s="587" t="str">
        <f t="shared" si="114"/>
        <v>'NTM'</v>
      </c>
      <c r="AJ154" s="580">
        <f t="shared" si="115"/>
        <v>7.0999999999999994E-2</v>
      </c>
      <c r="AK154" s="239">
        <f t="shared" si="119"/>
        <v>30</v>
      </c>
      <c r="AL154" s="268">
        <f t="shared" si="102"/>
        <v>90</v>
      </c>
      <c r="AM154" s="249">
        <f t="shared" si="103"/>
        <v>2.25</v>
      </c>
      <c r="AN154" s="249">
        <f t="shared" si="104"/>
        <v>9.77</v>
      </c>
      <c r="AO154" s="239">
        <f t="shared" si="105"/>
        <v>2.4</v>
      </c>
      <c r="AP154" s="239">
        <f t="shared" si="106"/>
        <v>5</v>
      </c>
      <c r="AQ154" s="239">
        <v>0</v>
      </c>
      <c r="AR154" s="239">
        <v>15</v>
      </c>
      <c r="AS154" s="239">
        <f t="shared" si="107"/>
        <v>2.4</v>
      </c>
      <c r="AT154" s="239">
        <v>0</v>
      </c>
      <c r="AU154" s="239">
        <v>0</v>
      </c>
      <c r="AV154" s="239">
        <f t="shared" si="116"/>
        <v>90</v>
      </c>
      <c r="AW154" s="239">
        <f t="shared" si="108"/>
        <v>0.26</v>
      </c>
      <c r="AX154" s="239" t="s">
        <v>14</v>
      </c>
      <c r="AY154" s="239" t="s">
        <v>15</v>
      </c>
      <c r="AZ154" s="239" t="s">
        <v>14</v>
      </c>
      <c r="BA154" s="239" t="s">
        <v>15</v>
      </c>
      <c r="BB154" s="239">
        <v>0</v>
      </c>
      <c r="BC154" s="239">
        <v>0</v>
      </c>
      <c r="BD154" s="239">
        <f t="shared" si="120"/>
        <v>1</v>
      </c>
      <c r="BE154" s="239">
        <f t="shared" si="109"/>
        <v>-15</v>
      </c>
      <c r="BF154" s="239">
        <f t="shared" si="110"/>
        <v>4000</v>
      </c>
      <c r="BG154" s="239">
        <v>1</v>
      </c>
      <c r="BH154" s="239">
        <v>1</v>
      </c>
      <c r="BI154" s="239">
        <v>1</v>
      </c>
      <c r="BJ154" s="239"/>
      <c r="BK154" s="239">
        <v>1</v>
      </c>
      <c r="BL154" s="239">
        <v>1</v>
      </c>
      <c r="BM154" s="239">
        <f t="shared" si="111"/>
        <v>400</v>
      </c>
      <c r="BN154" s="239">
        <f t="shared" si="112"/>
        <v>4000</v>
      </c>
      <c r="BO154" s="239">
        <v>0</v>
      </c>
    </row>
    <row r="155" spans="1:67" s="36" customFormat="1" ht="12" customHeight="1" x14ac:dyDescent="0.2">
      <c r="A155" s="77" t="str">
        <f t="shared" si="95"/>
        <v>160109006</v>
      </c>
      <c r="B155" s="78">
        <v>1.6</v>
      </c>
      <c r="C155" s="74" t="s">
        <v>251</v>
      </c>
      <c r="D155" s="78" t="s">
        <v>181</v>
      </c>
      <c r="E155" s="79">
        <v>1</v>
      </c>
      <c r="F155" s="80">
        <v>1.35</v>
      </c>
      <c r="G155" s="78" t="s">
        <v>106</v>
      </c>
      <c r="H155" s="78">
        <f>'Wind Conditions'!$C$6</f>
        <v>12</v>
      </c>
      <c r="I155" s="475">
        <f>'Wind Conditions'!$C$20</f>
        <v>9.8021333333333349E-2</v>
      </c>
      <c r="J155" s="83">
        <f>'Wind Conditions'!$D$20</f>
        <v>7.0999999999999994E-2</v>
      </c>
      <c r="K155" s="78" t="str">
        <f t="shared" si="121"/>
        <v>F</v>
      </c>
      <c r="L155" s="78">
        <f t="shared" si="122"/>
        <v>90</v>
      </c>
      <c r="M155" s="545">
        <v>-15</v>
      </c>
      <c r="N155" s="78" t="s">
        <v>202</v>
      </c>
      <c r="O155" s="61">
        <f>VLOOKUP(MOD(180-$L155,360),'Wave and Current Conditions'!$C$33:$E$44,2,TRUE)</f>
        <v>2.25</v>
      </c>
      <c r="P155" s="61">
        <f>VLOOKUP(MOD(180-$L155,360),'Wave and Current Conditions'!$C$33:$E$44,3,TRUE)</f>
        <v>9.77</v>
      </c>
      <c r="Q155" s="78">
        <f t="shared" si="123"/>
        <v>6</v>
      </c>
      <c r="R155" s="80">
        <f t="shared" si="96"/>
        <v>90</v>
      </c>
      <c r="S155" s="36" t="s">
        <v>184</v>
      </c>
      <c r="T155" s="36">
        <f t="shared" si="97"/>
        <v>90</v>
      </c>
      <c r="U155" s="86">
        <f>'Wave and Current Conditions'!$D$99</f>
        <v>0.26</v>
      </c>
      <c r="V155" s="46">
        <v>400</v>
      </c>
      <c r="W155" s="78">
        <v>3600</v>
      </c>
      <c r="X155" s="80">
        <v>0.01</v>
      </c>
      <c r="Y155" s="252"/>
      <c r="Z155" s="250"/>
      <c r="AA155" s="250"/>
      <c r="AB155" s="239" t="str">
        <f t="shared" si="98"/>
        <v>'160109006'</v>
      </c>
      <c r="AC155" s="239" t="str">
        <f t="shared" si="117"/>
        <v>''POW'</v>
      </c>
      <c r="AD155" s="239">
        <f t="shared" si="99"/>
        <v>90</v>
      </c>
      <c r="AE155" s="239">
        <f t="shared" si="100"/>
        <v>12</v>
      </c>
      <c r="AF155" s="239">
        <f t="shared" si="118"/>
        <v>1</v>
      </c>
      <c r="AG155" s="239" t="str">
        <f t="shared" si="101"/>
        <v>'F'</v>
      </c>
      <c r="AH155" s="590">
        <f t="shared" si="113"/>
        <v>1.1762560000000002</v>
      </c>
      <c r="AI155" s="587" t="str">
        <f t="shared" si="114"/>
        <v>'NTM'</v>
      </c>
      <c r="AJ155" s="580">
        <f t="shared" si="115"/>
        <v>7.0999999999999994E-2</v>
      </c>
      <c r="AK155" s="239">
        <f t="shared" si="119"/>
        <v>30</v>
      </c>
      <c r="AL155" s="268">
        <f t="shared" si="102"/>
        <v>90</v>
      </c>
      <c r="AM155" s="249">
        <f t="shared" si="103"/>
        <v>2.25</v>
      </c>
      <c r="AN155" s="249">
        <f t="shared" si="104"/>
        <v>9.77</v>
      </c>
      <c r="AO155" s="239">
        <f t="shared" si="105"/>
        <v>2.4</v>
      </c>
      <c r="AP155" s="239">
        <f t="shared" si="106"/>
        <v>6</v>
      </c>
      <c r="AQ155" s="239">
        <v>0</v>
      </c>
      <c r="AR155" s="239">
        <v>15</v>
      </c>
      <c r="AS155" s="239">
        <f t="shared" si="107"/>
        <v>2.4</v>
      </c>
      <c r="AT155" s="239">
        <v>0</v>
      </c>
      <c r="AU155" s="239">
        <v>0</v>
      </c>
      <c r="AV155" s="239">
        <f t="shared" si="116"/>
        <v>90</v>
      </c>
      <c r="AW155" s="239">
        <f t="shared" si="108"/>
        <v>0.26</v>
      </c>
      <c r="AX155" s="239" t="s">
        <v>14</v>
      </c>
      <c r="AY155" s="239" t="s">
        <v>15</v>
      </c>
      <c r="AZ155" s="239" t="s">
        <v>14</v>
      </c>
      <c r="BA155" s="239" t="s">
        <v>15</v>
      </c>
      <c r="BB155" s="239">
        <v>0</v>
      </c>
      <c r="BC155" s="239">
        <v>0</v>
      </c>
      <c r="BD155" s="239">
        <f t="shared" si="120"/>
        <v>1</v>
      </c>
      <c r="BE155" s="239">
        <f t="shared" si="109"/>
        <v>-15</v>
      </c>
      <c r="BF155" s="239">
        <f t="shared" si="110"/>
        <v>4000</v>
      </c>
      <c r="BG155" s="239">
        <v>1</v>
      </c>
      <c r="BH155" s="239">
        <v>1</v>
      </c>
      <c r="BI155" s="239">
        <v>1</v>
      </c>
      <c r="BJ155" s="239"/>
      <c r="BK155" s="239">
        <v>1</v>
      </c>
      <c r="BL155" s="239">
        <v>1</v>
      </c>
      <c r="BM155" s="239">
        <f t="shared" si="111"/>
        <v>400</v>
      </c>
      <c r="BN155" s="239">
        <f t="shared" si="112"/>
        <v>4000</v>
      </c>
      <c r="BO155" s="239">
        <v>0</v>
      </c>
    </row>
    <row r="156" spans="1:67" s="35" customFormat="1" ht="12" customHeight="1" x14ac:dyDescent="0.2">
      <c r="A156" s="72" t="str">
        <f t="shared" si="95"/>
        <v>160112001</v>
      </c>
      <c r="B156" s="73">
        <v>1.6</v>
      </c>
      <c r="C156" s="74" t="s">
        <v>251</v>
      </c>
      <c r="D156" s="73" t="s">
        <v>181</v>
      </c>
      <c r="E156" s="75">
        <v>1</v>
      </c>
      <c r="F156" s="76">
        <v>1.35</v>
      </c>
      <c r="G156" s="73" t="s">
        <v>106</v>
      </c>
      <c r="H156" s="73">
        <f>'Wind Conditions'!$C$6</f>
        <v>12</v>
      </c>
      <c r="I156" s="474">
        <f>'Wind Conditions'!$C$20</f>
        <v>9.8021333333333349E-2</v>
      </c>
      <c r="J156" s="82">
        <f>'Wind Conditions'!$D$20</f>
        <v>7.0999999999999994E-2</v>
      </c>
      <c r="K156" s="73" t="str">
        <f t="shared" si="121"/>
        <v>A</v>
      </c>
      <c r="L156" s="73">
        <f t="shared" si="122"/>
        <v>120</v>
      </c>
      <c r="M156" s="545">
        <v>-12</v>
      </c>
      <c r="N156" s="73" t="s">
        <v>202</v>
      </c>
      <c r="O156" s="61">
        <f>VLOOKUP(MOD(180-$L156,360),'Wave and Current Conditions'!$C$33:$E$44,2,TRUE)</f>
        <v>2.25</v>
      </c>
      <c r="P156" s="61">
        <f>VLOOKUP(MOD(180-$L156,360),'Wave and Current Conditions'!$C$33:$E$44,3,TRUE)</f>
        <v>9.77</v>
      </c>
      <c r="Q156" s="73">
        <f t="shared" si="123"/>
        <v>1</v>
      </c>
      <c r="R156" s="76">
        <f t="shared" si="96"/>
        <v>120</v>
      </c>
      <c r="S156" s="35" t="s">
        <v>184</v>
      </c>
      <c r="T156" s="35">
        <f t="shared" si="97"/>
        <v>120</v>
      </c>
      <c r="U156" s="85">
        <f>'Wave and Current Conditions'!$D$99</f>
        <v>0.26</v>
      </c>
      <c r="V156" s="46">
        <v>400</v>
      </c>
      <c r="W156" s="73">
        <v>3600</v>
      </c>
      <c r="X156" s="76">
        <v>0.01</v>
      </c>
      <c r="Y156" s="248"/>
      <c r="Z156" s="239"/>
      <c r="AA156" s="239"/>
      <c r="AB156" s="239" t="str">
        <f t="shared" si="98"/>
        <v>'160112001'</v>
      </c>
      <c r="AC156" s="239" t="str">
        <f t="shared" si="117"/>
        <v>''POW'</v>
      </c>
      <c r="AD156" s="239">
        <f t="shared" si="99"/>
        <v>120</v>
      </c>
      <c r="AE156" s="239">
        <f t="shared" si="100"/>
        <v>12</v>
      </c>
      <c r="AF156" s="239">
        <f t="shared" si="118"/>
        <v>1</v>
      </c>
      <c r="AG156" s="239" t="str">
        <f t="shared" si="101"/>
        <v>'A'</v>
      </c>
      <c r="AH156" s="590">
        <f t="shared" si="113"/>
        <v>1.1762560000000002</v>
      </c>
      <c r="AI156" s="587" t="str">
        <f t="shared" si="114"/>
        <v>'NTM'</v>
      </c>
      <c r="AJ156" s="580">
        <f t="shared" si="115"/>
        <v>7.0999999999999994E-2</v>
      </c>
      <c r="AK156" s="239">
        <f t="shared" si="119"/>
        <v>30</v>
      </c>
      <c r="AL156" s="268">
        <f t="shared" si="102"/>
        <v>120</v>
      </c>
      <c r="AM156" s="249">
        <f t="shared" si="103"/>
        <v>2.25</v>
      </c>
      <c r="AN156" s="249">
        <f t="shared" si="104"/>
        <v>9.77</v>
      </c>
      <c r="AO156" s="239">
        <f t="shared" si="105"/>
        <v>2.4</v>
      </c>
      <c r="AP156" s="239">
        <f t="shared" si="106"/>
        <v>1</v>
      </c>
      <c r="AQ156" s="239">
        <v>0</v>
      </c>
      <c r="AR156" s="239">
        <v>15</v>
      </c>
      <c r="AS156" s="239">
        <f t="shared" si="107"/>
        <v>2.4</v>
      </c>
      <c r="AT156" s="239">
        <v>0</v>
      </c>
      <c r="AU156" s="239">
        <v>0</v>
      </c>
      <c r="AV156" s="239">
        <f t="shared" si="116"/>
        <v>120</v>
      </c>
      <c r="AW156" s="239">
        <f t="shared" si="108"/>
        <v>0.26</v>
      </c>
      <c r="AX156" s="239" t="s">
        <v>14</v>
      </c>
      <c r="AY156" s="239" t="s">
        <v>15</v>
      </c>
      <c r="AZ156" s="239" t="s">
        <v>14</v>
      </c>
      <c r="BA156" s="239" t="s">
        <v>15</v>
      </c>
      <c r="BB156" s="239">
        <v>0</v>
      </c>
      <c r="BC156" s="239">
        <v>0</v>
      </c>
      <c r="BD156" s="239">
        <f t="shared" si="120"/>
        <v>1</v>
      </c>
      <c r="BE156" s="239">
        <f t="shared" si="109"/>
        <v>-12</v>
      </c>
      <c r="BF156" s="239">
        <f t="shared" si="110"/>
        <v>4000</v>
      </c>
      <c r="BG156" s="239">
        <v>1</v>
      </c>
      <c r="BH156" s="239">
        <v>1</v>
      </c>
      <c r="BI156" s="239">
        <v>1</v>
      </c>
      <c r="BJ156" s="239"/>
      <c r="BK156" s="239">
        <v>1</v>
      </c>
      <c r="BL156" s="239">
        <v>1</v>
      </c>
      <c r="BM156" s="239">
        <f t="shared" si="111"/>
        <v>400</v>
      </c>
      <c r="BN156" s="239">
        <f t="shared" si="112"/>
        <v>4000</v>
      </c>
      <c r="BO156" s="239">
        <v>0</v>
      </c>
    </row>
    <row r="157" spans="1:67" s="35" customFormat="1" ht="12" customHeight="1" x14ac:dyDescent="0.2">
      <c r="A157" s="72" t="str">
        <f t="shared" si="95"/>
        <v>160112002</v>
      </c>
      <c r="B157" s="73">
        <v>1.6</v>
      </c>
      <c r="C157" s="74" t="s">
        <v>251</v>
      </c>
      <c r="D157" s="73" t="s">
        <v>181</v>
      </c>
      <c r="E157" s="75">
        <v>1</v>
      </c>
      <c r="F157" s="76">
        <v>1.35</v>
      </c>
      <c r="G157" s="73" t="s">
        <v>106</v>
      </c>
      <c r="H157" s="73">
        <f>'Wind Conditions'!$C$6</f>
        <v>12</v>
      </c>
      <c r="I157" s="474">
        <f>'Wind Conditions'!$C$20</f>
        <v>9.8021333333333349E-2</v>
      </c>
      <c r="J157" s="82">
        <f>'Wind Conditions'!$D$20</f>
        <v>7.0999999999999994E-2</v>
      </c>
      <c r="K157" s="73" t="str">
        <f t="shared" si="121"/>
        <v>B</v>
      </c>
      <c r="L157" s="73">
        <f t="shared" si="122"/>
        <v>120</v>
      </c>
      <c r="M157" s="545">
        <v>-12</v>
      </c>
      <c r="N157" s="73" t="s">
        <v>202</v>
      </c>
      <c r="O157" s="61">
        <f>VLOOKUP(MOD(180-$L157,360),'Wave and Current Conditions'!$C$33:$E$44,2,TRUE)</f>
        <v>2.25</v>
      </c>
      <c r="P157" s="61">
        <f>VLOOKUP(MOD(180-$L157,360),'Wave and Current Conditions'!$C$33:$E$44,3,TRUE)</f>
        <v>9.77</v>
      </c>
      <c r="Q157" s="73">
        <f t="shared" si="123"/>
        <v>2</v>
      </c>
      <c r="R157" s="76">
        <f t="shared" si="96"/>
        <v>120</v>
      </c>
      <c r="S157" s="35" t="s">
        <v>184</v>
      </c>
      <c r="T157" s="35">
        <f t="shared" si="97"/>
        <v>120</v>
      </c>
      <c r="U157" s="85">
        <f>'Wave and Current Conditions'!$D$99</f>
        <v>0.26</v>
      </c>
      <c r="V157" s="46">
        <v>400</v>
      </c>
      <c r="W157" s="73">
        <v>3600</v>
      </c>
      <c r="X157" s="76">
        <v>0.01</v>
      </c>
      <c r="Y157" s="248"/>
      <c r="Z157" s="239"/>
      <c r="AA157" s="239"/>
      <c r="AB157" s="239" t="str">
        <f t="shared" si="98"/>
        <v>'160112002'</v>
      </c>
      <c r="AC157" s="239" t="str">
        <f t="shared" si="117"/>
        <v>''POW'</v>
      </c>
      <c r="AD157" s="239">
        <f t="shared" si="99"/>
        <v>120</v>
      </c>
      <c r="AE157" s="239">
        <f t="shared" si="100"/>
        <v>12</v>
      </c>
      <c r="AF157" s="239">
        <f t="shared" si="118"/>
        <v>1</v>
      </c>
      <c r="AG157" s="239" t="str">
        <f t="shared" si="101"/>
        <v>'B'</v>
      </c>
      <c r="AH157" s="590">
        <f t="shared" si="113"/>
        <v>1.1762560000000002</v>
      </c>
      <c r="AI157" s="587" t="str">
        <f t="shared" si="114"/>
        <v>'NTM'</v>
      </c>
      <c r="AJ157" s="580">
        <f t="shared" si="115"/>
        <v>7.0999999999999994E-2</v>
      </c>
      <c r="AK157" s="239">
        <f t="shared" si="119"/>
        <v>30</v>
      </c>
      <c r="AL157" s="268">
        <f t="shared" si="102"/>
        <v>120</v>
      </c>
      <c r="AM157" s="249">
        <f t="shared" si="103"/>
        <v>2.25</v>
      </c>
      <c r="AN157" s="249">
        <f t="shared" si="104"/>
        <v>9.77</v>
      </c>
      <c r="AO157" s="239">
        <f t="shared" si="105"/>
        <v>2.4</v>
      </c>
      <c r="AP157" s="239">
        <f t="shared" si="106"/>
        <v>2</v>
      </c>
      <c r="AQ157" s="239">
        <v>0</v>
      </c>
      <c r="AR157" s="239">
        <v>15</v>
      </c>
      <c r="AS157" s="239">
        <f t="shared" si="107"/>
        <v>2.4</v>
      </c>
      <c r="AT157" s="239">
        <v>0</v>
      </c>
      <c r="AU157" s="239">
        <v>0</v>
      </c>
      <c r="AV157" s="239">
        <f t="shared" si="116"/>
        <v>120</v>
      </c>
      <c r="AW157" s="239">
        <f t="shared" si="108"/>
        <v>0.26</v>
      </c>
      <c r="AX157" s="239" t="s">
        <v>14</v>
      </c>
      <c r="AY157" s="239" t="s">
        <v>15</v>
      </c>
      <c r="AZ157" s="239" t="s">
        <v>14</v>
      </c>
      <c r="BA157" s="239" t="s">
        <v>15</v>
      </c>
      <c r="BB157" s="239">
        <v>0</v>
      </c>
      <c r="BC157" s="239">
        <v>0</v>
      </c>
      <c r="BD157" s="239">
        <f t="shared" si="120"/>
        <v>1</v>
      </c>
      <c r="BE157" s="239">
        <f t="shared" si="109"/>
        <v>-12</v>
      </c>
      <c r="BF157" s="239">
        <f t="shared" si="110"/>
        <v>4000</v>
      </c>
      <c r="BG157" s="239">
        <v>1</v>
      </c>
      <c r="BH157" s="239">
        <v>1</v>
      </c>
      <c r="BI157" s="239">
        <v>1</v>
      </c>
      <c r="BJ157" s="239"/>
      <c r="BK157" s="239">
        <v>1</v>
      </c>
      <c r="BL157" s="239">
        <v>1</v>
      </c>
      <c r="BM157" s="239">
        <f t="shared" si="111"/>
        <v>400</v>
      </c>
      <c r="BN157" s="239">
        <f t="shared" si="112"/>
        <v>4000</v>
      </c>
      <c r="BO157" s="239">
        <v>0</v>
      </c>
    </row>
    <row r="158" spans="1:67" s="36" customFormat="1" ht="12" customHeight="1" x14ac:dyDescent="0.2">
      <c r="A158" s="72" t="str">
        <f t="shared" si="95"/>
        <v>160112003</v>
      </c>
      <c r="B158" s="73">
        <v>1.6</v>
      </c>
      <c r="C158" s="74" t="s">
        <v>251</v>
      </c>
      <c r="D158" s="73" t="s">
        <v>181</v>
      </c>
      <c r="E158" s="75">
        <v>1</v>
      </c>
      <c r="F158" s="76">
        <v>1.35</v>
      </c>
      <c r="G158" s="73" t="s">
        <v>106</v>
      </c>
      <c r="H158" s="73">
        <f>'Wind Conditions'!$C$6</f>
        <v>12</v>
      </c>
      <c r="I158" s="474">
        <f>'Wind Conditions'!$C$20</f>
        <v>9.8021333333333349E-2</v>
      </c>
      <c r="J158" s="82">
        <f>'Wind Conditions'!$D$20</f>
        <v>7.0999999999999994E-2</v>
      </c>
      <c r="K158" s="73" t="str">
        <f t="shared" si="121"/>
        <v>C</v>
      </c>
      <c r="L158" s="73">
        <f t="shared" si="122"/>
        <v>120</v>
      </c>
      <c r="M158" s="545">
        <v>-12</v>
      </c>
      <c r="N158" s="73" t="s">
        <v>202</v>
      </c>
      <c r="O158" s="61">
        <f>VLOOKUP(MOD(180-$L158,360),'Wave and Current Conditions'!$C$33:$E$44,2,TRUE)</f>
        <v>2.25</v>
      </c>
      <c r="P158" s="61">
        <f>VLOOKUP(MOD(180-$L158,360),'Wave and Current Conditions'!$C$33:$E$44,3,TRUE)</f>
        <v>9.77</v>
      </c>
      <c r="Q158" s="73">
        <f t="shared" si="123"/>
        <v>3</v>
      </c>
      <c r="R158" s="76">
        <f t="shared" si="96"/>
        <v>120</v>
      </c>
      <c r="S158" s="35" t="s">
        <v>184</v>
      </c>
      <c r="T158" s="35">
        <f t="shared" si="97"/>
        <v>120</v>
      </c>
      <c r="U158" s="85">
        <f>'Wave and Current Conditions'!$D$99</f>
        <v>0.26</v>
      </c>
      <c r="V158" s="46">
        <v>400</v>
      </c>
      <c r="W158" s="73">
        <v>3600</v>
      </c>
      <c r="X158" s="76">
        <v>0.01</v>
      </c>
      <c r="Y158" s="248"/>
      <c r="Z158" s="250"/>
      <c r="AA158" s="250"/>
      <c r="AB158" s="239" t="str">
        <f t="shared" si="98"/>
        <v>'160112003'</v>
      </c>
      <c r="AC158" s="239" t="str">
        <f t="shared" si="117"/>
        <v>''POW'</v>
      </c>
      <c r="AD158" s="239">
        <f t="shared" si="99"/>
        <v>120</v>
      </c>
      <c r="AE158" s="239">
        <f t="shared" si="100"/>
        <v>12</v>
      </c>
      <c r="AF158" s="239">
        <f t="shared" si="118"/>
        <v>1</v>
      </c>
      <c r="AG158" s="239" t="str">
        <f t="shared" si="101"/>
        <v>'C'</v>
      </c>
      <c r="AH158" s="590">
        <f t="shared" si="113"/>
        <v>1.1762560000000002</v>
      </c>
      <c r="AI158" s="587" t="str">
        <f t="shared" si="114"/>
        <v>'NTM'</v>
      </c>
      <c r="AJ158" s="580">
        <f t="shared" si="115"/>
        <v>7.0999999999999994E-2</v>
      </c>
      <c r="AK158" s="239">
        <f t="shared" si="119"/>
        <v>30</v>
      </c>
      <c r="AL158" s="268">
        <f t="shared" si="102"/>
        <v>120</v>
      </c>
      <c r="AM158" s="249">
        <f t="shared" si="103"/>
        <v>2.25</v>
      </c>
      <c r="AN158" s="249">
        <f t="shared" si="104"/>
        <v>9.77</v>
      </c>
      <c r="AO158" s="239">
        <f t="shared" si="105"/>
        <v>2.4</v>
      </c>
      <c r="AP158" s="239">
        <f t="shared" si="106"/>
        <v>3</v>
      </c>
      <c r="AQ158" s="239">
        <v>0</v>
      </c>
      <c r="AR158" s="239">
        <v>15</v>
      </c>
      <c r="AS158" s="239">
        <f t="shared" si="107"/>
        <v>2.4</v>
      </c>
      <c r="AT158" s="239">
        <v>0</v>
      </c>
      <c r="AU158" s="239">
        <v>0</v>
      </c>
      <c r="AV158" s="239">
        <f t="shared" si="116"/>
        <v>120</v>
      </c>
      <c r="AW158" s="239">
        <f t="shared" si="108"/>
        <v>0.26</v>
      </c>
      <c r="AX158" s="239" t="s">
        <v>14</v>
      </c>
      <c r="AY158" s="239" t="s">
        <v>15</v>
      </c>
      <c r="AZ158" s="239" t="s">
        <v>14</v>
      </c>
      <c r="BA158" s="239" t="s">
        <v>15</v>
      </c>
      <c r="BB158" s="239">
        <v>0</v>
      </c>
      <c r="BC158" s="239">
        <v>0</v>
      </c>
      <c r="BD158" s="239">
        <f t="shared" si="120"/>
        <v>1</v>
      </c>
      <c r="BE158" s="239">
        <f t="shared" si="109"/>
        <v>-12</v>
      </c>
      <c r="BF158" s="239">
        <f t="shared" si="110"/>
        <v>4000</v>
      </c>
      <c r="BG158" s="239">
        <v>1</v>
      </c>
      <c r="BH158" s="239">
        <v>1</v>
      </c>
      <c r="BI158" s="239">
        <v>1</v>
      </c>
      <c r="BJ158" s="239"/>
      <c r="BK158" s="239">
        <v>1</v>
      </c>
      <c r="BL158" s="239">
        <v>1</v>
      </c>
      <c r="BM158" s="239">
        <f t="shared" si="111"/>
        <v>400</v>
      </c>
      <c r="BN158" s="239">
        <f t="shared" si="112"/>
        <v>4000</v>
      </c>
      <c r="BO158" s="239">
        <v>0</v>
      </c>
    </row>
    <row r="159" spans="1:67" s="35" customFormat="1" ht="12" customHeight="1" x14ac:dyDescent="0.2">
      <c r="A159" s="72" t="str">
        <f t="shared" si="95"/>
        <v>160112004</v>
      </c>
      <c r="B159" s="73">
        <v>1.6</v>
      </c>
      <c r="C159" s="74" t="s">
        <v>251</v>
      </c>
      <c r="D159" s="73" t="s">
        <v>181</v>
      </c>
      <c r="E159" s="75">
        <v>1</v>
      </c>
      <c r="F159" s="76">
        <v>1.35</v>
      </c>
      <c r="G159" s="72" t="s">
        <v>106</v>
      </c>
      <c r="H159" s="73">
        <f>'Wind Conditions'!$C$6</f>
        <v>12</v>
      </c>
      <c r="I159" s="474">
        <f>'Wind Conditions'!$C$20</f>
        <v>9.8021333333333349E-2</v>
      </c>
      <c r="J159" s="82">
        <f>'Wind Conditions'!$D$20</f>
        <v>7.0999999999999994E-2</v>
      </c>
      <c r="K159" s="73" t="str">
        <f t="shared" si="121"/>
        <v>D</v>
      </c>
      <c r="L159" s="73">
        <f t="shared" si="122"/>
        <v>120</v>
      </c>
      <c r="M159" s="545">
        <v>-12</v>
      </c>
      <c r="N159" s="73" t="s">
        <v>202</v>
      </c>
      <c r="O159" s="61">
        <f>VLOOKUP(MOD(180-$L159,360),'Wave and Current Conditions'!$C$33:$E$44,2,TRUE)</f>
        <v>2.25</v>
      </c>
      <c r="P159" s="61">
        <f>VLOOKUP(MOD(180-$L159,360),'Wave and Current Conditions'!$C$33:$E$44,3,TRUE)</f>
        <v>9.77</v>
      </c>
      <c r="Q159" s="73">
        <f t="shared" si="123"/>
        <v>4</v>
      </c>
      <c r="R159" s="76">
        <f t="shared" si="96"/>
        <v>120</v>
      </c>
      <c r="S159" s="35" t="s">
        <v>184</v>
      </c>
      <c r="T159" s="35">
        <f t="shared" si="97"/>
        <v>120</v>
      </c>
      <c r="U159" s="85">
        <f>'Wave and Current Conditions'!$D$99</f>
        <v>0.26</v>
      </c>
      <c r="V159" s="46">
        <v>400</v>
      </c>
      <c r="W159" s="73">
        <v>3600</v>
      </c>
      <c r="X159" s="76">
        <v>0.01</v>
      </c>
      <c r="Y159" s="248"/>
      <c r="Z159" s="239"/>
      <c r="AA159" s="239"/>
      <c r="AB159" s="239" t="str">
        <f t="shared" si="98"/>
        <v>'160112004'</v>
      </c>
      <c r="AC159" s="239" t="str">
        <f t="shared" si="117"/>
        <v>''POW'</v>
      </c>
      <c r="AD159" s="239">
        <f t="shared" si="99"/>
        <v>120</v>
      </c>
      <c r="AE159" s="239">
        <f t="shared" si="100"/>
        <v>12</v>
      </c>
      <c r="AF159" s="239">
        <f t="shared" si="118"/>
        <v>1</v>
      </c>
      <c r="AG159" s="239" t="str">
        <f t="shared" si="101"/>
        <v>'D'</v>
      </c>
      <c r="AH159" s="590">
        <f t="shared" si="113"/>
        <v>1.1762560000000002</v>
      </c>
      <c r="AI159" s="587" t="str">
        <f t="shared" si="114"/>
        <v>'NTM'</v>
      </c>
      <c r="AJ159" s="580">
        <f t="shared" si="115"/>
        <v>7.0999999999999994E-2</v>
      </c>
      <c r="AK159" s="239">
        <f t="shared" si="119"/>
        <v>30</v>
      </c>
      <c r="AL159" s="268">
        <f t="shared" si="102"/>
        <v>120</v>
      </c>
      <c r="AM159" s="249">
        <f t="shared" si="103"/>
        <v>2.25</v>
      </c>
      <c r="AN159" s="249">
        <f t="shared" si="104"/>
        <v>9.77</v>
      </c>
      <c r="AO159" s="239">
        <f t="shared" si="105"/>
        <v>2.4</v>
      </c>
      <c r="AP159" s="239">
        <f t="shared" si="106"/>
        <v>4</v>
      </c>
      <c r="AQ159" s="239">
        <v>0</v>
      </c>
      <c r="AR159" s="239">
        <v>15</v>
      </c>
      <c r="AS159" s="239">
        <f t="shared" si="107"/>
        <v>2.4</v>
      </c>
      <c r="AT159" s="239">
        <v>0</v>
      </c>
      <c r="AU159" s="239">
        <v>0</v>
      </c>
      <c r="AV159" s="239">
        <f t="shared" si="116"/>
        <v>120</v>
      </c>
      <c r="AW159" s="239">
        <f t="shared" si="108"/>
        <v>0.26</v>
      </c>
      <c r="AX159" s="239" t="s">
        <v>14</v>
      </c>
      <c r="AY159" s="239" t="s">
        <v>15</v>
      </c>
      <c r="AZ159" s="239" t="s">
        <v>14</v>
      </c>
      <c r="BA159" s="239" t="s">
        <v>15</v>
      </c>
      <c r="BB159" s="239">
        <v>0</v>
      </c>
      <c r="BC159" s="239">
        <v>0</v>
      </c>
      <c r="BD159" s="239">
        <f t="shared" si="120"/>
        <v>1</v>
      </c>
      <c r="BE159" s="239">
        <f t="shared" si="109"/>
        <v>-12</v>
      </c>
      <c r="BF159" s="239">
        <f t="shared" si="110"/>
        <v>4000</v>
      </c>
      <c r="BG159" s="239">
        <v>1</v>
      </c>
      <c r="BH159" s="239">
        <v>1</v>
      </c>
      <c r="BI159" s="239">
        <v>1</v>
      </c>
      <c r="BJ159" s="239"/>
      <c r="BK159" s="239">
        <v>1</v>
      </c>
      <c r="BL159" s="239">
        <v>1</v>
      </c>
      <c r="BM159" s="239">
        <f t="shared" si="111"/>
        <v>400</v>
      </c>
      <c r="BN159" s="239">
        <f t="shared" si="112"/>
        <v>4000</v>
      </c>
      <c r="BO159" s="239">
        <v>0</v>
      </c>
    </row>
    <row r="160" spans="1:67" s="35" customFormat="1" ht="12" customHeight="1" x14ac:dyDescent="0.2">
      <c r="A160" s="72" t="str">
        <f t="shared" si="95"/>
        <v>160112005</v>
      </c>
      <c r="B160" s="73">
        <v>1.6</v>
      </c>
      <c r="C160" s="74" t="s">
        <v>251</v>
      </c>
      <c r="D160" s="73" t="s">
        <v>181</v>
      </c>
      <c r="E160" s="75">
        <v>1</v>
      </c>
      <c r="F160" s="76">
        <v>1.35</v>
      </c>
      <c r="G160" s="73" t="s">
        <v>106</v>
      </c>
      <c r="H160" s="73">
        <f>'Wind Conditions'!$C$6</f>
        <v>12</v>
      </c>
      <c r="I160" s="474">
        <f>'Wind Conditions'!$C$20</f>
        <v>9.8021333333333349E-2</v>
      </c>
      <c r="J160" s="82">
        <f>'Wind Conditions'!$D$20</f>
        <v>7.0999999999999994E-2</v>
      </c>
      <c r="K160" s="73" t="str">
        <f t="shared" si="121"/>
        <v>E</v>
      </c>
      <c r="L160" s="73">
        <f t="shared" si="122"/>
        <v>120</v>
      </c>
      <c r="M160" s="545">
        <v>-12</v>
      </c>
      <c r="N160" s="73" t="s">
        <v>202</v>
      </c>
      <c r="O160" s="61">
        <f>VLOOKUP(MOD(180-$L160,360),'Wave and Current Conditions'!$C$33:$E$44,2,TRUE)</f>
        <v>2.25</v>
      </c>
      <c r="P160" s="61">
        <f>VLOOKUP(MOD(180-$L160,360),'Wave and Current Conditions'!$C$33:$E$44,3,TRUE)</f>
        <v>9.77</v>
      </c>
      <c r="Q160" s="73">
        <f t="shared" si="123"/>
        <v>5</v>
      </c>
      <c r="R160" s="76">
        <f t="shared" si="96"/>
        <v>120</v>
      </c>
      <c r="S160" s="35" t="s">
        <v>184</v>
      </c>
      <c r="T160" s="35">
        <f t="shared" si="97"/>
        <v>120</v>
      </c>
      <c r="U160" s="85">
        <f>'Wave and Current Conditions'!$D$99</f>
        <v>0.26</v>
      </c>
      <c r="V160" s="46">
        <v>400</v>
      </c>
      <c r="W160" s="73">
        <v>3600</v>
      </c>
      <c r="X160" s="76">
        <v>0.01</v>
      </c>
      <c r="Y160" s="248"/>
      <c r="Z160" s="239"/>
      <c r="AA160" s="239"/>
      <c r="AB160" s="239" t="str">
        <f t="shared" si="98"/>
        <v>'160112005'</v>
      </c>
      <c r="AC160" s="239" t="str">
        <f t="shared" si="117"/>
        <v>''POW'</v>
      </c>
      <c r="AD160" s="239">
        <f t="shared" si="99"/>
        <v>120</v>
      </c>
      <c r="AE160" s="239">
        <f t="shared" si="100"/>
        <v>12</v>
      </c>
      <c r="AF160" s="239">
        <f t="shared" si="118"/>
        <v>1</v>
      </c>
      <c r="AG160" s="239" t="str">
        <f t="shared" si="101"/>
        <v>'E'</v>
      </c>
      <c r="AH160" s="590">
        <f t="shared" si="113"/>
        <v>1.1762560000000002</v>
      </c>
      <c r="AI160" s="587" t="str">
        <f t="shared" si="114"/>
        <v>'NTM'</v>
      </c>
      <c r="AJ160" s="580">
        <f t="shared" si="115"/>
        <v>7.0999999999999994E-2</v>
      </c>
      <c r="AK160" s="239">
        <f t="shared" si="119"/>
        <v>30</v>
      </c>
      <c r="AL160" s="268">
        <f t="shared" si="102"/>
        <v>120</v>
      </c>
      <c r="AM160" s="249">
        <f t="shared" si="103"/>
        <v>2.25</v>
      </c>
      <c r="AN160" s="249">
        <f t="shared" si="104"/>
        <v>9.77</v>
      </c>
      <c r="AO160" s="239">
        <f t="shared" si="105"/>
        <v>2.4</v>
      </c>
      <c r="AP160" s="239">
        <f t="shared" si="106"/>
        <v>5</v>
      </c>
      <c r="AQ160" s="239">
        <v>0</v>
      </c>
      <c r="AR160" s="239">
        <v>15</v>
      </c>
      <c r="AS160" s="239">
        <f t="shared" si="107"/>
        <v>2.4</v>
      </c>
      <c r="AT160" s="239">
        <v>0</v>
      </c>
      <c r="AU160" s="239">
        <v>0</v>
      </c>
      <c r="AV160" s="239">
        <f t="shared" si="116"/>
        <v>120</v>
      </c>
      <c r="AW160" s="239">
        <f t="shared" si="108"/>
        <v>0.26</v>
      </c>
      <c r="AX160" s="239" t="s">
        <v>14</v>
      </c>
      <c r="AY160" s="239" t="s">
        <v>15</v>
      </c>
      <c r="AZ160" s="239" t="s">
        <v>14</v>
      </c>
      <c r="BA160" s="239" t="s">
        <v>15</v>
      </c>
      <c r="BB160" s="239">
        <v>0</v>
      </c>
      <c r="BC160" s="239">
        <v>0</v>
      </c>
      <c r="BD160" s="239">
        <f t="shared" si="120"/>
        <v>1</v>
      </c>
      <c r="BE160" s="239">
        <f t="shared" si="109"/>
        <v>-12</v>
      </c>
      <c r="BF160" s="239">
        <f t="shared" si="110"/>
        <v>4000</v>
      </c>
      <c r="BG160" s="239">
        <v>1</v>
      </c>
      <c r="BH160" s="239">
        <v>1</v>
      </c>
      <c r="BI160" s="239">
        <v>1</v>
      </c>
      <c r="BJ160" s="239"/>
      <c r="BK160" s="239">
        <v>1</v>
      </c>
      <c r="BL160" s="239">
        <v>1</v>
      </c>
      <c r="BM160" s="239">
        <f t="shared" si="111"/>
        <v>400</v>
      </c>
      <c r="BN160" s="239">
        <f t="shared" si="112"/>
        <v>4000</v>
      </c>
      <c r="BO160" s="239">
        <v>0</v>
      </c>
    </row>
    <row r="161" spans="1:67" s="36" customFormat="1" ht="12" customHeight="1" x14ac:dyDescent="0.2">
      <c r="A161" s="77" t="str">
        <f t="shared" si="95"/>
        <v>160112006</v>
      </c>
      <c r="B161" s="78">
        <v>1.6</v>
      </c>
      <c r="C161" s="74" t="s">
        <v>251</v>
      </c>
      <c r="D161" s="78" t="s">
        <v>181</v>
      </c>
      <c r="E161" s="79">
        <v>1</v>
      </c>
      <c r="F161" s="80">
        <v>1.35</v>
      </c>
      <c r="G161" s="78" t="s">
        <v>106</v>
      </c>
      <c r="H161" s="78">
        <f>'Wind Conditions'!$C$6</f>
        <v>12</v>
      </c>
      <c r="I161" s="475">
        <f>'Wind Conditions'!$C$20</f>
        <v>9.8021333333333349E-2</v>
      </c>
      <c r="J161" s="83">
        <f>'Wind Conditions'!$D$20</f>
        <v>7.0999999999999994E-2</v>
      </c>
      <c r="K161" s="78" t="str">
        <f t="shared" si="121"/>
        <v>F</v>
      </c>
      <c r="L161" s="78">
        <f t="shared" si="122"/>
        <v>120</v>
      </c>
      <c r="M161" s="545">
        <v>-12</v>
      </c>
      <c r="N161" s="78" t="s">
        <v>202</v>
      </c>
      <c r="O161" s="61">
        <f>VLOOKUP(MOD(180-$L161,360),'Wave and Current Conditions'!$C$33:$E$44,2,TRUE)</f>
        <v>2.25</v>
      </c>
      <c r="P161" s="61">
        <f>VLOOKUP(MOD(180-$L161,360),'Wave and Current Conditions'!$C$33:$E$44,3,TRUE)</f>
        <v>9.77</v>
      </c>
      <c r="Q161" s="78">
        <f t="shared" si="123"/>
        <v>6</v>
      </c>
      <c r="R161" s="80">
        <f t="shared" si="96"/>
        <v>120</v>
      </c>
      <c r="S161" s="36" t="s">
        <v>184</v>
      </c>
      <c r="T161" s="36">
        <f t="shared" si="97"/>
        <v>120</v>
      </c>
      <c r="U161" s="86">
        <f>'Wave and Current Conditions'!$D$99</f>
        <v>0.26</v>
      </c>
      <c r="V161" s="46">
        <v>400</v>
      </c>
      <c r="W161" s="78">
        <v>3600</v>
      </c>
      <c r="X161" s="80">
        <v>0.01</v>
      </c>
      <c r="Y161" s="252"/>
      <c r="Z161" s="250"/>
      <c r="AA161" s="250"/>
      <c r="AB161" s="239" t="str">
        <f t="shared" si="98"/>
        <v>'160112006'</v>
      </c>
      <c r="AC161" s="239" t="str">
        <f t="shared" si="117"/>
        <v>''POW'</v>
      </c>
      <c r="AD161" s="239">
        <f t="shared" si="99"/>
        <v>120</v>
      </c>
      <c r="AE161" s="239">
        <f t="shared" si="100"/>
        <v>12</v>
      </c>
      <c r="AF161" s="239">
        <f t="shared" si="118"/>
        <v>1</v>
      </c>
      <c r="AG161" s="239" t="str">
        <f t="shared" si="101"/>
        <v>'F'</v>
      </c>
      <c r="AH161" s="590">
        <f t="shared" si="113"/>
        <v>1.1762560000000002</v>
      </c>
      <c r="AI161" s="587" t="str">
        <f t="shared" si="114"/>
        <v>'NTM'</v>
      </c>
      <c r="AJ161" s="580">
        <f t="shared" si="115"/>
        <v>7.0999999999999994E-2</v>
      </c>
      <c r="AK161" s="239">
        <f t="shared" si="119"/>
        <v>30</v>
      </c>
      <c r="AL161" s="268">
        <f t="shared" si="102"/>
        <v>120</v>
      </c>
      <c r="AM161" s="249">
        <f t="shared" si="103"/>
        <v>2.25</v>
      </c>
      <c r="AN161" s="249">
        <f t="shared" si="104"/>
        <v>9.77</v>
      </c>
      <c r="AO161" s="239">
        <f t="shared" si="105"/>
        <v>2.4</v>
      </c>
      <c r="AP161" s="239">
        <f t="shared" si="106"/>
        <v>6</v>
      </c>
      <c r="AQ161" s="239">
        <v>0</v>
      </c>
      <c r="AR161" s="239">
        <v>15</v>
      </c>
      <c r="AS161" s="239">
        <f t="shared" si="107"/>
        <v>2.4</v>
      </c>
      <c r="AT161" s="239">
        <v>0</v>
      </c>
      <c r="AU161" s="239">
        <v>0</v>
      </c>
      <c r="AV161" s="239">
        <f t="shared" si="116"/>
        <v>120</v>
      </c>
      <c r="AW161" s="239">
        <f t="shared" si="108"/>
        <v>0.26</v>
      </c>
      <c r="AX161" s="239" t="s">
        <v>14</v>
      </c>
      <c r="AY161" s="239" t="s">
        <v>15</v>
      </c>
      <c r="AZ161" s="239" t="s">
        <v>14</v>
      </c>
      <c r="BA161" s="239" t="s">
        <v>15</v>
      </c>
      <c r="BB161" s="239">
        <v>0</v>
      </c>
      <c r="BC161" s="239">
        <v>0</v>
      </c>
      <c r="BD161" s="239">
        <f t="shared" si="120"/>
        <v>1</v>
      </c>
      <c r="BE161" s="239">
        <f t="shared" si="109"/>
        <v>-12</v>
      </c>
      <c r="BF161" s="239">
        <f t="shared" si="110"/>
        <v>4000</v>
      </c>
      <c r="BG161" s="239">
        <v>1</v>
      </c>
      <c r="BH161" s="239">
        <v>1</v>
      </c>
      <c r="BI161" s="239">
        <v>1</v>
      </c>
      <c r="BJ161" s="239"/>
      <c r="BK161" s="239">
        <v>1</v>
      </c>
      <c r="BL161" s="239">
        <v>1</v>
      </c>
      <c r="BM161" s="239">
        <f t="shared" si="111"/>
        <v>400</v>
      </c>
      <c r="BN161" s="239">
        <f t="shared" si="112"/>
        <v>4000</v>
      </c>
      <c r="BO161" s="239">
        <v>0</v>
      </c>
    </row>
    <row r="162" spans="1:67" s="35" customFormat="1" ht="12" customHeight="1" x14ac:dyDescent="0.2">
      <c r="A162" s="72" t="str">
        <f t="shared" si="95"/>
        <v>160115001</v>
      </c>
      <c r="B162" s="73">
        <v>1.6</v>
      </c>
      <c r="C162" s="74" t="s">
        <v>251</v>
      </c>
      <c r="D162" s="73" t="s">
        <v>181</v>
      </c>
      <c r="E162" s="75">
        <v>1</v>
      </c>
      <c r="F162" s="76">
        <v>1.35</v>
      </c>
      <c r="G162" s="73" t="s">
        <v>106</v>
      </c>
      <c r="H162" s="73">
        <f>'Wind Conditions'!$C$6</f>
        <v>12</v>
      </c>
      <c r="I162" s="474">
        <f>'Wind Conditions'!$C$20</f>
        <v>9.8021333333333349E-2</v>
      </c>
      <c r="J162" s="82">
        <f>'Wind Conditions'!$D$20</f>
        <v>7.0999999999999994E-2</v>
      </c>
      <c r="K162" s="73" t="str">
        <f t="shared" si="121"/>
        <v>A</v>
      </c>
      <c r="L162" s="73">
        <f t="shared" si="122"/>
        <v>150</v>
      </c>
      <c r="M162" s="545">
        <v>-7</v>
      </c>
      <c r="N162" s="73" t="s">
        <v>202</v>
      </c>
      <c r="O162" s="61">
        <f>VLOOKUP(MOD(180-$L162,360),'Wave and Current Conditions'!$C$33:$E$44,2,TRUE)</f>
        <v>2.25</v>
      </c>
      <c r="P162" s="61">
        <f>VLOOKUP(MOD(180-$L162,360),'Wave and Current Conditions'!$C$33:$E$44,3,TRUE)</f>
        <v>9.77</v>
      </c>
      <c r="Q162" s="73">
        <f t="shared" si="123"/>
        <v>1</v>
      </c>
      <c r="R162" s="76">
        <f t="shared" si="96"/>
        <v>150</v>
      </c>
      <c r="S162" s="35" t="s">
        <v>184</v>
      </c>
      <c r="T162" s="35">
        <f t="shared" si="97"/>
        <v>150</v>
      </c>
      <c r="U162" s="85">
        <f>'Wave and Current Conditions'!$D$99</f>
        <v>0.26</v>
      </c>
      <c r="V162" s="46">
        <v>400</v>
      </c>
      <c r="W162" s="73">
        <v>3600</v>
      </c>
      <c r="X162" s="76">
        <v>0.01</v>
      </c>
      <c r="Y162" s="248"/>
      <c r="Z162" s="239"/>
      <c r="AA162" s="239"/>
      <c r="AB162" s="239" t="str">
        <f t="shared" si="98"/>
        <v>'160115001'</v>
      </c>
      <c r="AC162" s="239" t="str">
        <f t="shared" si="117"/>
        <v>''POW'</v>
      </c>
      <c r="AD162" s="239">
        <f t="shared" si="99"/>
        <v>150</v>
      </c>
      <c r="AE162" s="239">
        <f t="shared" si="100"/>
        <v>12</v>
      </c>
      <c r="AF162" s="239">
        <f t="shared" si="118"/>
        <v>1</v>
      </c>
      <c r="AG162" s="239" t="str">
        <f t="shared" si="101"/>
        <v>'A'</v>
      </c>
      <c r="AH162" s="590">
        <f t="shared" si="113"/>
        <v>1.1762560000000002</v>
      </c>
      <c r="AI162" s="587" t="str">
        <f t="shared" si="114"/>
        <v>'NTM'</v>
      </c>
      <c r="AJ162" s="580">
        <f t="shared" si="115"/>
        <v>7.0999999999999994E-2</v>
      </c>
      <c r="AK162" s="239">
        <f t="shared" si="119"/>
        <v>30</v>
      </c>
      <c r="AL162" s="268">
        <f t="shared" si="102"/>
        <v>150</v>
      </c>
      <c r="AM162" s="249">
        <f t="shared" si="103"/>
        <v>2.25</v>
      </c>
      <c r="AN162" s="249">
        <f t="shared" si="104"/>
        <v>9.77</v>
      </c>
      <c r="AO162" s="239">
        <f t="shared" si="105"/>
        <v>2.4</v>
      </c>
      <c r="AP162" s="239">
        <f t="shared" si="106"/>
        <v>1</v>
      </c>
      <c r="AQ162" s="239">
        <v>0</v>
      </c>
      <c r="AR162" s="239">
        <v>15</v>
      </c>
      <c r="AS162" s="239">
        <f t="shared" si="107"/>
        <v>2.4</v>
      </c>
      <c r="AT162" s="239">
        <v>0</v>
      </c>
      <c r="AU162" s="239">
        <v>0</v>
      </c>
      <c r="AV162" s="239">
        <f t="shared" si="116"/>
        <v>150</v>
      </c>
      <c r="AW162" s="239">
        <f t="shared" si="108"/>
        <v>0.26</v>
      </c>
      <c r="AX162" s="239" t="s">
        <v>14</v>
      </c>
      <c r="AY162" s="239" t="s">
        <v>15</v>
      </c>
      <c r="AZ162" s="239" t="s">
        <v>14</v>
      </c>
      <c r="BA162" s="239" t="s">
        <v>15</v>
      </c>
      <c r="BB162" s="239">
        <v>0</v>
      </c>
      <c r="BC162" s="239">
        <v>0</v>
      </c>
      <c r="BD162" s="239">
        <f t="shared" si="120"/>
        <v>1</v>
      </c>
      <c r="BE162" s="239">
        <f t="shared" si="109"/>
        <v>-7</v>
      </c>
      <c r="BF162" s="239">
        <f t="shared" si="110"/>
        <v>4000</v>
      </c>
      <c r="BG162" s="239">
        <v>1</v>
      </c>
      <c r="BH162" s="239">
        <v>1</v>
      </c>
      <c r="BI162" s="239">
        <v>1</v>
      </c>
      <c r="BJ162" s="239"/>
      <c r="BK162" s="239">
        <v>1</v>
      </c>
      <c r="BL162" s="239">
        <v>1</v>
      </c>
      <c r="BM162" s="239">
        <f t="shared" si="111"/>
        <v>400</v>
      </c>
      <c r="BN162" s="239">
        <f t="shared" si="112"/>
        <v>4000</v>
      </c>
      <c r="BO162" s="239">
        <v>0</v>
      </c>
    </row>
    <row r="163" spans="1:67" s="35" customFormat="1" ht="12" customHeight="1" x14ac:dyDescent="0.2">
      <c r="A163" s="72" t="str">
        <f t="shared" si="95"/>
        <v>160115002</v>
      </c>
      <c r="B163" s="73">
        <v>1.6</v>
      </c>
      <c r="C163" s="74" t="s">
        <v>251</v>
      </c>
      <c r="D163" s="73" t="s">
        <v>181</v>
      </c>
      <c r="E163" s="75">
        <v>1</v>
      </c>
      <c r="F163" s="76">
        <v>1.35</v>
      </c>
      <c r="G163" s="73" t="s">
        <v>106</v>
      </c>
      <c r="H163" s="73">
        <f>'Wind Conditions'!$C$6</f>
        <v>12</v>
      </c>
      <c r="I163" s="474">
        <f>'Wind Conditions'!$C$20</f>
        <v>9.8021333333333349E-2</v>
      </c>
      <c r="J163" s="82">
        <f>'Wind Conditions'!$D$20</f>
        <v>7.0999999999999994E-2</v>
      </c>
      <c r="K163" s="73" t="str">
        <f t="shared" si="121"/>
        <v>B</v>
      </c>
      <c r="L163" s="73">
        <f t="shared" si="122"/>
        <v>150</v>
      </c>
      <c r="M163" s="545">
        <v>-7</v>
      </c>
      <c r="N163" s="73" t="s">
        <v>202</v>
      </c>
      <c r="O163" s="61">
        <f>VLOOKUP(MOD(180-$L163,360),'Wave and Current Conditions'!$C$33:$E$44,2,TRUE)</f>
        <v>2.25</v>
      </c>
      <c r="P163" s="61">
        <f>VLOOKUP(MOD(180-$L163,360),'Wave and Current Conditions'!$C$33:$E$44,3,TRUE)</f>
        <v>9.77</v>
      </c>
      <c r="Q163" s="73">
        <f t="shared" si="123"/>
        <v>2</v>
      </c>
      <c r="R163" s="76">
        <f t="shared" si="96"/>
        <v>150</v>
      </c>
      <c r="S163" s="35" t="s">
        <v>184</v>
      </c>
      <c r="T163" s="35">
        <f t="shared" si="97"/>
        <v>150</v>
      </c>
      <c r="U163" s="85">
        <f>'Wave and Current Conditions'!$D$99</f>
        <v>0.26</v>
      </c>
      <c r="V163" s="46">
        <v>400</v>
      </c>
      <c r="W163" s="73">
        <v>3600</v>
      </c>
      <c r="X163" s="76">
        <v>0.01</v>
      </c>
      <c r="Y163" s="248"/>
      <c r="Z163" s="239"/>
      <c r="AA163" s="239"/>
      <c r="AB163" s="239" t="str">
        <f t="shared" si="98"/>
        <v>'160115002'</v>
      </c>
      <c r="AC163" s="239" t="str">
        <f t="shared" si="117"/>
        <v>''POW'</v>
      </c>
      <c r="AD163" s="239">
        <f t="shared" si="99"/>
        <v>150</v>
      </c>
      <c r="AE163" s="239">
        <f t="shared" si="100"/>
        <v>12</v>
      </c>
      <c r="AF163" s="239">
        <f t="shared" si="118"/>
        <v>1</v>
      </c>
      <c r="AG163" s="239" t="str">
        <f t="shared" si="101"/>
        <v>'B'</v>
      </c>
      <c r="AH163" s="590">
        <f t="shared" si="113"/>
        <v>1.1762560000000002</v>
      </c>
      <c r="AI163" s="587" t="str">
        <f t="shared" si="114"/>
        <v>'NTM'</v>
      </c>
      <c r="AJ163" s="580">
        <f t="shared" si="115"/>
        <v>7.0999999999999994E-2</v>
      </c>
      <c r="AK163" s="239">
        <f t="shared" si="119"/>
        <v>30</v>
      </c>
      <c r="AL163" s="268">
        <f t="shared" si="102"/>
        <v>150</v>
      </c>
      <c r="AM163" s="249">
        <f t="shared" si="103"/>
        <v>2.25</v>
      </c>
      <c r="AN163" s="249">
        <f t="shared" si="104"/>
        <v>9.77</v>
      </c>
      <c r="AO163" s="239">
        <f t="shared" si="105"/>
        <v>2.4</v>
      </c>
      <c r="AP163" s="239">
        <f t="shared" si="106"/>
        <v>2</v>
      </c>
      <c r="AQ163" s="239">
        <v>0</v>
      </c>
      <c r="AR163" s="239">
        <v>15</v>
      </c>
      <c r="AS163" s="239">
        <f t="shared" si="107"/>
        <v>2.4</v>
      </c>
      <c r="AT163" s="239">
        <v>0</v>
      </c>
      <c r="AU163" s="239">
        <v>0</v>
      </c>
      <c r="AV163" s="239">
        <f t="shared" si="116"/>
        <v>150</v>
      </c>
      <c r="AW163" s="239">
        <f t="shared" si="108"/>
        <v>0.26</v>
      </c>
      <c r="AX163" s="239" t="s">
        <v>14</v>
      </c>
      <c r="AY163" s="239" t="s">
        <v>15</v>
      </c>
      <c r="AZ163" s="239" t="s">
        <v>14</v>
      </c>
      <c r="BA163" s="239" t="s">
        <v>15</v>
      </c>
      <c r="BB163" s="239">
        <v>0</v>
      </c>
      <c r="BC163" s="239">
        <v>0</v>
      </c>
      <c r="BD163" s="239">
        <f t="shared" si="120"/>
        <v>1</v>
      </c>
      <c r="BE163" s="239">
        <f t="shared" si="109"/>
        <v>-7</v>
      </c>
      <c r="BF163" s="239">
        <f t="shared" si="110"/>
        <v>4000</v>
      </c>
      <c r="BG163" s="239">
        <v>1</v>
      </c>
      <c r="BH163" s="239">
        <v>1</v>
      </c>
      <c r="BI163" s="239">
        <v>1</v>
      </c>
      <c r="BJ163" s="239"/>
      <c r="BK163" s="239">
        <v>1</v>
      </c>
      <c r="BL163" s="239">
        <v>1</v>
      </c>
      <c r="BM163" s="239">
        <f t="shared" si="111"/>
        <v>400</v>
      </c>
      <c r="BN163" s="239">
        <f t="shared" si="112"/>
        <v>4000</v>
      </c>
      <c r="BO163" s="239">
        <v>0</v>
      </c>
    </row>
    <row r="164" spans="1:67" s="36" customFormat="1" ht="12" customHeight="1" x14ac:dyDescent="0.2">
      <c r="A164" s="72" t="str">
        <f t="shared" si="95"/>
        <v>160115003</v>
      </c>
      <c r="B164" s="73">
        <v>1.6</v>
      </c>
      <c r="C164" s="74" t="s">
        <v>251</v>
      </c>
      <c r="D164" s="73" t="s">
        <v>181</v>
      </c>
      <c r="E164" s="75">
        <v>1</v>
      </c>
      <c r="F164" s="76">
        <v>1.35</v>
      </c>
      <c r="G164" s="73" t="s">
        <v>106</v>
      </c>
      <c r="H164" s="73">
        <f>'Wind Conditions'!$C$6</f>
        <v>12</v>
      </c>
      <c r="I164" s="474">
        <f>'Wind Conditions'!$C$20</f>
        <v>9.8021333333333349E-2</v>
      </c>
      <c r="J164" s="82">
        <f>'Wind Conditions'!$D$20</f>
        <v>7.0999999999999994E-2</v>
      </c>
      <c r="K164" s="73" t="str">
        <f t="shared" si="121"/>
        <v>C</v>
      </c>
      <c r="L164" s="73">
        <f t="shared" si="122"/>
        <v>150</v>
      </c>
      <c r="M164" s="545">
        <v>-7</v>
      </c>
      <c r="N164" s="73" t="s">
        <v>202</v>
      </c>
      <c r="O164" s="61">
        <f>VLOOKUP(MOD(180-$L164,360),'Wave and Current Conditions'!$C$33:$E$44,2,TRUE)</f>
        <v>2.25</v>
      </c>
      <c r="P164" s="61">
        <f>VLOOKUP(MOD(180-$L164,360),'Wave and Current Conditions'!$C$33:$E$44,3,TRUE)</f>
        <v>9.77</v>
      </c>
      <c r="Q164" s="73">
        <f t="shared" si="123"/>
        <v>3</v>
      </c>
      <c r="R164" s="76">
        <f t="shared" si="96"/>
        <v>150</v>
      </c>
      <c r="S164" s="35" t="s">
        <v>184</v>
      </c>
      <c r="T164" s="35">
        <f t="shared" si="97"/>
        <v>150</v>
      </c>
      <c r="U164" s="85">
        <f>'Wave and Current Conditions'!$D$99</f>
        <v>0.26</v>
      </c>
      <c r="V164" s="46">
        <v>400</v>
      </c>
      <c r="W164" s="73">
        <v>3600</v>
      </c>
      <c r="X164" s="76">
        <v>0.01</v>
      </c>
      <c r="Y164" s="248"/>
      <c r="Z164" s="250"/>
      <c r="AA164" s="250"/>
      <c r="AB164" s="239" t="str">
        <f t="shared" si="98"/>
        <v>'160115003'</v>
      </c>
      <c r="AC164" s="239" t="str">
        <f t="shared" si="117"/>
        <v>''POW'</v>
      </c>
      <c r="AD164" s="239">
        <f t="shared" si="99"/>
        <v>150</v>
      </c>
      <c r="AE164" s="239">
        <f t="shared" si="100"/>
        <v>12</v>
      </c>
      <c r="AF164" s="239">
        <f t="shared" si="118"/>
        <v>1</v>
      </c>
      <c r="AG164" s="239" t="str">
        <f t="shared" si="101"/>
        <v>'C'</v>
      </c>
      <c r="AH164" s="590">
        <f t="shared" si="113"/>
        <v>1.1762560000000002</v>
      </c>
      <c r="AI164" s="587" t="str">
        <f t="shared" si="114"/>
        <v>'NTM'</v>
      </c>
      <c r="AJ164" s="580">
        <f t="shared" si="115"/>
        <v>7.0999999999999994E-2</v>
      </c>
      <c r="AK164" s="239">
        <f t="shared" si="119"/>
        <v>30</v>
      </c>
      <c r="AL164" s="268">
        <f t="shared" si="102"/>
        <v>150</v>
      </c>
      <c r="AM164" s="249">
        <f t="shared" si="103"/>
        <v>2.25</v>
      </c>
      <c r="AN164" s="249">
        <f t="shared" si="104"/>
        <v>9.77</v>
      </c>
      <c r="AO164" s="239">
        <f t="shared" si="105"/>
        <v>2.4</v>
      </c>
      <c r="AP164" s="239">
        <f t="shared" si="106"/>
        <v>3</v>
      </c>
      <c r="AQ164" s="239">
        <v>0</v>
      </c>
      <c r="AR164" s="239">
        <v>15</v>
      </c>
      <c r="AS164" s="239">
        <f t="shared" si="107"/>
        <v>2.4</v>
      </c>
      <c r="AT164" s="239">
        <v>0</v>
      </c>
      <c r="AU164" s="239">
        <v>0</v>
      </c>
      <c r="AV164" s="239">
        <f t="shared" si="116"/>
        <v>150</v>
      </c>
      <c r="AW164" s="239">
        <f t="shared" si="108"/>
        <v>0.26</v>
      </c>
      <c r="AX164" s="239" t="s">
        <v>14</v>
      </c>
      <c r="AY164" s="239" t="s">
        <v>15</v>
      </c>
      <c r="AZ164" s="239" t="s">
        <v>14</v>
      </c>
      <c r="BA164" s="239" t="s">
        <v>15</v>
      </c>
      <c r="BB164" s="239">
        <v>0</v>
      </c>
      <c r="BC164" s="239">
        <v>0</v>
      </c>
      <c r="BD164" s="239">
        <f t="shared" si="120"/>
        <v>1</v>
      </c>
      <c r="BE164" s="239">
        <f t="shared" si="109"/>
        <v>-7</v>
      </c>
      <c r="BF164" s="239">
        <f t="shared" si="110"/>
        <v>4000</v>
      </c>
      <c r="BG164" s="239">
        <v>1</v>
      </c>
      <c r="BH164" s="239">
        <v>1</v>
      </c>
      <c r="BI164" s="239">
        <v>1</v>
      </c>
      <c r="BJ164" s="239"/>
      <c r="BK164" s="239">
        <v>1</v>
      </c>
      <c r="BL164" s="239">
        <v>1</v>
      </c>
      <c r="BM164" s="239">
        <f t="shared" si="111"/>
        <v>400</v>
      </c>
      <c r="BN164" s="239">
        <f t="shared" si="112"/>
        <v>4000</v>
      </c>
      <c r="BO164" s="239">
        <v>0</v>
      </c>
    </row>
    <row r="165" spans="1:67" s="35" customFormat="1" ht="12" customHeight="1" x14ac:dyDescent="0.2">
      <c r="A165" s="72" t="str">
        <f t="shared" si="95"/>
        <v>160115004</v>
      </c>
      <c r="B165" s="73">
        <v>1.6</v>
      </c>
      <c r="C165" s="74" t="s">
        <v>251</v>
      </c>
      <c r="D165" s="73" t="s">
        <v>181</v>
      </c>
      <c r="E165" s="75">
        <v>1</v>
      </c>
      <c r="F165" s="76">
        <v>1.35</v>
      </c>
      <c r="G165" s="72" t="s">
        <v>106</v>
      </c>
      <c r="H165" s="73">
        <f>'Wind Conditions'!$C$6</f>
        <v>12</v>
      </c>
      <c r="I165" s="474">
        <f>'Wind Conditions'!$C$20</f>
        <v>9.8021333333333349E-2</v>
      </c>
      <c r="J165" s="82">
        <f>'Wind Conditions'!$D$20</f>
        <v>7.0999999999999994E-2</v>
      </c>
      <c r="K165" s="73" t="str">
        <f t="shared" si="121"/>
        <v>D</v>
      </c>
      <c r="L165" s="73">
        <f t="shared" si="122"/>
        <v>150</v>
      </c>
      <c r="M165" s="545">
        <v>-7</v>
      </c>
      <c r="N165" s="73" t="s">
        <v>202</v>
      </c>
      <c r="O165" s="61">
        <f>VLOOKUP(MOD(180-$L165,360),'Wave and Current Conditions'!$C$33:$E$44,2,TRUE)</f>
        <v>2.25</v>
      </c>
      <c r="P165" s="61">
        <f>VLOOKUP(MOD(180-$L165,360),'Wave and Current Conditions'!$C$33:$E$44,3,TRUE)</f>
        <v>9.77</v>
      </c>
      <c r="Q165" s="73">
        <f t="shared" si="123"/>
        <v>4</v>
      </c>
      <c r="R165" s="76">
        <f t="shared" si="96"/>
        <v>150</v>
      </c>
      <c r="S165" s="35" t="s">
        <v>184</v>
      </c>
      <c r="T165" s="35">
        <f t="shared" si="97"/>
        <v>150</v>
      </c>
      <c r="U165" s="85">
        <f>'Wave and Current Conditions'!$D$99</f>
        <v>0.26</v>
      </c>
      <c r="V165" s="46">
        <v>400</v>
      </c>
      <c r="W165" s="73">
        <v>3600</v>
      </c>
      <c r="X165" s="76">
        <v>0.01</v>
      </c>
      <c r="Y165" s="248"/>
      <c r="Z165" s="239"/>
      <c r="AA165" s="239"/>
      <c r="AB165" s="239" t="str">
        <f t="shared" si="98"/>
        <v>'160115004'</v>
      </c>
      <c r="AC165" s="239" t="str">
        <f t="shared" si="117"/>
        <v>''POW'</v>
      </c>
      <c r="AD165" s="239">
        <f t="shared" si="99"/>
        <v>150</v>
      </c>
      <c r="AE165" s="239">
        <f t="shared" si="100"/>
        <v>12</v>
      </c>
      <c r="AF165" s="239">
        <f t="shared" si="118"/>
        <v>1</v>
      </c>
      <c r="AG165" s="239" t="str">
        <f t="shared" si="101"/>
        <v>'D'</v>
      </c>
      <c r="AH165" s="590">
        <f t="shared" si="113"/>
        <v>1.1762560000000002</v>
      </c>
      <c r="AI165" s="587" t="str">
        <f t="shared" si="114"/>
        <v>'NTM'</v>
      </c>
      <c r="AJ165" s="580">
        <f t="shared" si="115"/>
        <v>7.0999999999999994E-2</v>
      </c>
      <c r="AK165" s="239">
        <f t="shared" si="119"/>
        <v>30</v>
      </c>
      <c r="AL165" s="268">
        <f t="shared" si="102"/>
        <v>150</v>
      </c>
      <c r="AM165" s="249">
        <f t="shared" si="103"/>
        <v>2.25</v>
      </c>
      <c r="AN165" s="249">
        <f t="shared" si="104"/>
        <v>9.77</v>
      </c>
      <c r="AO165" s="239">
        <f t="shared" si="105"/>
        <v>2.4</v>
      </c>
      <c r="AP165" s="239">
        <f t="shared" si="106"/>
        <v>4</v>
      </c>
      <c r="AQ165" s="239">
        <v>0</v>
      </c>
      <c r="AR165" s="239">
        <v>15</v>
      </c>
      <c r="AS165" s="239">
        <f t="shared" si="107"/>
        <v>2.4</v>
      </c>
      <c r="AT165" s="239">
        <v>0</v>
      </c>
      <c r="AU165" s="239">
        <v>0</v>
      </c>
      <c r="AV165" s="239">
        <f t="shared" si="116"/>
        <v>150</v>
      </c>
      <c r="AW165" s="239">
        <f t="shared" si="108"/>
        <v>0.26</v>
      </c>
      <c r="AX165" s="239" t="s">
        <v>14</v>
      </c>
      <c r="AY165" s="239" t="s">
        <v>15</v>
      </c>
      <c r="AZ165" s="239" t="s">
        <v>14</v>
      </c>
      <c r="BA165" s="239" t="s">
        <v>15</v>
      </c>
      <c r="BB165" s="239">
        <v>0</v>
      </c>
      <c r="BC165" s="239">
        <v>0</v>
      </c>
      <c r="BD165" s="239">
        <f t="shared" si="120"/>
        <v>1</v>
      </c>
      <c r="BE165" s="239">
        <f t="shared" si="109"/>
        <v>-7</v>
      </c>
      <c r="BF165" s="239">
        <f t="shared" si="110"/>
        <v>4000</v>
      </c>
      <c r="BG165" s="239">
        <v>1</v>
      </c>
      <c r="BH165" s="239">
        <v>1</v>
      </c>
      <c r="BI165" s="239">
        <v>1</v>
      </c>
      <c r="BJ165" s="239"/>
      <c r="BK165" s="239">
        <v>1</v>
      </c>
      <c r="BL165" s="239">
        <v>1</v>
      </c>
      <c r="BM165" s="239">
        <f t="shared" si="111"/>
        <v>400</v>
      </c>
      <c r="BN165" s="239">
        <f t="shared" si="112"/>
        <v>4000</v>
      </c>
      <c r="BO165" s="239">
        <v>0</v>
      </c>
    </row>
    <row r="166" spans="1:67" s="35" customFormat="1" ht="12" customHeight="1" x14ac:dyDescent="0.2">
      <c r="A166" s="72" t="str">
        <f t="shared" ref="A166:A173" si="124">TEXT(B166*10,"00")&amp;TEXT(E166,"00")&amp;TEXT(L166,"000")&amp;TEXT(Q166,"00")</f>
        <v>160115005</v>
      </c>
      <c r="B166" s="73">
        <v>1.6</v>
      </c>
      <c r="C166" s="74" t="s">
        <v>251</v>
      </c>
      <c r="D166" s="73" t="s">
        <v>181</v>
      </c>
      <c r="E166" s="75">
        <v>1</v>
      </c>
      <c r="F166" s="76">
        <v>1.35</v>
      </c>
      <c r="G166" s="73" t="s">
        <v>106</v>
      </c>
      <c r="H166" s="73">
        <f>'Wind Conditions'!$C$6</f>
        <v>12</v>
      </c>
      <c r="I166" s="474">
        <f>'Wind Conditions'!$C$20</f>
        <v>9.8021333333333349E-2</v>
      </c>
      <c r="J166" s="82">
        <f>'Wind Conditions'!$D$20</f>
        <v>7.0999999999999994E-2</v>
      </c>
      <c r="K166" s="73" t="str">
        <f t="shared" si="121"/>
        <v>E</v>
      </c>
      <c r="L166" s="73">
        <f t="shared" si="122"/>
        <v>150</v>
      </c>
      <c r="M166" s="545">
        <v>-7</v>
      </c>
      <c r="N166" s="73" t="s">
        <v>202</v>
      </c>
      <c r="O166" s="61">
        <f>VLOOKUP(MOD(180-$L166,360),'Wave and Current Conditions'!$C$33:$E$44,2,TRUE)</f>
        <v>2.25</v>
      </c>
      <c r="P166" s="61">
        <f>VLOOKUP(MOD(180-$L166,360),'Wave and Current Conditions'!$C$33:$E$44,3,TRUE)</f>
        <v>9.77</v>
      </c>
      <c r="Q166" s="73">
        <f t="shared" si="123"/>
        <v>5</v>
      </c>
      <c r="R166" s="76">
        <f t="shared" ref="R166:R173" si="125">L166</f>
        <v>150</v>
      </c>
      <c r="S166" s="35" t="s">
        <v>184</v>
      </c>
      <c r="T166" s="35">
        <f t="shared" ref="T166:T173" si="126">R166</f>
        <v>150</v>
      </c>
      <c r="U166" s="85">
        <f>'Wave and Current Conditions'!$D$99</f>
        <v>0.26</v>
      </c>
      <c r="V166" s="46">
        <v>400</v>
      </c>
      <c r="W166" s="73">
        <v>3600</v>
      </c>
      <c r="X166" s="76">
        <v>0.01</v>
      </c>
      <c r="Y166" s="248"/>
      <c r="Z166" s="239"/>
      <c r="AA166" s="239"/>
      <c r="AB166" s="239" t="str">
        <f t="shared" ref="AB166:AB173" si="127">"'"&amp;A166&amp;"'"</f>
        <v>'160115005'</v>
      </c>
      <c r="AC166" s="239" t="str">
        <f t="shared" si="117"/>
        <v>''POW'</v>
      </c>
      <c r="AD166" s="239">
        <f t="shared" ref="AD166:AD173" si="128">L166</f>
        <v>150</v>
      </c>
      <c r="AE166" s="239">
        <f t="shared" ref="AE166:AE173" si="129">H166</f>
        <v>12</v>
      </c>
      <c r="AF166" s="239">
        <f t="shared" si="118"/>
        <v>1</v>
      </c>
      <c r="AG166" s="239" t="str">
        <f t="shared" ref="AG166:AG173" si="130">"'"&amp;K166&amp;"'"</f>
        <v>'E'</v>
      </c>
      <c r="AH166" s="590">
        <f t="shared" si="113"/>
        <v>1.1762560000000002</v>
      </c>
      <c r="AI166" s="587" t="str">
        <f t="shared" si="114"/>
        <v>'NTM'</v>
      </c>
      <c r="AJ166" s="580">
        <f t="shared" si="115"/>
        <v>7.0999999999999994E-2</v>
      </c>
      <c r="AK166" s="239">
        <f t="shared" si="119"/>
        <v>30</v>
      </c>
      <c r="AL166" s="268">
        <f t="shared" ref="AL166:AL173" si="131">R166</f>
        <v>150</v>
      </c>
      <c r="AM166" s="249">
        <f t="shared" ref="AM166:AM173" si="132">O166</f>
        <v>2.25</v>
      </c>
      <c r="AN166" s="249">
        <f t="shared" ref="AN166:AN173" si="133">P166</f>
        <v>9.77</v>
      </c>
      <c r="AO166" s="239">
        <f t="shared" ref="AO166:AO173" si="134">gamma</f>
        <v>2.4</v>
      </c>
      <c r="AP166" s="239">
        <f t="shared" ref="AP166:AP173" si="135">Q166</f>
        <v>5</v>
      </c>
      <c r="AQ166" s="239">
        <v>0</v>
      </c>
      <c r="AR166" s="239">
        <v>15</v>
      </c>
      <c r="AS166" s="239">
        <f t="shared" ref="AS166:AS173" si="136">gamma</f>
        <v>2.4</v>
      </c>
      <c r="AT166" s="239">
        <v>0</v>
      </c>
      <c r="AU166" s="239">
        <v>0</v>
      </c>
      <c r="AV166" s="239">
        <f t="shared" si="116"/>
        <v>150</v>
      </c>
      <c r="AW166" s="239">
        <f t="shared" ref="AW166:AW173" si="137">U166</f>
        <v>0.26</v>
      </c>
      <c r="AX166" s="239" t="s">
        <v>14</v>
      </c>
      <c r="AY166" s="239" t="s">
        <v>15</v>
      </c>
      <c r="AZ166" s="239" t="s">
        <v>14</v>
      </c>
      <c r="BA166" s="239" t="s">
        <v>15</v>
      </c>
      <c r="BB166" s="239">
        <v>0</v>
      </c>
      <c r="BC166" s="239">
        <v>0</v>
      </c>
      <c r="BD166" s="239">
        <f t="shared" si="120"/>
        <v>1</v>
      </c>
      <c r="BE166" s="239">
        <f t="shared" ref="BE166:BE173" si="138">M166</f>
        <v>-7</v>
      </c>
      <c r="BF166" s="239">
        <f t="shared" ref="BF166:BF173" si="139">V166+W166</f>
        <v>4000</v>
      </c>
      <c r="BG166" s="239">
        <v>1</v>
      </c>
      <c r="BH166" s="239">
        <v>1</v>
      </c>
      <c r="BI166" s="239">
        <v>1</v>
      </c>
      <c r="BJ166" s="239"/>
      <c r="BK166" s="239">
        <v>1</v>
      </c>
      <c r="BL166" s="239">
        <v>1</v>
      </c>
      <c r="BM166" s="239">
        <f t="shared" ref="BM166:BM173" si="140">V166</f>
        <v>400</v>
      </c>
      <c r="BN166" s="239">
        <f t="shared" ref="BN166:BN173" si="141">BF166</f>
        <v>4000</v>
      </c>
      <c r="BO166" s="239">
        <v>0</v>
      </c>
    </row>
    <row r="167" spans="1:67" s="36" customFormat="1" ht="12" customHeight="1" x14ac:dyDescent="0.2">
      <c r="A167" s="77" t="str">
        <f t="shared" si="124"/>
        <v>160115006</v>
      </c>
      <c r="B167" s="78">
        <v>1.6</v>
      </c>
      <c r="C167" s="74" t="s">
        <v>251</v>
      </c>
      <c r="D167" s="78" t="s">
        <v>181</v>
      </c>
      <c r="E167" s="79">
        <v>1</v>
      </c>
      <c r="F167" s="80">
        <v>1.35</v>
      </c>
      <c r="G167" s="78" t="s">
        <v>106</v>
      </c>
      <c r="H167" s="78">
        <f>'Wind Conditions'!$C$6</f>
        <v>12</v>
      </c>
      <c r="I167" s="475">
        <f>'Wind Conditions'!$C$20</f>
        <v>9.8021333333333349E-2</v>
      </c>
      <c r="J167" s="83">
        <f>'Wind Conditions'!$D$20</f>
        <v>7.0999999999999994E-2</v>
      </c>
      <c r="K167" s="78" t="str">
        <f t="shared" si="121"/>
        <v>F</v>
      </c>
      <c r="L167" s="78">
        <f t="shared" si="122"/>
        <v>150</v>
      </c>
      <c r="M167" s="545">
        <v>-7</v>
      </c>
      <c r="N167" s="78" t="s">
        <v>202</v>
      </c>
      <c r="O167" s="61">
        <f>VLOOKUP(MOD(180-$L167,360),'Wave and Current Conditions'!$C$33:$E$44,2,TRUE)</f>
        <v>2.25</v>
      </c>
      <c r="P167" s="61">
        <f>VLOOKUP(MOD(180-$L167,360),'Wave and Current Conditions'!$C$33:$E$44,3,TRUE)</f>
        <v>9.77</v>
      </c>
      <c r="Q167" s="78">
        <f t="shared" si="123"/>
        <v>6</v>
      </c>
      <c r="R167" s="80">
        <f t="shared" si="125"/>
        <v>150</v>
      </c>
      <c r="S167" s="36" t="s">
        <v>184</v>
      </c>
      <c r="T167" s="36">
        <f t="shared" si="126"/>
        <v>150</v>
      </c>
      <c r="U167" s="86">
        <f>'Wave and Current Conditions'!$D$99</f>
        <v>0.26</v>
      </c>
      <c r="V167" s="46">
        <v>400</v>
      </c>
      <c r="W167" s="78">
        <v>3600</v>
      </c>
      <c r="X167" s="80">
        <v>0.01</v>
      </c>
      <c r="Y167" s="252"/>
      <c r="Z167" s="250"/>
      <c r="AA167" s="250"/>
      <c r="AB167" s="239" t="str">
        <f t="shared" si="127"/>
        <v>'160115006'</v>
      </c>
      <c r="AC167" s="239" t="str">
        <f t="shared" si="117"/>
        <v>''POW'</v>
      </c>
      <c r="AD167" s="239">
        <f t="shared" si="128"/>
        <v>150</v>
      </c>
      <c r="AE167" s="239">
        <f t="shared" si="129"/>
        <v>12</v>
      </c>
      <c r="AF167" s="239">
        <f t="shared" si="118"/>
        <v>1</v>
      </c>
      <c r="AG167" s="239" t="str">
        <f t="shared" si="130"/>
        <v>'F'</v>
      </c>
      <c r="AH167" s="590">
        <f t="shared" si="113"/>
        <v>1.1762560000000002</v>
      </c>
      <c r="AI167" s="587" t="str">
        <f t="shared" si="114"/>
        <v>'NTM'</v>
      </c>
      <c r="AJ167" s="580">
        <f t="shared" si="115"/>
        <v>7.0999999999999994E-2</v>
      </c>
      <c r="AK167" s="239">
        <f t="shared" si="119"/>
        <v>30</v>
      </c>
      <c r="AL167" s="268">
        <f t="shared" si="131"/>
        <v>150</v>
      </c>
      <c r="AM167" s="249">
        <f t="shared" si="132"/>
        <v>2.25</v>
      </c>
      <c r="AN167" s="249">
        <f t="shared" si="133"/>
        <v>9.77</v>
      </c>
      <c r="AO167" s="239">
        <f t="shared" si="134"/>
        <v>2.4</v>
      </c>
      <c r="AP167" s="239">
        <f t="shared" si="135"/>
        <v>6</v>
      </c>
      <c r="AQ167" s="239">
        <v>0</v>
      </c>
      <c r="AR167" s="239">
        <v>15</v>
      </c>
      <c r="AS167" s="239">
        <f t="shared" si="136"/>
        <v>2.4</v>
      </c>
      <c r="AT167" s="239">
        <v>0</v>
      </c>
      <c r="AU167" s="239">
        <v>0</v>
      </c>
      <c r="AV167" s="239">
        <f t="shared" si="116"/>
        <v>150</v>
      </c>
      <c r="AW167" s="239">
        <f t="shared" si="137"/>
        <v>0.26</v>
      </c>
      <c r="AX167" s="239" t="s">
        <v>14</v>
      </c>
      <c r="AY167" s="239" t="s">
        <v>15</v>
      </c>
      <c r="AZ167" s="239" t="s">
        <v>14</v>
      </c>
      <c r="BA167" s="239" t="s">
        <v>15</v>
      </c>
      <c r="BB167" s="239">
        <v>0</v>
      </c>
      <c r="BC167" s="239">
        <v>0</v>
      </c>
      <c r="BD167" s="239">
        <f t="shared" si="120"/>
        <v>1</v>
      </c>
      <c r="BE167" s="239">
        <f t="shared" si="138"/>
        <v>-7</v>
      </c>
      <c r="BF167" s="239">
        <f t="shared" si="139"/>
        <v>4000</v>
      </c>
      <c r="BG167" s="239">
        <v>1</v>
      </c>
      <c r="BH167" s="239">
        <v>1</v>
      </c>
      <c r="BI167" s="239">
        <v>1</v>
      </c>
      <c r="BJ167" s="239"/>
      <c r="BK167" s="239">
        <v>1</v>
      </c>
      <c r="BL167" s="239">
        <v>1</v>
      </c>
      <c r="BM167" s="239">
        <f t="shared" si="140"/>
        <v>400</v>
      </c>
      <c r="BN167" s="239">
        <f t="shared" si="141"/>
        <v>4000</v>
      </c>
      <c r="BO167" s="239">
        <v>0</v>
      </c>
    </row>
    <row r="168" spans="1:67" s="35" customFormat="1" ht="12" customHeight="1" x14ac:dyDescent="0.2">
      <c r="A168" s="72" t="str">
        <f t="shared" si="124"/>
        <v>160118001</v>
      </c>
      <c r="B168" s="73">
        <v>1.6</v>
      </c>
      <c r="C168" s="74" t="s">
        <v>251</v>
      </c>
      <c r="D168" s="73" t="s">
        <v>181</v>
      </c>
      <c r="E168" s="75">
        <v>1</v>
      </c>
      <c r="F168" s="76">
        <v>1.35</v>
      </c>
      <c r="G168" s="73" t="s">
        <v>106</v>
      </c>
      <c r="H168" s="73">
        <f>'Wind Conditions'!$C$6</f>
        <v>12</v>
      </c>
      <c r="I168" s="474">
        <f>'Wind Conditions'!$C$20</f>
        <v>9.8021333333333349E-2</v>
      </c>
      <c r="J168" s="82">
        <f>'Wind Conditions'!$D$20</f>
        <v>7.0999999999999994E-2</v>
      </c>
      <c r="K168" s="73" t="str">
        <f t="shared" si="121"/>
        <v>A</v>
      </c>
      <c r="L168" s="73">
        <f t="shared" si="122"/>
        <v>180</v>
      </c>
      <c r="M168" s="545">
        <v>0</v>
      </c>
      <c r="N168" s="73" t="s">
        <v>202</v>
      </c>
      <c r="O168" s="61">
        <f>VLOOKUP(MOD(180-$L168,360),'Wave and Current Conditions'!$C$33:$E$44,2,TRUE)</f>
        <v>2.25</v>
      </c>
      <c r="P168" s="61">
        <f>VLOOKUP(MOD(180-$L168,360),'Wave and Current Conditions'!$C$33:$E$44,3,TRUE)</f>
        <v>9.77</v>
      </c>
      <c r="Q168" s="73">
        <f t="shared" si="123"/>
        <v>1</v>
      </c>
      <c r="R168" s="76">
        <f t="shared" si="125"/>
        <v>180</v>
      </c>
      <c r="S168" s="35" t="s">
        <v>184</v>
      </c>
      <c r="T168" s="35">
        <f t="shared" si="126"/>
        <v>180</v>
      </c>
      <c r="U168" s="85">
        <f>'Wave and Current Conditions'!$D$99</f>
        <v>0.26</v>
      </c>
      <c r="V168" s="46">
        <v>400</v>
      </c>
      <c r="W168" s="73">
        <v>3600</v>
      </c>
      <c r="X168" s="76">
        <v>0.01</v>
      </c>
      <c r="Y168" s="248"/>
      <c r="Z168" s="239"/>
      <c r="AA168" s="239"/>
      <c r="AB168" s="239" t="str">
        <f t="shared" si="127"/>
        <v>'160118001'</v>
      </c>
      <c r="AC168" s="239" t="str">
        <f t="shared" si="117"/>
        <v>''POW'</v>
      </c>
      <c r="AD168" s="239">
        <f t="shared" si="128"/>
        <v>180</v>
      </c>
      <c r="AE168" s="239">
        <f t="shared" si="129"/>
        <v>12</v>
      </c>
      <c r="AF168" s="239">
        <f t="shared" si="118"/>
        <v>1</v>
      </c>
      <c r="AG168" s="239" t="str">
        <f t="shared" si="130"/>
        <v>'A'</v>
      </c>
      <c r="AH168" s="590">
        <f t="shared" si="113"/>
        <v>1.1762560000000002</v>
      </c>
      <c r="AI168" s="587" t="str">
        <f t="shared" si="114"/>
        <v>'NTM'</v>
      </c>
      <c r="AJ168" s="580">
        <f t="shared" si="115"/>
        <v>7.0999999999999994E-2</v>
      </c>
      <c r="AK168" s="239">
        <f t="shared" si="119"/>
        <v>30</v>
      </c>
      <c r="AL168" s="268">
        <f t="shared" si="131"/>
        <v>180</v>
      </c>
      <c r="AM168" s="249">
        <f t="shared" si="132"/>
        <v>2.25</v>
      </c>
      <c r="AN168" s="249">
        <f t="shared" si="133"/>
        <v>9.77</v>
      </c>
      <c r="AO168" s="239">
        <f t="shared" si="134"/>
        <v>2.4</v>
      </c>
      <c r="AP168" s="239">
        <f t="shared" si="135"/>
        <v>1</v>
      </c>
      <c r="AQ168" s="239">
        <v>0</v>
      </c>
      <c r="AR168" s="239">
        <v>15</v>
      </c>
      <c r="AS168" s="239">
        <f t="shared" si="136"/>
        <v>2.4</v>
      </c>
      <c r="AT168" s="239">
        <v>0</v>
      </c>
      <c r="AU168" s="239">
        <v>0</v>
      </c>
      <c r="AV168" s="239">
        <f t="shared" si="116"/>
        <v>180</v>
      </c>
      <c r="AW168" s="239">
        <f t="shared" si="137"/>
        <v>0.26</v>
      </c>
      <c r="AX168" s="239" t="s">
        <v>14</v>
      </c>
      <c r="AY168" s="239" t="s">
        <v>15</v>
      </c>
      <c r="AZ168" s="239" t="s">
        <v>14</v>
      </c>
      <c r="BA168" s="239" t="s">
        <v>15</v>
      </c>
      <c r="BB168" s="239">
        <v>0</v>
      </c>
      <c r="BC168" s="239">
        <v>0</v>
      </c>
      <c r="BD168" s="239">
        <f t="shared" si="120"/>
        <v>1</v>
      </c>
      <c r="BE168" s="239">
        <f t="shared" si="138"/>
        <v>0</v>
      </c>
      <c r="BF168" s="239">
        <f t="shared" si="139"/>
        <v>4000</v>
      </c>
      <c r="BG168" s="239">
        <v>1</v>
      </c>
      <c r="BH168" s="239">
        <v>1</v>
      </c>
      <c r="BI168" s="239">
        <v>1</v>
      </c>
      <c r="BJ168" s="239"/>
      <c r="BK168" s="239">
        <v>1</v>
      </c>
      <c r="BL168" s="239">
        <v>1</v>
      </c>
      <c r="BM168" s="239">
        <f t="shared" si="140"/>
        <v>400</v>
      </c>
      <c r="BN168" s="239">
        <f t="shared" si="141"/>
        <v>4000</v>
      </c>
      <c r="BO168" s="239">
        <v>0</v>
      </c>
    </row>
    <row r="169" spans="1:67" s="35" customFormat="1" ht="12" customHeight="1" x14ac:dyDescent="0.2">
      <c r="A169" s="72" t="str">
        <f t="shared" si="124"/>
        <v>160118002</v>
      </c>
      <c r="B169" s="73">
        <v>1.6</v>
      </c>
      <c r="C169" s="74" t="s">
        <v>251</v>
      </c>
      <c r="D169" s="73" t="s">
        <v>181</v>
      </c>
      <c r="E169" s="75">
        <v>1</v>
      </c>
      <c r="F169" s="76">
        <v>1.35</v>
      </c>
      <c r="G169" s="73" t="s">
        <v>106</v>
      </c>
      <c r="H169" s="73">
        <f>'Wind Conditions'!$C$6</f>
        <v>12</v>
      </c>
      <c r="I169" s="474">
        <f>'Wind Conditions'!$C$20</f>
        <v>9.8021333333333349E-2</v>
      </c>
      <c r="J169" s="82">
        <f>'Wind Conditions'!$D$20</f>
        <v>7.0999999999999994E-2</v>
      </c>
      <c r="K169" s="73" t="str">
        <f t="shared" si="121"/>
        <v>B</v>
      </c>
      <c r="L169" s="73">
        <f t="shared" si="122"/>
        <v>180</v>
      </c>
      <c r="M169" s="545">
        <v>0</v>
      </c>
      <c r="N169" s="73" t="s">
        <v>202</v>
      </c>
      <c r="O169" s="61">
        <f>VLOOKUP(MOD(180-$L169,360),'Wave and Current Conditions'!$C$33:$E$44,2,TRUE)</f>
        <v>2.25</v>
      </c>
      <c r="P169" s="61">
        <f>VLOOKUP(MOD(180-$L169,360),'Wave and Current Conditions'!$C$33:$E$44,3,TRUE)</f>
        <v>9.77</v>
      </c>
      <c r="Q169" s="73">
        <f t="shared" si="123"/>
        <v>2</v>
      </c>
      <c r="R169" s="76">
        <f t="shared" si="125"/>
        <v>180</v>
      </c>
      <c r="S169" s="35" t="s">
        <v>184</v>
      </c>
      <c r="T169" s="35">
        <f t="shared" si="126"/>
        <v>180</v>
      </c>
      <c r="U169" s="85">
        <f>'Wave and Current Conditions'!$D$99</f>
        <v>0.26</v>
      </c>
      <c r="V169" s="46">
        <v>400</v>
      </c>
      <c r="W169" s="73">
        <v>3600</v>
      </c>
      <c r="X169" s="76">
        <v>0.01</v>
      </c>
      <c r="Y169" s="248"/>
      <c r="Z169" s="239"/>
      <c r="AA169" s="239"/>
      <c r="AB169" s="239" t="str">
        <f t="shared" si="127"/>
        <v>'160118002'</v>
      </c>
      <c r="AC169" s="239" t="str">
        <f t="shared" si="117"/>
        <v>''POW'</v>
      </c>
      <c r="AD169" s="239">
        <f t="shared" si="128"/>
        <v>180</v>
      </c>
      <c r="AE169" s="239">
        <f t="shared" si="129"/>
        <v>12</v>
      </c>
      <c r="AF169" s="239">
        <f t="shared" si="118"/>
        <v>1</v>
      </c>
      <c r="AG169" s="239" t="str">
        <f t="shared" si="130"/>
        <v>'B'</v>
      </c>
      <c r="AH169" s="590">
        <f t="shared" si="113"/>
        <v>1.1762560000000002</v>
      </c>
      <c r="AI169" s="587" t="str">
        <f t="shared" si="114"/>
        <v>'NTM'</v>
      </c>
      <c r="AJ169" s="580">
        <f t="shared" si="115"/>
        <v>7.0999999999999994E-2</v>
      </c>
      <c r="AK169" s="239">
        <f t="shared" si="119"/>
        <v>30</v>
      </c>
      <c r="AL169" s="268">
        <f t="shared" si="131"/>
        <v>180</v>
      </c>
      <c r="AM169" s="249">
        <f t="shared" si="132"/>
        <v>2.25</v>
      </c>
      <c r="AN169" s="249">
        <f t="shared" si="133"/>
        <v>9.77</v>
      </c>
      <c r="AO169" s="239">
        <f t="shared" si="134"/>
        <v>2.4</v>
      </c>
      <c r="AP169" s="239">
        <f t="shared" si="135"/>
        <v>2</v>
      </c>
      <c r="AQ169" s="239">
        <v>0</v>
      </c>
      <c r="AR169" s="239">
        <v>15</v>
      </c>
      <c r="AS169" s="239">
        <f t="shared" si="136"/>
        <v>2.4</v>
      </c>
      <c r="AT169" s="239">
        <v>0</v>
      </c>
      <c r="AU169" s="239">
        <v>0</v>
      </c>
      <c r="AV169" s="239">
        <f t="shared" si="116"/>
        <v>180</v>
      </c>
      <c r="AW169" s="239">
        <f t="shared" si="137"/>
        <v>0.26</v>
      </c>
      <c r="AX169" s="239" t="s">
        <v>14</v>
      </c>
      <c r="AY169" s="239" t="s">
        <v>15</v>
      </c>
      <c r="AZ169" s="239" t="s">
        <v>14</v>
      </c>
      <c r="BA169" s="239" t="s">
        <v>15</v>
      </c>
      <c r="BB169" s="239">
        <v>0</v>
      </c>
      <c r="BC169" s="239">
        <v>0</v>
      </c>
      <c r="BD169" s="239">
        <f t="shared" si="120"/>
        <v>1</v>
      </c>
      <c r="BE169" s="239">
        <f t="shared" si="138"/>
        <v>0</v>
      </c>
      <c r="BF169" s="239">
        <f t="shared" si="139"/>
        <v>4000</v>
      </c>
      <c r="BG169" s="239">
        <v>1</v>
      </c>
      <c r="BH169" s="239">
        <v>1</v>
      </c>
      <c r="BI169" s="239">
        <v>1</v>
      </c>
      <c r="BJ169" s="239"/>
      <c r="BK169" s="239">
        <v>1</v>
      </c>
      <c r="BL169" s="239">
        <v>1</v>
      </c>
      <c r="BM169" s="239">
        <f t="shared" si="140"/>
        <v>400</v>
      </c>
      <c r="BN169" s="239">
        <f t="shared" si="141"/>
        <v>4000</v>
      </c>
      <c r="BO169" s="239">
        <v>0</v>
      </c>
    </row>
    <row r="170" spans="1:67" s="36" customFormat="1" ht="12" customHeight="1" x14ac:dyDescent="0.2">
      <c r="A170" s="72" t="str">
        <f t="shared" si="124"/>
        <v>160118003</v>
      </c>
      <c r="B170" s="73">
        <v>1.6</v>
      </c>
      <c r="C170" s="74" t="s">
        <v>251</v>
      </c>
      <c r="D170" s="73" t="s">
        <v>181</v>
      </c>
      <c r="E170" s="75">
        <v>1</v>
      </c>
      <c r="F170" s="76">
        <v>1.35</v>
      </c>
      <c r="G170" s="73" t="s">
        <v>106</v>
      </c>
      <c r="H170" s="73">
        <f>'Wind Conditions'!$C$6</f>
        <v>12</v>
      </c>
      <c r="I170" s="474">
        <f>'Wind Conditions'!$C$20</f>
        <v>9.8021333333333349E-2</v>
      </c>
      <c r="J170" s="82">
        <f>'Wind Conditions'!$D$20</f>
        <v>7.0999999999999994E-2</v>
      </c>
      <c r="K170" s="73" t="str">
        <f t="shared" si="121"/>
        <v>C</v>
      </c>
      <c r="L170" s="73">
        <f t="shared" si="122"/>
        <v>180</v>
      </c>
      <c r="M170" s="545">
        <v>0</v>
      </c>
      <c r="N170" s="73" t="s">
        <v>202</v>
      </c>
      <c r="O170" s="61">
        <f>VLOOKUP(MOD(180-$L170,360),'Wave and Current Conditions'!$C$33:$E$44,2,TRUE)</f>
        <v>2.25</v>
      </c>
      <c r="P170" s="61">
        <f>VLOOKUP(MOD(180-$L170,360),'Wave and Current Conditions'!$C$33:$E$44,3,TRUE)</f>
        <v>9.77</v>
      </c>
      <c r="Q170" s="73">
        <f t="shared" si="123"/>
        <v>3</v>
      </c>
      <c r="R170" s="76">
        <f t="shared" si="125"/>
        <v>180</v>
      </c>
      <c r="S170" s="35" t="s">
        <v>184</v>
      </c>
      <c r="T170" s="35">
        <f t="shared" si="126"/>
        <v>180</v>
      </c>
      <c r="U170" s="85">
        <f>'Wave and Current Conditions'!$D$99</f>
        <v>0.26</v>
      </c>
      <c r="V170" s="46">
        <v>400</v>
      </c>
      <c r="W170" s="73">
        <v>3600</v>
      </c>
      <c r="X170" s="76">
        <v>0.01</v>
      </c>
      <c r="Y170" s="248"/>
      <c r="Z170" s="250"/>
      <c r="AA170" s="250"/>
      <c r="AB170" s="239" t="str">
        <f t="shared" si="127"/>
        <v>'160118003'</v>
      </c>
      <c r="AC170" s="239" t="str">
        <f t="shared" si="117"/>
        <v>''POW'</v>
      </c>
      <c r="AD170" s="239">
        <f t="shared" si="128"/>
        <v>180</v>
      </c>
      <c r="AE170" s="239">
        <f t="shared" si="129"/>
        <v>12</v>
      </c>
      <c r="AF170" s="239">
        <f t="shared" si="118"/>
        <v>1</v>
      </c>
      <c r="AG170" s="239" t="str">
        <f t="shared" si="130"/>
        <v>'C'</v>
      </c>
      <c r="AH170" s="590">
        <f t="shared" si="113"/>
        <v>1.1762560000000002</v>
      </c>
      <c r="AI170" s="587" t="str">
        <f t="shared" si="114"/>
        <v>'NTM'</v>
      </c>
      <c r="AJ170" s="580">
        <f t="shared" si="115"/>
        <v>7.0999999999999994E-2</v>
      </c>
      <c r="AK170" s="239">
        <f t="shared" si="119"/>
        <v>30</v>
      </c>
      <c r="AL170" s="268">
        <f t="shared" si="131"/>
        <v>180</v>
      </c>
      <c r="AM170" s="249">
        <f t="shared" si="132"/>
        <v>2.25</v>
      </c>
      <c r="AN170" s="249">
        <f t="shared" si="133"/>
        <v>9.77</v>
      </c>
      <c r="AO170" s="239">
        <f t="shared" si="134"/>
        <v>2.4</v>
      </c>
      <c r="AP170" s="239">
        <f t="shared" si="135"/>
        <v>3</v>
      </c>
      <c r="AQ170" s="239">
        <v>0</v>
      </c>
      <c r="AR170" s="239">
        <v>15</v>
      </c>
      <c r="AS170" s="239">
        <f t="shared" si="136"/>
        <v>2.4</v>
      </c>
      <c r="AT170" s="239">
        <v>0</v>
      </c>
      <c r="AU170" s="239">
        <v>0</v>
      </c>
      <c r="AV170" s="239">
        <f t="shared" si="116"/>
        <v>180</v>
      </c>
      <c r="AW170" s="239">
        <f t="shared" si="137"/>
        <v>0.26</v>
      </c>
      <c r="AX170" s="239" t="s">
        <v>14</v>
      </c>
      <c r="AY170" s="239" t="s">
        <v>15</v>
      </c>
      <c r="AZ170" s="239" t="s">
        <v>14</v>
      </c>
      <c r="BA170" s="239" t="s">
        <v>15</v>
      </c>
      <c r="BB170" s="239">
        <v>0</v>
      </c>
      <c r="BC170" s="239">
        <v>0</v>
      </c>
      <c r="BD170" s="239">
        <f t="shared" si="120"/>
        <v>1</v>
      </c>
      <c r="BE170" s="239">
        <f t="shared" si="138"/>
        <v>0</v>
      </c>
      <c r="BF170" s="239">
        <f t="shared" si="139"/>
        <v>4000</v>
      </c>
      <c r="BG170" s="239">
        <v>1</v>
      </c>
      <c r="BH170" s="239">
        <v>1</v>
      </c>
      <c r="BI170" s="239">
        <v>1</v>
      </c>
      <c r="BJ170" s="239"/>
      <c r="BK170" s="239">
        <v>1</v>
      </c>
      <c r="BL170" s="239">
        <v>1</v>
      </c>
      <c r="BM170" s="239">
        <f t="shared" si="140"/>
        <v>400</v>
      </c>
      <c r="BN170" s="239">
        <f t="shared" si="141"/>
        <v>4000</v>
      </c>
      <c r="BO170" s="239">
        <v>0</v>
      </c>
    </row>
    <row r="171" spans="1:67" s="35" customFormat="1" ht="12" customHeight="1" x14ac:dyDescent="0.2">
      <c r="A171" s="72" t="str">
        <f t="shared" si="124"/>
        <v>160118004</v>
      </c>
      <c r="B171" s="73">
        <v>1.6</v>
      </c>
      <c r="C171" s="74" t="s">
        <v>251</v>
      </c>
      <c r="D171" s="73" t="s">
        <v>181</v>
      </c>
      <c r="E171" s="75">
        <v>1</v>
      </c>
      <c r="F171" s="76">
        <v>1.35</v>
      </c>
      <c r="G171" s="72" t="s">
        <v>106</v>
      </c>
      <c r="H171" s="73">
        <f>'Wind Conditions'!$C$6</f>
        <v>12</v>
      </c>
      <c r="I171" s="474">
        <f>'Wind Conditions'!$C$20</f>
        <v>9.8021333333333349E-2</v>
      </c>
      <c r="J171" s="82">
        <f>'Wind Conditions'!$D$20</f>
        <v>7.0999999999999994E-2</v>
      </c>
      <c r="K171" s="73" t="str">
        <f t="shared" si="121"/>
        <v>D</v>
      </c>
      <c r="L171" s="73">
        <f t="shared" si="122"/>
        <v>180</v>
      </c>
      <c r="M171" s="545">
        <v>0</v>
      </c>
      <c r="N171" s="73" t="s">
        <v>202</v>
      </c>
      <c r="O171" s="61">
        <f>VLOOKUP(MOD(180-$L171,360),'Wave and Current Conditions'!$C$33:$E$44,2,TRUE)</f>
        <v>2.25</v>
      </c>
      <c r="P171" s="61">
        <f>VLOOKUP(MOD(180-$L171,360),'Wave and Current Conditions'!$C$33:$E$44,3,TRUE)</f>
        <v>9.77</v>
      </c>
      <c r="Q171" s="73">
        <f t="shared" si="123"/>
        <v>4</v>
      </c>
      <c r="R171" s="76">
        <f t="shared" si="125"/>
        <v>180</v>
      </c>
      <c r="S171" s="35" t="s">
        <v>184</v>
      </c>
      <c r="T171" s="35">
        <f t="shared" si="126"/>
        <v>180</v>
      </c>
      <c r="U171" s="85">
        <f>'Wave and Current Conditions'!$D$99</f>
        <v>0.26</v>
      </c>
      <c r="V171" s="46">
        <v>400</v>
      </c>
      <c r="W171" s="73">
        <v>3600</v>
      </c>
      <c r="X171" s="76">
        <v>0.01</v>
      </c>
      <c r="Y171" s="248"/>
      <c r="Z171" s="239"/>
      <c r="AA171" s="239"/>
      <c r="AB171" s="239" t="str">
        <f t="shared" si="127"/>
        <v>'160118004'</v>
      </c>
      <c r="AC171" s="239" t="str">
        <f t="shared" si="117"/>
        <v>''POW'</v>
      </c>
      <c r="AD171" s="239">
        <f t="shared" si="128"/>
        <v>180</v>
      </c>
      <c r="AE171" s="239">
        <f t="shared" si="129"/>
        <v>12</v>
      </c>
      <c r="AF171" s="239">
        <f t="shared" si="118"/>
        <v>1</v>
      </c>
      <c r="AG171" s="239" t="str">
        <f t="shared" si="130"/>
        <v>'D'</v>
      </c>
      <c r="AH171" s="590">
        <f t="shared" si="113"/>
        <v>1.1762560000000002</v>
      </c>
      <c r="AI171" s="587" t="str">
        <f t="shared" si="114"/>
        <v>'NTM'</v>
      </c>
      <c r="AJ171" s="580">
        <f t="shared" si="115"/>
        <v>7.0999999999999994E-2</v>
      </c>
      <c r="AK171" s="239">
        <f t="shared" si="119"/>
        <v>30</v>
      </c>
      <c r="AL171" s="268">
        <f t="shared" si="131"/>
        <v>180</v>
      </c>
      <c r="AM171" s="249">
        <f t="shared" si="132"/>
        <v>2.25</v>
      </c>
      <c r="AN171" s="249">
        <f t="shared" si="133"/>
        <v>9.77</v>
      </c>
      <c r="AO171" s="239">
        <f t="shared" si="134"/>
        <v>2.4</v>
      </c>
      <c r="AP171" s="239">
        <f t="shared" si="135"/>
        <v>4</v>
      </c>
      <c r="AQ171" s="239">
        <v>0</v>
      </c>
      <c r="AR171" s="239">
        <v>15</v>
      </c>
      <c r="AS171" s="239">
        <f t="shared" si="136"/>
        <v>2.4</v>
      </c>
      <c r="AT171" s="239">
        <v>0</v>
      </c>
      <c r="AU171" s="239">
        <v>0</v>
      </c>
      <c r="AV171" s="239">
        <f t="shared" si="116"/>
        <v>180</v>
      </c>
      <c r="AW171" s="239">
        <f t="shared" si="137"/>
        <v>0.26</v>
      </c>
      <c r="AX171" s="239" t="s">
        <v>14</v>
      </c>
      <c r="AY171" s="239" t="s">
        <v>15</v>
      </c>
      <c r="AZ171" s="239" t="s">
        <v>14</v>
      </c>
      <c r="BA171" s="239" t="s">
        <v>15</v>
      </c>
      <c r="BB171" s="239">
        <v>0</v>
      </c>
      <c r="BC171" s="239">
        <v>0</v>
      </c>
      <c r="BD171" s="239">
        <f t="shared" si="120"/>
        <v>1</v>
      </c>
      <c r="BE171" s="239">
        <f t="shared" si="138"/>
        <v>0</v>
      </c>
      <c r="BF171" s="239">
        <f t="shared" si="139"/>
        <v>4000</v>
      </c>
      <c r="BG171" s="239">
        <v>1</v>
      </c>
      <c r="BH171" s="239">
        <v>1</v>
      </c>
      <c r="BI171" s="239">
        <v>1</v>
      </c>
      <c r="BJ171" s="239"/>
      <c r="BK171" s="239">
        <v>1</v>
      </c>
      <c r="BL171" s="239">
        <v>1</v>
      </c>
      <c r="BM171" s="239">
        <f t="shared" si="140"/>
        <v>400</v>
      </c>
      <c r="BN171" s="239">
        <f t="shared" si="141"/>
        <v>4000</v>
      </c>
      <c r="BO171" s="239">
        <v>0</v>
      </c>
    </row>
    <row r="172" spans="1:67" s="35" customFormat="1" ht="12" customHeight="1" x14ac:dyDescent="0.2">
      <c r="A172" s="72" t="str">
        <f t="shared" si="124"/>
        <v>160118005</v>
      </c>
      <c r="B172" s="73">
        <v>1.6</v>
      </c>
      <c r="C172" s="74" t="s">
        <v>251</v>
      </c>
      <c r="D172" s="73" t="s">
        <v>181</v>
      </c>
      <c r="E172" s="75">
        <v>1</v>
      </c>
      <c r="F172" s="76">
        <v>1.35</v>
      </c>
      <c r="G172" s="73" t="s">
        <v>106</v>
      </c>
      <c r="H172" s="73">
        <f>'Wind Conditions'!$C$6</f>
        <v>12</v>
      </c>
      <c r="I172" s="474">
        <f>'Wind Conditions'!$C$20</f>
        <v>9.8021333333333349E-2</v>
      </c>
      <c r="J172" s="82">
        <f>'Wind Conditions'!$D$20</f>
        <v>7.0999999999999994E-2</v>
      </c>
      <c r="K172" s="73" t="str">
        <f t="shared" si="121"/>
        <v>E</v>
      </c>
      <c r="L172" s="73">
        <f t="shared" si="122"/>
        <v>180</v>
      </c>
      <c r="M172" s="545">
        <v>0</v>
      </c>
      <c r="N172" s="73" t="s">
        <v>202</v>
      </c>
      <c r="O172" s="61">
        <f>VLOOKUP(MOD(180-$L172,360),'Wave and Current Conditions'!$C$33:$E$44,2,TRUE)</f>
        <v>2.25</v>
      </c>
      <c r="P172" s="61">
        <f>VLOOKUP(MOD(180-$L172,360),'Wave and Current Conditions'!$C$33:$E$44,3,TRUE)</f>
        <v>9.77</v>
      </c>
      <c r="Q172" s="73">
        <f t="shared" si="123"/>
        <v>5</v>
      </c>
      <c r="R172" s="76">
        <f t="shared" si="125"/>
        <v>180</v>
      </c>
      <c r="S172" s="35" t="s">
        <v>184</v>
      </c>
      <c r="T172" s="35">
        <f t="shared" si="126"/>
        <v>180</v>
      </c>
      <c r="U172" s="85">
        <f>'Wave and Current Conditions'!$D$99</f>
        <v>0.26</v>
      </c>
      <c r="V172" s="46">
        <v>400</v>
      </c>
      <c r="W172" s="73">
        <v>3600</v>
      </c>
      <c r="X172" s="76">
        <v>0.01</v>
      </c>
      <c r="Y172" s="248"/>
      <c r="Z172" s="239"/>
      <c r="AA172" s="239"/>
      <c r="AB172" s="239" t="str">
        <f t="shared" si="127"/>
        <v>'160118005'</v>
      </c>
      <c r="AC172" s="239" t="str">
        <f t="shared" si="117"/>
        <v>''POW'</v>
      </c>
      <c r="AD172" s="239">
        <f t="shared" si="128"/>
        <v>180</v>
      </c>
      <c r="AE172" s="239">
        <f t="shared" si="129"/>
        <v>12</v>
      </c>
      <c r="AF172" s="239">
        <f t="shared" si="118"/>
        <v>1</v>
      </c>
      <c r="AG172" s="239" t="str">
        <f t="shared" si="130"/>
        <v>'E'</v>
      </c>
      <c r="AH172" s="590">
        <f t="shared" si="113"/>
        <v>1.1762560000000002</v>
      </c>
      <c r="AI172" s="587" t="str">
        <f t="shared" si="114"/>
        <v>'NTM'</v>
      </c>
      <c r="AJ172" s="580">
        <f t="shared" si="115"/>
        <v>7.0999999999999994E-2</v>
      </c>
      <c r="AK172" s="239">
        <f t="shared" si="119"/>
        <v>30</v>
      </c>
      <c r="AL172" s="268">
        <f t="shared" si="131"/>
        <v>180</v>
      </c>
      <c r="AM172" s="249">
        <f t="shared" si="132"/>
        <v>2.25</v>
      </c>
      <c r="AN172" s="249">
        <f t="shared" si="133"/>
        <v>9.77</v>
      </c>
      <c r="AO172" s="239">
        <f t="shared" si="134"/>
        <v>2.4</v>
      </c>
      <c r="AP172" s="239">
        <f t="shared" si="135"/>
        <v>5</v>
      </c>
      <c r="AQ172" s="239">
        <v>0</v>
      </c>
      <c r="AR172" s="239">
        <v>15</v>
      </c>
      <c r="AS172" s="239">
        <f t="shared" si="136"/>
        <v>2.4</v>
      </c>
      <c r="AT172" s="239">
        <v>0</v>
      </c>
      <c r="AU172" s="239">
        <v>0</v>
      </c>
      <c r="AV172" s="239">
        <f t="shared" si="116"/>
        <v>180</v>
      </c>
      <c r="AW172" s="239">
        <f t="shared" si="137"/>
        <v>0.26</v>
      </c>
      <c r="AX172" s="239" t="s">
        <v>14</v>
      </c>
      <c r="AY172" s="239" t="s">
        <v>15</v>
      </c>
      <c r="AZ172" s="239" t="s">
        <v>14</v>
      </c>
      <c r="BA172" s="239" t="s">
        <v>15</v>
      </c>
      <c r="BB172" s="239">
        <v>0</v>
      </c>
      <c r="BC172" s="239">
        <v>0</v>
      </c>
      <c r="BD172" s="239">
        <f t="shared" si="120"/>
        <v>1</v>
      </c>
      <c r="BE172" s="239">
        <f t="shared" si="138"/>
        <v>0</v>
      </c>
      <c r="BF172" s="239">
        <f t="shared" si="139"/>
        <v>4000</v>
      </c>
      <c r="BG172" s="239">
        <v>1</v>
      </c>
      <c r="BH172" s="239">
        <v>1</v>
      </c>
      <c r="BI172" s="239">
        <v>1</v>
      </c>
      <c r="BJ172" s="239"/>
      <c r="BK172" s="239">
        <v>1</v>
      </c>
      <c r="BL172" s="239">
        <v>1</v>
      </c>
      <c r="BM172" s="239">
        <f t="shared" si="140"/>
        <v>400</v>
      </c>
      <c r="BN172" s="239">
        <f t="shared" si="141"/>
        <v>4000</v>
      </c>
      <c r="BO172" s="239">
        <v>0</v>
      </c>
    </row>
    <row r="173" spans="1:67" s="36" customFormat="1" ht="12" customHeight="1" x14ac:dyDescent="0.2">
      <c r="A173" s="77" t="str">
        <f t="shared" si="124"/>
        <v>160118006</v>
      </c>
      <c r="B173" s="78">
        <v>1.6</v>
      </c>
      <c r="C173" s="74" t="s">
        <v>251</v>
      </c>
      <c r="D173" s="78" t="s">
        <v>181</v>
      </c>
      <c r="E173" s="79">
        <v>1</v>
      </c>
      <c r="F173" s="80">
        <v>1.35</v>
      </c>
      <c r="G173" s="78" t="s">
        <v>106</v>
      </c>
      <c r="H173" s="78">
        <f>'Wind Conditions'!$C$6</f>
        <v>12</v>
      </c>
      <c r="I173" s="475">
        <f>'Wind Conditions'!$C$20</f>
        <v>9.8021333333333349E-2</v>
      </c>
      <c r="J173" s="83">
        <f>'Wind Conditions'!$D$20</f>
        <v>7.0999999999999994E-2</v>
      </c>
      <c r="K173" s="78" t="str">
        <f t="shared" si="121"/>
        <v>F</v>
      </c>
      <c r="L173" s="78">
        <f t="shared" si="122"/>
        <v>180</v>
      </c>
      <c r="M173" s="545">
        <v>0</v>
      </c>
      <c r="N173" s="78" t="s">
        <v>202</v>
      </c>
      <c r="O173" s="61">
        <f>VLOOKUP(MOD(180-$L173,360),'Wave and Current Conditions'!$C$33:$E$44,2,TRUE)</f>
        <v>2.25</v>
      </c>
      <c r="P173" s="61">
        <f>VLOOKUP(MOD(180-$L173,360),'Wave and Current Conditions'!$C$33:$E$44,3,TRUE)</f>
        <v>9.77</v>
      </c>
      <c r="Q173" s="78">
        <f t="shared" si="123"/>
        <v>6</v>
      </c>
      <c r="R173" s="80">
        <f t="shared" si="125"/>
        <v>180</v>
      </c>
      <c r="S173" s="36" t="s">
        <v>184</v>
      </c>
      <c r="T173" s="36">
        <f t="shared" si="126"/>
        <v>180</v>
      </c>
      <c r="U173" s="86">
        <f>'Wave and Current Conditions'!$D$99</f>
        <v>0.26</v>
      </c>
      <c r="V173" s="46">
        <v>400</v>
      </c>
      <c r="W173" s="78">
        <v>3600</v>
      </c>
      <c r="X173" s="80">
        <v>0.01</v>
      </c>
      <c r="Y173" s="252"/>
      <c r="Z173" s="250"/>
      <c r="AA173" s="250"/>
      <c r="AB173" s="239" t="str">
        <f t="shared" si="127"/>
        <v>'160118006'</v>
      </c>
      <c r="AC173" s="239" t="str">
        <f t="shared" si="117"/>
        <v>''POW'</v>
      </c>
      <c r="AD173" s="239">
        <f t="shared" si="128"/>
        <v>180</v>
      </c>
      <c r="AE173" s="239">
        <f t="shared" si="129"/>
        <v>12</v>
      </c>
      <c r="AF173" s="239">
        <f t="shared" si="118"/>
        <v>1</v>
      </c>
      <c r="AG173" s="239" t="str">
        <f t="shared" si="130"/>
        <v>'F'</v>
      </c>
      <c r="AH173" s="590">
        <f t="shared" si="113"/>
        <v>1.1762560000000002</v>
      </c>
      <c r="AI173" s="587" t="str">
        <f t="shared" si="114"/>
        <v>'NTM'</v>
      </c>
      <c r="AJ173" s="580">
        <f t="shared" si="115"/>
        <v>7.0999999999999994E-2</v>
      </c>
      <c r="AK173" s="239">
        <f t="shared" si="119"/>
        <v>30</v>
      </c>
      <c r="AL173" s="268">
        <f t="shared" si="131"/>
        <v>180</v>
      </c>
      <c r="AM173" s="249">
        <f t="shared" si="132"/>
        <v>2.25</v>
      </c>
      <c r="AN173" s="249">
        <f t="shared" si="133"/>
        <v>9.77</v>
      </c>
      <c r="AO173" s="239">
        <f t="shared" si="134"/>
        <v>2.4</v>
      </c>
      <c r="AP173" s="239">
        <f t="shared" si="135"/>
        <v>6</v>
      </c>
      <c r="AQ173" s="239">
        <v>0</v>
      </c>
      <c r="AR173" s="239">
        <v>15</v>
      </c>
      <c r="AS173" s="239">
        <f t="shared" si="136"/>
        <v>2.4</v>
      </c>
      <c r="AT173" s="239">
        <v>0</v>
      </c>
      <c r="AU173" s="239">
        <v>0</v>
      </c>
      <c r="AV173" s="239">
        <f t="shared" si="116"/>
        <v>180</v>
      </c>
      <c r="AW173" s="239">
        <f t="shared" si="137"/>
        <v>0.26</v>
      </c>
      <c r="AX173" s="239" t="s">
        <v>14</v>
      </c>
      <c r="AY173" s="239" t="s">
        <v>15</v>
      </c>
      <c r="AZ173" s="239" t="s">
        <v>14</v>
      </c>
      <c r="BA173" s="239" t="s">
        <v>15</v>
      </c>
      <c r="BB173" s="239">
        <v>0</v>
      </c>
      <c r="BC173" s="239">
        <v>0</v>
      </c>
      <c r="BD173" s="239">
        <f t="shared" si="120"/>
        <v>1</v>
      </c>
      <c r="BE173" s="239">
        <f t="shared" si="138"/>
        <v>0</v>
      </c>
      <c r="BF173" s="239">
        <f t="shared" si="139"/>
        <v>4000</v>
      </c>
      <c r="BG173" s="239">
        <v>1</v>
      </c>
      <c r="BH173" s="239">
        <v>1</v>
      </c>
      <c r="BI173" s="239">
        <v>1</v>
      </c>
      <c r="BJ173" s="239"/>
      <c r="BK173" s="239">
        <v>1</v>
      </c>
      <c r="BL173" s="239">
        <v>1</v>
      </c>
      <c r="BM173" s="239">
        <f t="shared" si="140"/>
        <v>400</v>
      </c>
      <c r="BN173" s="239">
        <f t="shared" si="141"/>
        <v>4000</v>
      </c>
      <c r="BO173" s="239">
        <v>0</v>
      </c>
    </row>
    <row r="174" spans="1:67" ht="12" customHeight="1" x14ac:dyDescent="0.2">
      <c r="AH174" s="590"/>
      <c r="AI174" s="587"/>
      <c r="AJ174" s="580"/>
    </row>
    <row r="175" spans="1:67" ht="12" customHeight="1" x14ac:dyDescent="0.2">
      <c r="AH175" s="590"/>
      <c r="AI175" s="587"/>
      <c r="AJ175" s="580"/>
    </row>
    <row r="176" spans="1:67" ht="12" customHeight="1" x14ac:dyDescent="0.2">
      <c r="AH176" s="590"/>
      <c r="AI176" s="587"/>
      <c r="AJ176" s="580"/>
    </row>
    <row r="177" spans="34:36" ht="12" customHeight="1" x14ac:dyDescent="0.2">
      <c r="AH177" s="590"/>
      <c r="AI177" s="587"/>
      <c r="AJ177" s="580"/>
    </row>
    <row r="178" spans="34:36" ht="12" customHeight="1" x14ac:dyDescent="0.2">
      <c r="AH178" s="590"/>
      <c r="AI178" s="587"/>
      <c r="AJ178" s="580"/>
    </row>
    <row r="179" spans="34:36" ht="12" customHeight="1" x14ac:dyDescent="0.2">
      <c r="AH179" s="590"/>
      <c r="AI179" s="587"/>
      <c r="AJ179" s="580"/>
    </row>
    <row r="180" spans="34:36" ht="12" customHeight="1" x14ac:dyDescent="0.2">
      <c r="AH180" s="590"/>
      <c r="AI180" s="587"/>
      <c r="AJ180" s="580"/>
    </row>
    <row r="181" spans="34:36" ht="12" customHeight="1" x14ac:dyDescent="0.2">
      <c r="AH181" s="590"/>
      <c r="AI181" s="587"/>
      <c r="AJ181" s="580"/>
    </row>
    <row r="182" spans="34:36" ht="12" customHeight="1" x14ac:dyDescent="0.2">
      <c r="AH182" s="590"/>
      <c r="AI182" s="587"/>
      <c r="AJ182" s="580"/>
    </row>
    <row r="183" spans="34:36" ht="12" customHeight="1" x14ac:dyDescent="0.2">
      <c r="AH183" s="590"/>
      <c r="AI183" s="587"/>
      <c r="AJ183" s="580"/>
    </row>
    <row r="184" spans="34:36" ht="12" customHeight="1" x14ac:dyDescent="0.2">
      <c r="AH184" s="590"/>
      <c r="AI184" s="587"/>
      <c r="AJ184" s="580"/>
    </row>
    <row r="185" spans="34:36" ht="12" customHeight="1" x14ac:dyDescent="0.2">
      <c r="AH185" s="590"/>
      <c r="AI185" s="587"/>
      <c r="AJ185" s="580"/>
    </row>
    <row r="186" spans="34:36" ht="12" customHeight="1" x14ac:dyDescent="0.2">
      <c r="AH186" s="590"/>
      <c r="AI186" s="587"/>
      <c r="AJ186" s="580"/>
    </row>
    <row r="187" spans="34:36" ht="12" customHeight="1" x14ac:dyDescent="0.2">
      <c r="AH187" s="590"/>
      <c r="AI187" s="587"/>
      <c r="AJ187" s="580"/>
    </row>
    <row r="188" spans="34:36" ht="12" customHeight="1" x14ac:dyDescent="0.2">
      <c r="AH188" s="590"/>
      <c r="AI188" s="587"/>
      <c r="AJ188" s="580"/>
    </row>
    <row r="189" spans="34:36" ht="12" customHeight="1" x14ac:dyDescent="0.2">
      <c r="AH189" s="590"/>
      <c r="AI189" s="587"/>
      <c r="AJ189" s="580"/>
    </row>
    <row r="190" spans="34:36" ht="12" customHeight="1" x14ac:dyDescent="0.2">
      <c r="AH190" s="590"/>
      <c r="AI190" s="587"/>
      <c r="AJ190" s="580"/>
    </row>
    <row r="191" spans="34:36" ht="12" customHeight="1" x14ac:dyDescent="0.2">
      <c r="AH191" s="590"/>
      <c r="AI191" s="587"/>
      <c r="AJ191" s="580"/>
    </row>
    <row r="192" spans="34:36" ht="12" customHeight="1" x14ac:dyDescent="0.2">
      <c r="AH192" s="590"/>
      <c r="AI192" s="587"/>
      <c r="AJ192" s="580"/>
    </row>
    <row r="193" spans="34:36" ht="12" customHeight="1" x14ac:dyDescent="0.2">
      <c r="AH193" s="590"/>
      <c r="AI193" s="587"/>
      <c r="AJ193" s="580"/>
    </row>
    <row r="194" spans="34:36" ht="12" customHeight="1" x14ac:dyDescent="0.2">
      <c r="AH194" s="590"/>
      <c r="AI194" s="587"/>
      <c r="AJ194" s="580"/>
    </row>
    <row r="195" spans="34:36" ht="12" customHeight="1" x14ac:dyDescent="0.2">
      <c r="AH195" s="590"/>
      <c r="AI195" s="587"/>
      <c r="AJ195" s="580"/>
    </row>
  </sheetData>
  <mergeCells count="4">
    <mergeCell ref="V3:X3"/>
    <mergeCell ref="A3:F3"/>
    <mergeCell ref="G3:M3"/>
    <mergeCell ref="N3:R3"/>
  </mergeCells>
  <pageMargins left="0.69930555555555596" right="0.69930555555555596" top="0.75" bottom="0.75" header="0.3" footer="0.3"/>
  <pageSetup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BO131"/>
  <sheetViews>
    <sheetView zoomScaleSheetLayoutView="70" workbookViewId="0">
      <pane ySplit="5" topLeftCell="A6" activePane="bottomLeft" state="frozen"/>
      <selection pane="bottomLeft" activeCell="AF1" sqref="AF1:AH1048576"/>
    </sheetView>
  </sheetViews>
  <sheetFormatPr baseColWidth="10" defaultColWidth="9.1640625" defaultRowHeight="12" customHeight="1" x14ac:dyDescent="0.2"/>
  <cols>
    <col min="1" max="1" width="14.1640625" style="31" customWidth="1"/>
    <col min="2" max="2" width="6.5" style="31" customWidth="1"/>
    <col min="3" max="3" width="40.33203125" style="31" bestFit="1" customWidth="1"/>
    <col min="4" max="4" width="11.33203125" style="31" customWidth="1"/>
    <col min="5" max="5" width="5.6640625" style="31" customWidth="1"/>
    <col min="6" max="6" width="10.33203125" style="37" customWidth="1"/>
    <col min="7" max="7" width="10.5" style="31" customWidth="1"/>
    <col min="8" max="8" width="6" style="31" customWidth="1"/>
    <col min="9" max="9" width="17.33203125" style="31" customWidth="1"/>
    <col min="10" max="10" width="9.83203125" style="31" customWidth="1"/>
    <col min="11" max="11" width="9.33203125" style="31" customWidth="1"/>
    <col min="12" max="12" width="8.5" style="31" customWidth="1"/>
    <col min="13" max="13" width="14.5" style="37" customWidth="1"/>
    <col min="14" max="14" width="10.83203125" style="31" customWidth="1"/>
    <col min="15" max="15" width="23.1640625" style="38" customWidth="1"/>
    <col min="16" max="16" width="14.33203125" style="38" customWidth="1"/>
    <col min="17" max="17" width="10" style="31" customWidth="1"/>
    <col min="18" max="18" width="9" style="31" customWidth="1"/>
    <col min="19" max="20" width="9.1640625" style="31"/>
    <col min="21" max="21" width="9.1640625" style="37"/>
    <col min="22" max="22" width="19" style="31" customWidth="1"/>
    <col min="23" max="23" width="34.5" style="31" customWidth="1"/>
    <col min="24" max="24" width="24.5" style="31" customWidth="1"/>
    <col min="25" max="25" width="24.5" style="239" customWidth="1"/>
    <col min="26" max="26" width="21.5" style="239" bestFit="1" customWidth="1"/>
    <col min="27" max="27" width="9.1640625" style="239" customWidth="1"/>
    <col min="28" max="28" width="11.5" style="239" bestFit="1" customWidth="1"/>
    <col min="29" max="29" width="12" style="239" bestFit="1" customWidth="1"/>
    <col min="30" max="30" width="11" style="239" bestFit="1" customWidth="1"/>
    <col min="31" max="31" width="15" style="239" bestFit="1" customWidth="1"/>
    <col min="32" max="33" width="13.5" style="239" bestFit="1" customWidth="1"/>
    <col min="34" max="35" width="12.1640625" style="239" bestFit="1" customWidth="1"/>
    <col min="36" max="36" width="12" style="239" bestFit="1" customWidth="1"/>
    <col min="37" max="37" width="11.6640625" style="239" bestFit="1" customWidth="1"/>
    <col min="38" max="38" width="16.5" style="239" bestFit="1" customWidth="1"/>
    <col min="39" max="39" width="14.5" style="239" bestFit="1" customWidth="1"/>
    <col min="40" max="40" width="11.1640625" style="239" bestFit="1" customWidth="1"/>
    <col min="41" max="41" width="11" style="239" bestFit="1" customWidth="1"/>
    <col min="42" max="42" width="16.33203125" style="239" bestFit="1" customWidth="1"/>
    <col min="43" max="43" width="11.5" style="239" bestFit="1" customWidth="1"/>
    <col min="44" max="44" width="13.5" style="239" bestFit="1" customWidth="1"/>
    <col min="45" max="45" width="11" style="239" bestFit="1" customWidth="1"/>
    <col min="46" max="46" width="11.1640625" style="239" bestFit="1" customWidth="1"/>
    <col min="47" max="47" width="8.83203125" style="239" bestFit="1" customWidth="1"/>
    <col min="48" max="48" width="12" style="239" bestFit="1" customWidth="1"/>
    <col min="49" max="49" width="8.5" style="239" bestFit="1" customWidth="1"/>
    <col min="50" max="50" width="11.5" style="239" bestFit="1" customWidth="1"/>
    <col min="51" max="51" width="26.33203125" style="239" bestFit="1" customWidth="1"/>
    <col min="52" max="52" width="26.6640625" style="239" bestFit="1" customWidth="1"/>
    <col min="53" max="53" width="15" style="239" bestFit="1" customWidth="1"/>
    <col min="54" max="54" width="9.5" style="239" bestFit="1" customWidth="1"/>
    <col min="55" max="55" width="11" style="239" bestFit="1" customWidth="1"/>
    <col min="56" max="56" width="14.5" style="239" customWidth="1"/>
    <col min="57" max="57" width="20.33203125" style="239" bestFit="1" customWidth="1"/>
    <col min="58" max="58" width="18.1640625" style="239" bestFit="1" customWidth="1"/>
    <col min="59" max="59" width="17.6640625" style="239" bestFit="1" customWidth="1"/>
    <col min="60" max="60" width="11.5" style="239" bestFit="1" customWidth="1"/>
    <col min="61" max="61" width="12" style="239" bestFit="1" customWidth="1"/>
    <col min="62" max="62" width="12.5" style="239" bestFit="1" customWidth="1"/>
    <col min="63" max="64" width="14.5" style="239" bestFit="1" customWidth="1"/>
    <col min="65" max="16384" width="9.1640625" style="31"/>
  </cols>
  <sheetData>
    <row r="1" spans="1:67" ht="12" customHeight="1" x14ac:dyDescent="0.2">
      <c r="B1" s="315" t="s">
        <v>259</v>
      </c>
      <c r="Y1" s="238" t="s">
        <v>244</v>
      </c>
    </row>
    <row r="2" spans="1:67" ht="12" customHeight="1" thickBot="1" x14ac:dyDescent="0.25">
      <c r="Y2" s="239" t="s">
        <v>245</v>
      </c>
    </row>
    <row r="3" spans="1:67" ht="14" thickBot="1" x14ac:dyDescent="0.25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255"/>
      <c r="T3" s="606" t="s">
        <v>145</v>
      </c>
      <c r="U3" s="607"/>
      <c r="V3" s="602" t="s">
        <v>146</v>
      </c>
      <c r="W3" s="603"/>
      <c r="X3" s="604"/>
      <c r="Y3" s="240"/>
      <c r="Z3" s="241" t="s">
        <v>17</v>
      </c>
      <c r="AB3" s="242" t="str">
        <f>INTRODUCTION!D11</f>
        <v>Runname</v>
      </c>
      <c r="AC3" s="242" t="str">
        <f>INTRODUCTION!E11</f>
        <v>Inputcode</v>
      </c>
      <c r="AD3" s="242" t="str">
        <f>INTRODUCTION!F11</f>
        <v>Wind_Dir</v>
      </c>
      <c r="AE3" s="242" t="str">
        <f>INTRODUCTION!G11</f>
        <v>Wind_Speed,</v>
      </c>
      <c r="AF3" s="242" t="str">
        <f>INTRODUCTION!H11</f>
        <v>Wind_Type,</v>
      </c>
      <c r="AG3" s="242" t="str">
        <f>INTRODUCTION!I11</f>
        <v>Wind_Seed,</v>
      </c>
      <c r="AH3" s="242" t="str">
        <f>INTRODUCTION!K11</f>
        <v>Wind_Grid</v>
      </c>
      <c r="AI3" s="242" t="str">
        <f>INTRODUCTION!L11</f>
        <v>Wave_Dir,</v>
      </c>
      <c r="AJ3" s="242" t="str">
        <f>INTRODUCTION!M11</f>
        <v>Wave_Hs,</v>
      </c>
      <c r="AK3" s="242" t="str">
        <f>INTRODUCTION!N11</f>
        <v>Wave_Tp,</v>
      </c>
      <c r="AL3" s="242" t="str">
        <f>INTRODUCTION!P11</f>
        <v>Wave_Gamma</v>
      </c>
      <c r="AM3" s="242" t="str">
        <f>INTRODUCTION!Q11</f>
        <v>Wave_Seed,</v>
      </c>
      <c r="AN3" s="242" t="str">
        <f>INTRODUCTION!R11</f>
        <v>Swell_Hs</v>
      </c>
      <c r="AO3" s="242" t="str">
        <f>INTRODUCTION!S11</f>
        <v>Swell_Tp</v>
      </c>
      <c r="AP3" s="242" t="str">
        <f>INTRODUCTION!U11</f>
        <v>Swell_Gamma</v>
      </c>
      <c r="AQ3" s="242" t="str">
        <f>INTRODUCTION!V11</f>
        <v>Swell_Dir</v>
      </c>
      <c r="AR3" s="242" t="str">
        <f>INTRODUCTION!W11</f>
        <v>Swell_Seed</v>
      </c>
      <c r="AS3" s="242" t="str">
        <f>INTRODUCTION!X11</f>
        <v>Cur_Dir,</v>
      </c>
      <c r="AT3" s="242" t="str">
        <f>INTRODUCTION!Y11</f>
        <v>Cur_Spd,</v>
      </c>
      <c r="AU3" s="242" t="str">
        <f>INTRODUCTION!Z11</f>
        <v>GAL_X</v>
      </c>
      <c r="AV3" s="242" t="str">
        <f>INTRODUCTION!AA11</f>
        <v>GAL_Mag</v>
      </c>
      <c r="AW3" s="242" t="str">
        <f>INTRODUCTION!AB11</f>
        <v>LAL_X</v>
      </c>
      <c r="AX3" s="242" t="str">
        <f>INTRODUCTION!AC11</f>
        <v>LAL_Mag</v>
      </c>
      <c r="AY3" s="242" t="str">
        <f>INTRODUCTION!AD11</f>
        <v>MoorBreak_MLnumber</v>
      </c>
      <c r="AZ3" s="242" t="str">
        <f>INTRODUCTION!AE11</f>
        <v>MoorBreak_Time</v>
      </c>
      <c r="BA3" s="242" t="str">
        <f>INTRODUCTION!AF11</f>
        <v>Ballast_Flag</v>
      </c>
      <c r="BB3" s="242" t="str">
        <f>INTRODUCTION!AG11</f>
        <v>Nacyaw</v>
      </c>
      <c r="BC3" s="242" t="str">
        <f>INTRODUCTION!AH11</f>
        <v>RunTime</v>
      </c>
      <c r="BD3" s="242" t="str">
        <f>INTRODUCTION!AI11</f>
        <v>Output_Flag</v>
      </c>
      <c r="BE3" s="242" t="str">
        <f>INTRODUCTION!AJ11</f>
        <v>OutputStats_Flag</v>
      </c>
      <c r="BF3" s="242" t="str">
        <f>INTRODUCTION!AK11</f>
        <v>FAST_Flag</v>
      </c>
      <c r="BG3" s="242" t="str">
        <f>INTRODUCTION!AL11</f>
        <v>Datfile</v>
      </c>
      <c r="BH3" s="242" t="str">
        <f>INTRODUCTION!AM11</f>
        <v>Run_Flag</v>
      </c>
      <c r="BI3" s="242" t="str">
        <f>INTRODUCTION!AN11</f>
        <v>Save_Sim</v>
      </c>
      <c r="BJ3" s="242" t="str">
        <f>INTRODUCTION!AO11</f>
        <v>CutInTime</v>
      </c>
      <c r="BK3" s="242" t="str">
        <f>INTRODUCTION!AP11</f>
        <v>CutOutTime</v>
      </c>
      <c r="BL3" s="242" t="str">
        <f>INTRODUCTION!AQ11</f>
        <v>Time_Origin</v>
      </c>
      <c r="BM3" s="63"/>
      <c r="BN3" s="63"/>
      <c r="BO3" s="63"/>
    </row>
    <row r="4" spans="1:67" ht="67" thickTop="1" thickBot="1" x14ac:dyDescent="0.25">
      <c r="A4" s="39" t="s">
        <v>147</v>
      </c>
      <c r="B4" s="23" t="s">
        <v>148</v>
      </c>
      <c r="C4" s="23" t="s">
        <v>149</v>
      </c>
      <c r="D4" s="23" t="s">
        <v>150</v>
      </c>
      <c r="E4" s="40" t="s">
        <v>151</v>
      </c>
      <c r="F4" s="41" t="s">
        <v>152</v>
      </c>
      <c r="G4" s="23" t="s">
        <v>153</v>
      </c>
      <c r="H4" s="23" t="s">
        <v>154</v>
      </c>
      <c r="I4" s="54" t="s">
        <v>155</v>
      </c>
      <c r="J4" s="54" t="s">
        <v>156</v>
      </c>
      <c r="K4" s="23" t="s">
        <v>157</v>
      </c>
      <c r="L4" s="23" t="s">
        <v>158</v>
      </c>
      <c r="M4" s="543" t="s">
        <v>362</v>
      </c>
      <c r="N4" s="23" t="s">
        <v>159</v>
      </c>
      <c r="O4" s="58" t="s">
        <v>160</v>
      </c>
      <c r="P4" s="58" t="s">
        <v>161</v>
      </c>
      <c r="Q4" s="23" t="s">
        <v>162</v>
      </c>
      <c r="R4" s="23" t="s">
        <v>163</v>
      </c>
      <c r="S4" s="3" t="s">
        <v>165</v>
      </c>
      <c r="T4" s="3" t="s">
        <v>166</v>
      </c>
      <c r="U4" s="64" t="s">
        <v>167</v>
      </c>
      <c r="V4" s="23" t="s">
        <v>168</v>
      </c>
      <c r="W4" s="23" t="s">
        <v>169</v>
      </c>
      <c r="X4" s="41" t="s">
        <v>170</v>
      </c>
      <c r="Y4" s="243"/>
      <c r="Z4" s="244" t="s">
        <v>52</v>
      </c>
      <c r="AB4" s="245" t="str">
        <f>INTRODUCTION!D12</f>
        <v>str</v>
      </c>
      <c r="AC4" s="245" t="str">
        <f>INTRODUCTION!E12</f>
        <v>str</v>
      </c>
      <c r="AD4" s="245" t="str">
        <f>INTRODUCTION!F12</f>
        <v>deg</v>
      </c>
      <c r="AE4" s="245" t="str">
        <f>INTRODUCTION!G12</f>
        <v>m/s</v>
      </c>
      <c r="AF4" s="245" t="str">
        <f>INTRODUCTION!H12</f>
        <v>-</v>
      </c>
      <c r="AG4" s="245" t="str">
        <f>INTRODUCTION!I12</f>
        <v>-</v>
      </c>
      <c r="AH4" s="245" t="str">
        <f>INTRODUCTION!K12</f>
        <v>m</v>
      </c>
      <c r="AI4" s="245" t="str">
        <f>INTRODUCTION!L12</f>
        <v>deg</v>
      </c>
      <c r="AJ4" s="245" t="str">
        <f>INTRODUCTION!M12</f>
        <v>m</v>
      </c>
      <c r="AK4" s="245" t="str">
        <f>INTRODUCTION!N12</f>
        <v>s</v>
      </c>
      <c r="AL4" s="245" t="str">
        <f>INTRODUCTION!P12</f>
        <v>-</v>
      </c>
      <c r="AM4" s="245" t="str">
        <f>INTRODUCTION!Q12</f>
        <v>-</v>
      </c>
      <c r="AN4" s="245" t="str">
        <f>INTRODUCTION!R12</f>
        <v>m</v>
      </c>
      <c r="AO4" s="245" t="str">
        <f>INTRODUCTION!S12</f>
        <v>s</v>
      </c>
      <c r="AP4" s="245" t="str">
        <f>INTRODUCTION!U12</f>
        <v>-</v>
      </c>
      <c r="AQ4" s="245" t="str">
        <f>INTRODUCTION!V12</f>
        <v>deg</v>
      </c>
      <c r="AR4" s="245" t="str">
        <f>INTRODUCTION!W12</f>
        <v>-</v>
      </c>
      <c r="AS4" s="245" t="str">
        <f>INTRODUCTION!X12</f>
        <v>deg</v>
      </c>
      <c r="AT4" s="245" t="str">
        <f>INTRODUCTION!Y12</f>
        <v>m/s</v>
      </c>
      <c r="AU4" s="245" t="str">
        <f>INTRODUCTION!Z12</f>
        <v>m</v>
      </c>
      <c r="AV4" s="245" t="str">
        <f>INTRODUCTION!AA12</f>
        <v>N</v>
      </c>
      <c r="AW4" s="245" t="str">
        <f>INTRODUCTION!AB12</f>
        <v>m</v>
      </c>
      <c r="AX4" s="245" t="str">
        <f>INTRODUCTION!AC12</f>
        <v>N</v>
      </c>
      <c r="AY4" s="245" t="str">
        <f>INTRODUCTION!AD12</f>
        <v>-</v>
      </c>
      <c r="AZ4" s="245" t="str">
        <f>INTRODUCTION!AE12</f>
        <v>s</v>
      </c>
      <c r="BA4" s="245" t="str">
        <f>INTRODUCTION!AF12</f>
        <v>-</v>
      </c>
      <c r="BB4" s="245" t="str">
        <f>INTRODUCTION!AG12</f>
        <v>deg</v>
      </c>
      <c r="BC4" s="245" t="str">
        <f>INTRODUCTION!AH12</f>
        <v>s</v>
      </c>
      <c r="BD4" s="245" t="str">
        <f>INTRODUCTION!AI12</f>
        <v>-</v>
      </c>
      <c r="BE4" s="245" t="str">
        <f>INTRODUCTION!AJ12</f>
        <v>-</v>
      </c>
      <c r="BF4" s="245" t="str">
        <f>INTRODUCTION!AK12</f>
        <v>-</v>
      </c>
      <c r="BG4" s="245" t="s">
        <v>56</v>
      </c>
      <c r="BH4" s="245">
        <f>INTRODUCTION!AM12</f>
        <v>0</v>
      </c>
      <c r="BI4" s="245" t="str">
        <f>INTRODUCTION!AN12</f>
        <v>-</v>
      </c>
      <c r="BJ4" s="245" t="str">
        <f>INTRODUCTION!AO12</f>
        <v>s</v>
      </c>
      <c r="BK4" s="245" t="str">
        <f>INTRODUCTION!AP12</f>
        <v>s</v>
      </c>
      <c r="BL4" s="245" t="str">
        <f>INTRODUCTION!AQ12</f>
        <v>-</v>
      </c>
      <c r="BM4" s="65"/>
      <c r="BN4" s="65"/>
      <c r="BO4" s="65"/>
    </row>
    <row r="5" spans="1:67" ht="12" customHeight="1" thickTop="1" thickBot="1" x14ac:dyDescent="0.25">
      <c r="A5" s="42" t="s">
        <v>171</v>
      </c>
      <c r="B5" s="7" t="s">
        <v>171</v>
      </c>
      <c r="C5" s="7" t="s">
        <v>171</v>
      </c>
      <c r="D5" s="7" t="s">
        <v>171</v>
      </c>
      <c r="E5" s="43" t="s">
        <v>171</v>
      </c>
      <c r="F5" s="44" t="s">
        <v>171</v>
      </c>
      <c r="G5" s="7" t="s">
        <v>171</v>
      </c>
      <c r="H5" s="7" t="s">
        <v>172</v>
      </c>
      <c r="I5" s="55" t="s">
        <v>173</v>
      </c>
      <c r="J5" s="55" t="s">
        <v>171</v>
      </c>
      <c r="K5" s="7" t="s">
        <v>171</v>
      </c>
      <c r="L5" s="7" t="s">
        <v>174</v>
      </c>
      <c r="M5" s="44" t="s">
        <v>174</v>
      </c>
      <c r="N5" s="7" t="s">
        <v>171</v>
      </c>
      <c r="O5" s="59" t="s">
        <v>175</v>
      </c>
      <c r="P5" s="59" t="s">
        <v>176</v>
      </c>
      <c r="Q5" s="7" t="s">
        <v>171</v>
      </c>
      <c r="R5" s="7" t="s">
        <v>174</v>
      </c>
      <c r="S5" s="7" t="s">
        <v>171</v>
      </c>
      <c r="T5" s="7" t="s">
        <v>174</v>
      </c>
      <c r="U5" s="60" t="s">
        <v>172</v>
      </c>
      <c r="V5" s="7" t="s">
        <v>176</v>
      </c>
      <c r="W5" s="7" t="s">
        <v>176</v>
      </c>
      <c r="X5" s="44" t="s">
        <v>176</v>
      </c>
      <c r="Y5" s="246"/>
      <c r="Z5" s="247" t="s">
        <v>177</v>
      </c>
      <c r="BA5" s="239" t="s">
        <v>178</v>
      </c>
      <c r="BF5" s="239" t="s">
        <v>179</v>
      </c>
      <c r="BG5" s="239" t="s">
        <v>180</v>
      </c>
    </row>
    <row r="6" spans="1:67" s="32" customFormat="1" ht="12" customHeight="1" x14ac:dyDescent="0.2">
      <c r="A6" s="45" t="str">
        <f t="shared" ref="A6:A37" si="0">TEXT(B6*10,"00")&amp;TEXT(E6,"00")&amp;TEXT(L6,"000")&amp;TEXT(Q6,"00")</f>
        <v>510000001</v>
      </c>
      <c r="B6" s="46">
        <v>5.0999999999999996</v>
      </c>
      <c r="C6" s="47" t="s">
        <v>218</v>
      </c>
      <c r="D6" s="46" t="s">
        <v>181</v>
      </c>
      <c r="E6" s="48">
        <v>0</v>
      </c>
      <c r="F6" s="49">
        <v>1.35</v>
      </c>
      <c r="G6" s="46" t="s">
        <v>106</v>
      </c>
      <c r="H6" s="46">
        <f>'Wind Conditions'!$C$6</f>
        <v>12</v>
      </c>
      <c r="I6" s="471">
        <f>'Wind Conditions'!$C$20</f>
        <v>9.8021333333333349E-2</v>
      </c>
      <c r="J6" s="56">
        <f>'Wind Conditions'!$D$20</f>
        <v>7.0999999999999994E-2</v>
      </c>
      <c r="K6" s="46" t="s">
        <v>182</v>
      </c>
      <c r="L6" s="46">
        <v>0</v>
      </c>
      <c r="M6" s="49">
        <v>0</v>
      </c>
      <c r="N6" s="46" t="s">
        <v>210</v>
      </c>
      <c r="O6" s="61">
        <f>'Wave and Current Conditions'!$O$13</f>
        <v>1.4727272727272727</v>
      </c>
      <c r="P6" s="61">
        <f>'Wave and Current Conditions'!$AD$13</f>
        <v>7.6416666666666657</v>
      </c>
      <c r="Q6" s="46">
        <v>1</v>
      </c>
      <c r="R6" s="46">
        <f t="shared" ref="R6:R37" si="1">L6</f>
        <v>0</v>
      </c>
      <c r="S6" s="62" t="s">
        <v>205</v>
      </c>
      <c r="T6" s="32">
        <f t="shared" ref="T6:T37" si="2">R6</f>
        <v>0</v>
      </c>
      <c r="U6" s="66">
        <f>'Wave and Current Conditions'!$D$98</f>
        <v>0.12</v>
      </c>
      <c r="V6" s="46">
        <v>400</v>
      </c>
      <c r="W6" s="46">
        <v>600</v>
      </c>
      <c r="X6" s="49">
        <v>0.01</v>
      </c>
      <c r="Y6" s="248"/>
      <c r="Z6" s="239"/>
      <c r="AA6" s="239"/>
      <c r="AB6" s="239" t="str">
        <f t="shared" ref="AB6:AB37" si="3">"'"&amp;A6&amp;"'"</f>
        <v>'510000001'</v>
      </c>
      <c r="AC6" s="316" t="s">
        <v>221</v>
      </c>
      <c r="AD6" s="239">
        <f t="shared" ref="AD6:AD37" si="4">L6</f>
        <v>0</v>
      </c>
      <c r="AE6" s="239">
        <f t="shared" ref="AE6:AE37" si="5">H6</f>
        <v>12</v>
      </c>
      <c r="AF6" s="317">
        <v>1</v>
      </c>
      <c r="AG6" s="239" t="str">
        <f t="shared" ref="AG6:AG37" si="6">"'"&amp;K6&amp;"'"</f>
        <v>'A'</v>
      </c>
      <c r="AH6" s="317">
        <v>30</v>
      </c>
      <c r="AI6" s="268">
        <f t="shared" ref="AI6:AI37" si="7">R6</f>
        <v>0</v>
      </c>
      <c r="AJ6" s="249">
        <f t="shared" ref="AJ6:AJ37" si="8">O6</f>
        <v>1.4727272727272727</v>
      </c>
      <c r="AK6" s="249">
        <f t="shared" ref="AK6:AK37" si="9">P6</f>
        <v>7.6416666666666657</v>
      </c>
      <c r="AL6" s="239">
        <f t="shared" ref="AL6:AL69" si="10">gamma</f>
        <v>2.4</v>
      </c>
      <c r="AM6" s="239">
        <f t="shared" ref="AM6:AM37" si="11">Q6</f>
        <v>1</v>
      </c>
      <c r="AN6" s="239">
        <v>0</v>
      </c>
      <c r="AO6" s="239">
        <v>15</v>
      </c>
      <c r="AP6" s="239">
        <f t="shared" ref="AP6:AP69" si="12">gamma</f>
        <v>2.4</v>
      </c>
      <c r="AQ6" s="239">
        <v>0</v>
      </c>
      <c r="AR6" s="239">
        <v>0</v>
      </c>
      <c r="AS6" s="239">
        <f t="shared" ref="AS6:AS37" si="13">T6</f>
        <v>0</v>
      </c>
      <c r="AT6" s="239">
        <f t="shared" ref="AT6:AT37" si="14">U6</f>
        <v>0.12</v>
      </c>
      <c r="AU6" s="239" t="s">
        <v>14</v>
      </c>
      <c r="AV6" s="239" t="s">
        <v>15</v>
      </c>
      <c r="AW6" s="239" t="s">
        <v>14</v>
      </c>
      <c r="AX6" s="239" t="s">
        <v>15</v>
      </c>
      <c r="AY6" s="239">
        <v>0</v>
      </c>
      <c r="AZ6" s="239">
        <v>0</v>
      </c>
      <c r="BA6" s="317">
        <v>1</v>
      </c>
      <c r="BB6" s="239">
        <f t="shared" ref="BB6:BB37" si="15">M6</f>
        <v>0</v>
      </c>
      <c r="BC6" s="239">
        <f t="shared" ref="BC6:BC37" si="16">V6+W6</f>
        <v>1000</v>
      </c>
      <c r="BD6" s="239">
        <v>1</v>
      </c>
      <c r="BE6" s="239">
        <v>1</v>
      </c>
      <c r="BF6" s="239">
        <v>1</v>
      </c>
      <c r="BG6" s="239"/>
      <c r="BH6" s="239">
        <v>1</v>
      </c>
      <c r="BI6" s="239">
        <v>1</v>
      </c>
      <c r="BJ6" s="239">
        <f t="shared" ref="BJ6:BJ37" si="17">V6</f>
        <v>400</v>
      </c>
      <c r="BK6" s="239">
        <f t="shared" ref="BK6:BK69" si="18">BC6</f>
        <v>1000</v>
      </c>
      <c r="BL6" s="239">
        <v>0</v>
      </c>
    </row>
    <row r="7" spans="1:67" s="32" customFormat="1" ht="12" customHeight="1" x14ac:dyDescent="0.2">
      <c r="A7" s="45" t="str">
        <f t="shared" si="0"/>
        <v>510000002</v>
      </c>
      <c r="B7" s="46">
        <v>5.0999999999999996</v>
      </c>
      <c r="C7" s="47" t="s">
        <v>218</v>
      </c>
      <c r="D7" s="46" t="s">
        <v>181</v>
      </c>
      <c r="E7" s="48">
        <v>0</v>
      </c>
      <c r="F7" s="49">
        <v>1.35</v>
      </c>
      <c r="G7" s="46" t="s">
        <v>106</v>
      </c>
      <c r="H7" s="46">
        <f>'Wind Conditions'!$C$6</f>
        <v>12</v>
      </c>
      <c r="I7" s="471">
        <f>'Wind Conditions'!$C$20</f>
        <v>9.8021333333333349E-2</v>
      </c>
      <c r="J7" s="56">
        <f>'Wind Conditions'!$D$20</f>
        <v>7.0999999999999994E-2</v>
      </c>
      <c r="K7" s="46" t="s">
        <v>91</v>
      </c>
      <c r="L7" s="46">
        <v>0</v>
      </c>
      <c r="M7" s="49">
        <v>0</v>
      </c>
      <c r="N7" s="46" t="s">
        <v>210</v>
      </c>
      <c r="O7" s="61">
        <f>'Wave and Current Conditions'!$O$13</f>
        <v>1.4727272727272727</v>
      </c>
      <c r="P7" s="61">
        <f>'Wave and Current Conditions'!$AD$13</f>
        <v>7.6416666666666657</v>
      </c>
      <c r="Q7" s="46">
        <v>2</v>
      </c>
      <c r="R7" s="46">
        <f t="shared" si="1"/>
        <v>0</v>
      </c>
      <c r="S7" s="62" t="s">
        <v>205</v>
      </c>
      <c r="T7" s="32">
        <f t="shared" si="2"/>
        <v>0</v>
      </c>
      <c r="U7" s="66">
        <f>'Wave and Current Conditions'!$D$98</f>
        <v>0.12</v>
      </c>
      <c r="V7" s="46">
        <v>400</v>
      </c>
      <c r="W7" s="46">
        <v>600</v>
      </c>
      <c r="X7" s="49">
        <v>0.01</v>
      </c>
      <c r="Y7" s="248"/>
      <c r="Z7" s="239"/>
      <c r="AA7" s="239"/>
      <c r="AB7" s="239" t="str">
        <f t="shared" si="3"/>
        <v>'510000002'</v>
      </c>
      <c r="AC7" s="251" t="str">
        <f>AC6</f>
        <v>'SDE'</v>
      </c>
      <c r="AD7" s="239">
        <f t="shared" si="4"/>
        <v>0</v>
      </c>
      <c r="AE7" s="239">
        <f t="shared" si="5"/>
        <v>12</v>
      </c>
      <c r="AF7" s="239">
        <f>AF6</f>
        <v>1</v>
      </c>
      <c r="AG7" s="239" t="str">
        <f t="shared" si="6"/>
        <v>'B'</v>
      </c>
      <c r="AH7" s="239">
        <f>AH6</f>
        <v>30</v>
      </c>
      <c r="AI7" s="268">
        <f t="shared" si="7"/>
        <v>0</v>
      </c>
      <c r="AJ7" s="249">
        <f t="shared" si="8"/>
        <v>1.4727272727272727</v>
      </c>
      <c r="AK7" s="249">
        <f t="shared" si="9"/>
        <v>7.6416666666666657</v>
      </c>
      <c r="AL7" s="239">
        <f t="shared" si="10"/>
        <v>2.4</v>
      </c>
      <c r="AM7" s="239">
        <f t="shared" si="11"/>
        <v>2</v>
      </c>
      <c r="AN7" s="239">
        <v>0</v>
      </c>
      <c r="AO7" s="239">
        <v>15</v>
      </c>
      <c r="AP7" s="239">
        <f t="shared" si="12"/>
        <v>2.4</v>
      </c>
      <c r="AQ7" s="239">
        <v>0</v>
      </c>
      <c r="AR7" s="239">
        <v>0</v>
      </c>
      <c r="AS7" s="239">
        <f t="shared" si="13"/>
        <v>0</v>
      </c>
      <c r="AT7" s="239">
        <f t="shared" si="14"/>
        <v>0.12</v>
      </c>
      <c r="AU7" s="239" t="s">
        <v>14</v>
      </c>
      <c r="AV7" s="239" t="s">
        <v>15</v>
      </c>
      <c r="AW7" s="239" t="s">
        <v>14</v>
      </c>
      <c r="AX7" s="239" t="s">
        <v>15</v>
      </c>
      <c r="AY7" s="239">
        <v>0</v>
      </c>
      <c r="AZ7" s="239">
        <v>0</v>
      </c>
      <c r="BA7" s="239">
        <f>BA6</f>
        <v>1</v>
      </c>
      <c r="BB7" s="239">
        <f t="shared" si="15"/>
        <v>0</v>
      </c>
      <c r="BC7" s="239">
        <f t="shared" si="16"/>
        <v>1000</v>
      </c>
      <c r="BD7" s="239">
        <v>1</v>
      </c>
      <c r="BE7" s="239">
        <v>1</v>
      </c>
      <c r="BF7" s="239">
        <v>1</v>
      </c>
      <c r="BG7" s="239"/>
      <c r="BH7" s="239">
        <v>1</v>
      </c>
      <c r="BI7" s="239">
        <v>1</v>
      </c>
      <c r="BJ7" s="239">
        <f t="shared" si="17"/>
        <v>400</v>
      </c>
      <c r="BK7" s="239">
        <f t="shared" si="18"/>
        <v>1000</v>
      </c>
      <c r="BL7" s="239">
        <v>0</v>
      </c>
    </row>
    <row r="8" spans="1:67" s="33" customFormat="1" ht="12" customHeight="1" x14ac:dyDescent="0.2">
      <c r="A8" s="45" t="str">
        <f t="shared" si="0"/>
        <v>510000003</v>
      </c>
      <c r="B8" s="46">
        <v>5.0999999999999996</v>
      </c>
      <c r="C8" s="47" t="s">
        <v>218</v>
      </c>
      <c r="D8" s="46" t="s">
        <v>181</v>
      </c>
      <c r="E8" s="48">
        <v>0</v>
      </c>
      <c r="F8" s="49">
        <v>1.35</v>
      </c>
      <c r="G8" s="46" t="s">
        <v>106</v>
      </c>
      <c r="H8" s="46">
        <f>'Wind Conditions'!$C$6</f>
        <v>12</v>
      </c>
      <c r="I8" s="471">
        <f>'Wind Conditions'!$C$20</f>
        <v>9.8021333333333349E-2</v>
      </c>
      <c r="J8" s="56">
        <f>'Wind Conditions'!$D$20</f>
        <v>7.0999999999999994E-2</v>
      </c>
      <c r="K8" s="46" t="s">
        <v>186</v>
      </c>
      <c r="L8" s="46">
        <v>0</v>
      </c>
      <c r="M8" s="49">
        <v>0</v>
      </c>
      <c r="N8" s="46" t="s">
        <v>210</v>
      </c>
      <c r="O8" s="61">
        <f>'Wave and Current Conditions'!$O$13</f>
        <v>1.4727272727272727</v>
      </c>
      <c r="P8" s="61">
        <f>'Wave and Current Conditions'!$AD$13</f>
        <v>7.6416666666666657</v>
      </c>
      <c r="Q8" s="46">
        <v>3</v>
      </c>
      <c r="R8" s="46">
        <f t="shared" si="1"/>
        <v>0</v>
      </c>
      <c r="S8" s="62" t="s">
        <v>205</v>
      </c>
      <c r="T8" s="32">
        <f t="shared" si="2"/>
        <v>0</v>
      </c>
      <c r="U8" s="66">
        <f>'Wave and Current Conditions'!$D$98</f>
        <v>0.12</v>
      </c>
      <c r="V8" s="46">
        <v>400</v>
      </c>
      <c r="W8" s="46">
        <v>600</v>
      </c>
      <c r="X8" s="49">
        <v>0.01</v>
      </c>
      <c r="Y8" s="248"/>
      <c r="Z8" s="250"/>
      <c r="AA8" s="250"/>
      <c r="AB8" s="239" t="str">
        <f t="shared" si="3"/>
        <v>'510000003'</v>
      </c>
      <c r="AC8" s="251" t="str">
        <f t="shared" ref="AC8:AC71" si="19">AC7</f>
        <v>'SDE'</v>
      </c>
      <c r="AD8" s="239">
        <f t="shared" si="4"/>
        <v>0</v>
      </c>
      <c r="AE8" s="239">
        <f t="shared" si="5"/>
        <v>12</v>
      </c>
      <c r="AF8" s="239">
        <f t="shared" ref="AF8:AF71" si="20">AF7</f>
        <v>1</v>
      </c>
      <c r="AG8" s="239" t="str">
        <f t="shared" si="6"/>
        <v>'C'</v>
      </c>
      <c r="AH8" s="239">
        <f t="shared" ref="AH8:AH71" si="21">AH7</f>
        <v>30</v>
      </c>
      <c r="AI8" s="268">
        <f t="shared" si="7"/>
        <v>0</v>
      </c>
      <c r="AJ8" s="249">
        <f t="shared" si="8"/>
        <v>1.4727272727272727</v>
      </c>
      <c r="AK8" s="249">
        <f t="shared" si="9"/>
        <v>7.6416666666666657</v>
      </c>
      <c r="AL8" s="239">
        <f t="shared" si="10"/>
        <v>2.4</v>
      </c>
      <c r="AM8" s="239">
        <f t="shared" si="11"/>
        <v>3</v>
      </c>
      <c r="AN8" s="239">
        <v>0</v>
      </c>
      <c r="AO8" s="239">
        <v>15</v>
      </c>
      <c r="AP8" s="239">
        <f t="shared" si="12"/>
        <v>2.4</v>
      </c>
      <c r="AQ8" s="239">
        <v>0</v>
      </c>
      <c r="AR8" s="239">
        <v>0</v>
      </c>
      <c r="AS8" s="239">
        <f t="shared" si="13"/>
        <v>0</v>
      </c>
      <c r="AT8" s="239">
        <f t="shared" si="14"/>
        <v>0.12</v>
      </c>
      <c r="AU8" s="239" t="s">
        <v>14</v>
      </c>
      <c r="AV8" s="239" t="s">
        <v>15</v>
      </c>
      <c r="AW8" s="239" t="s">
        <v>14</v>
      </c>
      <c r="AX8" s="239" t="s">
        <v>15</v>
      </c>
      <c r="AY8" s="239">
        <v>0</v>
      </c>
      <c r="AZ8" s="239">
        <v>0</v>
      </c>
      <c r="BA8" s="239">
        <f t="shared" ref="BA8:BA71" si="22">BA7</f>
        <v>1</v>
      </c>
      <c r="BB8" s="239">
        <f t="shared" si="15"/>
        <v>0</v>
      </c>
      <c r="BC8" s="239">
        <f t="shared" si="16"/>
        <v>1000</v>
      </c>
      <c r="BD8" s="239">
        <v>1</v>
      </c>
      <c r="BE8" s="239">
        <v>1</v>
      </c>
      <c r="BF8" s="239">
        <v>1</v>
      </c>
      <c r="BG8" s="239"/>
      <c r="BH8" s="239">
        <v>1</v>
      </c>
      <c r="BI8" s="239">
        <v>1</v>
      </c>
      <c r="BJ8" s="239">
        <f t="shared" si="17"/>
        <v>400</v>
      </c>
      <c r="BK8" s="239">
        <f t="shared" si="18"/>
        <v>1000</v>
      </c>
      <c r="BL8" s="239">
        <v>0</v>
      </c>
    </row>
    <row r="9" spans="1:67" s="32" customFormat="1" ht="12" customHeight="1" x14ac:dyDescent="0.2">
      <c r="A9" s="45" t="str">
        <f t="shared" si="0"/>
        <v>510000004</v>
      </c>
      <c r="B9" s="46">
        <v>5.0999999999999996</v>
      </c>
      <c r="C9" s="47" t="s">
        <v>218</v>
      </c>
      <c r="D9" s="46" t="s">
        <v>181</v>
      </c>
      <c r="E9" s="48">
        <v>0</v>
      </c>
      <c r="F9" s="49">
        <v>1.35</v>
      </c>
      <c r="G9" s="45" t="s">
        <v>106</v>
      </c>
      <c r="H9" s="46">
        <f>'Wind Conditions'!$C$6</f>
        <v>12</v>
      </c>
      <c r="I9" s="471">
        <f>'Wind Conditions'!$C$20</f>
        <v>9.8021333333333349E-2</v>
      </c>
      <c r="J9" s="56">
        <f>'Wind Conditions'!$D$20</f>
        <v>7.0999999999999994E-2</v>
      </c>
      <c r="K9" s="46" t="s">
        <v>187</v>
      </c>
      <c r="L9" s="46">
        <v>0</v>
      </c>
      <c r="M9" s="49">
        <v>0</v>
      </c>
      <c r="N9" s="46" t="s">
        <v>210</v>
      </c>
      <c r="O9" s="61">
        <f>'Wave and Current Conditions'!$O$13</f>
        <v>1.4727272727272727</v>
      </c>
      <c r="P9" s="61">
        <f>'Wave and Current Conditions'!$AD$13</f>
        <v>7.6416666666666657</v>
      </c>
      <c r="Q9" s="46">
        <v>4</v>
      </c>
      <c r="R9" s="46">
        <f t="shared" si="1"/>
        <v>0</v>
      </c>
      <c r="S9" s="62" t="s">
        <v>205</v>
      </c>
      <c r="T9" s="32">
        <f t="shared" si="2"/>
        <v>0</v>
      </c>
      <c r="U9" s="66">
        <f>'Wave and Current Conditions'!$D$98</f>
        <v>0.12</v>
      </c>
      <c r="V9" s="46">
        <v>400</v>
      </c>
      <c r="W9" s="46">
        <v>600</v>
      </c>
      <c r="X9" s="49">
        <v>0.01</v>
      </c>
      <c r="Y9" s="248"/>
      <c r="Z9" s="239"/>
      <c r="AA9" s="239"/>
      <c r="AB9" s="239" t="str">
        <f t="shared" si="3"/>
        <v>'510000004'</v>
      </c>
      <c r="AC9" s="251" t="str">
        <f t="shared" si="19"/>
        <v>'SDE'</v>
      </c>
      <c r="AD9" s="239">
        <f t="shared" si="4"/>
        <v>0</v>
      </c>
      <c r="AE9" s="239">
        <f t="shared" si="5"/>
        <v>12</v>
      </c>
      <c r="AF9" s="239">
        <f t="shared" si="20"/>
        <v>1</v>
      </c>
      <c r="AG9" s="239" t="str">
        <f t="shared" si="6"/>
        <v>'D'</v>
      </c>
      <c r="AH9" s="239">
        <f t="shared" si="21"/>
        <v>30</v>
      </c>
      <c r="AI9" s="268">
        <f t="shared" si="7"/>
        <v>0</v>
      </c>
      <c r="AJ9" s="249">
        <f t="shared" si="8"/>
        <v>1.4727272727272727</v>
      </c>
      <c r="AK9" s="249">
        <f t="shared" si="9"/>
        <v>7.6416666666666657</v>
      </c>
      <c r="AL9" s="239">
        <f t="shared" si="10"/>
        <v>2.4</v>
      </c>
      <c r="AM9" s="239">
        <f t="shared" si="11"/>
        <v>4</v>
      </c>
      <c r="AN9" s="239">
        <v>0</v>
      </c>
      <c r="AO9" s="239">
        <v>15</v>
      </c>
      <c r="AP9" s="239">
        <f t="shared" si="12"/>
        <v>2.4</v>
      </c>
      <c r="AQ9" s="239">
        <v>0</v>
      </c>
      <c r="AR9" s="239">
        <v>0</v>
      </c>
      <c r="AS9" s="239">
        <f t="shared" si="13"/>
        <v>0</v>
      </c>
      <c r="AT9" s="239">
        <f t="shared" si="14"/>
        <v>0.12</v>
      </c>
      <c r="AU9" s="239" t="s">
        <v>14</v>
      </c>
      <c r="AV9" s="239" t="s">
        <v>15</v>
      </c>
      <c r="AW9" s="239" t="s">
        <v>14</v>
      </c>
      <c r="AX9" s="239" t="s">
        <v>15</v>
      </c>
      <c r="AY9" s="239">
        <v>0</v>
      </c>
      <c r="AZ9" s="239">
        <v>0</v>
      </c>
      <c r="BA9" s="239">
        <f t="shared" si="22"/>
        <v>1</v>
      </c>
      <c r="BB9" s="239">
        <f t="shared" si="15"/>
        <v>0</v>
      </c>
      <c r="BC9" s="239">
        <f t="shared" si="16"/>
        <v>1000</v>
      </c>
      <c r="BD9" s="239">
        <v>1</v>
      </c>
      <c r="BE9" s="239">
        <v>1</v>
      </c>
      <c r="BF9" s="239">
        <v>1</v>
      </c>
      <c r="BG9" s="239"/>
      <c r="BH9" s="239">
        <v>1</v>
      </c>
      <c r="BI9" s="239">
        <v>1</v>
      </c>
      <c r="BJ9" s="239">
        <f t="shared" si="17"/>
        <v>400</v>
      </c>
      <c r="BK9" s="239">
        <f t="shared" si="18"/>
        <v>1000</v>
      </c>
      <c r="BL9" s="239">
        <v>0</v>
      </c>
    </row>
    <row r="10" spans="1:67" s="32" customFormat="1" ht="12" customHeight="1" x14ac:dyDescent="0.2">
      <c r="A10" s="45" t="str">
        <f t="shared" si="0"/>
        <v>510000005</v>
      </c>
      <c r="B10" s="46">
        <v>5.0999999999999996</v>
      </c>
      <c r="C10" s="47" t="s">
        <v>218</v>
      </c>
      <c r="D10" s="46" t="s">
        <v>181</v>
      </c>
      <c r="E10" s="48">
        <v>0</v>
      </c>
      <c r="F10" s="49">
        <v>1.35</v>
      </c>
      <c r="G10" s="46" t="s">
        <v>106</v>
      </c>
      <c r="H10" s="46">
        <f>'Wind Conditions'!$C$6</f>
        <v>12</v>
      </c>
      <c r="I10" s="471">
        <f>'Wind Conditions'!$C$20</f>
        <v>9.8021333333333349E-2</v>
      </c>
      <c r="J10" s="56">
        <f>'Wind Conditions'!$D$20</f>
        <v>7.0999999999999994E-2</v>
      </c>
      <c r="K10" s="46" t="s">
        <v>188</v>
      </c>
      <c r="L10" s="46">
        <v>0</v>
      </c>
      <c r="M10" s="49">
        <v>0</v>
      </c>
      <c r="N10" s="46" t="s">
        <v>210</v>
      </c>
      <c r="O10" s="61">
        <f>'Wave and Current Conditions'!$O$13</f>
        <v>1.4727272727272727</v>
      </c>
      <c r="P10" s="61">
        <f>'Wave and Current Conditions'!$AD$13</f>
        <v>7.6416666666666657</v>
      </c>
      <c r="Q10" s="46">
        <v>5</v>
      </c>
      <c r="R10" s="46">
        <f t="shared" si="1"/>
        <v>0</v>
      </c>
      <c r="S10" s="62" t="s">
        <v>205</v>
      </c>
      <c r="T10" s="32">
        <f t="shared" si="2"/>
        <v>0</v>
      </c>
      <c r="U10" s="66">
        <f>'Wave and Current Conditions'!$D$98</f>
        <v>0.12</v>
      </c>
      <c r="V10" s="46">
        <v>400</v>
      </c>
      <c r="W10" s="46">
        <v>600</v>
      </c>
      <c r="X10" s="49">
        <v>0.01</v>
      </c>
      <c r="Y10" s="248"/>
      <c r="Z10" s="239"/>
      <c r="AA10" s="239"/>
      <c r="AB10" s="239" t="str">
        <f t="shared" si="3"/>
        <v>'510000005'</v>
      </c>
      <c r="AC10" s="251" t="str">
        <f t="shared" si="19"/>
        <v>'SDE'</v>
      </c>
      <c r="AD10" s="239">
        <f t="shared" si="4"/>
        <v>0</v>
      </c>
      <c r="AE10" s="239">
        <f t="shared" si="5"/>
        <v>12</v>
      </c>
      <c r="AF10" s="239">
        <f t="shared" si="20"/>
        <v>1</v>
      </c>
      <c r="AG10" s="239" t="str">
        <f t="shared" si="6"/>
        <v>'E'</v>
      </c>
      <c r="AH10" s="239">
        <f t="shared" si="21"/>
        <v>30</v>
      </c>
      <c r="AI10" s="268">
        <f t="shared" si="7"/>
        <v>0</v>
      </c>
      <c r="AJ10" s="249">
        <f t="shared" si="8"/>
        <v>1.4727272727272727</v>
      </c>
      <c r="AK10" s="249">
        <f t="shared" si="9"/>
        <v>7.6416666666666657</v>
      </c>
      <c r="AL10" s="239">
        <f t="shared" si="10"/>
        <v>2.4</v>
      </c>
      <c r="AM10" s="239">
        <f t="shared" si="11"/>
        <v>5</v>
      </c>
      <c r="AN10" s="239">
        <v>0</v>
      </c>
      <c r="AO10" s="239">
        <v>15</v>
      </c>
      <c r="AP10" s="239">
        <f t="shared" si="12"/>
        <v>2.4</v>
      </c>
      <c r="AQ10" s="239">
        <v>0</v>
      </c>
      <c r="AR10" s="239">
        <v>0</v>
      </c>
      <c r="AS10" s="239">
        <f t="shared" si="13"/>
        <v>0</v>
      </c>
      <c r="AT10" s="239">
        <f t="shared" si="14"/>
        <v>0.12</v>
      </c>
      <c r="AU10" s="239" t="s">
        <v>14</v>
      </c>
      <c r="AV10" s="239" t="s">
        <v>15</v>
      </c>
      <c r="AW10" s="239" t="s">
        <v>14</v>
      </c>
      <c r="AX10" s="239" t="s">
        <v>15</v>
      </c>
      <c r="AY10" s="239">
        <v>0</v>
      </c>
      <c r="AZ10" s="239">
        <v>0</v>
      </c>
      <c r="BA10" s="239">
        <f t="shared" si="22"/>
        <v>1</v>
      </c>
      <c r="BB10" s="239">
        <f t="shared" si="15"/>
        <v>0</v>
      </c>
      <c r="BC10" s="239">
        <f t="shared" si="16"/>
        <v>1000</v>
      </c>
      <c r="BD10" s="239">
        <v>1</v>
      </c>
      <c r="BE10" s="239">
        <v>1</v>
      </c>
      <c r="BF10" s="239">
        <v>1</v>
      </c>
      <c r="BG10" s="239"/>
      <c r="BH10" s="239">
        <v>1</v>
      </c>
      <c r="BI10" s="239">
        <v>1</v>
      </c>
      <c r="BJ10" s="239">
        <f t="shared" si="17"/>
        <v>400</v>
      </c>
      <c r="BK10" s="239">
        <f t="shared" si="18"/>
        <v>1000</v>
      </c>
      <c r="BL10" s="239">
        <v>0</v>
      </c>
    </row>
    <row r="11" spans="1:67" s="33" customFormat="1" ht="12" customHeight="1" x14ac:dyDescent="0.2">
      <c r="A11" s="50" t="str">
        <f t="shared" si="0"/>
        <v>510000006</v>
      </c>
      <c r="B11" s="46">
        <v>5.0999999999999996</v>
      </c>
      <c r="C11" s="47" t="s">
        <v>218</v>
      </c>
      <c r="D11" s="51" t="s">
        <v>181</v>
      </c>
      <c r="E11" s="52">
        <v>0</v>
      </c>
      <c r="F11" s="53">
        <v>1.35</v>
      </c>
      <c r="G11" s="51" t="s">
        <v>106</v>
      </c>
      <c r="H11" s="51">
        <f>'Wind Conditions'!$C$6</f>
        <v>12</v>
      </c>
      <c r="I11" s="472">
        <f>'Wind Conditions'!$C$20</f>
        <v>9.8021333333333349E-2</v>
      </c>
      <c r="J11" s="57">
        <f>'Wind Conditions'!$D$20</f>
        <v>7.0999999999999994E-2</v>
      </c>
      <c r="K11" s="51" t="s">
        <v>190</v>
      </c>
      <c r="L11" s="51">
        <v>0</v>
      </c>
      <c r="M11" s="49">
        <v>0</v>
      </c>
      <c r="N11" s="46" t="s">
        <v>210</v>
      </c>
      <c r="O11" s="61">
        <f>'Wave and Current Conditions'!$O$13</f>
        <v>1.4727272727272727</v>
      </c>
      <c r="P11" s="61">
        <f>'Wave and Current Conditions'!$AD$13</f>
        <v>7.6416666666666657</v>
      </c>
      <c r="Q11" s="51">
        <v>6</v>
      </c>
      <c r="R11" s="51">
        <f t="shared" si="1"/>
        <v>0</v>
      </c>
      <c r="S11" s="62" t="s">
        <v>205</v>
      </c>
      <c r="T11" s="33">
        <f t="shared" si="2"/>
        <v>0</v>
      </c>
      <c r="U11" s="66">
        <f>'Wave and Current Conditions'!$D$98</f>
        <v>0.12</v>
      </c>
      <c r="V11" s="46">
        <v>400</v>
      </c>
      <c r="W11" s="46">
        <v>600</v>
      </c>
      <c r="X11" s="53">
        <v>0.01</v>
      </c>
      <c r="Y11" s="252"/>
      <c r="Z11" s="250"/>
      <c r="AA11" s="250"/>
      <c r="AB11" s="239" t="str">
        <f t="shared" si="3"/>
        <v>'510000006'</v>
      </c>
      <c r="AC11" s="251" t="str">
        <f t="shared" si="19"/>
        <v>'SDE'</v>
      </c>
      <c r="AD11" s="239">
        <f t="shared" si="4"/>
        <v>0</v>
      </c>
      <c r="AE11" s="239">
        <f t="shared" si="5"/>
        <v>12</v>
      </c>
      <c r="AF11" s="239">
        <f t="shared" si="20"/>
        <v>1</v>
      </c>
      <c r="AG11" s="239" t="str">
        <f t="shared" si="6"/>
        <v>'F'</v>
      </c>
      <c r="AH11" s="239">
        <f t="shared" si="21"/>
        <v>30</v>
      </c>
      <c r="AI11" s="268">
        <f t="shared" si="7"/>
        <v>0</v>
      </c>
      <c r="AJ11" s="249">
        <f t="shared" si="8"/>
        <v>1.4727272727272727</v>
      </c>
      <c r="AK11" s="249">
        <f t="shared" si="9"/>
        <v>7.6416666666666657</v>
      </c>
      <c r="AL11" s="239">
        <f t="shared" si="10"/>
        <v>2.4</v>
      </c>
      <c r="AM11" s="239">
        <f t="shared" si="11"/>
        <v>6</v>
      </c>
      <c r="AN11" s="239">
        <v>0</v>
      </c>
      <c r="AO11" s="239">
        <v>15</v>
      </c>
      <c r="AP11" s="239">
        <f t="shared" si="12"/>
        <v>2.4</v>
      </c>
      <c r="AQ11" s="239">
        <v>0</v>
      </c>
      <c r="AR11" s="239">
        <v>0</v>
      </c>
      <c r="AS11" s="239">
        <f t="shared" si="13"/>
        <v>0</v>
      </c>
      <c r="AT11" s="239">
        <f t="shared" si="14"/>
        <v>0.12</v>
      </c>
      <c r="AU11" s="239" t="s">
        <v>14</v>
      </c>
      <c r="AV11" s="239" t="s">
        <v>15</v>
      </c>
      <c r="AW11" s="239" t="s">
        <v>14</v>
      </c>
      <c r="AX11" s="239" t="s">
        <v>15</v>
      </c>
      <c r="AY11" s="239">
        <v>0</v>
      </c>
      <c r="AZ11" s="239">
        <v>0</v>
      </c>
      <c r="BA11" s="239">
        <f t="shared" si="22"/>
        <v>1</v>
      </c>
      <c r="BB11" s="239">
        <f t="shared" si="15"/>
        <v>0</v>
      </c>
      <c r="BC11" s="239">
        <f t="shared" si="16"/>
        <v>1000</v>
      </c>
      <c r="BD11" s="239">
        <v>1</v>
      </c>
      <c r="BE11" s="239">
        <v>1</v>
      </c>
      <c r="BF11" s="239">
        <v>1</v>
      </c>
      <c r="BG11" s="239"/>
      <c r="BH11" s="239">
        <v>1</v>
      </c>
      <c r="BI11" s="239">
        <v>1</v>
      </c>
      <c r="BJ11" s="239">
        <f t="shared" si="17"/>
        <v>400</v>
      </c>
      <c r="BK11" s="239">
        <f t="shared" si="18"/>
        <v>1000</v>
      </c>
      <c r="BL11" s="239">
        <v>0</v>
      </c>
    </row>
    <row r="12" spans="1:67" s="32" customFormat="1" ht="12" customHeight="1" x14ac:dyDescent="0.2">
      <c r="A12" s="45" t="str">
        <f t="shared" si="0"/>
        <v>510000007</v>
      </c>
      <c r="B12" s="46">
        <v>5.0999999999999996</v>
      </c>
      <c r="C12" s="47" t="s">
        <v>218</v>
      </c>
      <c r="D12" s="46" t="s">
        <v>181</v>
      </c>
      <c r="E12" s="48">
        <v>0</v>
      </c>
      <c r="F12" s="49">
        <v>1.35</v>
      </c>
      <c r="G12" s="46" t="s">
        <v>106</v>
      </c>
      <c r="H12" s="46">
        <f>'Wind Conditions'!$C$6</f>
        <v>12</v>
      </c>
      <c r="I12" s="471">
        <f>'Wind Conditions'!$C$20</f>
        <v>9.8021333333333349E-2</v>
      </c>
      <c r="J12" s="56">
        <f>'Wind Conditions'!$D$20</f>
        <v>7.0999999999999994E-2</v>
      </c>
      <c r="K12" s="46" t="s">
        <v>191</v>
      </c>
      <c r="L12" s="46">
        <v>0</v>
      </c>
      <c r="M12" s="49">
        <v>0</v>
      </c>
      <c r="N12" s="46" t="s">
        <v>210</v>
      </c>
      <c r="O12" s="61">
        <f>'Wave and Current Conditions'!$O$13</f>
        <v>1.4727272727272727</v>
      </c>
      <c r="P12" s="61">
        <f>'Wave and Current Conditions'!$AD$13</f>
        <v>7.6416666666666657</v>
      </c>
      <c r="Q12" s="46">
        <v>7</v>
      </c>
      <c r="R12" s="46">
        <f t="shared" si="1"/>
        <v>0</v>
      </c>
      <c r="S12" s="62" t="s">
        <v>205</v>
      </c>
      <c r="T12" s="32">
        <f t="shared" si="2"/>
        <v>0</v>
      </c>
      <c r="U12" s="66">
        <f>'Wave and Current Conditions'!$D$98</f>
        <v>0.12</v>
      </c>
      <c r="V12" s="46">
        <v>400</v>
      </c>
      <c r="W12" s="46">
        <v>600</v>
      </c>
      <c r="X12" s="49">
        <v>0.01</v>
      </c>
      <c r="Y12" s="248"/>
      <c r="Z12" s="239"/>
      <c r="AA12" s="239"/>
      <c r="AB12" s="239" t="str">
        <f t="shared" si="3"/>
        <v>'510000007'</v>
      </c>
      <c r="AC12" s="251" t="str">
        <f t="shared" si="19"/>
        <v>'SDE'</v>
      </c>
      <c r="AD12" s="239">
        <f t="shared" si="4"/>
        <v>0</v>
      </c>
      <c r="AE12" s="239">
        <f t="shared" si="5"/>
        <v>12</v>
      </c>
      <c r="AF12" s="239">
        <f t="shared" si="20"/>
        <v>1</v>
      </c>
      <c r="AG12" s="239" t="str">
        <f t="shared" si="6"/>
        <v>'G'</v>
      </c>
      <c r="AH12" s="239">
        <f t="shared" si="21"/>
        <v>30</v>
      </c>
      <c r="AI12" s="268">
        <f t="shared" si="7"/>
        <v>0</v>
      </c>
      <c r="AJ12" s="249">
        <f t="shared" si="8"/>
        <v>1.4727272727272727</v>
      </c>
      <c r="AK12" s="249">
        <f t="shared" si="9"/>
        <v>7.6416666666666657</v>
      </c>
      <c r="AL12" s="239">
        <f t="shared" si="10"/>
        <v>2.4</v>
      </c>
      <c r="AM12" s="239">
        <f t="shared" si="11"/>
        <v>7</v>
      </c>
      <c r="AN12" s="239">
        <v>0</v>
      </c>
      <c r="AO12" s="239">
        <v>15</v>
      </c>
      <c r="AP12" s="239">
        <f t="shared" si="12"/>
        <v>2.4</v>
      </c>
      <c r="AQ12" s="239">
        <v>0</v>
      </c>
      <c r="AR12" s="239">
        <v>0</v>
      </c>
      <c r="AS12" s="239">
        <f t="shared" si="13"/>
        <v>0</v>
      </c>
      <c r="AT12" s="239">
        <f t="shared" si="14"/>
        <v>0.12</v>
      </c>
      <c r="AU12" s="239" t="s">
        <v>14</v>
      </c>
      <c r="AV12" s="239" t="s">
        <v>15</v>
      </c>
      <c r="AW12" s="239" t="s">
        <v>14</v>
      </c>
      <c r="AX12" s="239" t="s">
        <v>15</v>
      </c>
      <c r="AY12" s="239">
        <v>0</v>
      </c>
      <c r="AZ12" s="239">
        <v>0</v>
      </c>
      <c r="BA12" s="239">
        <f t="shared" si="22"/>
        <v>1</v>
      </c>
      <c r="BB12" s="239">
        <f t="shared" si="15"/>
        <v>0</v>
      </c>
      <c r="BC12" s="239">
        <f t="shared" si="16"/>
        <v>1000</v>
      </c>
      <c r="BD12" s="239">
        <v>1</v>
      </c>
      <c r="BE12" s="239">
        <v>1</v>
      </c>
      <c r="BF12" s="239">
        <v>1</v>
      </c>
      <c r="BG12" s="239"/>
      <c r="BH12" s="239">
        <v>1</v>
      </c>
      <c r="BI12" s="239">
        <v>1</v>
      </c>
      <c r="BJ12" s="239">
        <f t="shared" si="17"/>
        <v>400</v>
      </c>
      <c r="BK12" s="239">
        <f t="shared" si="18"/>
        <v>1000</v>
      </c>
      <c r="BL12" s="239">
        <v>0</v>
      </c>
    </row>
    <row r="13" spans="1:67" s="32" customFormat="1" ht="12" customHeight="1" x14ac:dyDescent="0.2">
      <c r="A13" s="45" t="str">
        <f t="shared" si="0"/>
        <v>510000008</v>
      </c>
      <c r="B13" s="46">
        <v>5.0999999999999996</v>
      </c>
      <c r="C13" s="47" t="s">
        <v>218</v>
      </c>
      <c r="D13" s="46" t="s">
        <v>181</v>
      </c>
      <c r="E13" s="48">
        <v>0</v>
      </c>
      <c r="F13" s="49">
        <v>1.35</v>
      </c>
      <c r="G13" s="46" t="s">
        <v>106</v>
      </c>
      <c r="H13" s="46">
        <f>'Wind Conditions'!$C$6</f>
        <v>12</v>
      </c>
      <c r="I13" s="471">
        <f>'Wind Conditions'!$C$20</f>
        <v>9.8021333333333349E-2</v>
      </c>
      <c r="J13" s="56">
        <f>'Wind Conditions'!$D$20</f>
        <v>7.0999999999999994E-2</v>
      </c>
      <c r="K13" s="46" t="s">
        <v>192</v>
      </c>
      <c r="L13" s="46">
        <v>0</v>
      </c>
      <c r="M13" s="49">
        <v>0</v>
      </c>
      <c r="N13" s="46" t="s">
        <v>210</v>
      </c>
      <c r="O13" s="61">
        <f>'Wave and Current Conditions'!$O$13</f>
        <v>1.4727272727272727</v>
      </c>
      <c r="P13" s="61">
        <f>'Wave and Current Conditions'!$AD$13</f>
        <v>7.6416666666666657</v>
      </c>
      <c r="Q13" s="46">
        <v>8</v>
      </c>
      <c r="R13" s="46">
        <f t="shared" si="1"/>
        <v>0</v>
      </c>
      <c r="S13" s="62" t="s">
        <v>205</v>
      </c>
      <c r="T13" s="32">
        <f t="shared" si="2"/>
        <v>0</v>
      </c>
      <c r="U13" s="66">
        <f>'Wave and Current Conditions'!$D$98</f>
        <v>0.12</v>
      </c>
      <c r="V13" s="46">
        <v>400</v>
      </c>
      <c r="W13" s="46">
        <v>600</v>
      </c>
      <c r="X13" s="49">
        <v>0.01</v>
      </c>
      <c r="Y13" s="248"/>
      <c r="Z13" s="239"/>
      <c r="AA13" s="239"/>
      <c r="AB13" s="239" t="str">
        <f t="shared" si="3"/>
        <v>'510000008'</v>
      </c>
      <c r="AC13" s="251" t="str">
        <f t="shared" si="19"/>
        <v>'SDE'</v>
      </c>
      <c r="AD13" s="239">
        <f t="shared" si="4"/>
        <v>0</v>
      </c>
      <c r="AE13" s="239">
        <f t="shared" si="5"/>
        <v>12</v>
      </c>
      <c r="AF13" s="239">
        <f t="shared" si="20"/>
        <v>1</v>
      </c>
      <c r="AG13" s="239" t="str">
        <f t="shared" si="6"/>
        <v>'H'</v>
      </c>
      <c r="AH13" s="239">
        <f t="shared" si="21"/>
        <v>30</v>
      </c>
      <c r="AI13" s="268">
        <f t="shared" si="7"/>
        <v>0</v>
      </c>
      <c r="AJ13" s="249">
        <f t="shared" si="8"/>
        <v>1.4727272727272727</v>
      </c>
      <c r="AK13" s="249">
        <f t="shared" si="9"/>
        <v>7.6416666666666657</v>
      </c>
      <c r="AL13" s="239">
        <f t="shared" si="10"/>
        <v>2.4</v>
      </c>
      <c r="AM13" s="239">
        <f t="shared" si="11"/>
        <v>8</v>
      </c>
      <c r="AN13" s="239">
        <v>0</v>
      </c>
      <c r="AO13" s="239">
        <v>15</v>
      </c>
      <c r="AP13" s="239">
        <f t="shared" si="12"/>
        <v>2.4</v>
      </c>
      <c r="AQ13" s="239">
        <v>0</v>
      </c>
      <c r="AR13" s="239">
        <v>0</v>
      </c>
      <c r="AS13" s="239">
        <f t="shared" si="13"/>
        <v>0</v>
      </c>
      <c r="AT13" s="239">
        <f t="shared" si="14"/>
        <v>0.12</v>
      </c>
      <c r="AU13" s="239" t="s">
        <v>14</v>
      </c>
      <c r="AV13" s="239" t="s">
        <v>15</v>
      </c>
      <c r="AW13" s="239" t="s">
        <v>14</v>
      </c>
      <c r="AX13" s="239" t="s">
        <v>15</v>
      </c>
      <c r="AY13" s="239">
        <v>0</v>
      </c>
      <c r="AZ13" s="239">
        <v>0</v>
      </c>
      <c r="BA13" s="239">
        <f t="shared" si="22"/>
        <v>1</v>
      </c>
      <c r="BB13" s="239">
        <f t="shared" si="15"/>
        <v>0</v>
      </c>
      <c r="BC13" s="239">
        <f t="shared" si="16"/>
        <v>1000</v>
      </c>
      <c r="BD13" s="239">
        <v>1</v>
      </c>
      <c r="BE13" s="239">
        <v>1</v>
      </c>
      <c r="BF13" s="239">
        <v>1</v>
      </c>
      <c r="BG13" s="239"/>
      <c r="BH13" s="239">
        <v>1</v>
      </c>
      <c r="BI13" s="239">
        <v>1</v>
      </c>
      <c r="BJ13" s="239">
        <f t="shared" si="17"/>
        <v>400</v>
      </c>
      <c r="BK13" s="239">
        <f t="shared" si="18"/>
        <v>1000</v>
      </c>
      <c r="BL13" s="239">
        <v>0</v>
      </c>
    </row>
    <row r="14" spans="1:67" s="33" customFormat="1" ht="12" customHeight="1" x14ac:dyDescent="0.2">
      <c r="A14" s="45" t="str">
        <f t="shared" si="0"/>
        <v>510000009</v>
      </c>
      <c r="B14" s="46">
        <v>5.0999999999999996</v>
      </c>
      <c r="C14" s="47" t="s">
        <v>218</v>
      </c>
      <c r="D14" s="46" t="s">
        <v>181</v>
      </c>
      <c r="E14" s="48">
        <v>0</v>
      </c>
      <c r="F14" s="49">
        <v>1.35</v>
      </c>
      <c r="G14" s="46" t="s">
        <v>106</v>
      </c>
      <c r="H14" s="46">
        <f>'Wind Conditions'!$C$6</f>
        <v>12</v>
      </c>
      <c r="I14" s="471">
        <f>'Wind Conditions'!$C$20</f>
        <v>9.8021333333333349E-2</v>
      </c>
      <c r="J14" s="56">
        <f>'Wind Conditions'!$D$20</f>
        <v>7.0999999999999994E-2</v>
      </c>
      <c r="K14" s="46" t="s">
        <v>193</v>
      </c>
      <c r="L14" s="46">
        <v>0</v>
      </c>
      <c r="M14" s="49">
        <v>0</v>
      </c>
      <c r="N14" s="46" t="s">
        <v>210</v>
      </c>
      <c r="O14" s="61">
        <f>'Wave and Current Conditions'!$O$13</f>
        <v>1.4727272727272727</v>
      </c>
      <c r="P14" s="61">
        <f>'Wave and Current Conditions'!$AD$13</f>
        <v>7.6416666666666657</v>
      </c>
      <c r="Q14" s="46">
        <v>9</v>
      </c>
      <c r="R14" s="46">
        <f t="shared" si="1"/>
        <v>0</v>
      </c>
      <c r="S14" s="62" t="s">
        <v>205</v>
      </c>
      <c r="T14" s="32">
        <f t="shared" si="2"/>
        <v>0</v>
      </c>
      <c r="U14" s="66">
        <f>'Wave and Current Conditions'!$D$98</f>
        <v>0.12</v>
      </c>
      <c r="V14" s="46">
        <v>400</v>
      </c>
      <c r="W14" s="46">
        <v>600</v>
      </c>
      <c r="X14" s="49">
        <v>0.01</v>
      </c>
      <c r="Y14" s="248"/>
      <c r="Z14" s="250"/>
      <c r="AA14" s="250"/>
      <c r="AB14" s="239" t="str">
        <f t="shared" si="3"/>
        <v>'510000009'</v>
      </c>
      <c r="AC14" s="251" t="str">
        <f t="shared" si="19"/>
        <v>'SDE'</v>
      </c>
      <c r="AD14" s="239">
        <f t="shared" si="4"/>
        <v>0</v>
      </c>
      <c r="AE14" s="239">
        <f t="shared" si="5"/>
        <v>12</v>
      </c>
      <c r="AF14" s="239">
        <f t="shared" si="20"/>
        <v>1</v>
      </c>
      <c r="AG14" s="239" t="str">
        <f t="shared" si="6"/>
        <v>'I'</v>
      </c>
      <c r="AH14" s="239">
        <f t="shared" si="21"/>
        <v>30</v>
      </c>
      <c r="AI14" s="268">
        <f t="shared" si="7"/>
        <v>0</v>
      </c>
      <c r="AJ14" s="249">
        <f t="shared" si="8"/>
        <v>1.4727272727272727</v>
      </c>
      <c r="AK14" s="249">
        <f t="shared" si="9"/>
        <v>7.6416666666666657</v>
      </c>
      <c r="AL14" s="239">
        <f t="shared" si="10"/>
        <v>2.4</v>
      </c>
      <c r="AM14" s="239">
        <f t="shared" si="11"/>
        <v>9</v>
      </c>
      <c r="AN14" s="239">
        <v>0</v>
      </c>
      <c r="AO14" s="239">
        <v>15</v>
      </c>
      <c r="AP14" s="239">
        <f t="shared" si="12"/>
        <v>2.4</v>
      </c>
      <c r="AQ14" s="239">
        <v>0</v>
      </c>
      <c r="AR14" s="239">
        <v>0</v>
      </c>
      <c r="AS14" s="239">
        <f t="shared" si="13"/>
        <v>0</v>
      </c>
      <c r="AT14" s="239">
        <f t="shared" si="14"/>
        <v>0.12</v>
      </c>
      <c r="AU14" s="239" t="s">
        <v>14</v>
      </c>
      <c r="AV14" s="239" t="s">
        <v>15</v>
      </c>
      <c r="AW14" s="239" t="s">
        <v>14</v>
      </c>
      <c r="AX14" s="239" t="s">
        <v>15</v>
      </c>
      <c r="AY14" s="239">
        <v>0</v>
      </c>
      <c r="AZ14" s="239">
        <v>0</v>
      </c>
      <c r="BA14" s="239">
        <f t="shared" si="22"/>
        <v>1</v>
      </c>
      <c r="BB14" s="239">
        <f t="shared" si="15"/>
        <v>0</v>
      </c>
      <c r="BC14" s="239">
        <f t="shared" si="16"/>
        <v>1000</v>
      </c>
      <c r="BD14" s="239">
        <v>1</v>
      </c>
      <c r="BE14" s="239">
        <v>1</v>
      </c>
      <c r="BF14" s="239">
        <v>1</v>
      </c>
      <c r="BG14" s="239"/>
      <c r="BH14" s="239">
        <v>1</v>
      </c>
      <c r="BI14" s="239">
        <v>1</v>
      </c>
      <c r="BJ14" s="239">
        <f t="shared" si="17"/>
        <v>400</v>
      </c>
      <c r="BK14" s="239">
        <f t="shared" si="18"/>
        <v>1000</v>
      </c>
      <c r="BL14" s="239">
        <v>0</v>
      </c>
    </row>
    <row r="15" spans="1:67" s="32" customFormat="1" ht="12" customHeight="1" x14ac:dyDescent="0.2">
      <c r="A15" s="45" t="str">
        <f t="shared" si="0"/>
        <v>510000010</v>
      </c>
      <c r="B15" s="46">
        <v>5.0999999999999996</v>
      </c>
      <c r="C15" s="47" t="s">
        <v>218</v>
      </c>
      <c r="D15" s="46" t="s">
        <v>181</v>
      </c>
      <c r="E15" s="48">
        <v>0</v>
      </c>
      <c r="F15" s="49">
        <v>1.35</v>
      </c>
      <c r="G15" s="45" t="s">
        <v>106</v>
      </c>
      <c r="H15" s="46">
        <f>'Wind Conditions'!$C$6</f>
        <v>12</v>
      </c>
      <c r="I15" s="471">
        <f>'Wind Conditions'!$C$20</f>
        <v>9.8021333333333349E-2</v>
      </c>
      <c r="J15" s="56">
        <f>'Wind Conditions'!$D$20</f>
        <v>7.0999999999999994E-2</v>
      </c>
      <c r="K15" s="46" t="s">
        <v>194</v>
      </c>
      <c r="L15" s="46">
        <v>0</v>
      </c>
      <c r="M15" s="49">
        <v>0</v>
      </c>
      <c r="N15" s="46" t="s">
        <v>210</v>
      </c>
      <c r="O15" s="61">
        <f>'Wave and Current Conditions'!$O$13</f>
        <v>1.4727272727272727</v>
      </c>
      <c r="P15" s="61">
        <f>'Wave and Current Conditions'!$AD$13</f>
        <v>7.6416666666666657</v>
      </c>
      <c r="Q15" s="46">
        <v>10</v>
      </c>
      <c r="R15" s="46">
        <f t="shared" si="1"/>
        <v>0</v>
      </c>
      <c r="S15" s="62" t="s">
        <v>205</v>
      </c>
      <c r="T15" s="32">
        <f t="shared" si="2"/>
        <v>0</v>
      </c>
      <c r="U15" s="66">
        <f>'Wave and Current Conditions'!$D$98</f>
        <v>0.12</v>
      </c>
      <c r="V15" s="46">
        <v>400</v>
      </c>
      <c r="W15" s="46">
        <v>600</v>
      </c>
      <c r="X15" s="49">
        <v>0.01</v>
      </c>
      <c r="Y15" s="248"/>
      <c r="Z15" s="239"/>
      <c r="AA15" s="239"/>
      <c r="AB15" s="239" t="str">
        <f t="shared" si="3"/>
        <v>'510000010'</v>
      </c>
      <c r="AC15" s="251" t="str">
        <f t="shared" si="19"/>
        <v>'SDE'</v>
      </c>
      <c r="AD15" s="239">
        <f t="shared" si="4"/>
        <v>0</v>
      </c>
      <c r="AE15" s="239">
        <f t="shared" si="5"/>
        <v>12</v>
      </c>
      <c r="AF15" s="239">
        <f t="shared" si="20"/>
        <v>1</v>
      </c>
      <c r="AG15" s="239" t="str">
        <f t="shared" si="6"/>
        <v>'J'</v>
      </c>
      <c r="AH15" s="239">
        <f t="shared" si="21"/>
        <v>30</v>
      </c>
      <c r="AI15" s="268">
        <f t="shared" si="7"/>
        <v>0</v>
      </c>
      <c r="AJ15" s="249">
        <f t="shared" si="8"/>
        <v>1.4727272727272727</v>
      </c>
      <c r="AK15" s="249">
        <f t="shared" si="9"/>
        <v>7.6416666666666657</v>
      </c>
      <c r="AL15" s="239">
        <f t="shared" si="10"/>
        <v>2.4</v>
      </c>
      <c r="AM15" s="239">
        <f t="shared" si="11"/>
        <v>10</v>
      </c>
      <c r="AN15" s="239">
        <v>0</v>
      </c>
      <c r="AO15" s="239">
        <v>15</v>
      </c>
      <c r="AP15" s="239">
        <f t="shared" si="12"/>
        <v>2.4</v>
      </c>
      <c r="AQ15" s="239">
        <v>0</v>
      </c>
      <c r="AR15" s="239">
        <v>0</v>
      </c>
      <c r="AS15" s="239">
        <f t="shared" si="13"/>
        <v>0</v>
      </c>
      <c r="AT15" s="239">
        <f t="shared" si="14"/>
        <v>0.12</v>
      </c>
      <c r="AU15" s="239" t="s">
        <v>14</v>
      </c>
      <c r="AV15" s="239" t="s">
        <v>15</v>
      </c>
      <c r="AW15" s="239" t="s">
        <v>14</v>
      </c>
      <c r="AX15" s="239" t="s">
        <v>15</v>
      </c>
      <c r="AY15" s="239">
        <v>0</v>
      </c>
      <c r="AZ15" s="239">
        <v>0</v>
      </c>
      <c r="BA15" s="239">
        <f t="shared" si="22"/>
        <v>1</v>
      </c>
      <c r="BB15" s="239">
        <f t="shared" si="15"/>
        <v>0</v>
      </c>
      <c r="BC15" s="239">
        <f t="shared" si="16"/>
        <v>1000</v>
      </c>
      <c r="BD15" s="239">
        <v>1</v>
      </c>
      <c r="BE15" s="239">
        <v>1</v>
      </c>
      <c r="BF15" s="239">
        <v>1</v>
      </c>
      <c r="BG15" s="239"/>
      <c r="BH15" s="239">
        <v>1</v>
      </c>
      <c r="BI15" s="239">
        <v>1</v>
      </c>
      <c r="BJ15" s="239">
        <f t="shared" si="17"/>
        <v>400</v>
      </c>
      <c r="BK15" s="239">
        <f t="shared" si="18"/>
        <v>1000</v>
      </c>
      <c r="BL15" s="239">
        <v>0</v>
      </c>
    </row>
    <row r="16" spans="1:67" s="32" customFormat="1" ht="12" customHeight="1" x14ac:dyDescent="0.2">
      <c r="A16" s="45" t="str">
        <f t="shared" si="0"/>
        <v>510000011</v>
      </c>
      <c r="B16" s="46">
        <v>5.0999999999999996</v>
      </c>
      <c r="C16" s="47" t="s">
        <v>218</v>
      </c>
      <c r="D16" s="46" t="s">
        <v>181</v>
      </c>
      <c r="E16" s="48">
        <v>0</v>
      </c>
      <c r="F16" s="49">
        <v>1.35</v>
      </c>
      <c r="G16" s="46" t="s">
        <v>106</v>
      </c>
      <c r="H16" s="46">
        <f>'Wind Conditions'!$C$6</f>
        <v>12</v>
      </c>
      <c r="I16" s="471">
        <f>'Wind Conditions'!$C$20</f>
        <v>9.8021333333333349E-2</v>
      </c>
      <c r="J16" s="56">
        <f>'Wind Conditions'!$D$20</f>
        <v>7.0999999999999994E-2</v>
      </c>
      <c r="K16" s="46" t="s">
        <v>195</v>
      </c>
      <c r="L16" s="46">
        <v>0</v>
      </c>
      <c r="M16" s="49">
        <v>0</v>
      </c>
      <c r="N16" s="46" t="s">
        <v>210</v>
      </c>
      <c r="O16" s="61">
        <f>'Wave and Current Conditions'!$O$13</f>
        <v>1.4727272727272727</v>
      </c>
      <c r="P16" s="61">
        <f>'Wave and Current Conditions'!$AD$13</f>
        <v>7.6416666666666657</v>
      </c>
      <c r="Q16" s="46">
        <v>11</v>
      </c>
      <c r="R16" s="46">
        <f t="shared" si="1"/>
        <v>0</v>
      </c>
      <c r="S16" s="62" t="s">
        <v>205</v>
      </c>
      <c r="T16" s="32">
        <f t="shared" si="2"/>
        <v>0</v>
      </c>
      <c r="U16" s="66">
        <f>'Wave and Current Conditions'!$D$98</f>
        <v>0.12</v>
      </c>
      <c r="V16" s="46">
        <v>400</v>
      </c>
      <c r="W16" s="46">
        <v>600</v>
      </c>
      <c r="X16" s="49">
        <v>0.01</v>
      </c>
      <c r="Y16" s="248"/>
      <c r="Z16" s="239"/>
      <c r="AA16" s="239"/>
      <c r="AB16" s="239" t="str">
        <f t="shared" si="3"/>
        <v>'510000011'</v>
      </c>
      <c r="AC16" s="251" t="str">
        <f t="shared" si="19"/>
        <v>'SDE'</v>
      </c>
      <c r="AD16" s="239">
        <f t="shared" si="4"/>
        <v>0</v>
      </c>
      <c r="AE16" s="239">
        <f t="shared" si="5"/>
        <v>12</v>
      </c>
      <c r="AF16" s="239">
        <f t="shared" si="20"/>
        <v>1</v>
      </c>
      <c r="AG16" s="239" t="str">
        <f t="shared" si="6"/>
        <v>'K'</v>
      </c>
      <c r="AH16" s="239">
        <f t="shared" si="21"/>
        <v>30</v>
      </c>
      <c r="AI16" s="268">
        <f t="shared" si="7"/>
        <v>0</v>
      </c>
      <c r="AJ16" s="249">
        <f t="shared" si="8"/>
        <v>1.4727272727272727</v>
      </c>
      <c r="AK16" s="249">
        <f t="shared" si="9"/>
        <v>7.6416666666666657</v>
      </c>
      <c r="AL16" s="239">
        <f t="shared" si="10"/>
        <v>2.4</v>
      </c>
      <c r="AM16" s="239">
        <f t="shared" si="11"/>
        <v>11</v>
      </c>
      <c r="AN16" s="239">
        <v>0</v>
      </c>
      <c r="AO16" s="239">
        <v>15</v>
      </c>
      <c r="AP16" s="239">
        <f t="shared" si="12"/>
        <v>2.4</v>
      </c>
      <c r="AQ16" s="239">
        <v>0</v>
      </c>
      <c r="AR16" s="239">
        <v>0</v>
      </c>
      <c r="AS16" s="239">
        <f t="shared" si="13"/>
        <v>0</v>
      </c>
      <c r="AT16" s="239">
        <f t="shared" si="14"/>
        <v>0.12</v>
      </c>
      <c r="AU16" s="239" t="s">
        <v>14</v>
      </c>
      <c r="AV16" s="239" t="s">
        <v>15</v>
      </c>
      <c r="AW16" s="239" t="s">
        <v>14</v>
      </c>
      <c r="AX16" s="239" t="s">
        <v>15</v>
      </c>
      <c r="AY16" s="239">
        <v>0</v>
      </c>
      <c r="AZ16" s="239">
        <v>0</v>
      </c>
      <c r="BA16" s="239">
        <f t="shared" si="22"/>
        <v>1</v>
      </c>
      <c r="BB16" s="239">
        <f t="shared" si="15"/>
        <v>0</v>
      </c>
      <c r="BC16" s="239">
        <f t="shared" si="16"/>
        <v>1000</v>
      </c>
      <c r="BD16" s="239">
        <v>1</v>
      </c>
      <c r="BE16" s="239">
        <v>1</v>
      </c>
      <c r="BF16" s="239">
        <v>1</v>
      </c>
      <c r="BG16" s="239"/>
      <c r="BH16" s="239">
        <v>1</v>
      </c>
      <c r="BI16" s="239">
        <v>1</v>
      </c>
      <c r="BJ16" s="239">
        <f t="shared" si="17"/>
        <v>400</v>
      </c>
      <c r="BK16" s="239">
        <f t="shared" si="18"/>
        <v>1000</v>
      </c>
      <c r="BL16" s="239">
        <v>0</v>
      </c>
    </row>
    <row r="17" spans="1:64" s="33" customFormat="1" ht="12" customHeight="1" x14ac:dyDescent="0.2">
      <c r="A17" s="50" t="str">
        <f t="shared" si="0"/>
        <v>510000012</v>
      </c>
      <c r="B17" s="46">
        <v>5.0999999999999996</v>
      </c>
      <c r="C17" s="47" t="s">
        <v>218</v>
      </c>
      <c r="D17" s="51" t="s">
        <v>181</v>
      </c>
      <c r="E17" s="52">
        <v>0</v>
      </c>
      <c r="F17" s="53">
        <v>1.35</v>
      </c>
      <c r="G17" s="51" t="s">
        <v>106</v>
      </c>
      <c r="H17" s="51">
        <f>'Wind Conditions'!$C$6</f>
        <v>12</v>
      </c>
      <c r="I17" s="472">
        <f>'Wind Conditions'!$C$20</f>
        <v>9.8021333333333349E-2</v>
      </c>
      <c r="J17" s="57">
        <f>'Wind Conditions'!$D$20</f>
        <v>7.0999999999999994E-2</v>
      </c>
      <c r="K17" s="51" t="s">
        <v>196</v>
      </c>
      <c r="L17" s="51">
        <v>0</v>
      </c>
      <c r="M17" s="49">
        <v>0</v>
      </c>
      <c r="N17" s="46" t="s">
        <v>210</v>
      </c>
      <c r="O17" s="61">
        <f>'Wave and Current Conditions'!$O$13</f>
        <v>1.4727272727272727</v>
      </c>
      <c r="P17" s="61">
        <f>'Wave and Current Conditions'!$AD$13</f>
        <v>7.6416666666666657</v>
      </c>
      <c r="Q17" s="51">
        <v>12</v>
      </c>
      <c r="R17" s="51">
        <f t="shared" si="1"/>
        <v>0</v>
      </c>
      <c r="S17" s="62" t="s">
        <v>205</v>
      </c>
      <c r="T17" s="33">
        <f t="shared" si="2"/>
        <v>0</v>
      </c>
      <c r="U17" s="66">
        <f>'Wave and Current Conditions'!$D$98</f>
        <v>0.12</v>
      </c>
      <c r="V17" s="46">
        <v>400</v>
      </c>
      <c r="W17" s="46">
        <v>600</v>
      </c>
      <c r="X17" s="53">
        <v>0.01</v>
      </c>
      <c r="Y17" s="252"/>
      <c r="Z17" s="250"/>
      <c r="AA17" s="250"/>
      <c r="AB17" s="239" t="str">
        <f t="shared" si="3"/>
        <v>'510000012'</v>
      </c>
      <c r="AC17" s="251" t="str">
        <f t="shared" si="19"/>
        <v>'SDE'</v>
      </c>
      <c r="AD17" s="239">
        <f t="shared" si="4"/>
        <v>0</v>
      </c>
      <c r="AE17" s="239">
        <f t="shared" si="5"/>
        <v>12</v>
      </c>
      <c r="AF17" s="239">
        <f t="shared" si="20"/>
        <v>1</v>
      </c>
      <c r="AG17" s="239" t="str">
        <f t="shared" si="6"/>
        <v>'L'</v>
      </c>
      <c r="AH17" s="239">
        <f t="shared" si="21"/>
        <v>30</v>
      </c>
      <c r="AI17" s="268">
        <f t="shared" si="7"/>
        <v>0</v>
      </c>
      <c r="AJ17" s="249">
        <f t="shared" si="8"/>
        <v>1.4727272727272727</v>
      </c>
      <c r="AK17" s="249">
        <f t="shared" si="9"/>
        <v>7.6416666666666657</v>
      </c>
      <c r="AL17" s="239">
        <f t="shared" si="10"/>
        <v>2.4</v>
      </c>
      <c r="AM17" s="239">
        <f t="shared" si="11"/>
        <v>12</v>
      </c>
      <c r="AN17" s="239">
        <v>0</v>
      </c>
      <c r="AO17" s="239">
        <v>15</v>
      </c>
      <c r="AP17" s="239">
        <f t="shared" si="12"/>
        <v>2.4</v>
      </c>
      <c r="AQ17" s="239">
        <v>0</v>
      </c>
      <c r="AR17" s="239">
        <v>0</v>
      </c>
      <c r="AS17" s="239">
        <f t="shared" si="13"/>
        <v>0</v>
      </c>
      <c r="AT17" s="239">
        <f t="shared" si="14"/>
        <v>0.12</v>
      </c>
      <c r="AU17" s="239" t="s">
        <v>14</v>
      </c>
      <c r="AV17" s="239" t="s">
        <v>15</v>
      </c>
      <c r="AW17" s="239" t="s">
        <v>14</v>
      </c>
      <c r="AX17" s="239" t="s">
        <v>15</v>
      </c>
      <c r="AY17" s="239">
        <v>0</v>
      </c>
      <c r="AZ17" s="239">
        <v>0</v>
      </c>
      <c r="BA17" s="239">
        <f t="shared" si="22"/>
        <v>1</v>
      </c>
      <c r="BB17" s="239">
        <f t="shared" si="15"/>
        <v>0</v>
      </c>
      <c r="BC17" s="239">
        <f t="shared" si="16"/>
        <v>1000</v>
      </c>
      <c r="BD17" s="239">
        <v>1</v>
      </c>
      <c r="BE17" s="239">
        <v>1</v>
      </c>
      <c r="BF17" s="239">
        <v>1</v>
      </c>
      <c r="BG17" s="239"/>
      <c r="BH17" s="239">
        <v>1</v>
      </c>
      <c r="BI17" s="239">
        <v>1</v>
      </c>
      <c r="BJ17" s="239">
        <f t="shared" si="17"/>
        <v>400</v>
      </c>
      <c r="BK17" s="239">
        <f t="shared" si="18"/>
        <v>1000</v>
      </c>
      <c r="BL17" s="239">
        <v>0</v>
      </c>
    </row>
    <row r="18" spans="1:64" s="32" customFormat="1" ht="12" customHeight="1" x14ac:dyDescent="0.2">
      <c r="A18" s="45" t="str">
        <f t="shared" si="0"/>
        <v>510000013</v>
      </c>
      <c r="B18" s="46">
        <v>5.0999999999999996</v>
      </c>
      <c r="C18" s="47" t="s">
        <v>218</v>
      </c>
      <c r="D18" s="46" t="s">
        <v>181</v>
      </c>
      <c r="E18" s="48">
        <v>0</v>
      </c>
      <c r="F18" s="49">
        <v>1.35</v>
      </c>
      <c r="G18" s="46" t="s">
        <v>106</v>
      </c>
      <c r="H18" s="46">
        <f>'Wind Conditions'!$C$6</f>
        <v>12</v>
      </c>
      <c r="I18" s="471">
        <f>'Wind Conditions'!$C$20</f>
        <v>9.8021333333333349E-2</v>
      </c>
      <c r="J18" s="56">
        <f>'Wind Conditions'!$D$20</f>
        <v>7.0999999999999994E-2</v>
      </c>
      <c r="K18" s="46" t="s">
        <v>197</v>
      </c>
      <c r="L18" s="46">
        <v>0</v>
      </c>
      <c r="M18" s="49">
        <v>0</v>
      </c>
      <c r="N18" s="46" t="s">
        <v>210</v>
      </c>
      <c r="O18" s="61">
        <f>'Wave and Current Conditions'!$O$13</f>
        <v>1.4727272727272727</v>
      </c>
      <c r="P18" s="61">
        <f>'Wave and Current Conditions'!$AD$13</f>
        <v>7.6416666666666657</v>
      </c>
      <c r="Q18" s="46">
        <v>13</v>
      </c>
      <c r="R18" s="46">
        <f t="shared" si="1"/>
        <v>0</v>
      </c>
      <c r="S18" s="62" t="s">
        <v>205</v>
      </c>
      <c r="T18" s="32">
        <f t="shared" si="2"/>
        <v>0</v>
      </c>
      <c r="U18" s="66">
        <f>'Wave and Current Conditions'!$D$98</f>
        <v>0.12</v>
      </c>
      <c r="V18" s="46">
        <v>400</v>
      </c>
      <c r="W18" s="46">
        <v>600</v>
      </c>
      <c r="X18" s="49">
        <v>0.01</v>
      </c>
      <c r="Y18" s="248"/>
      <c r="Z18" s="239"/>
      <c r="AA18" s="239"/>
      <c r="AB18" s="239" t="str">
        <f t="shared" si="3"/>
        <v>'510000013'</v>
      </c>
      <c r="AC18" s="251" t="str">
        <f t="shared" si="19"/>
        <v>'SDE'</v>
      </c>
      <c r="AD18" s="239">
        <f t="shared" si="4"/>
        <v>0</v>
      </c>
      <c r="AE18" s="239">
        <f t="shared" si="5"/>
        <v>12</v>
      </c>
      <c r="AF18" s="239">
        <f t="shared" si="20"/>
        <v>1</v>
      </c>
      <c r="AG18" s="239" t="str">
        <f t="shared" si="6"/>
        <v>'M'</v>
      </c>
      <c r="AH18" s="239">
        <f t="shared" si="21"/>
        <v>30</v>
      </c>
      <c r="AI18" s="268">
        <f t="shared" si="7"/>
        <v>0</v>
      </c>
      <c r="AJ18" s="249">
        <f t="shared" si="8"/>
        <v>1.4727272727272727</v>
      </c>
      <c r="AK18" s="249">
        <f t="shared" si="9"/>
        <v>7.6416666666666657</v>
      </c>
      <c r="AL18" s="239">
        <f t="shared" si="10"/>
        <v>2.4</v>
      </c>
      <c r="AM18" s="239">
        <f t="shared" si="11"/>
        <v>13</v>
      </c>
      <c r="AN18" s="239">
        <v>0</v>
      </c>
      <c r="AO18" s="239">
        <v>15</v>
      </c>
      <c r="AP18" s="239">
        <f t="shared" si="12"/>
        <v>2.4</v>
      </c>
      <c r="AQ18" s="239">
        <v>0</v>
      </c>
      <c r="AR18" s="239">
        <v>0</v>
      </c>
      <c r="AS18" s="239">
        <f t="shared" si="13"/>
        <v>0</v>
      </c>
      <c r="AT18" s="239">
        <f t="shared" si="14"/>
        <v>0.12</v>
      </c>
      <c r="AU18" s="239" t="s">
        <v>14</v>
      </c>
      <c r="AV18" s="239" t="s">
        <v>15</v>
      </c>
      <c r="AW18" s="239" t="s">
        <v>14</v>
      </c>
      <c r="AX18" s="239" t="s">
        <v>15</v>
      </c>
      <c r="AY18" s="239">
        <v>0</v>
      </c>
      <c r="AZ18" s="239">
        <v>0</v>
      </c>
      <c r="BA18" s="239">
        <f t="shared" si="22"/>
        <v>1</v>
      </c>
      <c r="BB18" s="239">
        <f t="shared" si="15"/>
        <v>0</v>
      </c>
      <c r="BC18" s="239">
        <f t="shared" si="16"/>
        <v>1000</v>
      </c>
      <c r="BD18" s="239">
        <v>1</v>
      </c>
      <c r="BE18" s="239">
        <v>1</v>
      </c>
      <c r="BF18" s="239">
        <v>1</v>
      </c>
      <c r="BG18" s="239"/>
      <c r="BH18" s="239">
        <v>1</v>
      </c>
      <c r="BI18" s="239">
        <v>1</v>
      </c>
      <c r="BJ18" s="239">
        <f t="shared" si="17"/>
        <v>400</v>
      </c>
      <c r="BK18" s="239">
        <f t="shared" si="18"/>
        <v>1000</v>
      </c>
      <c r="BL18" s="239">
        <v>0</v>
      </c>
    </row>
    <row r="19" spans="1:64" s="32" customFormat="1" ht="12" customHeight="1" x14ac:dyDescent="0.2">
      <c r="A19" s="45" t="str">
        <f t="shared" si="0"/>
        <v>510000014</v>
      </c>
      <c r="B19" s="46">
        <v>5.0999999999999996</v>
      </c>
      <c r="C19" s="47" t="s">
        <v>218</v>
      </c>
      <c r="D19" s="46" t="s">
        <v>181</v>
      </c>
      <c r="E19" s="48">
        <v>0</v>
      </c>
      <c r="F19" s="49">
        <v>1.35</v>
      </c>
      <c r="G19" s="46" t="s">
        <v>106</v>
      </c>
      <c r="H19" s="46">
        <f>'Wind Conditions'!$C$6</f>
        <v>12</v>
      </c>
      <c r="I19" s="471">
        <f>'Wind Conditions'!$C$20</f>
        <v>9.8021333333333349E-2</v>
      </c>
      <c r="J19" s="56">
        <f>'Wind Conditions'!$D$20</f>
        <v>7.0999999999999994E-2</v>
      </c>
      <c r="K19" s="46" t="s">
        <v>59</v>
      </c>
      <c r="L19" s="46">
        <v>0</v>
      </c>
      <c r="M19" s="49">
        <v>0</v>
      </c>
      <c r="N19" s="46" t="s">
        <v>210</v>
      </c>
      <c r="O19" s="61">
        <f>'Wave and Current Conditions'!$O$13</f>
        <v>1.4727272727272727</v>
      </c>
      <c r="P19" s="61">
        <f>'Wave and Current Conditions'!$AD$13</f>
        <v>7.6416666666666657</v>
      </c>
      <c r="Q19" s="46">
        <v>14</v>
      </c>
      <c r="R19" s="46">
        <f t="shared" si="1"/>
        <v>0</v>
      </c>
      <c r="S19" s="62" t="s">
        <v>205</v>
      </c>
      <c r="T19" s="32">
        <f t="shared" si="2"/>
        <v>0</v>
      </c>
      <c r="U19" s="66">
        <f>'Wave and Current Conditions'!$D$98</f>
        <v>0.12</v>
      </c>
      <c r="V19" s="46">
        <v>400</v>
      </c>
      <c r="W19" s="46">
        <v>600</v>
      </c>
      <c r="X19" s="49">
        <v>0.01</v>
      </c>
      <c r="Y19" s="248"/>
      <c r="Z19" s="239"/>
      <c r="AA19" s="239"/>
      <c r="AB19" s="239" t="str">
        <f t="shared" si="3"/>
        <v>'510000014'</v>
      </c>
      <c r="AC19" s="251" t="str">
        <f t="shared" si="19"/>
        <v>'SDE'</v>
      </c>
      <c r="AD19" s="239">
        <f t="shared" si="4"/>
        <v>0</v>
      </c>
      <c r="AE19" s="239">
        <f t="shared" si="5"/>
        <v>12</v>
      </c>
      <c r="AF19" s="239">
        <f t="shared" si="20"/>
        <v>1</v>
      </c>
      <c r="AG19" s="239" t="str">
        <f t="shared" si="6"/>
        <v>'N'</v>
      </c>
      <c r="AH19" s="239">
        <f t="shared" si="21"/>
        <v>30</v>
      </c>
      <c r="AI19" s="268">
        <f t="shared" si="7"/>
        <v>0</v>
      </c>
      <c r="AJ19" s="249">
        <f t="shared" si="8"/>
        <v>1.4727272727272727</v>
      </c>
      <c r="AK19" s="249">
        <f t="shared" si="9"/>
        <v>7.6416666666666657</v>
      </c>
      <c r="AL19" s="239">
        <f t="shared" si="10"/>
        <v>2.4</v>
      </c>
      <c r="AM19" s="239">
        <f t="shared" si="11"/>
        <v>14</v>
      </c>
      <c r="AN19" s="239">
        <v>0</v>
      </c>
      <c r="AO19" s="239">
        <v>15</v>
      </c>
      <c r="AP19" s="239">
        <f t="shared" si="12"/>
        <v>2.4</v>
      </c>
      <c r="AQ19" s="239">
        <v>0</v>
      </c>
      <c r="AR19" s="239">
        <v>0</v>
      </c>
      <c r="AS19" s="239">
        <f t="shared" si="13"/>
        <v>0</v>
      </c>
      <c r="AT19" s="239">
        <f t="shared" si="14"/>
        <v>0.12</v>
      </c>
      <c r="AU19" s="239" t="s">
        <v>14</v>
      </c>
      <c r="AV19" s="239" t="s">
        <v>15</v>
      </c>
      <c r="AW19" s="239" t="s">
        <v>14</v>
      </c>
      <c r="AX19" s="239" t="s">
        <v>15</v>
      </c>
      <c r="AY19" s="239">
        <v>0</v>
      </c>
      <c r="AZ19" s="239">
        <v>0</v>
      </c>
      <c r="BA19" s="239">
        <f t="shared" si="22"/>
        <v>1</v>
      </c>
      <c r="BB19" s="239">
        <f t="shared" si="15"/>
        <v>0</v>
      </c>
      <c r="BC19" s="239">
        <f t="shared" si="16"/>
        <v>1000</v>
      </c>
      <c r="BD19" s="239">
        <v>1</v>
      </c>
      <c r="BE19" s="239">
        <v>1</v>
      </c>
      <c r="BF19" s="239">
        <v>1</v>
      </c>
      <c r="BG19" s="239"/>
      <c r="BH19" s="239">
        <v>1</v>
      </c>
      <c r="BI19" s="239">
        <v>1</v>
      </c>
      <c r="BJ19" s="239">
        <f t="shared" si="17"/>
        <v>400</v>
      </c>
      <c r="BK19" s="239">
        <f t="shared" si="18"/>
        <v>1000</v>
      </c>
      <c r="BL19" s="239">
        <v>0</v>
      </c>
    </row>
    <row r="20" spans="1:64" s="33" customFormat="1" ht="12" customHeight="1" x14ac:dyDescent="0.2">
      <c r="A20" s="45" t="str">
        <f t="shared" si="0"/>
        <v>510000015</v>
      </c>
      <c r="B20" s="46">
        <v>5.0999999999999996</v>
      </c>
      <c r="C20" s="47" t="s">
        <v>218</v>
      </c>
      <c r="D20" s="46" t="s">
        <v>181</v>
      </c>
      <c r="E20" s="48">
        <v>0</v>
      </c>
      <c r="F20" s="49">
        <v>1.35</v>
      </c>
      <c r="G20" s="46" t="s">
        <v>106</v>
      </c>
      <c r="H20" s="46">
        <f>'Wind Conditions'!$C$6</f>
        <v>12</v>
      </c>
      <c r="I20" s="471">
        <f>'Wind Conditions'!$C$20</f>
        <v>9.8021333333333349E-2</v>
      </c>
      <c r="J20" s="56">
        <f>'Wind Conditions'!$D$20</f>
        <v>7.0999999999999994E-2</v>
      </c>
      <c r="K20" s="46" t="s">
        <v>198</v>
      </c>
      <c r="L20" s="46">
        <v>0</v>
      </c>
      <c r="M20" s="49">
        <v>0</v>
      </c>
      <c r="N20" s="46" t="s">
        <v>210</v>
      </c>
      <c r="O20" s="61">
        <f>'Wave and Current Conditions'!$O$13</f>
        <v>1.4727272727272727</v>
      </c>
      <c r="P20" s="61">
        <f>'Wave and Current Conditions'!$AD$13</f>
        <v>7.6416666666666657</v>
      </c>
      <c r="Q20" s="46">
        <v>15</v>
      </c>
      <c r="R20" s="46">
        <f t="shared" si="1"/>
        <v>0</v>
      </c>
      <c r="S20" s="62" t="s">
        <v>205</v>
      </c>
      <c r="T20" s="32">
        <f t="shared" si="2"/>
        <v>0</v>
      </c>
      <c r="U20" s="66">
        <f>'Wave and Current Conditions'!$D$98</f>
        <v>0.12</v>
      </c>
      <c r="V20" s="46">
        <v>400</v>
      </c>
      <c r="W20" s="46">
        <v>600</v>
      </c>
      <c r="X20" s="49">
        <v>0.01</v>
      </c>
      <c r="Y20" s="248"/>
      <c r="Z20" s="250"/>
      <c r="AA20" s="250"/>
      <c r="AB20" s="239" t="str">
        <f t="shared" si="3"/>
        <v>'510000015'</v>
      </c>
      <c r="AC20" s="251" t="str">
        <f t="shared" si="19"/>
        <v>'SDE'</v>
      </c>
      <c r="AD20" s="239">
        <f t="shared" si="4"/>
        <v>0</v>
      </c>
      <c r="AE20" s="239">
        <f t="shared" si="5"/>
        <v>12</v>
      </c>
      <c r="AF20" s="239">
        <f t="shared" si="20"/>
        <v>1</v>
      </c>
      <c r="AG20" s="239" t="str">
        <f t="shared" si="6"/>
        <v>'O'</v>
      </c>
      <c r="AH20" s="239">
        <f t="shared" si="21"/>
        <v>30</v>
      </c>
      <c r="AI20" s="268">
        <f t="shared" si="7"/>
        <v>0</v>
      </c>
      <c r="AJ20" s="249">
        <f t="shared" si="8"/>
        <v>1.4727272727272727</v>
      </c>
      <c r="AK20" s="249">
        <f t="shared" si="9"/>
        <v>7.6416666666666657</v>
      </c>
      <c r="AL20" s="239">
        <f t="shared" si="10"/>
        <v>2.4</v>
      </c>
      <c r="AM20" s="239">
        <f t="shared" si="11"/>
        <v>15</v>
      </c>
      <c r="AN20" s="239">
        <v>0</v>
      </c>
      <c r="AO20" s="239">
        <v>15</v>
      </c>
      <c r="AP20" s="239">
        <f t="shared" si="12"/>
        <v>2.4</v>
      </c>
      <c r="AQ20" s="239">
        <v>0</v>
      </c>
      <c r="AR20" s="239">
        <v>0</v>
      </c>
      <c r="AS20" s="239">
        <f t="shared" si="13"/>
        <v>0</v>
      </c>
      <c r="AT20" s="239">
        <f t="shared" si="14"/>
        <v>0.12</v>
      </c>
      <c r="AU20" s="239" t="s">
        <v>14</v>
      </c>
      <c r="AV20" s="239" t="s">
        <v>15</v>
      </c>
      <c r="AW20" s="239" t="s">
        <v>14</v>
      </c>
      <c r="AX20" s="239" t="s">
        <v>15</v>
      </c>
      <c r="AY20" s="239">
        <v>0</v>
      </c>
      <c r="AZ20" s="239">
        <v>0</v>
      </c>
      <c r="BA20" s="239">
        <f t="shared" si="22"/>
        <v>1</v>
      </c>
      <c r="BB20" s="239">
        <f t="shared" si="15"/>
        <v>0</v>
      </c>
      <c r="BC20" s="239">
        <f t="shared" si="16"/>
        <v>1000</v>
      </c>
      <c r="BD20" s="239">
        <v>1</v>
      </c>
      <c r="BE20" s="239">
        <v>1</v>
      </c>
      <c r="BF20" s="239">
        <v>1</v>
      </c>
      <c r="BG20" s="239"/>
      <c r="BH20" s="239">
        <v>1</v>
      </c>
      <c r="BI20" s="239">
        <v>1</v>
      </c>
      <c r="BJ20" s="239">
        <f t="shared" si="17"/>
        <v>400</v>
      </c>
      <c r="BK20" s="239">
        <f t="shared" si="18"/>
        <v>1000</v>
      </c>
      <c r="BL20" s="239">
        <v>0</v>
      </c>
    </row>
    <row r="21" spans="1:64" s="32" customFormat="1" ht="12" customHeight="1" x14ac:dyDescent="0.2">
      <c r="A21" s="45" t="str">
        <f t="shared" si="0"/>
        <v>510000016</v>
      </c>
      <c r="B21" s="46">
        <v>5.0999999999999996</v>
      </c>
      <c r="C21" s="47" t="s">
        <v>218</v>
      </c>
      <c r="D21" s="46" t="s">
        <v>181</v>
      </c>
      <c r="E21" s="48">
        <v>0</v>
      </c>
      <c r="F21" s="49">
        <v>1.35</v>
      </c>
      <c r="G21" s="45" t="s">
        <v>106</v>
      </c>
      <c r="H21" s="46">
        <f>'Wind Conditions'!$C$6</f>
        <v>12</v>
      </c>
      <c r="I21" s="471">
        <f>'Wind Conditions'!$C$20</f>
        <v>9.8021333333333349E-2</v>
      </c>
      <c r="J21" s="56">
        <f>'Wind Conditions'!$D$20</f>
        <v>7.0999999999999994E-2</v>
      </c>
      <c r="K21" s="46" t="s">
        <v>199</v>
      </c>
      <c r="L21" s="46">
        <v>0</v>
      </c>
      <c r="M21" s="49">
        <v>0</v>
      </c>
      <c r="N21" s="46" t="s">
        <v>210</v>
      </c>
      <c r="O21" s="61">
        <f>'Wave and Current Conditions'!$O$13</f>
        <v>1.4727272727272727</v>
      </c>
      <c r="P21" s="61">
        <f>'Wave and Current Conditions'!$AD$13</f>
        <v>7.6416666666666657</v>
      </c>
      <c r="Q21" s="46">
        <v>16</v>
      </c>
      <c r="R21" s="46">
        <f t="shared" si="1"/>
        <v>0</v>
      </c>
      <c r="S21" s="62" t="s">
        <v>205</v>
      </c>
      <c r="T21" s="32">
        <f t="shared" si="2"/>
        <v>0</v>
      </c>
      <c r="U21" s="66">
        <f>'Wave and Current Conditions'!$D$98</f>
        <v>0.12</v>
      </c>
      <c r="V21" s="46">
        <v>400</v>
      </c>
      <c r="W21" s="46">
        <v>600</v>
      </c>
      <c r="X21" s="49">
        <v>0.01</v>
      </c>
      <c r="Y21" s="248"/>
      <c r="Z21" s="239"/>
      <c r="AA21" s="239"/>
      <c r="AB21" s="239" t="str">
        <f t="shared" si="3"/>
        <v>'510000016'</v>
      </c>
      <c r="AC21" s="251" t="str">
        <f t="shared" si="19"/>
        <v>'SDE'</v>
      </c>
      <c r="AD21" s="239">
        <f t="shared" si="4"/>
        <v>0</v>
      </c>
      <c r="AE21" s="239">
        <f t="shared" si="5"/>
        <v>12</v>
      </c>
      <c r="AF21" s="239">
        <f t="shared" si="20"/>
        <v>1</v>
      </c>
      <c r="AG21" s="239" t="str">
        <f t="shared" si="6"/>
        <v>'P'</v>
      </c>
      <c r="AH21" s="239">
        <f t="shared" si="21"/>
        <v>30</v>
      </c>
      <c r="AI21" s="268">
        <f t="shared" si="7"/>
        <v>0</v>
      </c>
      <c r="AJ21" s="249">
        <f t="shared" si="8"/>
        <v>1.4727272727272727</v>
      </c>
      <c r="AK21" s="249">
        <f t="shared" si="9"/>
        <v>7.6416666666666657</v>
      </c>
      <c r="AL21" s="239">
        <f t="shared" si="10"/>
        <v>2.4</v>
      </c>
      <c r="AM21" s="239">
        <f t="shared" si="11"/>
        <v>16</v>
      </c>
      <c r="AN21" s="239">
        <v>0</v>
      </c>
      <c r="AO21" s="239">
        <v>15</v>
      </c>
      <c r="AP21" s="239">
        <f t="shared" si="12"/>
        <v>2.4</v>
      </c>
      <c r="AQ21" s="239">
        <v>0</v>
      </c>
      <c r="AR21" s="239">
        <v>0</v>
      </c>
      <c r="AS21" s="239">
        <f t="shared" si="13"/>
        <v>0</v>
      </c>
      <c r="AT21" s="239">
        <f t="shared" si="14"/>
        <v>0.12</v>
      </c>
      <c r="AU21" s="239" t="s">
        <v>14</v>
      </c>
      <c r="AV21" s="239" t="s">
        <v>15</v>
      </c>
      <c r="AW21" s="239" t="s">
        <v>14</v>
      </c>
      <c r="AX21" s="239" t="s">
        <v>15</v>
      </c>
      <c r="AY21" s="239">
        <v>0</v>
      </c>
      <c r="AZ21" s="239">
        <v>0</v>
      </c>
      <c r="BA21" s="239">
        <f t="shared" si="22"/>
        <v>1</v>
      </c>
      <c r="BB21" s="239">
        <f t="shared" si="15"/>
        <v>0</v>
      </c>
      <c r="BC21" s="239">
        <f t="shared" si="16"/>
        <v>1000</v>
      </c>
      <c r="BD21" s="239">
        <v>1</v>
      </c>
      <c r="BE21" s="239">
        <v>1</v>
      </c>
      <c r="BF21" s="239">
        <v>1</v>
      </c>
      <c r="BG21" s="239"/>
      <c r="BH21" s="239">
        <v>1</v>
      </c>
      <c r="BI21" s="239">
        <v>1</v>
      </c>
      <c r="BJ21" s="239">
        <f t="shared" si="17"/>
        <v>400</v>
      </c>
      <c r="BK21" s="239">
        <f t="shared" si="18"/>
        <v>1000</v>
      </c>
      <c r="BL21" s="239">
        <v>0</v>
      </c>
    </row>
    <row r="22" spans="1:64" s="32" customFormat="1" ht="12" customHeight="1" x14ac:dyDescent="0.2">
      <c r="A22" s="45" t="str">
        <f t="shared" si="0"/>
        <v>510000017</v>
      </c>
      <c r="B22" s="46">
        <v>5.0999999999999996</v>
      </c>
      <c r="C22" s="47" t="s">
        <v>218</v>
      </c>
      <c r="D22" s="46" t="s">
        <v>181</v>
      </c>
      <c r="E22" s="48">
        <v>0</v>
      </c>
      <c r="F22" s="49">
        <v>1.35</v>
      </c>
      <c r="G22" s="46" t="s">
        <v>106</v>
      </c>
      <c r="H22" s="46">
        <f>'Wind Conditions'!$C$6</f>
        <v>12</v>
      </c>
      <c r="I22" s="471">
        <f>'Wind Conditions'!$C$20</f>
        <v>9.8021333333333349E-2</v>
      </c>
      <c r="J22" s="56">
        <f>'Wind Conditions'!$D$20</f>
        <v>7.0999999999999994E-2</v>
      </c>
      <c r="K22" s="46" t="s">
        <v>200</v>
      </c>
      <c r="L22" s="46">
        <v>0</v>
      </c>
      <c r="M22" s="49">
        <v>0</v>
      </c>
      <c r="N22" s="46" t="s">
        <v>210</v>
      </c>
      <c r="O22" s="61">
        <f>'Wave and Current Conditions'!$O$13</f>
        <v>1.4727272727272727</v>
      </c>
      <c r="P22" s="61">
        <f>'Wave and Current Conditions'!$AD$13</f>
        <v>7.6416666666666657</v>
      </c>
      <c r="Q22" s="46">
        <v>17</v>
      </c>
      <c r="R22" s="46">
        <f t="shared" si="1"/>
        <v>0</v>
      </c>
      <c r="S22" s="62" t="s">
        <v>205</v>
      </c>
      <c r="T22" s="32">
        <f t="shared" si="2"/>
        <v>0</v>
      </c>
      <c r="U22" s="66">
        <f>'Wave and Current Conditions'!$D$98</f>
        <v>0.12</v>
      </c>
      <c r="V22" s="46">
        <v>400</v>
      </c>
      <c r="W22" s="46">
        <v>600</v>
      </c>
      <c r="X22" s="49">
        <v>0.01</v>
      </c>
      <c r="Y22" s="248"/>
      <c r="Z22" s="239"/>
      <c r="AA22" s="239"/>
      <c r="AB22" s="239" t="str">
        <f t="shared" si="3"/>
        <v>'510000017'</v>
      </c>
      <c r="AC22" s="251" t="str">
        <f t="shared" si="19"/>
        <v>'SDE'</v>
      </c>
      <c r="AD22" s="239">
        <f t="shared" si="4"/>
        <v>0</v>
      </c>
      <c r="AE22" s="239">
        <f t="shared" si="5"/>
        <v>12</v>
      </c>
      <c r="AF22" s="239">
        <f t="shared" si="20"/>
        <v>1</v>
      </c>
      <c r="AG22" s="239" t="str">
        <f t="shared" si="6"/>
        <v>'Q'</v>
      </c>
      <c r="AH22" s="239">
        <f t="shared" si="21"/>
        <v>30</v>
      </c>
      <c r="AI22" s="268">
        <f t="shared" si="7"/>
        <v>0</v>
      </c>
      <c r="AJ22" s="249">
        <f t="shared" si="8"/>
        <v>1.4727272727272727</v>
      </c>
      <c r="AK22" s="249">
        <f t="shared" si="9"/>
        <v>7.6416666666666657</v>
      </c>
      <c r="AL22" s="239">
        <f t="shared" si="10"/>
        <v>2.4</v>
      </c>
      <c r="AM22" s="239">
        <f t="shared" si="11"/>
        <v>17</v>
      </c>
      <c r="AN22" s="239">
        <v>0</v>
      </c>
      <c r="AO22" s="239">
        <v>15</v>
      </c>
      <c r="AP22" s="239">
        <f t="shared" si="12"/>
        <v>2.4</v>
      </c>
      <c r="AQ22" s="239">
        <v>0</v>
      </c>
      <c r="AR22" s="239">
        <v>0</v>
      </c>
      <c r="AS22" s="239">
        <f t="shared" si="13"/>
        <v>0</v>
      </c>
      <c r="AT22" s="239">
        <f t="shared" si="14"/>
        <v>0.12</v>
      </c>
      <c r="AU22" s="239" t="s">
        <v>14</v>
      </c>
      <c r="AV22" s="239" t="s">
        <v>15</v>
      </c>
      <c r="AW22" s="239" t="s">
        <v>14</v>
      </c>
      <c r="AX22" s="239" t="s">
        <v>15</v>
      </c>
      <c r="AY22" s="239">
        <v>0</v>
      </c>
      <c r="AZ22" s="239">
        <v>0</v>
      </c>
      <c r="BA22" s="239">
        <f t="shared" si="22"/>
        <v>1</v>
      </c>
      <c r="BB22" s="239">
        <f t="shared" si="15"/>
        <v>0</v>
      </c>
      <c r="BC22" s="239">
        <f t="shared" si="16"/>
        <v>1000</v>
      </c>
      <c r="BD22" s="239">
        <v>1</v>
      </c>
      <c r="BE22" s="239">
        <v>1</v>
      </c>
      <c r="BF22" s="239">
        <v>1</v>
      </c>
      <c r="BG22" s="239"/>
      <c r="BH22" s="239">
        <v>1</v>
      </c>
      <c r="BI22" s="239">
        <v>1</v>
      </c>
      <c r="BJ22" s="239">
        <f t="shared" si="17"/>
        <v>400</v>
      </c>
      <c r="BK22" s="239">
        <f t="shared" si="18"/>
        <v>1000</v>
      </c>
      <c r="BL22" s="239">
        <v>0</v>
      </c>
    </row>
    <row r="23" spans="1:64" s="33" customFormat="1" ht="12" customHeight="1" x14ac:dyDescent="0.2">
      <c r="A23" s="50" t="str">
        <f t="shared" si="0"/>
        <v>510000018</v>
      </c>
      <c r="B23" s="46">
        <v>5.0999999999999996</v>
      </c>
      <c r="C23" s="47" t="s">
        <v>218</v>
      </c>
      <c r="D23" s="51" t="s">
        <v>181</v>
      </c>
      <c r="E23" s="52">
        <v>0</v>
      </c>
      <c r="F23" s="53">
        <v>1.35</v>
      </c>
      <c r="G23" s="51" t="s">
        <v>106</v>
      </c>
      <c r="H23" s="51">
        <f>'Wind Conditions'!$C$6</f>
        <v>12</v>
      </c>
      <c r="I23" s="472">
        <f>'Wind Conditions'!$C$20</f>
        <v>9.8021333333333349E-2</v>
      </c>
      <c r="J23" s="57">
        <f>'Wind Conditions'!$D$20</f>
        <v>7.0999999999999994E-2</v>
      </c>
      <c r="K23" s="51" t="s">
        <v>201</v>
      </c>
      <c r="L23" s="51">
        <v>0</v>
      </c>
      <c r="M23" s="49">
        <v>0</v>
      </c>
      <c r="N23" s="46" t="s">
        <v>210</v>
      </c>
      <c r="O23" s="61">
        <f>'Wave and Current Conditions'!$O$13</f>
        <v>1.4727272727272727</v>
      </c>
      <c r="P23" s="61">
        <f>'Wave and Current Conditions'!$AD$13</f>
        <v>7.6416666666666657</v>
      </c>
      <c r="Q23" s="51">
        <v>18</v>
      </c>
      <c r="R23" s="51">
        <f t="shared" si="1"/>
        <v>0</v>
      </c>
      <c r="S23" s="62" t="s">
        <v>205</v>
      </c>
      <c r="T23" s="33">
        <f t="shared" si="2"/>
        <v>0</v>
      </c>
      <c r="U23" s="66">
        <f>'Wave and Current Conditions'!$D$98</f>
        <v>0.12</v>
      </c>
      <c r="V23" s="46">
        <v>400</v>
      </c>
      <c r="W23" s="46">
        <v>600</v>
      </c>
      <c r="X23" s="53">
        <v>0.01</v>
      </c>
      <c r="Y23" s="252"/>
      <c r="Z23" s="250"/>
      <c r="AA23" s="250"/>
      <c r="AB23" s="239" t="str">
        <f t="shared" si="3"/>
        <v>'510000018'</v>
      </c>
      <c r="AC23" s="251" t="str">
        <f t="shared" si="19"/>
        <v>'SDE'</v>
      </c>
      <c r="AD23" s="239">
        <f t="shared" si="4"/>
        <v>0</v>
      </c>
      <c r="AE23" s="239">
        <f t="shared" si="5"/>
        <v>12</v>
      </c>
      <c r="AF23" s="239">
        <f t="shared" si="20"/>
        <v>1</v>
      </c>
      <c r="AG23" s="239" t="str">
        <f t="shared" si="6"/>
        <v>'R'</v>
      </c>
      <c r="AH23" s="239">
        <f t="shared" si="21"/>
        <v>30</v>
      </c>
      <c r="AI23" s="268">
        <f t="shared" si="7"/>
        <v>0</v>
      </c>
      <c r="AJ23" s="249">
        <f t="shared" si="8"/>
        <v>1.4727272727272727</v>
      </c>
      <c r="AK23" s="249">
        <f t="shared" si="9"/>
        <v>7.6416666666666657</v>
      </c>
      <c r="AL23" s="239">
        <f t="shared" si="10"/>
        <v>2.4</v>
      </c>
      <c r="AM23" s="239">
        <f t="shared" si="11"/>
        <v>18</v>
      </c>
      <c r="AN23" s="239">
        <v>0</v>
      </c>
      <c r="AO23" s="239">
        <v>15</v>
      </c>
      <c r="AP23" s="239">
        <f t="shared" si="12"/>
        <v>2.4</v>
      </c>
      <c r="AQ23" s="239">
        <v>0</v>
      </c>
      <c r="AR23" s="239">
        <v>0</v>
      </c>
      <c r="AS23" s="239">
        <f t="shared" si="13"/>
        <v>0</v>
      </c>
      <c r="AT23" s="239">
        <f t="shared" si="14"/>
        <v>0.12</v>
      </c>
      <c r="AU23" s="239" t="s">
        <v>14</v>
      </c>
      <c r="AV23" s="239" t="s">
        <v>15</v>
      </c>
      <c r="AW23" s="239" t="s">
        <v>14</v>
      </c>
      <c r="AX23" s="239" t="s">
        <v>15</v>
      </c>
      <c r="AY23" s="239">
        <v>0</v>
      </c>
      <c r="AZ23" s="239">
        <v>0</v>
      </c>
      <c r="BA23" s="239">
        <f t="shared" si="22"/>
        <v>1</v>
      </c>
      <c r="BB23" s="239">
        <f t="shared" si="15"/>
        <v>0</v>
      </c>
      <c r="BC23" s="239">
        <f t="shared" si="16"/>
        <v>1000</v>
      </c>
      <c r="BD23" s="239">
        <v>1</v>
      </c>
      <c r="BE23" s="239">
        <v>1</v>
      </c>
      <c r="BF23" s="239">
        <v>1</v>
      </c>
      <c r="BG23" s="239"/>
      <c r="BH23" s="239">
        <v>1</v>
      </c>
      <c r="BI23" s="239">
        <v>1</v>
      </c>
      <c r="BJ23" s="239">
        <f t="shared" si="17"/>
        <v>400</v>
      </c>
      <c r="BK23" s="239">
        <f t="shared" si="18"/>
        <v>1000</v>
      </c>
      <c r="BL23" s="239">
        <v>0</v>
      </c>
    </row>
    <row r="24" spans="1:64" s="32" customFormat="1" ht="12" customHeight="1" x14ac:dyDescent="0.2">
      <c r="A24" s="45" t="str">
        <f t="shared" si="0"/>
        <v>510003001</v>
      </c>
      <c r="B24" s="46">
        <v>5.0999999999999996</v>
      </c>
      <c r="C24" s="47" t="s">
        <v>218</v>
      </c>
      <c r="D24" s="46" t="s">
        <v>181</v>
      </c>
      <c r="E24" s="48">
        <v>0</v>
      </c>
      <c r="F24" s="49">
        <v>1.35</v>
      </c>
      <c r="G24" s="46" t="s">
        <v>106</v>
      </c>
      <c r="H24" s="46">
        <f>'Wind Conditions'!$C$6</f>
        <v>12</v>
      </c>
      <c r="I24" s="471">
        <f>'Wind Conditions'!$C$20</f>
        <v>9.8021333333333349E-2</v>
      </c>
      <c r="J24" s="56">
        <f>'Wind Conditions'!$D$20</f>
        <v>7.0999999999999994E-2</v>
      </c>
      <c r="K24" s="46" t="str">
        <f>K6</f>
        <v>A</v>
      </c>
      <c r="L24" s="46">
        <f>L6+30</f>
        <v>30</v>
      </c>
      <c r="M24" s="49">
        <v>0</v>
      </c>
      <c r="N24" s="46" t="s">
        <v>210</v>
      </c>
      <c r="O24" s="61">
        <f>'Wave and Current Conditions'!$O$13</f>
        <v>1.4727272727272727</v>
      </c>
      <c r="P24" s="61">
        <f>'Wave and Current Conditions'!$AD$13</f>
        <v>7.6416666666666657</v>
      </c>
      <c r="Q24" s="46">
        <f>Q6</f>
        <v>1</v>
      </c>
      <c r="R24" s="46">
        <f t="shared" si="1"/>
        <v>30</v>
      </c>
      <c r="S24" s="62" t="s">
        <v>205</v>
      </c>
      <c r="T24" s="32">
        <f t="shared" si="2"/>
        <v>30</v>
      </c>
      <c r="U24" s="66">
        <f>'Wave and Current Conditions'!$D$98</f>
        <v>0.12</v>
      </c>
      <c r="V24" s="46">
        <v>400</v>
      </c>
      <c r="W24" s="46">
        <v>600</v>
      </c>
      <c r="X24" s="49">
        <v>0.01</v>
      </c>
      <c r="Y24" s="248"/>
      <c r="Z24" s="239"/>
      <c r="AA24" s="239"/>
      <c r="AB24" s="239" t="str">
        <f t="shared" si="3"/>
        <v>'510003001'</v>
      </c>
      <c r="AC24" s="251" t="str">
        <f t="shared" si="19"/>
        <v>'SDE'</v>
      </c>
      <c r="AD24" s="239">
        <f t="shared" si="4"/>
        <v>30</v>
      </c>
      <c r="AE24" s="239">
        <f t="shared" si="5"/>
        <v>12</v>
      </c>
      <c r="AF24" s="239">
        <f t="shared" si="20"/>
        <v>1</v>
      </c>
      <c r="AG24" s="239" t="str">
        <f t="shared" si="6"/>
        <v>'A'</v>
      </c>
      <c r="AH24" s="239">
        <f t="shared" si="21"/>
        <v>30</v>
      </c>
      <c r="AI24" s="268">
        <f t="shared" si="7"/>
        <v>30</v>
      </c>
      <c r="AJ24" s="249">
        <f t="shared" si="8"/>
        <v>1.4727272727272727</v>
      </c>
      <c r="AK24" s="249">
        <f t="shared" si="9"/>
        <v>7.6416666666666657</v>
      </c>
      <c r="AL24" s="239">
        <f t="shared" si="10"/>
        <v>2.4</v>
      </c>
      <c r="AM24" s="239">
        <f t="shared" si="11"/>
        <v>1</v>
      </c>
      <c r="AN24" s="239">
        <v>0</v>
      </c>
      <c r="AO24" s="239">
        <v>15</v>
      </c>
      <c r="AP24" s="239">
        <f t="shared" si="12"/>
        <v>2.4</v>
      </c>
      <c r="AQ24" s="239">
        <v>0</v>
      </c>
      <c r="AR24" s="239">
        <v>0</v>
      </c>
      <c r="AS24" s="239">
        <f t="shared" si="13"/>
        <v>30</v>
      </c>
      <c r="AT24" s="239">
        <f t="shared" si="14"/>
        <v>0.12</v>
      </c>
      <c r="AU24" s="239" t="s">
        <v>14</v>
      </c>
      <c r="AV24" s="239" t="s">
        <v>15</v>
      </c>
      <c r="AW24" s="239" t="s">
        <v>14</v>
      </c>
      <c r="AX24" s="239" t="s">
        <v>15</v>
      </c>
      <c r="AY24" s="239">
        <v>0</v>
      </c>
      <c r="AZ24" s="239">
        <v>0</v>
      </c>
      <c r="BA24" s="239">
        <f t="shared" si="22"/>
        <v>1</v>
      </c>
      <c r="BB24" s="239">
        <f t="shared" si="15"/>
        <v>0</v>
      </c>
      <c r="BC24" s="239">
        <f t="shared" si="16"/>
        <v>1000</v>
      </c>
      <c r="BD24" s="239">
        <v>1</v>
      </c>
      <c r="BE24" s="239">
        <v>1</v>
      </c>
      <c r="BF24" s="239">
        <v>1</v>
      </c>
      <c r="BG24" s="239"/>
      <c r="BH24" s="239">
        <v>1</v>
      </c>
      <c r="BI24" s="239">
        <v>1</v>
      </c>
      <c r="BJ24" s="239">
        <f t="shared" si="17"/>
        <v>400</v>
      </c>
      <c r="BK24" s="239">
        <f t="shared" si="18"/>
        <v>1000</v>
      </c>
      <c r="BL24" s="239">
        <v>0</v>
      </c>
    </row>
    <row r="25" spans="1:64" s="32" customFormat="1" ht="12" customHeight="1" x14ac:dyDescent="0.2">
      <c r="A25" s="45" t="str">
        <f t="shared" si="0"/>
        <v>510003002</v>
      </c>
      <c r="B25" s="46">
        <v>5.0999999999999996</v>
      </c>
      <c r="C25" s="47" t="s">
        <v>218</v>
      </c>
      <c r="D25" s="46" t="s">
        <v>181</v>
      </c>
      <c r="E25" s="48">
        <v>0</v>
      </c>
      <c r="F25" s="49">
        <v>1.35</v>
      </c>
      <c r="G25" s="46" t="s">
        <v>106</v>
      </c>
      <c r="H25" s="46">
        <f>'Wind Conditions'!$C$6</f>
        <v>12</v>
      </c>
      <c r="I25" s="471">
        <f>'Wind Conditions'!$C$20</f>
        <v>9.8021333333333349E-2</v>
      </c>
      <c r="J25" s="56">
        <f>'Wind Conditions'!$D$20</f>
        <v>7.0999999999999994E-2</v>
      </c>
      <c r="K25" s="46" t="str">
        <f t="shared" ref="K25:K88" si="23">K7</f>
        <v>B</v>
      </c>
      <c r="L25" s="46">
        <f t="shared" ref="L25:L88" si="24">L7+30</f>
        <v>30</v>
      </c>
      <c r="M25" s="49">
        <v>0</v>
      </c>
      <c r="N25" s="46" t="s">
        <v>210</v>
      </c>
      <c r="O25" s="61">
        <f>'Wave and Current Conditions'!$O$13</f>
        <v>1.4727272727272727</v>
      </c>
      <c r="P25" s="61">
        <f>'Wave and Current Conditions'!$AD$13</f>
        <v>7.6416666666666657</v>
      </c>
      <c r="Q25" s="46">
        <f t="shared" ref="Q25:Q88" si="25">Q7</f>
        <v>2</v>
      </c>
      <c r="R25" s="46">
        <f t="shared" si="1"/>
        <v>30</v>
      </c>
      <c r="S25" s="62" t="s">
        <v>205</v>
      </c>
      <c r="T25" s="32">
        <f t="shared" si="2"/>
        <v>30</v>
      </c>
      <c r="U25" s="66">
        <f>'Wave and Current Conditions'!$D$98</f>
        <v>0.12</v>
      </c>
      <c r="V25" s="46">
        <v>400</v>
      </c>
      <c r="W25" s="46">
        <v>600</v>
      </c>
      <c r="X25" s="49">
        <v>0.01</v>
      </c>
      <c r="Y25" s="248"/>
      <c r="Z25" s="239"/>
      <c r="AA25" s="239"/>
      <c r="AB25" s="239" t="str">
        <f t="shared" si="3"/>
        <v>'510003002'</v>
      </c>
      <c r="AC25" s="251" t="str">
        <f t="shared" si="19"/>
        <v>'SDE'</v>
      </c>
      <c r="AD25" s="239">
        <f t="shared" si="4"/>
        <v>30</v>
      </c>
      <c r="AE25" s="239">
        <f t="shared" si="5"/>
        <v>12</v>
      </c>
      <c r="AF25" s="239">
        <f t="shared" si="20"/>
        <v>1</v>
      </c>
      <c r="AG25" s="239" t="str">
        <f t="shared" si="6"/>
        <v>'B'</v>
      </c>
      <c r="AH25" s="239">
        <f t="shared" si="21"/>
        <v>30</v>
      </c>
      <c r="AI25" s="268">
        <f t="shared" si="7"/>
        <v>30</v>
      </c>
      <c r="AJ25" s="249">
        <f t="shared" si="8"/>
        <v>1.4727272727272727</v>
      </c>
      <c r="AK25" s="249">
        <f t="shared" si="9"/>
        <v>7.6416666666666657</v>
      </c>
      <c r="AL25" s="239">
        <f t="shared" si="10"/>
        <v>2.4</v>
      </c>
      <c r="AM25" s="239">
        <f t="shared" si="11"/>
        <v>2</v>
      </c>
      <c r="AN25" s="239">
        <v>0</v>
      </c>
      <c r="AO25" s="239">
        <v>15</v>
      </c>
      <c r="AP25" s="239">
        <f t="shared" si="12"/>
        <v>2.4</v>
      </c>
      <c r="AQ25" s="239">
        <v>0</v>
      </c>
      <c r="AR25" s="239">
        <v>0</v>
      </c>
      <c r="AS25" s="239">
        <f t="shared" si="13"/>
        <v>30</v>
      </c>
      <c r="AT25" s="239">
        <f t="shared" si="14"/>
        <v>0.12</v>
      </c>
      <c r="AU25" s="239" t="s">
        <v>14</v>
      </c>
      <c r="AV25" s="239" t="s">
        <v>15</v>
      </c>
      <c r="AW25" s="239" t="s">
        <v>14</v>
      </c>
      <c r="AX25" s="239" t="s">
        <v>15</v>
      </c>
      <c r="AY25" s="239">
        <v>0</v>
      </c>
      <c r="AZ25" s="239">
        <v>0</v>
      </c>
      <c r="BA25" s="239">
        <f t="shared" si="22"/>
        <v>1</v>
      </c>
      <c r="BB25" s="239">
        <f t="shared" si="15"/>
        <v>0</v>
      </c>
      <c r="BC25" s="239">
        <f t="shared" si="16"/>
        <v>1000</v>
      </c>
      <c r="BD25" s="239">
        <v>1</v>
      </c>
      <c r="BE25" s="239">
        <v>1</v>
      </c>
      <c r="BF25" s="239">
        <v>1</v>
      </c>
      <c r="BG25" s="239"/>
      <c r="BH25" s="239">
        <v>1</v>
      </c>
      <c r="BI25" s="239">
        <v>1</v>
      </c>
      <c r="BJ25" s="239">
        <f t="shared" si="17"/>
        <v>400</v>
      </c>
      <c r="BK25" s="239">
        <f t="shared" si="18"/>
        <v>1000</v>
      </c>
      <c r="BL25" s="239">
        <v>0</v>
      </c>
    </row>
    <row r="26" spans="1:64" s="33" customFormat="1" ht="12" customHeight="1" x14ac:dyDescent="0.2">
      <c r="A26" s="45" t="str">
        <f t="shared" si="0"/>
        <v>510003003</v>
      </c>
      <c r="B26" s="46">
        <v>5.0999999999999996</v>
      </c>
      <c r="C26" s="47" t="s">
        <v>218</v>
      </c>
      <c r="D26" s="46" t="s">
        <v>181</v>
      </c>
      <c r="E26" s="48">
        <v>0</v>
      </c>
      <c r="F26" s="49">
        <v>1.35</v>
      </c>
      <c r="G26" s="46" t="s">
        <v>106</v>
      </c>
      <c r="H26" s="46">
        <f>'Wind Conditions'!$C$6</f>
        <v>12</v>
      </c>
      <c r="I26" s="471">
        <f>'Wind Conditions'!$C$20</f>
        <v>9.8021333333333349E-2</v>
      </c>
      <c r="J26" s="56">
        <f>'Wind Conditions'!$D$20</f>
        <v>7.0999999999999994E-2</v>
      </c>
      <c r="K26" s="46" t="str">
        <f t="shared" si="23"/>
        <v>C</v>
      </c>
      <c r="L26" s="46">
        <f t="shared" si="24"/>
        <v>30</v>
      </c>
      <c r="M26" s="49">
        <v>0</v>
      </c>
      <c r="N26" s="46" t="s">
        <v>210</v>
      </c>
      <c r="O26" s="61">
        <f>'Wave and Current Conditions'!$O$13</f>
        <v>1.4727272727272727</v>
      </c>
      <c r="P26" s="61">
        <f>'Wave and Current Conditions'!$AD$13</f>
        <v>7.6416666666666657</v>
      </c>
      <c r="Q26" s="46">
        <f t="shared" si="25"/>
        <v>3</v>
      </c>
      <c r="R26" s="46">
        <f t="shared" si="1"/>
        <v>30</v>
      </c>
      <c r="S26" s="62" t="s">
        <v>205</v>
      </c>
      <c r="T26" s="32">
        <f t="shared" si="2"/>
        <v>30</v>
      </c>
      <c r="U26" s="66">
        <f>'Wave and Current Conditions'!$D$98</f>
        <v>0.12</v>
      </c>
      <c r="V26" s="46">
        <v>400</v>
      </c>
      <c r="W26" s="46">
        <v>600</v>
      </c>
      <c r="X26" s="49">
        <v>0.01</v>
      </c>
      <c r="Y26" s="248"/>
      <c r="Z26" s="250"/>
      <c r="AA26" s="250"/>
      <c r="AB26" s="239" t="str">
        <f t="shared" si="3"/>
        <v>'510003003'</v>
      </c>
      <c r="AC26" s="251" t="str">
        <f t="shared" si="19"/>
        <v>'SDE'</v>
      </c>
      <c r="AD26" s="239">
        <f t="shared" si="4"/>
        <v>30</v>
      </c>
      <c r="AE26" s="239">
        <f t="shared" si="5"/>
        <v>12</v>
      </c>
      <c r="AF26" s="239">
        <f t="shared" si="20"/>
        <v>1</v>
      </c>
      <c r="AG26" s="239" t="str">
        <f t="shared" si="6"/>
        <v>'C'</v>
      </c>
      <c r="AH26" s="239">
        <f t="shared" si="21"/>
        <v>30</v>
      </c>
      <c r="AI26" s="268">
        <f t="shared" si="7"/>
        <v>30</v>
      </c>
      <c r="AJ26" s="249">
        <f t="shared" si="8"/>
        <v>1.4727272727272727</v>
      </c>
      <c r="AK26" s="249">
        <f t="shared" si="9"/>
        <v>7.6416666666666657</v>
      </c>
      <c r="AL26" s="239">
        <f t="shared" si="10"/>
        <v>2.4</v>
      </c>
      <c r="AM26" s="239">
        <f t="shared" si="11"/>
        <v>3</v>
      </c>
      <c r="AN26" s="239">
        <v>0</v>
      </c>
      <c r="AO26" s="239">
        <v>15</v>
      </c>
      <c r="AP26" s="239">
        <f t="shared" si="12"/>
        <v>2.4</v>
      </c>
      <c r="AQ26" s="239">
        <v>0</v>
      </c>
      <c r="AR26" s="239">
        <v>0</v>
      </c>
      <c r="AS26" s="239">
        <f t="shared" si="13"/>
        <v>30</v>
      </c>
      <c r="AT26" s="239">
        <f t="shared" si="14"/>
        <v>0.12</v>
      </c>
      <c r="AU26" s="239" t="s">
        <v>14</v>
      </c>
      <c r="AV26" s="239" t="s">
        <v>15</v>
      </c>
      <c r="AW26" s="239" t="s">
        <v>14</v>
      </c>
      <c r="AX26" s="239" t="s">
        <v>15</v>
      </c>
      <c r="AY26" s="239">
        <v>0</v>
      </c>
      <c r="AZ26" s="239">
        <v>0</v>
      </c>
      <c r="BA26" s="239">
        <f t="shared" si="22"/>
        <v>1</v>
      </c>
      <c r="BB26" s="239">
        <f t="shared" si="15"/>
        <v>0</v>
      </c>
      <c r="BC26" s="239">
        <f t="shared" si="16"/>
        <v>1000</v>
      </c>
      <c r="BD26" s="239">
        <v>1</v>
      </c>
      <c r="BE26" s="239">
        <v>1</v>
      </c>
      <c r="BF26" s="239">
        <v>1</v>
      </c>
      <c r="BG26" s="239"/>
      <c r="BH26" s="239">
        <v>1</v>
      </c>
      <c r="BI26" s="239">
        <v>1</v>
      </c>
      <c r="BJ26" s="239">
        <f t="shared" si="17"/>
        <v>400</v>
      </c>
      <c r="BK26" s="239">
        <f t="shared" si="18"/>
        <v>1000</v>
      </c>
      <c r="BL26" s="239">
        <v>0</v>
      </c>
    </row>
    <row r="27" spans="1:64" s="32" customFormat="1" ht="12" customHeight="1" x14ac:dyDescent="0.2">
      <c r="A27" s="45" t="str">
        <f t="shared" si="0"/>
        <v>510003004</v>
      </c>
      <c r="B27" s="46">
        <v>5.0999999999999996</v>
      </c>
      <c r="C27" s="47" t="s">
        <v>218</v>
      </c>
      <c r="D27" s="46" t="s">
        <v>181</v>
      </c>
      <c r="E27" s="48">
        <v>0</v>
      </c>
      <c r="F27" s="49">
        <v>1.35</v>
      </c>
      <c r="G27" s="45" t="s">
        <v>106</v>
      </c>
      <c r="H27" s="46">
        <f>'Wind Conditions'!$C$6</f>
        <v>12</v>
      </c>
      <c r="I27" s="471">
        <f>'Wind Conditions'!$C$20</f>
        <v>9.8021333333333349E-2</v>
      </c>
      <c r="J27" s="56">
        <f>'Wind Conditions'!$D$20</f>
        <v>7.0999999999999994E-2</v>
      </c>
      <c r="K27" s="46" t="str">
        <f t="shared" si="23"/>
        <v>D</v>
      </c>
      <c r="L27" s="46">
        <f t="shared" si="24"/>
        <v>30</v>
      </c>
      <c r="M27" s="49">
        <v>0</v>
      </c>
      <c r="N27" s="46" t="s">
        <v>210</v>
      </c>
      <c r="O27" s="61">
        <f>'Wave and Current Conditions'!$O$13</f>
        <v>1.4727272727272727</v>
      </c>
      <c r="P27" s="61">
        <f>'Wave and Current Conditions'!$AD$13</f>
        <v>7.6416666666666657</v>
      </c>
      <c r="Q27" s="46">
        <f t="shared" si="25"/>
        <v>4</v>
      </c>
      <c r="R27" s="46">
        <f t="shared" si="1"/>
        <v>30</v>
      </c>
      <c r="S27" s="62" t="s">
        <v>205</v>
      </c>
      <c r="T27" s="32">
        <f t="shared" si="2"/>
        <v>30</v>
      </c>
      <c r="U27" s="66">
        <f>'Wave and Current Conditions'!$D$98</f>
        <v>0.12</v>
      </c>
      <c r="V27" s="46">
        <v>400</v>
      </c>
      <c r="W27" s="46">
        <v>600</v>
      </c>
      <c r="X27" s="49">
        <v>0.01</v>
      </c>
      <c r="Y27" s="248"/>
      <c r="Z27" s="239"/>
      <c r="AA27" s="239"/>
      <c r="AB27" s="239" t="str">
        <f t="shared" si="3"/>
        <v>'510003004'</v>
      </c>
      <c r="AC27" s="251" t="str">
        <f t="shared" si="19"/>
        <v>'SDE'</v>
      </c>
      <c r="AD27" s="239">
        <f t="shared" si="4"/>
        <v>30</v>
      </c>
      <c r="AE27" s="239">
        <f t="shared" si="5"/>
        <v>12</v>
      </c>
      <c r="AF27" s="239">
        <f t="shared" si="20"/>
        <v>1</v>
      </c>
      <c r="AG27" s="239" t="str">
        <f t="shared" si="6"/>
        <v>'D'</v>
      </c>
      <c r="AH27" s="239">
        <f t="shared" si="21"/>
        <v>30</v>
      </c>
      <c r="AI27" s="268">
        <f t="shared" si="7"/>
        <v>30</v>
      </c>
      <c r="AJ27" s="249">
        <f t="shared" si="8"/>
        <v>1.4727272727272727</v>
      </c>
      <c r="AK27" s="249">
        <f t="shared" si="9"/>
        <v>7.6416666666666657</v>
      </c>
      <c r="AL27" s="239">
        <f t="shared" si="10"/>
        <v>2.4</v>
      </c>
      <c r="AM27" s="239">
        <f t="shared" si="11"/>
        <v>4</v>
      </c>
      <c r="AN27" s="239">
        <v>0</v>
      </c>
      <c r="AO27" s="239">
        <v>15</v>
      </c>
      <c r="AP27" s="239">
        <f t="shared" si="12"/>
        <v>2.4</v>
      </c>
      <c r="AQ27" s="239">
        <v>0</v>
      </c>
      <c r="AR27" s="239">
        <v>0</v>
      </c>
      <c r="AS27" s="239">
        <f t="shared" si="13"/>
        <v>30</v>
      </c>
      <c r="AT27" s="239">
        <f t="shared" si="14"/>
        <v>0.12</v>
      </c>
      <c r="AU27" s="239" t="s">
        <v>14</v>
      </c>
      <c r="AV27" s="239" t="s">
        <v>15</v>
      </c>
      <c r="AW27" s="239" t="s">
        <v>14</v>
      </c>
      <c r="AX27" s="239" t="s">
        <v>15</v>
      </c>
      <c r="AY27" s="239">
        <v>0</v>
      </c>
      <c r="AZ27" s="239">
        <v>0</v>
      </c>
      <c r="BA27" s="239">
        <f t="shared" si="22"/>
        <v>1</v>
      </c>
      <c r="BB27" s="239">
        <f t="shared" si="15"/>
        <v>0</v>
      </c>
      <c r="BC27" s="239">
        <f t="shared" si="16"/>
        <v>1000</v>
      </c>
      <c r="BD27" s="239">
        <v>1</v>
      </c>
      <c r="BE27" s="239">
        <v>1</v>
      </c>
      <c r="BF27" s="239">
        <v>1</v>
      </c>
      <c r="BG27" s="239"/>
      <c r="BH27" s="239">
        <v>1</v>
      </c>
      <c r="BI27" s="239">
        <v>1</v>
      </c>
      <c r="BJ27" s="239">
        <f t="shared" si="17"/>
        <v>400</v>
      </c>
      <c r="BK27" s="239">
        <f t="shared" si="18"/>
        <v>1000</v>
      </c>
      <c r="BL27" s="239">
        <v>0</v>
      </c>
    </row>
    <row r="28" spans="1:64" s="32" customFormat="1" ht="12" customHeight="1" x14ac:dyDescent="0.2">
      <c r="A28" s="45" t="str">
        <f t="shared" si="0"/>
        <v>510003005</v>
      </c>
      <c r="B28" s="46">
        <v>5.0999999999999996</v>
      </c>
      <c r="C28" s="47" t="s">
        <v>218</v>
      </c>
      <c r="D28" s="46" t="s">
        <v>181</v>
      </c>
      <c r="E28" s="48">
        <v>0</v>
      </c>
      <c r="F28" s="49">
        <v>1.35</v>
      </c>
      <c r="G28" s="46" t="s">
        <v>106</v>
      </c>
      <c r="H28" s="46">
        <f>'Wind Conditions'!$C$6</f>
        <v>12</v>
      </c>
      <c r="I28" s="471">
        <f>'Wind Conditions'!$C$20</f>
        <v>9.8021333333333349E-2</v>
      </c>
      <c r="J28" s="56">
        <f>'Wind Conditions'!$D$20</f>
        <v>7.0999999999999994E-2</v>
      </c>
      <c r="K28" s="46" t="str">
        <f t="shared" si="23"/>
        <v>E</v>
      </c>
      <c r="L28" s="46">
        <f t="shared" si="24"/>
        <v>30</v>
      </c>
      <c r="M28" s="49">
        <v>0</v>
      </c>
      <c r="N28" s="46" t="s">
        <v>210</v>
      </c>
      <c r="O28" s="61">
        <f>'Wave and Current Conditions'!$O$13</f>
        <v>1.4727272727272727</v>
      </c>
      <c r="P28" s="61">
        <f>'Wave and Current Conditions'!$AD$13</f>
        <v>7.6416666666666657</v>
      </c>
      <c r="Q28" s="46">
        <f t="shared" si="25"/>
        <v>5</v>
      </c>
      <c r="R28" s="46">
        <f t="shared" si="1"/>
        <v>30</v>
      </c>
      <c r="S28" s="62" t="s">
        <v>205</v>
      </c>
      <c r="T28" s="32">
        <f t="shared" si="2"/>
        <v>30</v>
      </c>
      <c r="U28" s="66">
        <f>'Wave and Current Conditions'!$D$98</f>
        <v>0.12</v>
      </c>
      <c r="V28" s="46">
        <v>400</v>
      </c>
      <c r="W28" s="46">
        <v>600</v>
      </c>
      <c r="X28" s="49">
        <v>0.01</v>
      </c>
      <c r="Y28" s="248"/>
      <c r="Z28" s="239"/>
      <c r="AA28" s="239"/>
      <c r="AB28" s="239" t="str">
        <f t="shared" si="3"/>
        <v>'510003005'</v>
      </c>
      <c r="AC28" s="251" t="str">
        <f t="shared" si="19"/>
        <v>'SDE'</v>
      </c>
      <c r="AD28" s="239">
        <f t="shared" si="4"/>
        <v>30</v>
      </c>
      <c r="AE28" s="239">
        <f t="shared" si="5"/>
        <v>12</v>
      </c>
      <c r="AF28" s="239">
        <f t="shared" si="20"/>
        <v>1</v>
      </c>
      <c r="AG28" s="239" t="str">
        <f t="shared" si="6"/>
        <v>'E'</v>
      </c>
      <c r="AH28" s="239">
        <f t="shared" si="21"/>
        <v>30</v>
      </c>
      <c r="AI28" s="268">
        <f t="shared" si="7"/>
        <v>30</v>
      </c>
      <c r="AJ28" s="249">
        <f t="shared" si="8"/>
        <v>1.4727272727272727</v>
      </c>
      <c r="AK28" s="249">
        <f t="shared" si="9"/>
        <v>7.6416666666666657</v>
      </c>
      <c r="AL28" s="239">
        <f t="shared" si="10"/>
        <v>2.4</v>
      </c>
      <c r="AM28" s="239">
        <f t="shared" si="11"/>
        <v>5</v>
      </c>
      <c r="AN28" s="239">
        <v>0</v>
      </c>
      <c r="AO28" s="239">
        <v>15</v>
      </c>
      <c r="AP28" s="239">
        <f t="shared" si="12"/>
        <v>2.4</v>
      </c>
      <c r="AQ28" s="239">
        <v>0</v>
      </c>
      <c r="AR28" s="239">
        <v>0</v>
      </c>
      <c r="AS28" s="239">
        <f t="shared" si="13"/>
        <v>30</v>
      </c>
      <c r="AT28" s="239">
        <f t="shared" si="14"/>
        <v>0.12</v>
      </c>
      <c r="AU28" s="239" t="s">
        <v>14</v>
      </c>
      <c r="AV28" s="239" t="s">
        <v>15</v>
      </c>
      <c r="AW28" s="239" t="s">
        <v>14</v>
      </c>
      <c r="AX28" s="239" t="s">
        <v>15</v>
      </c>
      <c r="AY28" s="239">
        <v>0</v>
      </c>
      <c r="AZ28" s="239">
        <v>0</v>
      </c>
      <c r="BA28" s="239">
        <f t="shared" si="22"/>
        <v>1</v>
      </c>
      <c r="BB28" s="239">
        <f t="shared" si="15"/>
        <v>0</v>
      </c>
      <c r="BC28" s="239">
        <f t="shared" si="16"/>
        <v>1000</v>
      </c>
      <c r="BD28" s="239">
        <v>1</v>
      </c>
      <c r="BE28" s="239">
        <v>1</v>
      </c>
      <c r="BF28" s="239">
        <v>1</v>
      </c>
      <c r="BG28" s="239"/>
      <c r="BH28" s="239">
        <v>1</v>
      </c>
      <c r="BI28" s="239">
        <v>1</v>
      </c>
      <c r="BJ28" s="239">
        <f t="shared" si="17"/>
        <v>400</v>
      </c>
      <c r="BK28" s="239">
        <f t="shared" si="18"/>
        <v>1000</v>
      </c>
      <c r="BL28" s="239">
        <v>0</v>
      </c>
    </row>
    <row r="29" spans="1:64" s="33" customFormat="1" ht="12" customHeight="1" x14ac:dyDescent="0.2">
      <c r="A29" s="50" t="str">
        <f t="shared" si="0"/>
        <v>510003006</v>
      </c>
      <c r="B29" s="46">
        <v>5.0999999999999996</v>
      </c>
      <c r="C29" s="47" t="s">
        <v>218</v>
      </c>
      <c r="D29" s="51" t="s">
        <v>181</v>
      </c>
      <c r="E29" s="52">
        <v>0</v>
      </c>
      <c r="F29" s="53">
        <v>1.35</v>
      </c>
      <c r="G29" s="51" t="s">
        <v>106</v>
      </c>
      <c r="H29" s="51">
        <f>'Wind Conditions'!$C$6</f>
        <v>12</v>
      </c>
      <c r="I29" s="472">
        <f>'Wind Conditions'!$C$20</f>
        <v>9.8021333333333349E-2</v>
      </c>
      <c r="J29" s="57">
        <f>'Wind Conditions'!$D$20</f>
        <v>7.0999999999999994E-2</v>
      </c>
      <c r="K29" s="51" t="str">
        <f t="shared" si="23"/>
        <v>F</v>
      </c>
      <c r="L29" s="51">
        <f t="shared" si="24"/>
        <v>30</v>
      </c>
      <c r="M29" s="49">
        <v>0</v>
      </c>
      <c r="N29" s="46" t="s">
        <v>210</v>
      </c>
      <c r="O29" s="61">
        <f>'Wave and Current Conditions'!$O$13</f>
        <v>1.4727272727272727</v>
      </c>
      <c r="P29" s="61">
        <f>'Wave and Current Conditions'!$AD$13</f>
        <v>7.6416666666666657</v>
      </c>
      <c r="Q29" s="51">
        <f t="shared" si="25"/>
        <v>6</v>
      </c>
      <c r="R29" s="51">
        <f t="shared" si="1"/>
        <v>30</v>
      </c>
      <c r="S29" s="62" t="s">
        <v>205</v>
      </c>
      <c r="T29" s="33">
        <f t="shared" si="2"/>
        <v>30</v>
      </c>
      <c r="U29" s="66">
        <f>'Wave and Current Conditions'!$D$98</f>
        <v>0.12</v>
      </c>
      <c r="V29" s="46">
        <v>400</v>
      </c>
      <c r="W29" s="46">
        <v>600</v>
      </c>
      <c r="X29" s="53">
        <v>0.01</v>
      </c>
      <c r="Y29" s="252"/>
      <c r="Z29" s="250"/>
      <c r="AA29" s="250"/>
      <c r="AB29" s="239" t="str">
        <f t="shared" si="3"/>
        <v>'510003006'</v>
      </c>
      <c r="AC29" s="251" t="str">
        <f t="shared" si="19"/>
        <v>'SDE'</v>
      </c>
      <c r="AD29" s="239">
        <f t="shared" si="4"/>
        <v>30</v>
      </c>
      <c r="AE29" s="239">
        <f t="shared" si="5"/>
        <v>12</v>
      </c>
      <c r="AF29" s="239">
        <f t="shared" si="20"/>
        <v>1</v>
      </c>
      <c r="AG29" s="239" t="str">
        <f t="shared" si="6"/>
        <v>'F'</v>
      </c>
      <c r="AH29" s="239">
        <f t="shared" si="21"/>
        <v>30</v>
      </c>
      <c r="AI29" s="268">
        <f t="shared" si="7"/>
        <v>30</v>
      </c>
      <c r="AJ29" s="249">
        <f t="shared" si="8"/>
        <v>1.4727272727272727</v>
      </c>
      <c r="AK29" s="249">
        <f t="shared" si="9"/>
        <v>7.6416666666666657</v>
      </c>
      <c r="AL29" s="239">
        <f t="shared" si="10"/>
        <v>2.4</v>
      </c>
      <c r="AM29" s="239">
        <f t="shared" si="11"/>
        <v>6</v>
      </c>
      <c r="AN29" s="239">
        <v>0</v>
      </c>
      <c r="AO29" s="239">
        <v>15</v>
      </c>
      <c r="AP29" s="239">
        <f t="shared" si="12"/>
        <v>2.4</v>
      </c>
      <c r="AQ29" s="239">
        <v>0</v>
      </c>
      <c r="AR29" s="239">
        <v>0</v>
      </c>
      <c r="AS29" s="239">
        <f t="shared" si="13"/>
        <v>30</v>
      </c>
      <c r="AT29" s="239">
        <f t="shared" si="14"/>
        <v>0.12</v>
      </c>
      <c r="AU29" s="239" t="s">
        <v>14</v>
      </c>
      <c r="AV29" s="239" t="s">
        <v>15</v>
      </c>
      <c r="AW29" s="239" t="s">
        <v>14</v>
      </c>
      <c r="AX29" s="239" t="s">
        <v>15</v>
      </c>
      <c r="AY29" s="239">
        <v>0</v>
      </c>
      <c r="AZ29" s="239">
        <v>0</v>
      </c>
      <c r="BA29" s="239">
        <f t="shared" si="22"/>
        <v>1</v>
      </c>
      <c r="BB29" s="239">
        <f t="shared" si="15"/>
        <v>0</v>
      </c>
      <c r="BC29" s="239">
        <f t="shared" si="16"/>
        <v>1000</v>
      </c>
      <c r="BD29" s="239">
        <v>1</v>
      </c>
      <c r="BE29" s="239">
        <v>1</v>
      </c>
      <c r="BF29" s="239">
        <v>1</v>
      </c>
      <c r="BG29" s="239"/>
      <c r="BH29" s="239">
        <v>1</v>
      </c>
      <c r="BI29" s="239">
        <v>1</v>
      </c>
      <c r="BJ29" s="239">
        <f t="shared" si="17"/>
        <v>400</v>
      </c>
      <c r="BK29" s="239">
        <f t="shared" si="18"/>
        <v>1000</v>
      </c>
      <c r="BL29" s="239">
        <v>0</v>
      </c>
    </row>
    <row r="30" spans="1:64" s="32" customFormat="1" ht="12" customHeight="1" x14ac:dyDescent="0.2">
      <c r="A30" s="45" t="str">
        <f t="shared" si="0"/>
        <v>510003007</v>
      </c>
      <c r="B30" s="46">
        <v>5.0999999999999996</v>
      </c>
      <c r="C30" s="47" t="s">
        <v>218</v>
      </c>
      <c r="D30" s="46" t="s">
        <v>181</v>
      </c>
      <c r="E30" s="48">
        <v>0</v>
      </c>
      <c r="F30" s="49">
        <v>1.35</v>
      </c>
      <c r="G30" s="46" t="s">
        <v>106</v>
      </c>
      <c r="H30" s="46">
        <f>'Wind Conditions'!$C$6</f>
        <v>12</v>
      </c>
      <c r="I30" s="471">
        <f>'Wind Conditions'!$C$20</f>
        <v>9.8021333333333349E-2</v>
      </c>
      <c r="J30" s="56">
        <f>'Wind Conditions'!$D$20</f>
        <v>7.0999999999999994E-2</v>
      </c>
      <c r="K30" s="46" t="str">
        <f t="shared" si="23"/>
        <v>G</v>
      </c>
      <c r="L30" s="46">
        <f t="shared" si="24"/>
        <v>30</v>
      </c>
      <c r="M30" s="49">
        <v>0</v>
      </c>
      <c r="N30" s="46" t="s">
        <v>210</v>
      </c>
      <c r="O30" s="61">
        <f>'Wave and Current Conditions'!$O$13</f>
        <v>1.4727272727272727</v>
      </c>
      <c r="P30" s="61">
        <f>'Wave and Current Conditions'!$AD$13</f>
        <v>7.6416666666666657</v>
      </c>
      <c r="Q30" s="46">
        <f t="shared" si="25"/>
        <v>7</v>
      </c>
      <c r="R30" s="46">
        <f t="shared" si="1"/>
        <v>30</v>
      </c>
      <c r="S30" s="62" t="s">
        <v>205</v>
      </c>
      <c r="T30" s="32">
        <f t="shared" si="2"/>
        <v>30</v>
      </c>
      <c r="U30" s="66">
        <f>'Wave and Current Conditions'!$D$98</f>
        <v>0.12</v>
      </c>
      <c r="V30" s="46">
        <v>400</v>
      </c>
      <c r="W30" s="46">
        <v>600</v>
      </c>
      <c r="X30" s="49">
        <v>0.01</v>
      </c>
      <c r="Y30" s="248"/>
      <c r="Z30" s="239"/>
      <c r="AA30" s="239"/>
      <c r="AB30" s="239" t="str">
        <f t="shared" si="3"/>
        <v>'510003007'</v>
      </c>
      <c r="AC30" s="251" t="str">
        <f t="shared" si="19"/>
        <v>'SDE'</v>
      </c>
      <c r="AD30" s="239">
        <f t="shared" si="4"/>
        <v>30</v>
      </c>
      <c r="AE30" s="239">
        <f t="shared" si="5"/>
        <v>12</v>
      </c>
      <c r="AF30" s="239">
        <f t="shared" si="20"/>
        <v>1</v>
      </c>
      <c r="AG30" s="239" t="str">
        <f t="shared" si="6"/>
        <v>'G'</v>
      </c>
      <c r="AH30" s="239">
        <f t="shared" si="21"/>
        <v>30</v>
      </c>
      <c r="AI30" s="268">
        <f t="shared" si="7"/>
        <v>30</v>
      </c>
      <c r="AJ30" s="249">
        <f t="shared" si="8"/>
        <v>1.4727272727272727</v>
      </c>
      <c r="AK30" s="249">
        <f t="shared" si="9"/>
        <v>7.6416666666666657</v>
      </c>
      <c r="AL30" s="239">
        <f t="shared" si="10"/>
        <v>2.4</v>
      </c>
      <c r="AM30" s="239">
        <f t="shared" si="11"/>
        <v>7</v>
      </c>
      <c r="AN30" s="239">
        <v>0</v>
      </c>
      <c r="AO30" s="239">
        <v>15</v>
      </c>
      <c r="AP30" s="239">
        <f t="shared" si="12"/>
        <v>2.4</v>
      </c>
      <c r="AQ30" s="239">
        <v>0</v>
      </c>
      <c r="AR30" s="239">
        <v>0</v>
      </c>
      <c r="AS30" s="239">
        <f t="shared" si="13"/>
        <v>30</v>
      </c>
      <c r="AT30" s="239">
        <f t="shared" si="14"/>
        <v>0.12</v>
      </c>
      <c r="AU30" s="239" t="s">
        <v>14</v>
      </c>
      <c r="AV30" s="239" t="s">
        <v>15</v>
      </c>
      <c r="AW30" s="239" t="s">
        <v>14</v>
      </c>
      <c r="AX30" s="239" t="s">
        <v>15</v>
      </c>
      <c r="AY30" s="239">
        <v>0</v>
      </c>
      <c r="AZ30" s="239">
        <v>0</v>
      </c>
      <c r="BA30" s="239">
        <f t="shared" si="22"/>
        <v>1</v>
      </c>
      <c r="BB30" s="239">
        <f t="shared" si="15"/>
        <v>0</v>
      </c>
      <c r="BC30" s="239">
        <f t="shared" si="16"/>
        <v>1000</v>
      </c>
      <c r="BD30" s="239">
        <v>1</v>
      </c>
      <c r="BE30" s="239">
        <v>1</v>
      </c>
      <c r="BF30" s="239">
        <v>1</v>
      </c>
      <c r="BG30" s="239"/>
      <c r="BH30" s="239">
        <v>1</v>
      </c>
      <c r="BI30" s="239">
        <v>1</v>
      </c>
      <c r="BJ30" s="239">
        <f t="shared" si="17"/>
        <v>400</v>
      </c>
      <c r="BK30" s="239">
        <f t="shared" si="18"/>
        <v>1000</v>
      </c>
      <c r="BL30" s="239">
        <v>0</v>
      </c>
    </row>
    <row r="31" spans="1:64" s="32" customFormat="1" ht="12" customHeight="1" x14ac:dyDescent="0.2">
      <c r="A31" s="45" t="str">
        <f t="shared" si="0"/>
        <v>510003008</v>
      </c>
      <c r="B31" s="46">
        <v>5.0999999999999996</v>
      </c>
      <c r="C31" s="47" t="s">
        <v>218</v>
      </c>
      <c r="D31" s="46" t="s">
        <v>181</v>
      </c>
      <c r="E31" s="48">
        <v>0</v>
      </c>
      <c r="F31" s="49">
        <v>1.35</v>
      </c>
      <c r="G31" s="46" t="s">
        <v>106</v>
      </c>
      <c r="H31" s="46">
        <f>'Wind Conditions'!$C$6</f>
        <v>12</v>
      </c>
      <c r="I31" s="471">
        <f>'Wind Conditions'!$C$20</f>
        <v>9.8021333333333349E-2</v>
      </c>
      <c r="J31" s="56">
        <f>'Wind Conditions'!$D$20</f>
        <v>7.0999999999999994E-2</v>
      </c>
      <c r="K31" s="46" t="str">
        <f t="shared" si="23"/>
        <v>H</v>
      </c>
      <c r="L31" s="46">
        <f t="shared" si="24"/>
        <v>30</v>
      </c>
      <c r="M31" s="49">
        <v>0</v>
      </c>
      <c r="N31" s="46" t="s">
        <v>210</v>
      </c>
      <c r="O31" s="61">
        <f>'Wave and Current Conditions'!$O$13</f>
        <v>1.4727272727272727</v>
      </c>
      <c r="P31" s="61">
        <f>'Wave and Current Conditions'!$AD$13</f>
        <v>7.6416666666666657</v>
      </c>
      <c r="Q31" s="46">
        <f t="shared" si="25"/>
        <v>8</v>
      </c>
      <c r="R31" s="46">
        <f t="shared" si="1"/>
        <v>30</v>
      </c>
      <c r="S31" s="62" t="s">
        <v>205</v>
      </c>
      <c r="T31" s="32">
        <f t="shared" si="2"/>
        <v>30</v>
      </c>
      <c r="U31" s="66">
        <f>'Wave and Current Conditions'!$D$98</f>
        <v>0.12</v>
      </c>
      <c r="V31" s="46">
        <v>400</v>
      </c>
      <c r="W31" s="46">
        <v>600</v>
      </c>
      <c r="X31" s="49">
        <v>0.01</v>
      </c>
      <c r="Y31" s="248"/>
      <c r="Z31" s="239"/>
      <c r="AA31" s="239"/>
      <c r="AB31" s="239" t="str">
        <f t="shared" si="3"/>
        <v>'510003008'</v>
      </c>
      <c r="AC31" s="251" t="str">
        <f t="shared" si="19"/>
        <v>'SDE'</v>
      </c>
      <c r="AD31" s="239">
        <f t="shared" si="4"/>
        <v>30</v>
      </c>
      <c r="AE31" s="239">
        <f t="shared" si="5"/>
        <v>12</v>
      </c>
      <c r="AF31" s="239">
        <f t="shared" si="20"/>
        <v>1</v>
      </c>
      <c r="AG31" s="239" t="str">
        <f t="shared" si="6"/>
        <v>'H'</v>
      </c>
      <c r="AH31" s="239">
        <f t="shared" si="21"/>
        <v>30</v>
      </c>
      <c r="AI31" s="268">
        <f t="shared" si="7"/>
        <v>30</v>
      </c>
      <c r="AJ31" s="249">
        <f t="shared" si="8"/>
        <v>1.4727272727272727</v>
      </c>
      <c r="AK31" s="249">
        <f t="shared" si="9"/>
        <v>7.6416666666666657</v>
      </c>
      <c r="AL31" s="239">
        <f t="shared" si="10"/>
        <v>2.4</v>
      </c>
      <c r="AM31" s="239">
        <f t="shared" si="11"/>
        <v>8</v>
      </c>
      <c r="AN31" s="239">
        <v>0</v>
      </c>
      <c r="AO31" s="239">
        <v>15</v>
      </c>
      <c r="AP31" s="239">
        <f t="shared" si="12"/>
        <v>2.4</v>
      </c>
      <c r="AQ31" s="239">
        <v>0</v>
      </c>
      <c r="AR31" s="239">
        <v>0</v>
      </c>
      <c r="AS31" s="239">
        <f t="shared" si="13"/>
        <v>30</v>
      </c>
      <c r="AT31" s="239">
        <f t="shared" si="14"/>
        <v>0.12</v>
      </c>
      <c r="AU31" s="239" t="s">
        <v>14</v>
      </c>
      <c r="AV31" s="239" t="s">
        <v>15</v>
      </c>
      <c r="AW31" s="239" t="s">
        <v>14</v>
      </c>
      <c r="AX31" s="239" t="s">
        <v>15</v>
      </c>
      <c r="AY31" s="239">
        <v>0</v>
      </c>
      <c r="AZ31" s="239">
        <v>0</v>
      </c>
      <c r="BA31" s="239">
        <f t="shared" si="22"/>
        <v>1</v>
      </c>
      <c r="BB31" s="239">
        <f t="shared" si="15"/>
        <v>0</v>
      </c>
      <c r="BC31" s="239">
        <f t="shared" si="16"/>
        <v>1000</v>
      </c>
      <c r="BD31" s="239">
        <v>1</v>
      </c>
      <c r="BE31" s="239">
        <v>1</v>
      </c>
      <c r="BF31" s="239">
        <v>1</v>
      </c>
      <c r="BG31" s="239"/>
      <c r="BH31" s="239">
        <v>1</v>
      </c>
      <c r="BI31" s="239">
        <v>1</v>
      </c>
      <c r="BJ31" s="239">
        <f t="shared" si="17"/>
        <v>400</v>
      </c>
      <c r="BK31" s="239">
        <f t="shared" si="18"/>
        <v>1000</v>
      </c>
      <c r="BL31" s="239">
        <v>0</v>
      </c>
    </row>
    <row r="32" spans="1:64" s="33" customFormat="1" ht="12" customHeight="1" x14ac:dyDescent="0.2">
      <c r="A32" s="45" t="str">
        <f t="shared" si="0"/>
        <v>510003009</v>
      </c>
      <c r="B32" s="46">
        <v>5.0999999999999996</v>
      </c>
      <c r="C32" s="47" t="s">
        <v>218</v>
      </c>
      <c r="D32" s="46" t="s">
        <v>181</v>
      </c>
      <c r="E32" s="48">
        <v>0</v>
      </c>
      <c r="F32" s="49">
        <v>1.35</v>
      </c>
      <c r="G32" s="46" t="s">
        <v>106</v>
      </c>
      <c r="H32" s="46">
        <f>'Wind Conditions'!$C$6</f>
        <v>12</v>
      </c>
      <c r="I32" s="471">
        <f>'Wind Conditions'!$C$20</f>
        <v>9.8021333333333349E-2</v>
      </c>
      <c r="J32" s="56">
        <f>'Wind Conditions'!$D$20</f>
        <v>7.0999999999999994E-2</v>
      </c>
      <c r="K32" s="46" t="str">
        <f t="shared" si="23"/>
        <v>I</v>
      </c>
      <c r="L32" s="46">
        <f t="shared" si="24"/>
        <v>30</v>
      </c>
      <c r="M32" s="49">
        <v>0</v>
      </c>
      <c r="N32" s="46" t="s">
        <v>210</v>
      </c>
      <c r="O32" s="61">
        <f>'Wave and Current Conditions'!$O$13</f>
        <v>1.4727272727272727</v>
      </c>
      <c r="P32" s="61">
        <f>'Wave and Current Conditions'!$AD$13</f>
        <v>7.6416666666666657</v>
      </c>
      <c r="Q32" s="46">
        <f t="shared" si="25"/>
        <v>9</v>
      </c>
      <c r="R32" s="46">
        <f t="shared" si="1"/>
        <v>30</v>
      </c>
      <c r="S32" s="62" t="s">
        <v>205</v>
      </c>
      <c r="T32" s="32">
        <f t="shared" si="2"/>
        <v>30</v>
      </c>
      <c r="U32" s="66">
        <f>'Wave and Current Conditions'!$D$98</f>
        <v>0.12</v>
      </c>
      <c r="V32" s="46">
        <v>400</v>
      </c>
      <c r="W32" s="46">
        <v>600</v>
      </c>
      <c r="X32" s="49">
        <v>0.01</v>
      </c>
      <c r="Y32" s="248"/>
      <c r="Z32" s="250"/>
      <c r="AA32" s="250"/>
      <c r="AB32" s="239" t="str">
        <f t="shared" si="3"/>
        <v>'510003009'</v>
      </c>
      <c r="AC32" s="251" t="str">
        <f t="shared" si="19"/>
        <v>'SDE'</v>
      </c>
      <c r="AD32" s="239">
        <f t="shared" si="4"/>
        <v>30</v>
      </c>
      <c r="AE32" s="239">
        <f t="shared" si="5"/>
        <v>12</v>
      </c>
      <c r="AF32" s="239">
        <f t="shared" si="20"/>
        <v>1</v>
      </c>
      <c r="AG32" s="239" t="str">
        <f t="shared" si="6"/>
        <v>'I'</v>
      </c>
      <c r="AH32" s="239">
        <f t="shared" si="21"/>
        <v>30</v>
      </c>
      <c r="AI32" s="268">
        <f t="shared" si="7"/>
        <v>30</v>
      </c>
      <c r="AJ32" s="249">
        <f t="shared" si="8"/>
        <v>1.4727272727272727</v>
      </c>
      <c r="AK32" s="249">
        <f t="shared" si="9"/>
        <v>7.6416666666666657</v>
      </c>
      <c r="AL32" s="239">
        <f t="shared" si="10"/>
        <v>2.4</v>
      </c>
      <c r="AM32" s="239">
        <f t="shared" si="11"/>
        <v>9</v>
      </c>
      <c r="AN32" s="239">
        <v>0</v>
      </c>
      <c r="AO32" s="239">
        <v>15</v>
      </c>
      <c r="AP32" s="239">
        <f t="shared" si="12"/>
        <v>2.4</v>
      </c>
      <c r="AQ32" s="239">
        <v>0</v>
      </c>
      <c r="AR32" s="239">
        <v>0</v>
      </c>
      <c r="AS32" s="239">
        <f t="shared" si="13"/>
        <v>30</v>
      </c>
      <c r="AT32" s="239">
        <f t="shared" si="14"/>
        <v>0.12</v>
      </c>
      <c r="AU32" s="239" t="s">
        <v>14</v>
      </c>
      <c r="AV32" s="239" t="s">
        <v>15</v>
      </c>
      <c r="AW32" s="239" t="s">
        <v>14</v>
      </c>
      <c r="AX32" s="239" t="s">
        <v>15</v>
      </c>
      <c r="AY32" s="239">
        <v>0</v>
      </c>
      <c r="AZ32" s="239">
        <v>0</v>
      </c>
      <c r="BA32" s="239">
        <f t="shared" si="22"/>
        <v>1</v>
      </c>
      <c r="BB32" s="239">
        <f t="shared" si="15"/>
        <v>0</v>
      </c>
      <c r="BC32" s="239">
        <f t="shared" si="16"/>
        <v>1000</v>
      </c>
      <c r="BD32" s="239">
        <v>1</v>
      </c>
      <c r="BE32" s="239">
        <v>1</v>
      </c>
      <c r="BF32" s="239">
        <v>1</v>
      </c>
      <c r="BG32" s="239"/>
      <c r="BH32" s="239">
        <v>1</v>
      </c>
      <c r="BI32" s="239">
        <v>1</v>
      </c>
      <c r="BJ32" s="239">
        <f t="shared" si="17"/>
        <v>400</v>
      </c>
      <c r="BK32" s="239">
        <f t="shared" si="18"/>
        <v>1000</v>
      </c>
      <c r="BL32" s="239">
        <v>0</v>
      </c>
    </row>
    <row r="33" spans="1:64" s="32" customFormat="1" ht="12" customHeight="1" x14ac:dyDescent="0.2">
      <c r="A33" s="45" t="str">
        <f t="shared" si="0"/>
        <v>510003010</v>
      </c>
      <c r="B33" s="46">
        <v>5.0999999999999996</v>
      </c>
      <c r="C33" s="47" t="s">
        <v>218</v>
      </c>
      <c r="D33" s="46" t="s">
        <v>181</v>
      </c>
      <c r="E33" s="48">
        <v>0</v>
      </c>
      <c r="F33" s="49">
        <v>1.35</v>
      </c>
      <c r="G33" s="45" t="s">
        <v>106</v>
      </c>
      <c r="H33" s="46">
        <f>'Wind Conditions'!$C$6</f>
        <v>12</v>
      </c>
      <c r="I33" s="471">
        <f>'Wind Conditions'!$C$20</f>
        <v>9.8021333333333349E-2</v>
      </c>
      <c r="J33" s="56">
        <f>'Wind Conditions'!$D$20</f>
        <v>7.0999999999999994E-2</v>
      </c>
      <c r="K33" s="46" t="str">
        <f t="shared" si="23"/>
        <v>J</v>
      </c>
      <c r="L33" s="46">
        <f t="shared" si="24"/>
        <v>30</v>
      </c>
      <c r="M33" s="49">
        <v>0</v>
      </c>
      <c r="N33" s="46" t="s">
        <v>210</v>
      </c>
      <c r="O33" s="61">
        <f>'Wave and Current Conditions'!$O$13</f>
        <v>1.4727272727272727</v>
      </c>
      <c r="P33" s="61">
        <f>'Wave and Current Conditions'!$AD$13</f>
        <v>7.6416666666666657</v>
      </c>
      <c r="Q33" s="46">
        <f t="shared" si="25"/>
        <v>10</v>
      </c>
      <c r="R33" s="46">
        <f t="shared" si="1"/>
        <v>30</v>
      </c>
      <c r="S33" s="62" t="s">
        <v>205</v>
      </c>
      <c r="T33" s="32">
        <f t="shared" si="2"/>
        <v>30</v>
      </c>
      <c r="U33" s="66">
        <f>'Wave and Current Conditions'!$D$98</f>
        <v>0.12</v>
      </c>
      <c r="V33" s="46">
        <v>400</v>
      </c>
      <c r="W33" s="46">
        <v>600</v>
      </c>
      <c r="X33" s="49">
        <v>0.01</v>
      </c>
      <c r="Y33" s="248"/>
      <c r="Z33" s="239"/>
      <c r="AA33" s="239"/>
      <c r="AB33" s="239" t="str">
        <f t="shared" si="3"/>
        <v>'510003010'</v>
      </c>
      <c r="AC33" s="251" t="str">
        <f t="shared" si="19"/>
        <v>'SDE'</v>
      </c>
      <c r="AD33" s="239">
        <f t="shared" si="4"/>
        <v>30</v>
      </c>
      <c r="AE33" s="239">
        <f t="shared" si="5"/>
        <v>12</v>
      </c>
      <c r="AF33" s="239">
        <f t="shared" si="20"/>
        <v>1</v>
      </c>
      <c r="AG33" s="239" t="str">
        <f t="shared" si="6"/>
        <v>'J'</v>
      </c>
      <c r="AH33" s="239">
        <f t="shared" si="21"/>
        <v>30</v>
      </c>
      <c r="AI33" s="268">
        <f t="shared" si="7"/>
        <v>30</v>
      </c>
      <c r="AJ33" s="249">
        <f t="shared" si="8"/>
        <v>1.4727272727272727</v>
      </c>
      <c r="AK33" s="249">
        <f t="shared" si="9"/>
        <v>7.6416666666666657</v>
      </c>
      <c r="AL33" s="239">
        <f t="shared" si="10"/>
        <v>2.4</v>
      </c>
      <c r="AM33" s="239">
        <f t="shared" si="11"/>
        <v>10</v>
      </c>
      <c r="AN33" s="239">
        <v>0</v>
      </c>
      <c r="AO33" s="239">
        <v>15</v>
      </c>
      <c r="AP33" s="239">
        <f t="shared" si="12"/>
        <v>2.4</v>
      </c>
      <c r="AQ33" s="239">
        <v>0</v>
      </c>
      <c r="AR33" s="239">
        <v>0</v>
      </c>
      <c r="AS33" s="239">
        <f t="shared" si="13"/>
        <v>30</v>
      </c>
      <c r="AT33" s="239">
        <f t="shared" si="14"/>
        <v>0.12</v>
      </c>
      <c r="AU33" s="239" t="s">
        <v>14</v>
      </c>
      <c r="AV33" s="239" t="s">
        <v>15</v>
      </c>
      <c r="AW33" s="239" t="s">
        <v>14</v>
      </c>
      <c r="AX33" s="239" t="s">
        <v>15</v>
      </c>
      <c r="AY33" s="239">
        <v>0</v>
      </c>
      <c r="AZ33" s="239">
        <v>0</v>
      </c>
      <c r="BA33" s="239">
        <f t="shared" si="22"/>
        <v>1</v>
      </c>
      <c r="BB33" s="239">
        <f t="shared" si="15"/>
        <v>0</v>
      </c>
      <c r="BC33" s="239">
        <f t="shared" si="16"/>
        <v>1000</v>
      </c>
      <c r="BD33" s="239">
        <v>1</v>
      </c>
      <c r="BE33" s="239">
        <v>1</v>
      </c>
      <c r="BF33" s="239">
        <v>1</v>
      </c>
      <c r="BG33" s="239"/>
      <c r="BH33" s="239">
        <v>1</v>
      </c>
      <c r="BI33" s="239">
        <v>1</v>
      </c>
      <c r="BJ33" s="239">
        <f t="shared" si="17"/>
        <v>400</v>
      </c>
      <c r="BK33" s="239">
        <f t="shared" si="18"/>
        <v>1000</v>
      </c>
      <c r="BL33" s="239">
        <v>0</v>
      </c>
    </row>
    <row r="34" spans="1:64" s="32" customFormat="1" ht="12" customHeight="1" x14ac:dyDescent="0.2">
      <c r="A34" s="45" t="str">
        <f t="shared" si="0"/>
        <v>510003011</v>
      </c>
      <c r="B34" s="46">
        <v>5.0999999999999996</v>
      </c>
      <c r="C34" s="47" t="s">
        <v>218</v>
      </c>
      <c r="D34" s="46" t="s">
        <v>181</v>
      </c>
      <c r="E34" s="48">
        <v>0</v>
      </c>
      <c r="F34" s="49">
        <v>1.35</v>
      </c>
      <c r="G34" s="46" t="s">
        <v>106</v>
      </c>
      <c r="H34" s="46">
        <f>'Wind Conditions'!$C$6</f>
        <v>12</v>
      </c>
      <c r="I34" s="471">
        <f>'Wind Conditions'!$C$20</f>
        <v>9.8021333333333349E-2</v>
      </c>
      <c r="J34" s="56">
        <f>'Wind Conditions'!$D$20</f>
        <v>7.0999999999999994E-2</v>
      </c>
      <c r="K34" s="46" t="str">
        <f t="shared" si="23"/>
        <v>K</v>
      </c>
      <c r="L34" s="46">
        <f t="shared" si="24"/>
        <v>30</v>
      </c>
      <c r="M34" s="49">
        <v>0</v>
      </c>
      <c r="N34" s="46" t="s">
        <v>210</v>
      </c>
      <c r="O34" s="61">
        <f>'Wave and Current Conditions'!$O$13</f>
        <v>1.4727272727272727</v>
      </c>
      <c r="P34" s="61">
        <f>'Wave and Current Conditions'!$AD$13</f>
        <v>7.6416666666666657</v>
      </c>
      <c r="Q34" s="46">
        <f t="shared" si="25"/>
        <v>11</v>
      </c>
      <c r="R34" s="46">
        <f t="shared" si="1"/>
        <v>30</v>
      </c>
      <c r="S34" s="62" t="s">
        <v>205</v>
      </c>
      <c r="T34" s="32">
        <f t="shared" si="2"/>
        <v>30</v>
      </c>
      <c r="U34" s="66">
        <f>'Wave and Current Conditions'!$D$98</f>
        <v>0.12</v>
      </c>
      <c r="V34" s="46">
        <v>400</v>
      </c>
      <c r="W34" s="46">
        <v>600</v>
      </c>
      <c r="X34" s="49">
        <v>0.01</v>
      </c>
      <c r="Y34" s="248"/>
      <c r="Z34" s="239"/>
      <c r="AA34" s="239"/>
      <c r="AB34" s="239" t="str">
        <f t="shared" si="3"/>
        <v>'510003011'</v>
      </c>
      <c r="AC34" s="251" t="str">
        <f t="shared" si="19"/>
        <v>'SDE'</v>
      </c>
      <c r="AD34" s="239">
        <f t="shared" si="4"/>
        <v>30</v>
      </c>
      <c r="AE34" s="239">
        <f t="shared" si="5"/>
        <v>12</v>
      </c>
      <c r="AF34" s="239">
        <f t="shared" si="20"/>
        <v>1</v>
      </c>
      <c r="AG34" s="239" t="str">
        <f t="shared" si="6"/>
        <v>'K'</v>
      </c>
      <c r="AH34" s="239">
        <f t="shared" si="21"/>
        <v>30</v>
      </c>
      <c r="AI34" s="268">
        <f t="shared" si="7"/>
        <v>30</v>
      </c>
      <c r="AJ34" s="249">
        <f t="shared" si="8"/>
        <v>1.4727272727272727</v>
      </c>
      <c r="AK34" s="249">
        <f t="shared" si="9"/>
        <v>7.6416666666666657</v>
      </c>
      <c r="AL34" s="239">
        <f t="shared" si="10"/>
        <v>2.4</v>
      </c>
      <c r="AM34" s="239">
        <f t="shared" si="11"/>
        <v>11</v>
      </c>
      <c r="AN34" s="239">
        <v>0</v>
      </c>
      <c r="AO34" s="239">
        <v>15</v>
      </c>
      <c r="AP34" s="239">
        <f t="shared" si="12"/>
        <v>2.4</v>
      </c>
      <c r="AQ34" s="239">
        <v>0</v>
      </c>
      <c r="AR34" s="239">
        <v>0</v>
      </c>
      <c r="AS34" s="239">
        <f t="shared" si="13"/>
        <v>30</v>
      </c>
      <c r="AT34" s="239">
        <f t="shared" si="14"/>
        <v>0.12</v>
      </c>
      <c r="AU34" s="239" t="s">
        <v>14</v>
      </c>
      <c r="AV34" s="239" t="s">
        <v>15</v>
      </c>
      <c r="AW34" s="239" t="s">
        <v>14</v>
      </c>
      <c r="AX34" s="239" t="s">
        <v>15</v>
      </c>
      <c r="AY34" s="239">
        <v>0</v>
      </c>
      <c r="AZ34" s="239">
        <v>0</v>
      </c>
      <c r="BA34" s="239">
        <f t="shared" si="22"/>
        <v>1</v>
      </c>
      <c r="BB34" s="239">
        <f t="shared" si="15"/>
        <v>0</v>
      </c>
      <c r="BC34" s="239">
        <f t="shared" si="16"/>
        <v>1000</v>
      </c>
      <c r="BD34" s="239">
        <v>1</v>
      </c>
      <c r="BE34" s="239">
        <v>1</v>
      </c>
      <c r="BF34" s="239">
        <v>1</v>
      </c>
      <c r="BG34" s="239"/>
      <c r="BH34" s="239">
        <v>1</v>
      </c>
      <c r="BI34" s="239">
        <v>1</v>
      </c>
      <c r="BJ34" s="239">
        <f t="shared" si="17"/>
        <v>400</v>
      </c>
      <c r="BK34" s="239">
        <f t="shared" si="18"/>
        <v>1000</v>
      </c>
      <c r="BL34" s="239">
        <v>0</v>
      </c>
    </row>
    <row r="35" spans="1:64" s="33" customFormat="1" ht="12" customHeight="1" x14ac:dyDescent="0.2">
      <c r="A35" s="50" t="str">
        <f t="shared" si="0"/>
        <v>510003012</v>
      </c>
      <c r="B35" s="46">
        <v>5.0999999999999996</v>
      </c>
      <c r="C35" s="47" t="s">
        <v>218</v>
      </c>
      <c r="D35" s="51" t="s">
        <v>181</v>
      </c>
      <c r="E35" s="52">
        <v>0</v>
      </c>
      <c r="F35" s="53">
        <v>1.35</v>
      </c>
      <c r="G35" s="51" t="s">
        <v>106</v>
      </c>
      <c r="H35" s="51">
        <f>'Wind Conditions'!$C$6</f>
        <v>12</v>
      </c>
      <c r="I35" s="472">
        <f>'Wind Conditions'!$C$20</f>
        <v>9.8021333333333349E-2</v>
      </c>
      <c r="J35" s="57">
        <f>'Wind Conditions'!$D$20</f>
        <v>7.0999999999999994E-2</v>
      </c>
      <c r="K35" s="51" t="str">
        <f t="shared" si="23"/>
        <v>L</v>
      </c>
      <c r="L35" s="51">
        <f t="shared" si="24"/>
        <v>30</v>
      </c>
      <c r="M35" s="49">
        <v>0</v>
      </c>
      <c r="N35" s="46" t="s">
        <v>210</v>
      </c>
      <c r="O35" s="61">
        <f>'Wave and Current Conditions'!$O$13</f>
        <v>1.4727272727272727</v>
      </c>
      <c r="P35" s="61">
        <f>'Wave and Current Conditions'!$AD$13</f>
        <v>7.6416666666666657</v>
      </c>
      <c r="Q35" s="51">
        <f t="shared" si="25"/>
        <v>12</v>
      </c>
      <c r="R35" s="51">
        <f t="shared" si="1"/>
        <v>30</v>
      </c>
      <c r="S35" s="62" t="s">
        <v>205</v>
      </c>
      <c r="T35" s="33">
        <f t="shared" si="2"/>
        <v>30</v>
      </c>
      <c r="U35" s="66">
        <f>'Wave and Current Conditions'!$D$98</f>
        <v>0.12</v>
      </c>
      <c r="V35" s="46">
        <v>400</v>
      </c>
      <c r="W35" s="46">
        <v>600</v>
      </c>
      <c r="X35" s="53">
        <v>0.01</v>
      </c>
      <c r="Y35" s="252"/>
      <c r="Z35" s="250"/>
      <c r="AA35" s="250"/>
      <c r="AB35" s="239" t="str">
        <f t="shared" si="3"/>
        <v>'510003012'</v>
      </c>
      <c r="AC35" s="251" t="str">
        <f t="shared" si="19"/>
        <v>'SDE'</v>
      </c>
      <c r="AD35" s="239">
        <f t="shared" si="4"/>
        <v>30</v>
      </c>
      <c r="AE35" s="239">
        <f t="shared" si="5"/>
        <v>12</v>
      </c>
      <c r="AF35" s="239">
        <f t="shared" si="20"/>
        <v>1</v>
      </c>
      <c r="AG35" s="239" t="str">
        <f t="shared" si="6"/>
        <v>'L'</v>
      </c>
      <c r="AH35" s="239">
        <f t="shared" si="21"/>
        <v>30</v>
      </c>
      <c r="AI35" s="268">
        <f t="shared" si="7"/>
        <v>30</v>
      </c>
      <c r="AJ35" s="249">
        <f t="shared" si="8"/>
        <v>1.4727272727272727</v>
      </c>
      <c r="AK35" s="249">
        <f t="shared" si="9"/>
        <v>7.6416666666666657</v>
      </c>
      <c r="AL35" s="239">
        <f t="shared" si="10"/>
        <v>2.4</v>
      </c>
      <c r="AM35" s="239">
        <f t="shared" si="11"/>
        <v>12</v>
      </c>
      <c r="AN35" s="239">
        <v>0</v>
      </c>
      <c r="AO35" s="239">
        <v>15</v>
      </c>
      <c r="AP35" s="239">
        <f t="shared" si="12"/>
        <v>2.4</v>
      </c>
      <c r="AQ35" s="239">
        <v>0</v>
      </c>
      <c r="AR35" s="239">
        <v>0</v>
      </c>
      <c r="AS35" s="239">
        <f t="shared" si="13"/>
        <v>30</v>
      </c>
      <c r="AT35" s="239">
        <f t="shared" si="14"/>
        <v>0.12</v>
      </c>
      <c r="AU35" s="239" t="s">
        <v>14</v>
      </c>
      <c r="AV35" s="239" t="s">
        <v>15</v>
      </c>
      <c r="AW35" s="239" t="s">
        <v>14</v>
      </c>
      <c r="AX35" s="239" t="s">
        <v>15</v>
      </c>
      <c r="AY35" s="239">
        <v>0</v>
      </c>
      <c r="AZ35" s="239">
        <v>0</v>
      </c>
      <c r="BA35" s="239">
        <f t="shared" si="22"/>
        <v>1</v>
      </c>
      <c r="BB35" s="239">
        <f t="shared" si="15"/>
        <v>0</v>
      </c>
      <c r="BC35" s="239">
        <f t="shared" si="16"/>
        <v>1000</v>
      </c>
      <c r="BD35" s="239">
        <v>1</v>
      </c>
      <c r="BE35" s="239">
        <v>1</v>
      </c>
      <c r="BF35" s="239">
        <v>1</v>
      </c>
      <c r="BG35" s="239"/>
      <c r="BH35" s="239">
        <v>1</v>
      </c>
      <c r="BI35" s="239">
        <v>1</v>
      </c>
      <c r="BJ35" s="239">
        <f t="shared" si="17"/>
        <v>400</v>
      </c>
      <c r="BK35" s="239">
        <f t="shared" si="18"/>
        <v>1000</v>
      </c>
      <c r="BL35" s="239">
        <v>0</v>
      </c>
    </row>
    <row r="36" spans="1:64" s="32" customFormat="1" ht="12" customHeight="1" x14ac:dyDescent="0.2">
      <c r="A36" s="45" t="str">
        <f t="shared" si="0"/>
        <v>510003013</v>
      </c>
      <c r="B36" s="46">
        <v>5.0999999999999996</v>
      </c>
      <c r="C36" s="47" t="s">
        <v>218</v>
      </c>
      <c r="D36" s="46" t="s">
        <v>181</v>
      </c>
      <c r="E36" s="48">
        <v>0</v>
      </c>
      <c r="F36" s="49">
        <v>1.35</v>
      </c>
      <c r="G36" s="46" t="s">
        <v>106</v>
      </c>
      <c r="H36" s="46">
        <f>'Wind Conditions'!$C$6</f>
        <v>12</v>
      </c>
      <c r="I36" s="471">
        <f>'Wind Conditions'!$C$20</f>
        <v>9.8021333333333349E-2</v>
      </c>
      <c r="J36" s="56">
        <f>'Wind Conditions'!$D$20</f>
        <v>7.0999999999999994E-2</v>
      </c>
      <c r="K36" s="46" t="str">
        <f t="shared" si="23"/>
        <v>M</v>
      </c>
      <c r="L36" s="46">
        <f t="shared" si="24"/>
        <v>30</v>
      </c>
      <c r="M36" s="49">
        <v>0</v>
      </c>
      <c r="N36" s="46" t="s">
        <v>210</v>
      </c>
      <c r="O36" s="61">
        <f>'Wave and Current Conditions'!$O$13</f>
        <v>1.4727272727272727</v>
      </c>
      <c r="P36" s="61">
        <f>'Wave and Current Conditions'!$AD$13</f>
        <v>7.6416666666666657</v>
      </c>
      <c r="Q36" s="46">
        <f t="shared" si="25"/>
        <v>13</v>
      </c>
      <c r="R36" s="46">
        <f t="shared" si="1"/>
        <v>30</v>
      </c>
      <c r="S36" s="62" t="s">
        <v>205</v>
      </c>
      <c r="T36" s="32">
        <f t="shared" si="2"/>
        <v>30</v>
      </c>
      <c r="U36" s="66">
        <f>'Wave and Current Conditions'!$D$98</f>
        <v>0.12</v>
      </c>
      <c r="V36" s="46">
        <v>400</v>
      </c>
      <c r="W36" s="46">
        <v>600</v>
      </c>
      <c r="X36" s="49">
        <v>0.01</v>
      </c>
      <c r="Y36" s="248"/>
      <c r="Z36" s="239"/>
      <c r="AA36" s="239"/>
      <c r="AB36" s="239" t="str">
        <f t="shared" si="3"/>
        <v>'510003013'</v>
      </c>
      <c r="AC36" s="251" t="str">
        <f t="shared" si="19"/>
        <v>'SDE'</v>
      </c>
      <c r="AD36" s="239">
        <f t="shared" si="4"/>
        <v>30</v>
      </c>
      <c r="AE36" s="239">
        <f t="shared" si="5"/>
        <v>12</v>
      </c>
      <c r="AF36" s="239">
        <f t="shared" si="20"/>
        <v>1</v>
      </c>
      <c r="AG36" s="239" t="str">
        <f t="shared" si="6"/>
        <v>'M'</v>
      </c>
      <c r="AH36" s="239">
        <f t="shared" si="21"/>
        <v>30</v>
      </c>
      <c r="AI36" s="268">
        <f t="shared" si="7"/>
        <v>30</v>
      </c>
      <c r="AJ36" s="249">
        <f t="shared" si="8"/>
        <v>1.4727272727272727</v>
      </c>
      <c r="AK36" s="249">
        <f t="shared" si="9"/>
        <v>7.6416666666666657</v>
      </c>
      <c r="AL36" s="239">
        <f t="shared" si="10"/>
        <v>2.4</v>
      </c>
      <c r="AM36" s="239">
        <f t="shared" si="11"/>
        <v>13</v>
      </c>
      <c r="AN36" s="239">
        <v>0</v>
      </c>
      <c r="AO36" s="239">
        <v>15</v>
      </c>
      <c r="AP36" s="239">
        <f t="shared" si="12"/>
        <v>2.4</v>
      </c>
      <c r="AQ36" s="239">
        <v>0</v>
      </c>
      <c r="AR36" s="239">
        <v>0</v>
      </c>
      <c r="AS36" s="239">
        <f t="shared" si="13"/>
        <v>30</v>
      </c>
      <c r="AT36" s="239">
        <f t="shared" si="14"/>
        <v>0.12</v>
      </c>
      <c r="AU36" s="239" t="s">
        <v>14</v>
      </c>
      <c r="AV36" s="239" t="s">
        <v>15</v>
      </c>
      <c r="AW36" s="239" t="s">
        <v>14</v>
      </c>
      <c r="AX36" s="239" t="s">
        <v>15</v>
      </c>
      <c r="AY36" s="239">
        <v>0</v>
      </c>
      <c r="AZ36" s="239">
        <v>0</v>
      </c>
      <c r="BA36" s="239">
        <f t="shared" si="22"/>
        <v>1</v>
      </c>
      <c r="BB36" s="239">
        <f t="shared" si="15"/>
        <v>0</v>
      </c>
      <c r="BC36" s="239">
        <f t="shared" si="16"/>
        <v>1000</v>
      </c>
      <c r="BD36" s="239">
        <v>1</v>
      </c>
      <c r="BE36" s="239">
        <v>1</v>
      </c>
      <c r="BF36" s="239">
        <v>1</v>
      </c>
      <c r="BG36" s="239"/>
      <c r="BH36" s="239">
        <v>1</v>
      </c>
      <c r="BI36" s="239">
        <v>1</v>
      </c>
      <c r="BJ36" s="239">
        <f t="shared" si="17"/>
        <v>400</v>
      </c>
      <c r="BK36" s="239">
        <f t="shared" si="18"/>
        <v>1000</v>
      </c>
      <c r="BL36" s="239">
        <v>0</v>
      </c>
    </row>
    <row r="37" spans="1:64" s="32" customFormat="1" ht="12" customHeight="1" x14ac:dyDescent="0.2">
      <c r="A37" s="45" t="str">
        <f t="shared" si="0"/>
        <v>510003014</v>
      </c>
      <c r="B37" s="46">
        <v>5.0999999999999996</v>
      </c>
      <c r="C37" s="47" t="s">
        <v>218</v>
      </c>
      <c r="D37" s="46" t="s">
        <v>181</v>
      </c>
      <c r="E37" s="48">
        <v>0</v>
      </c>
      <c r="F37" s="49">
        <v>1.35</v>
      </c>
      <c r="G37" s="46" t="s">
        <v>106</v>
      </c>
      <c r="H37" s="46">
        <f>'Wind Conditions'!$C$6</f>
        <v>12</v>
      </c>
      <c r="I37" s="471">
        <f>'Wind Conditions'!$C$20</f>
        <v>9.8021333333333349E-2</v>
      </c>
      <c r="J37" s="56">
        <f>'Wind Conditions'!$D$20</f>
        <v>7.0999999999999994E-2</v>
      </c>
      <c r="K37" s="46" t="str">
        <f t="shared" si="23"/>
        <v>N</v>
      </c>
      <c r="L37" s="46">
        <f t="shared" si="24"/>
        <v>30</v>
      </c>
      <c r="M37" s="49">
        <v>0</v>
      </c>
      <c r="N37" s="46" t="s">
        <v>210</v>
      </c>
      <c r="O37" s="61">
        <f>'Wave and Current Conditions'!$O$13</f>
        <v>1.4727272727272727</v>
      </c>
      <c r="P37" s="61">
        <f>'Wave and Current Conditions'!$AD$13</f>
        <v>7.6416666666666657</v>
      </c>
      <c r="Q37" s="46">
        <f t="shared" si="25"/>
        <v>14</v>
      </c>
      <c r="R37" s="46">
        <f t="shared" si="1"/>
        <v>30</v>
      </c>
      <c r="S37" s="62" t="s">
        <v>205</v>
      </c>
      <c r="T37" s="32">
        <f t="shared" si="2"/>
        <v>30</v>
      </c>
      <c r="U37" s="66">
        <f>'Wave and Current Conditions'!$D$98</f>
        <v>0.12</v>
      </c>
      <c r="V37" s="46">
        <v>400</v>
      </c>
      <c r="W37" s="46">
        <v>600</v>
      </c>
      <c r="X37" s="49">
        <v>0.01</v>
      </c>
      <c r="Y37" s="248"/>
      <c r="Z37" s="239"/>
      <c r="AA37" s="239"/>
      <c r="AB37" s="239" t="str">
        <f t="shared" si="3"/>
        <v>'510003014'</v>
      </c>
      <c r="AC37" s="251" t="str">
        <f t="shared" si="19"/>
        <v>'SDE'</v>
      </c>
      <c r="AD37" s="239">
        <f t="shared" si="4"/>
        <v>30</v>
      </c>
      <c r="AE37" s="239">
        <f t="shared" si="5"/>
        <v>12</v>
      </c>
      <c r="AF37" s="239">
        <f t="shared" si="20"/>
        <v>1</v>
      </c>
      <c r="AG37" s="239" t="str">
        <f t="shared" si="6"/>
        <v>'N'</v>
      </c>
      <c r="AH37" s="239">
        <f t="shared" si="21"/>
        <v>30</v>
      </c>
      <c r="AI37" s="268">
        <f t="shared" si="7"/>
        <v>30</v>
      </c>
      <c r="AJ37" s="249">
        <f t="shared" si="8"/>
        <v>1.4727272727272727</v>
      </c>
      <c r="AK37" s="249">
        <f t="shared" si="9"/>
        <v>7.6416666666666657</v>
      </c>
      <c r="AL37" s="239">
        <f t="shared" si="10"/>
        <v>2.4</v>
      </c>
      <c r="AM37" s="239">
        <f t="shared" si="11"/>
        <v>14</v>
      </c>
      <c r="AN37" s="239">
        <v>0</v>
      </c>
      <c r="AO37" s="239">
        <v>15</v>
      </c>
      <c r="AP37" s="239">
        <f t="shared" si="12"/>
        <v>2.4</v>
      </c>
      <c r="AQ37" s="239">
        <v>0</v>
      </c>
      <c r="AR37" s="239">
        <v>0</v>
      </c>
      <c r="AS37" s="239">
        <f t="shared" si="13"/>
        <v>30</v>
      </c>
      <c r="AT37" s="239">
        <f t="shared" si="14"/>
        <v>0.12</v>
      </c>
      <c r="AU37" s="239" t="s">
        <v>14</v>
      </c>
      <c r="AV37" s="239" t="s">
        <v>15</v>
      </c>
      <c r="AW37" s="239" t="s">
        <v>14</v>
      </c>
      <c r="AX37" s="239" t="s">
        <v>15</v>
      </c>
      <c r="AY37" s="239">
        <v>0</v>
      </c>
      <c r="AZ37" s="239">
        <v>0</v>
      </c>
      <c r="BA37" s="239">
        <f t="shared" si="22"/>
        <v>1</v>
      </c>
      <c r="BB37" s="239">
        <f t="shared" si="15"/>
        <v>0</v>
      </c>
      <c r="BC37" s="239">
        <f t="shared" si="16"/>
        <v>1000</v>
      </c>
      <c r="BD37" s="239">
        <v>1</v>
      </c>
      <c r="BE37" s="239">
        <v>1</v>
      </c>
      <c r="BF37" s="239">
        <v>1</v>
      </c>
      <c r="BG37" s="239"/>
      <c r="BH37" s="239">
        <v>1</v>
      </c>
      <c r="BI37" s="239">
        <v>1</v>
      </c>
      <c r="BJ37" s="239">
        <f t="shared" si="17"/>
        <v>400</v>
      </c>
      <c r="BK37" s="239">
        <f t="shared" si="18"/>
        <v>1000</v>
      </c>
      <c r="BL37" s="239">
        <v>0</v>
      </c>
    </row>
    <row r="38" spans="1:64" s="33" customFormat="1" ht="12" customHeight="1" x14ac:dyDescent="0.2">
      <c r="A38" s="45" t="str">
        <f t="shared" ref="A38:A69" si="26">TEXT(B38*10,"00")&amp;TEXT(E38,"00")&amp;TEXT(L38,"000")&amp;TEXT(Q38,"00")</f>
        <v>510003015</v>
      </c>
      <c r="B38" s="46">
        <v>5.0999999999999996</v>
      </c>
      <c r="C38" s="47" t="s">
        <v>218</v>
      </c>
      <c r="D38" s="46" t="s">
        <v>181</v>
      </c>
      <c r="E38" s="48">
        <v>0</v>
      </c>
      <c r="F38" s="49">
        <v>1.35</v>
      </c>
      <c r="G38" s="46" t="s">
        <v>106</v>
      </c>
      <c r="H38" s="46">
        <f>'Wind Conditions'!$C$6</f>
        <v>12</v>
      </c>
      <c r="I38" s="471">
        <f>'Wind Conditions'!$C$20</f>
        <v>9.8021333333333349E-2</v>
      </c>
      <c r="J38" s="56">
        <f>'Wind Conditions'!$D$20</f>
        <v>7.0999999999999994E-2</v>
      </c>
      <c r="K38" s="46" t="str">
        <f t="shared" si="23"/>
        <v>O</v>
      </c>
      <c r="L38" s="46">
        <f t="shared" si="24"/>
        <v>30</v>
      </c>
      <c r="M38" s="49">
        <v>0</v>
      </c>
      <c r="N38" s="46" t="s">
        <v>210</v>
      </c>
      <c r="O38" s="61">
        <f>'Wave and Current Conditions'!$O$13</f>
        <v>1.4727272727272727</v>
      </c>
      <c r="P38" s="61">
        <f>'Wave and Current Conditions'!$AD$13</f>
        <v>7.6416666666666657</v>
      </c>
      <c r="Q38" s="46">
        <f t="shared" si="25"/>
        <v>15</v>
      </c>
      <c r="R38" s="46">
        <f t="shared" ref="R38:R69" si="27">L38</f>
        <v>30</v>
      </c>
      <c r="S38" s="62" t="s">
        <v>205</v>
      </c>
      <c r="T38" s="32">
        <f t="shared" ref="T38:T69" si="28">R38</f>
        <v>30</v>
      </c>
      <c r="U38" s="66">
        <f>'Wave and Current Conditions'!$D$98</f>
        <v>0.12</v>
      </c>
      <c r="V38" s="46">
        <v>400</v>
      </c>
      <c r="W38" s="46">
        <v>600</v>
      </c>
      <c r="X38" s="49">
        <v>0.01</v>
      </c>
      <c r="Y38" s="248"/>
      <c r="Z38" s="250"/>
      <c r="AA38" s="250"/>
      <c r="AB38" s="239" t="str">
        <f t="shared" ref="AB38:AB69" si="29">"'"&amp;A38&amp;"'"</f>
        <v>'510003015'</v>
      </c>
      <c r="AC38" s="251" t="str">
        <f t="shared" si="19"/>
        <v>'SDE'</v>
      </c>
      <c r="AD38" s="239">
        <f t="shared" ref="AD38:AD69" si="30">L38</f>
        <v>30</v>
      </c>
      <c r="AE38" s="239">
        <f t="shared" ref="AE38:AE69" si="31">H38</f>
        <v>12</v>
      </c>
      <c r="AF38" s="239">
        <f t="shared" si="20"/>
        <v>1</v>
      </c>
      <c r="AG38" s="239" t="str">
        <f t="shared" ref="AG38:AG69" si="32">"'"&amp;K38&amp;"'"</f>
        <v>'O'</v>
      </c>
      <c r="AH38" s="239">
        <f t="shared" si="21"/>
        <v>30</v>
      </c>
      <c r="AI38" s="268">
        <f t="shared" ref="AI38:AI69" si="33">R38</f>
        <v>30</v>
      </c>
      <c r="AJ38" s="249">
        <f t="shared" ref="AJ38:AJ69" si="34">O38</f>
        <v>1.4727272727272727</v>
      </c>
      <c r="AK38" s="249">
        <f t="shared" ref="AK38:AK69" si="35">P38</f>
        <v>7.6416666666666657</v>
      </c>
      <c r="AL38" s="239">
        <f t="shared" si="10"/>
        <v>2.4</v>
      </c>
      <c r="AM38" s="239">
        <f t="shared" ref="AM38:AM69" si="36">Q38</f>
        <v>15</v>
      </c>
      <c r="AN38" s="239">
        <v>0</v>
      </c>
      <c r="AO38" s="239">
        <v>15</v>
      </c>
      <c r="AP38" s="239">
        <f t="shared" si="12"/>
        <v>2.4</v>
      </c>
      <c r="AQ38" s="239">
        <v>0</v>
      </c>
      <c r="AR38" s="239">
        <v>0</v>
      </c>
      <c r="AS38" s="239">
        <f t="shared" ref="AS38:AS69" si="37">T38</f>
        <v>30</v>
      </c>
      <c r="AT38" s="239">
        <f t="shared" ref="AT38:AT69" si="38">U38</f>
        <v>0.12</v>
      </c>
      <c r="AU38" s="239" t="s">
        <v>14</v>
      </c>
      <c r="AV38" s="239" t="s">
        <v>15</v>
      </c>
      <c r="AW38" s="239" t="s">
        <v>14</v>
      </c>
      <c r="AX38" s="239" t="s">
        <v>15</v>
      </c>
      <c r="AY38" s="239">
        <v>0</v>
      </c>
      <c r="AZ38" s="239">
        <v>0</v>
      </c>
      <c r="BA38" s="239">
        <f t="shared" si="22"/>
        <v>1</v>
      </c>
      <c r="BB38" s="239">
        <f t="shared" ref="BB38:BB69" si="39">M38</f>
        <v>0</v>
      </c>
      <c r="BC38" s="239">
        <f t="shared" ref="BC38:BC69" si="40">V38+W38</f>
        <v>1000</v>
      </c>
      <c r="BD38" s="239">
        <v>1</v>
      </c>
      <c r="BE38" s="239">
        <v>1</v>
      </c>
      <c r="BF38" s="239">
        <v>1</v>
      </c>
      <c r="BG38" s="239"/>
      <c r="BH38" s="239">
        <v>1</v>
      </c>
      <c r="BI38" s="239">
        <v>1</v>
      </c>
      <c r="BJ38" s="239">
        <f t="shared" ref="BJ38:BJ69" si="41">V38</f>
        <v>400</v>
      </c>
      <c r="BK38" s="239">
        <f t="shared" si="18"/>
        <v>1000</v>
      </c>
      <c r="BL38" s="239">
        <v>0</v>
      </c>
    </row>
    <row r="39" spans="1:64" s="32" customFormat="1" ht="12" customHeight="1" x14ac:dyDescent="0.2">
      <c r="A39" s="45" t="str">
        <f t="shared" si="26"/>
        <v>510003016</v>
      </c>
      <c r="B39" s="46">
        <v>5.0999999999999996</v>
      </c>
      <c r="C39" s="47" t="s">
        <v>218</v>
      </c>
      <c r="D39" s="46" t="s">
        <v>181</v>
      </c>
      <c r="E39" s="48">
        <v>0</v>
      </c>
      <c r="F39" s="49">
        <v>1.35</v>
      </c>
      <c r="G39" s="45" t="s">
        <v>106</v>
      </c>
      <c r="H39" s="46">
        <f>'Wind Conditions'!$C$6</f>
        <v>12</v>
      </c>
      <c r="I39" s="471">
        <f>'Wind Conditions'!$C$20</f>
        <v>9.8021333333333349E-2</v>
      </c>
      <c r="J39" s="56">
        <f>'Wind Conditions'!$D$20</f>
        <v>7.0999999999999994E-2</v>
      </c>
      <c r="K39" s="46" t="str">
        <f t="shared" si="23"/>
        <v>P</v>
      </c>
      <c r="L39" s="46">
        <f t="shared" si="24"/>
        <v>30</v>
      </c>
      <c r="M39" s="49">
        <v>0</v>
      </c>
      <c r="N39" s="46" t="s">
        <v>210</v>
      </c>
      <c r="O39" s="61">
        <f>'Wave and Current Conditions'!$O$13</f>
        <v>1.4727272727272727</v>
      </c>
      <c r="P39" s="61">
        <f>'Wave and Current Conditions'!$AD$13</f>
        <v>7.6416666666666657</v>
      </c>
      <c r="Q39" s="46">
        <f t="shared" si="25"/>
        <v>16</v>
      </c>
      <c r="R39" s="46">
        <f t="shared" si="27"/>
        <v>30</v>
      </c>
      <c r="S39" s="62" t="s">
        <v>205</v>
      </c>
      <c r="T39" s="32">
        <f t="shared" si="28"/>
        <v>30</v>
      </c>
      <c r="U39" s="66">
        <f>'Wave and Current Conditions'!$D$98</f>
        <v>0.12</v>
      </c>
      <c r="V39" s="46">
        <v>400</v>
      </c>
      <c r="W39" s="46">
        <v>600</v>
      </c>
      <c r="X39" s="49">
        <v>0.01</v>
      </c>
      <c r="Y39" s="248"/>
      <c r="Z39" s="239"/>
      <c r="AA39" s="239"/>
      <c r="AB39" s="239" t="str">
        <f t="shared" si="29"/>
        <v>'510003016'</v>
      </c>
      <c r="AC39" s="251" t="str">
        <f t="shared" si="19"/>
        <v>'SDE'</v>
      </c>
      <c r="AD39" s="239">
        <f t="shared" si="30"/>
        <v>30</v>
      </c>
      <c r="AE39" s="239">
        <f t="shared" si="31"/>
        <v>12</v>
      </c>
      <c r="AF39" s="239">
        <f t="shared" si="20"/>
        <v>1</v>
      </c>
      <c r="AG39" s="239" t="str">
        <f t="shared" si="32"/>
        <v>'P'</v>
      </c>
      <c r="AH39" s="239">
        <f t="shared" si="21"/>
        <v>30</v>
      </c>
      <c r="AI39" s="268">
        <f t="shared" si="33"/>
        <v>30</v>
      </c>
      <c r="AJ39" s="249">
        <f t="shared" si="34"/>
        <v>1.4727272727272727</v>
      </c>
      <c r="AK39" s="249">
        <f t="shared" si="35"/>
        <v>7.6416666666666657</v>
      </c>
      <c r="AL39" s="239">
        <f t="shared" si="10"/>
        <v>2.4</v>
      </c>
      <c r="AM39" s="239">
        <f t="shared" si="36"/>
        <v>16</v>
      </c>
      <c r="AN39" s="239">
        <v>0</v>
      </c>
      <c r="AO39" s="239">
        <v>15</v>
      </c>
      <c r="AP39" s="239">
        <f t="shared" si="12"/>
        <v>2.4</v>
      </c>
      <c r="AQ39" s="239">
        <v>0</v>
      </c>
      <c r="AR39" s="239">
        <v>0</v>
      </c>
      <c r="AS39" s="239">
        <f t="shared" si="37"/>
        <v>30</v>
      </c>
      <c r="AT39" s="239">
        <f t="shared" si="38"/>
        <v>0.12</v>
      </c>
      <c r="AU39" s="239" t="s">
        <v>14</v>
      </c>
      <c r="AV39" s="239" t="s">
        <v>15</v>
      </c>
      <c r="AW39" s="239" t="s">
        <v>14</v>
      </c>
      <c r="AX39" s="239" t="s">
        <v>15</v>
      </c>
      <c r="AY39" s="239">
        <v>0</v>
      </c>
      <c r="AZ39" s="239">
        <v>0</v>
      </c>
      <c r="BA39" s="239">
        <f t="shared" si="22"/>
        <v>1</v>
      </c>
      <c r="BB39" s="239">
        <f t="shared" si="39"/>
        <v>0</v>
      </c>
      <c r="BC39" s="239">
        <f t="shared" si="40"/>
        <v>1000</v>
      </c>
      <c r="BD39" s="239">
        <v>1</v>
      </c>
      <c r="BE39" s="239">
        <v>1</v>
      </c>
      <c r="BF39" s="239">
        <v>1</v>
      </c>
      <c r="BG39" s="239"/>
      <c r="BH39" s="239">
        <v>1</v>
      </c>
      <c r="BI39" s="239">
        <v>1</v>
      </c>
      <c r="BJ39" s="239">
        <f t="shared" si="41"/>
        <v>400</v>
      </c>
      <c r="BK39" s="239">
        <f t="shared" si="18"/>
        <v>1000</v>
      </c>
      <c r="BL39" s="239">
        <v>0</v>
      </c>
    </row>
    <row r="40" spans="1:64" s="32" customFormat="1" ht="12" customHeight="1" x14ac:dyDescent="0.2">
      <c r="A40" s="45" t="str">
        <f t="shared" si="26"/>
        <v>510003017</v>
      </c>
      <c r="B40" s="46">
        <v>5.0999999999999996</v>
      </c>
      <c r="C40" s="47" t="s">
        <v>218</v>
      </c>
      <c r="D40" s="46" t="s">
        <v>181</v>
      </c>
      <c r="E40" s="48">
        <v>0</v>
      </c>
      <c r="F40" s="49">
        <v>1.35</v>
      </c>
      <c r="G40" s="46" t="s">
        <v>106</v>
      </c>
      <c r="H40" s="46">
        <f>'Wind Conditions'!$C$6</f>
        <v>12</v>
      </c>
      <c r="I40" s="471">
        <f>'Wind Conditions'!$C$20</f>
        <v>9.8021333333333349E-2</v>
      </c>
      <c r="J40" s="56">
        <f>'Wind Conditions'!$D$20</f>
        <v>7.0999999999999994E-2</v>
      </c>
      <c r="K40" s="46" t="str">
        <f t="shared" si="23"/>
        <v>Q</v>
      </c>
      <c r="L40" s="46">
        <f t="shared" si="24"/>
        <v>30</v>
      </c>
      <c r="M40" s="49">
        <v>0</v>
      </c>
      <c r="N40" s="46" t="s">
        <v>210</v>
      </c>
      <c r="O40" s="61">
        <f>'Wave and Current Conditions'!$O$13</f>
        <v>1.4727272727272727</v>
      </c>
      <c r="P40" s="61">
        <f>'Wave and Current Conditions'!$AD$13</f>
        <v>7.6416666666666657</v>
      </c>
      <c r="Q40" s="46">
        <f t="shared" si="25"/>
        <v>17</v>
      </c>
      <c r="R40" s="46">
        <f t="shared" si="27"/>
        <v>30</v>
      </c>
      <c r="S40" s="62" t="s">
        <v>205</v>
      </c>
      <c r="T40" s="32">
        <f t="shared" si="28"/>
        <v>30</v>
      </c>
      <c r="U40" s="66">
        <f>'Wave and Current Conditions'!$D$98</f>
        <v>0.12</v>
      </c>
      <c r="V40" s="46">
        <v>400</v>
      </c>
      <c r="W40" s="46">
        <v>600</v>
      </c>
      <c r="X40" s="49">
        <v>0.01</v>
      </c>
      <c r="Y40" s="248"/>
      <c r="Z40" s="239"/>
      <c r="AA40" s="239"/>
      <c r="AB40" s="239" t="str">
        <f t="shared" si="29"/>
        <v>'510003017'</v>
      </c>
      <c r="AC40" s="251" t="str">
        <f t="shared" si="19"/>
        <v>'SDE'</v>
      </c>
      <c r="AD40" s="239">
        <f t="shared" si="30"/>
        <v>30</v>
      </c>
      <c r="AE40" s="239">
        <f t="shared" si="31"/>
        <v>12</v>
      </c>
      <c r="AF40" s="239">
        <f t="shared" si="20"/>
        <v>1</v>
      </c>
      <c r="AG40" s="239" t="str">
        <f t="shared" si="32"/>
        <v>'Q'</v>
      </c>
      <c r="AH40" s="239">
        <f t="shared" si="21"/>
        <v>30</v>
      </c>
      <c r="AI40" s="268">
        <f t="shared" si="33"/>
        <v>30</v>
      </c>
      <c r="AJ40" s="249">
        <f t="shared" si="34"/>
        <v>1.4727272727272727</v>
      </c>
      <c r="AK40" s="249">
        <f t="shared" si="35"/>
        <v>7.6416666666666657</v>
      </c>
      <c r="AL40" s="239">
        <f t="shared" si="10"/>
        <v>2.4</v>
      </c>
      <c r="AM40" s="239">
        <f t="shared" si="36"/>
        <v>17</v>
      </c>
      <c r="AN40" s="239">
        <v>0</v>
      </c>
      <c r="AO40" s="239">
        <v>15</v>
      </c>
      <c r="AP40" s="239">
        <f t="shared" si="12"/>
        <v>2.4</v>
      </c>
      <c r="AQ40" s="239">
        <v>0</v>
      </c>
      <c r="AR40" s="239">
        <v>0</v>
      </c>
      <c r="AS40" s="239">
        <f t="shared" si="37"/>
        <v>30</v>
      </c>
      <c r="AT40" s="239">
        <f t="shared" si="38"/>
        <v>0.12</v>
      </c>
      <c r="AU40" s="239" t="s">
        <v>14</v>
      </c>
      <c r="AV40" s="239" t="s">
        <v>15</v>
      </c>
      <c r="AW40" s="239" t="s">
        <v>14</v>
      </c>
      <c r="AX40" s="239" t="s">
        <v>15</v>
      </c>
      <c r="AY40" s="239">
        <v>0</v>
      </c>
      <c r="AZ40" s="239">
        <v>0</v>
      </c>
      <c r="BA40" s="239">
        <f t="shared" si="22"/>
        <v>1</v>
      </c>
      <c r="BB40" s="239">
        <f t="shared" si="39"/>
        <v>0</v>
      </c>
      <c r="BC40" s="239">
        <f t="shared" si="40"/>
        <v>1000</v>
      </c>
      <c r="BD40" s="239">
        <v>1</v>
      </c>
      <c r="BE40" s="239">
        <v>1</v>
      </c>
      <c r="BF40" s="239">
        <v>1</v>
      </c>
      <c r="BG40" s="239"/>
      <c r="BH40" s="239">
        <v>1</v>
      </c>
      <c r="BI40" s="239">
        <v>1</v>
      </c>
      <c r="BJ40" s="239">
        <f t="shared" si="41"/>
        <v>400</v>
      </c>
      <c r="BK40" s="239">
        <f t="shared" si="18"/>
        <v>1000</v>
      </c>
      <c r="BL40" s="239">
        <v>0</v>
      </c>
    </row>
    <row r="41" spans="1:64" s="33" customFormat="1" ht="12" customHeight="1" x14ac:dyDescent="0.2">
      <c r="A41" s="50" t="str">
        <f t="shared" si="26"/>
        <v>510003018</v>
      </c>
      <c r="B41" s="46">
        <v>5.0999999999999996</v>
      </c>
      <c r="C41" s="47" t="s">
        <v>218</v>
      </c>
      <c r="D41" s="51" t="s">
        <v>181</v>
      </c>
      <c r="E41" s="52">
        <v>0</v>
      </c>
      <c r="F41" s="53">
        <v>1.35</v>
      </c>
      <c r="G41" s="51" t="s">
        <v>106</v>
      </c>
      <c r="H41" s="51">
        <f>'Wind Conditions'!$C$6</f>
        <v>12</v>
      </c>
      <c r="I41" s="472">
        <f>'Wind Conditions'!$C$20</f>
        <v>9.8021333333333349E-2</v>
      </c>
      <c r="J41" s="57">
        <f>'Wind Conditions'!$D$20</f>
        <v>7.0999999999999994E-2</v>
      </c>
      <c r="K41" s="51" t="str">
        <f t="shared" si="23"/>
        <v>R</v>
      </c>
      <c r="L41" s="51">
        <f t="shared" si="24"/>
        <v>30</v>
      </c>
      <c r="M41" s="49">
        <v>0</v>
      </c>
      <c r="N41" s="46" t="s">
        <v>210</v>
      </c>
      <c r="O41" s="61">
        <f>'Wave and Current Conditions'!$O$13</f>
        <v>1.4727272727272727</v>
      </c>
      <c r="P41" s="61">
        <f>'Wave and Current Conditions'!$AD$13</f>
        <v>7.6416666666666657</v>
      </c>
      <c r="Q41" s="51">
        <f t="shared" si="25"/>
        <v>18</v>
      </c>
      <c r="R41" s="51">
        <f t="shared" si="27"/>
        <v>30</v>
      </c>
      <c r="S41" s="62" t="s">
        <v>205</v>
      </c>
      <c r="T41" s="33">
        <f t="shared" si="28"/>
        <v>30</v>
      </c>
      <c r="U41" s="66">
        <f>'Wave and Current Conditions'!$D$98</f>
        <v>0.12</v>
      </c>
      <c r="V41" s="46">
        <v>400</v>
      </c>
      <c r="W41" s="46">
        <v>600</v>
      </c>
      <c r="X41" s="53">
        <v>0.01</v>
      </c>
      <c r="Y41" s="252"/>
      <c r="Z41" s="250"/>
      <c r="AA41" s="250"/>
      <c r="AB41" s="239" t="str">
        <f t="shared" si="29"/>
        <v>'510003018'</v>
      </c>
      <c r="AC41" s="251" t="str">
        <f t="shared" si="19"/>
        <v>'SDE'</v>
      </c>
      <c r="AD41" s="239">
        <f t="shared" si="30"/>
        <v>30</v>
      </c>
      <c r="AE41" s="239">
        <f t="shared" si="31"/>
        <v>12</v>
      </c>
      <c r="AF41" s="239">
        <f t="shared" si="20"/>
        <v>1</v>
      </c>
      <c r="AG41" s="239" t="str">
        <f t="shared" si="32"/>
        <v>'R'</v>
      </c>
      <c r="AH41" s="239">
        <f t="shared" si="21"/>
        <v>30</v>
      </c>
      <c r="AI41" s="268">
        <f t="shared" si="33"/>
        <v>30</v>
      </c>
      <c r="AJ41" s="249">
        <f t="shared" si="34"/>
        <v>1.4727272727272727</v>
      </c>
      <c r="AK41" s="249">
        <f t="shared" si="35"/>
        <v>7.6416666666666657</v>
      </c>
      <c r="AL41" s="239">
        <f t="shared" si="10"/>
        <v>2.4</v>
      </c>
      <c r="AM41" s="239">
        <f t="shared" si="36"/>
        <v>18</v>
      </c>
      <c r="AN41" s="239">
        <v>0</v>
      </c>
      <c r="AO41" s="239">
        <v>15</v>
      </c>
      <c r="AP41" s="239">
        <f t="shared" si="12"/>
        <v>2.4</v>
      </c>
      <c r="AQ41" s="239">
        <v>0</v>
      </c>
      <c r="AR41" s="239">
        <v>0</v>
      </c>
      <c r="AS41" s="239">
        <f t="shared" si="37"/>
        <v>30</v>
      </c>
      <c r="AT41" s="239">
        <f t="shared" si="38"/>
        <v>0.12</v>
      </c>
      <c r="AU41" s="239" t="s">
        <v>14</v>
      </c>
      <c r="AV41" s="239" t="s">
        <v>15</v>
      </c>
      <c r="AW41" s="239" t="s">
        <v>14</v>
      </c>
      <c r="AX41" s="239" t="s">
        <v>15</v>
      </c>
      <c r="AY41" s="239">
        <v>0</v>
      </c>
      <c r="AZ41" s="239">
        <v>0</v>
      </c>
      <c r="BA41" s="239">
        <f t="shared" si="22"/>
        <v>1</v>
      </c>
      <c r="BB41" s="239">
        <f t="shared" si="39"/>
        <v>0</v>
      </c>
      <c r="BC41" s="239">
        <f t="shared" si="40"/>
        <v>1000</v>
      </c>
      <c r="BD41" s="239">
        <v>1</v>
      </c>
      <c r="BE41" s="239">
        <v>1</v>
      </c>
      <c r="BF41" s="239">
        <v>1</v>
      </c>
      <c r="BG41" s="239"/>
      <c r="BH41" s="239">
        <v>1</v>
      </c>
      <c r="BI41" s="239">
        <v>1</v>
      </c>
      <c r="BJ41" s="239">
        <f t="shared" si="41"/>
        <v>400</v>
      </c>
      <c r="BK41" s="239">
        <f t="shared" si="18"/>
        <v>1000</v>
      </c>
      <c r="BL41" s="239">
        <v>0</v>
      </c>
    </row>
    <row r="42" spans="1:64" s="32" customFormat="1" ht="12" customHeight="1" x14ac:dyDescent="0.2">
      <c r="A42" s="45" t="str">
        <f t="shared" si="26"/>
        <v>510006001</v>
      </c>
      <c r="B42" s="46">
        <v>5.0999999999999996</v>
      </c>
      <c r="C42" s="47" t="s">
        <v>218</v>
      </c>
      <c r="D42" s="46" t="s">
        <v>181</v>
      </c>
      <c r="E42" s="48">
        <v>0</v>
      </c>
      <c r="F42" s="49">
        <v>1.35</v>
      </c>
      <c r="G42" s="46" t="s">
        <v>106</v>
      </c>
      <c r="H42" s="46">
        <f>'Wind Conditions'!$C$6</f>
        <v>12</v>
      </c>
      <c r="I42" s="471">
        <f>'Wind Conditions'!$C$20</f>
        <v>9.8021333333333349E-2</v>
      </c>
      <c r="J42" s="56">
        <f>'Wind Conditions'!$D$20</f>
        <v>7.0999999999999994E-2</v>
      </c>
      <c r="K42" s="46" t="str">
        <f t="shared" si="23"/>
        <v>A</v>
      </c>
      <c r="L42" s="46">
        <f t="shared" si="24"/>
        <v>60</v>
      </c>
      <c r="M42" s="49">
        <v>0</v>
      </c>
      <c r="N42" s="46" t="s">
        <v>210</v>
      </c>
      <c r="O42" s="61">
        <f>'Wave and Current Conditions'!$O$13</f>
        <v>1.4727272727272727</v>
      </c>
      <c r="P42" s="61">
        <f>'Wave and Current Conditions'!$AD$13</f>
        <v>7.6416666666666657</v>
      </c>
      <c r="Q42" s="46">
        <f t="shared" si="25"/>
        <v>1</v>
      </c>
      <c r="R42" s="46">
        <f t="shared" si="27"/>
        <v>60</v>
      </c>
      <c r="S42" s="62" t="s">
        <v>205</v>
      </c>
      <c r="T42" s="32">
        <f t="shared" si="28"/>
        <v>60</v>
      </c>
      <c r="U42" s="66">
        <f>'Wave and Current Conditions'!$D$98</f>
        <v>0.12</v>
      </c>
      <c r="V42" s="46">
        <v>400</v>
      </c>
      <c r="W42" s="46">
        <v>600</v>
      </c>
      <c r="X42" s="49">
        <v>0.01</v>
      </c>
      <c r="Y42" s="248"/>
      <c r="Z42" s="239"/>
      <c r="AA42" s="239"/>
      <c r="AB42" s="239" t="str">
        <f t="shared" si="29"/>
        <v>'510006001'</v>
      </c>
      <c r="AC42" s="251" t="str">
        <f t="shared" si="19"/>
        <v>'SDE'</v>
      </c>
      <c r="AD42" s="239">
        <f t="shared" si="30"/>
        <v>60</v>
      </c>
      <c r="AE42" s="239">
        <f t="shared" si="31"/>
        <v>12</v>
      </c>
      <c r="AF42" s="239">
        <f t="shared" si="20"/>
        <v>1</v>
      </c>
      <c r="AG42" s="239" t="str">
        <f t="shared" si="32"/>
        <v>'A'</v>
      </c>
      <c r="AH42" s="239">
        <f t="shared" si="21"/>
        <v>30</v>
      </c>
      <c r="AI42" s="268">
        <f t="shared" si="33"/>
        <v>60</v>
      </c>
      <c r="AJ42" s="249">
        <f t="shared" si="34"/>
        <v>1.4727272727272727</v>
      </c>
      <c r="AK42" s="249">
        <f t="shared" si="35"/>
        <v>7.6416666666666657</v>
      </c>
      <c r="AL42" s="239">
        <f t="shared" si="10"/>
        <v>2.4</v>
      </c>
      <c r="AM42" s="239">
        <f t="shared" si="36"/>
        <v>1</v>
      </c>
      <c r="AN42" s="239">
        <v>0</v>
      </c>
      <c r="AO42" s="239">
        <v>15</v>
      </c>
      <c r="AP42" s="239">
        <f t="shared" si="12"/>
        <v>2.4</v>
      </c>
      <c r="AQ42" s="239">
        <v>0</v>
      </c>
      <c r="AR42" s="239">
        <v>0</v>
      </c>
      <c r="AS42" s="239">
        <f t="shared" si="37"/>
        <v>60</v>
      </c>
      <c r="AT42" s="239">
        <f t="shared" si="38"/>
        <v>0.12</v>
      </c>
      <c r="AU42" s="239" t="s">
        <v>14</v>
      </c>
      <c r="AV42" s="239" t="s">
        <v>15</v>
      </c>
      <c r="AW42" s="239" t="s">
        <v>14</v>
      </c>
      <c r="AX42" s="239" t="s">
        <v>15</v>
      </c>
      <c r="AY42" s="239">
        <v>0</v>
      </c>
      <c r="AZ42" s="239">
        <v>0</v>
      </c>
      <c r="BA42" s="239">
        <f t="shared" si="22"/>
        <v>1</v>
      </c>
      <c r="BB42" s="239">
        <f t="shared" si="39"/>
        <v>0</v>
      </c>
      <c r="BC42" s="239">
        <f t="shared" si="40"/>
        <v>1000</v>
      </c>
      <c r="BD42" s="239">
        <v>1</v>
      </c>
      <c r="BE42" s="239">
        <v>1</v>
      </c>
      <c r="BF42" s="239">
        <v>1</v>
      </c>
      <c r="BG42" s="239"/>
      <c r="BH42" s="239">
        <v>1</v>
      </c>
      <c r="BI42" s="239">
        <v>1</v>
      </c>
      <c r="BJ42" s="239">
        <f t="shared" si="41"/>
        <v>400</v>
      </c>
      <c r="BK42" s="239">
        <f t="shared" si="18"/>
        <v>1000</v>
      </c>
      <c r="BL42" s="239">
        <v>0</v>
      </c>
    </row>
    <row r="43" spans="1:64" s="32" customFormat="1" ht="12" customHeight="1" x14ac:dyDescent="0.2">
      <c r="A43" s="45" t="str">
        <f t="shared" si="26"/>
        <v>510006002</v>
      </c>
      <c r="B43" s="46">
        <v>5.0999999999999996</v>
      </c>
      <c r="C43" s="47" t="s">
        <v>218</v>
      </c>
      <c r="D43" s="46" t="s">
        <v>181</v>
      </c>
      <c r="E43" s="48">
        <v>0</v>
      </c>
      <c r="F43" s="49">
        <v>1.35</v>
      </c>
      <c r="G43" s="46" t="s">
        <v>106</v>
      </c>
      <c r="H43" s="46">
        <f>'Wind Conditions'!$C$6</f>
        <v>12</v>
      </c>
      <c r="I43" s="471">
        <f>'Wind Conditions'!$C$20</f>
        <v>9.8021333333333349E-2</v>
      </c>
      <c r="J43" s="56">
        <f>'Wind Conditions'!$D$20</f>
        <v>7.0999999999999994E-2</v>
      </c>
      <c r="K43" s="46" t="str">
        <f t="shared" si="23"/>
        <v>B</v>
      </c>
      <c r="L43" s="46">
        <f t="shared" si="24"/>
        <v>60</v>
      </c>
      <c r="M43" s="49">
        <v>0</v>
      </c>
      <c r="N43" s="46" t="s">
        <v>210</v>
      </c>
      <c r="O43" s="61">
        <f>'Wave and Current Conditions'!$O$13</f>
        <v>1.4727272727272727</v>
      </c>
      <c r="P43" s="61">
        <f>'Wave and Current Conditions'!$AD$13</f>
        <v>7.6416666666666657</v>
      </c>
      <c r="Q43" s="46">
        <f t="shared" si="25"/>
        <v>2</v>
      </c>
      <c r="R43" s="46">
        <f t="shared" si="27"/>
        <v>60</v>
      </c>
      <c r="S43" s="62" t="s">
        <v>205</v>
      </c>
      <c r="T43" s="32">
        <f t="shared" si="28"/>
        <v>60</v>
      </c>
      <c r="U43" s="66">
        <f>'Wave and Current Conditions'!$D$98</f>
        <v>0.12</v>
      </c>
      <c r="V43" s="46">
        <v>400</v>
      </c>
      <c r="W43" s="46">
        <v>600</v>
      </c>
      <c r="X43" s="49">
        <v>0.01</v>
      </c>
      <c r="Y43" s="248"/>
      <c r="Z43" s="239"/>
      <c r="AA43" s="239"/>
      <c r="AB43" s="239" t="str">
        <f t="shared" si="29"/>
        <v>'510006002'</v>
      </c>
      <c r="AC43" s="251" t="str">
        <f t="shared" si="19"/>
        <v>'SDE'</v>
      </c>
      <c r="AD43" s="239">
        <f t="shared" si="30"/>
        <v>60</v>
      </c>
      <c r="AE43" s="239">
        <f t="shared" si="31"/>
        <v>12</v>
      </c>
      <c r="AF43" s="239">
        <f t="shared" si="20"/>
        <v>1</v>
      </c>
      <c r="AG43" s="239" t="str">
        <f t="shared" si="32"/>
        <v>'B'</v>
      </c>
      <c r="AH43" s="239">
        <f t="shared" si="21"/>
        <v>30</v>
      </c>
      <c r="AI43" s="268">
        <f t="shared" si="33"/>
        <v>60</v>
      </c>
      <c r="AJ43" s="249">
        <f t="shared" si="34"/>
        <v>1.4727272727272727</v>
      </c>
      <c r="AK43" s="249">
        <f t="shared" si="35"/>
        <v>7.6416666666666657</v>
      </c>
      <c r="AL43" s="239">
        <f t="shared" si="10"/>
        <v>2.4</v>
      </c>
      <c r="AM43" s="239">
        <f t="shared" si="36"/>
        <v>2</v>
      </c>
      <c r="AN43" s="239">
        <v>0</v>
      </c>
      <c r="AO43" s="239">
        <v>15</v>
      </c>
      <c r="AP43" s="239">
        <f t="shared" si="12"/>
        <v>2.4</v>
      </c>
      <c r="AQ43" s="239">
        <v>0</v>
      </c>
      <c r="AR43" s="239">
        <v>0</v>
      </c>
      <c r="AS43" s="239">
        <f t="shared" si="37"/>
        <v>60</v>
      </c>
      <c r="AT43" s="239">
        <f t="shared" si="38"/>
        <v>0.12</v>
      </c>
      <c r="AU43" s="239" t="s">
        <v>14</v>
      </c>
      <c r="AV43" s="239" t="s">
        <v>15</v>
      </c>
      <c r="AW43" s="239" t="s">
        <v>14</v>
      </c>
      <c r="AX43" s="239" t="s">
        <v>15</v>
      </c>
      <c r="AY43" s="239">
        <v>0</v>
      </c>
      <c r="AZ43" s="239">
        <v>0</v>
      </c>
      <c r="BA43" s="239">
        <f t="shared" si="22"/>
        <v>1</v>
      </c>
      <c r="BB43" s="239">
        <f t="shared" si="39"/>
        <v>0</v>
      </c>
      <c r="BC43" s="239">
        <f t="shared" si="40"/>
        <v>1000</v>
      </c>
      <c r="BD43" s="239">
        <v>1</v>
      </c>
      <c r="BE43" s="239">
        <v>1</v>
      </c>
      <c r="BF43" s="239">
        <v>1</v>
      </c>
      <c r="BG43" s="239"/>
      <c r="BH43" s="239">
        <v>1</v>
      </c>
      <c r="BI43" s="239">
        <v>1</v>
      </c>
      <c r="BJ43" s="239">
        <f t="shared" si="41"/>
        <v>400</v>
      </c>
      <c r="BK43" s="239">
        <f t="shared" si="18"/>
        <v>1000</v>
      </c>
      <c r="BL43" s="239">
        <v>0</v>
      </c>
    </row>
    <row r="44" spans="1:64" s="33" customFormat="1" ht="12" customHeight="1" x14ac:dyDescent="0.2">
      <c r="A44" s="45" t="str">
        <f t="shared" si="26"/>
        <v>510006003</v>
      </c>
      <c r="B44" s="46">
        <v>5.0999999999999996</v>
      </c>
      <c r="C44" s="47" t="s">
        <v>218</v>
      </c>
      <c r="D44" s="46" t="s">
        <v>181</v>
      </c>
      <c r="E44" s="48">
        <v>0</v>
      </c>
      <c r="F44" s="49">
        <v>1.35</v>
      </c>
      <c r="G44" s="46" t="s">
        <v>106</v>
      </c>
      <c r="H44" s="46">
        <f>'Wind Conditions'!$C$6</f>
        <v>12</v>
      </c>
      <c r="I44" s="471">
        <f>'Wind Conditions'!$C$20</f>
        <v>9.8021333333333349E-2</v>
      </c>
      <c r="J44" s="56">
        <f>'Wind Conditions'!$D$20</f>
        <v>7.0999999999999994E-2</v>
      </c>
      <c r="K44" s="46" t="str">
        <f t="shared" si="23"/>
        <v>C</v>
      </c>
      <c r="L44" s="46">
        <f t="shared" si="24"/>
        <v>60</v>
      </c>
      <c r="M44" s="49">
        <v>0</v>
      </c>
      <c r="N44" s="46" t="s">
        <v>210</v>
      </c>
      <c r="O44" s="61">
        <f>'Wave and Current Conditions'!$O$13</f>
        <v>1.4727272727272727</v>
      </c>
      <c r="P44" s="61">
        <f>'Wave and Current Conditions'!$AD$13</f>
        <v>7.6416666666666657</v>
      </c>
      <c r="Q44" s="46">
        <f t="shared" si="25"/>
        <v>3</v>
      </c>
      <c r="R44" s="46">
        <f t="shared" si="27"/>
        <v>60</v>
      </c>
      <c r="S44" s="62" t="s">
        <v>205</v>
      </c>
      <c r="T44" s="32">
        <f t="shared" si="28"/>
        <v>60</v>
      </c>
      <c r="U44" s="66">
        <f>'Wave and Current Conditions'!$D$98</f>
        <v>0.12</v>
      </c>
      <c r="V44" s="46">
        <v>400</v>
      </c>
      <c r="W44" s="46">
        <v>600</v>
      </c>
      <c r="X44" s="49">
        <v>0.01</v>
      </c>
      <c r="Y44" s="248"/>
      <c r="Z44" s="250"/>
      <c r="AA44" s="250"/>
      <c r="AB44" s="239" t="str">
        <f t="shared" si="29"/>
        <v>'510006003'</v>
      </c>
      <c r="AC44" s="251" t="str">
        <f t="shared" si="19"/>
        <v>'SDE'</v>
      </c>
      <c r="AD44" s="239">
        <f t="shared" si="30"/>
        <v>60</v>
      </c>
      <c r="AE44" s="239">
        <f t="shared" si="31"/>
        <v>12</v>
      </c>
      <c r="AF44" s="239">
        <f t="shared" si="20"/>
        <v>1</v>
      </c>
      <c r="AG44" s="239" t="str">
        <f t="shared" si="32"/>
        <v>'C'</v>
      </c>
      <c r="AH44" s="239">
        <f t="shared" si="21"/>
        <v>30</v>
      </c>
      <c r="AI44" s="268">
        <f t="shared" si="33"/>
        <v>60</v>
      </c>
      <c r="AJ44" s="249">
        <f t="shared" si="34"/>
        <v>1.4727272727272727</v>
      </c>
      <c r="AK44" s="249">
        <f t="shared" si="35"/>
        <v>7.6416666666666657</v>
      </c>
      <c r="AL44" s="239">
        <f t="shared" si="10"/>
        <v>2.4</v>
      </c>
      <c r="AM44" s="239">
        <f t="shared" si="36"/>
        <v>3</v>
      </c>
      <c r="AN44" s="239">
        <v>0</v>
      </c>
      <c r="AO44" s="239">
        <v>15</v>
      </c>
      <c r="AP44" s="239">
        <f t="shared" si="12"/>
        <v>2.4</v>
      </c>
      <c r="AQ44" s="239">
        <v>0</v>
      </c>
      <c r="AR44" s="239">
        <v>0</v>
      </c>
      <c r="AS44" s="239">
        <f t="shared" si="37"/>
        <v>60</v>
      </c>
      <c r="AT44" s="239">
        <f t="shared" si="38"/>
        <v>0.12</v>
      </c>
      <c r="AU44" s="239" t="s">
        <v>14</v>
      </c>
      <c r="AV44" s="239" t="s">
        <v>15</v>
      </c>
      <c r="AW44" s="239" t="s">
        <v>14</v>
      </c>
      <c r="AX44" s="239" t="s">
        <v>15</v>
      </c>
      <c r="AY44" s="239">
        <v>0</v>
      </c>
      <c r="AZ44" s="239">
        <v>0</v>
      </c>
      <c r="BA44" s="239">
        <f t="shared" si="22"/>
        <v>1</v>
      </c>
      <c r="BB44" s="239">
        <f t="shared" si="39"/>
        <v>0</v>
      </c>
      <c r="BC44" s="239">
        <f t="shared" si="40"/>
        <v>1000</v>
      </c>
      <c r="BD44" s="239">
        <v>1</v>
      </c>
      <c r="BE44" s="239">
        <v>1</v>
      </c>
      <c r="BF44" s="239">
        <v>1</v>
      </c>
      <c r="BG44" s="239"/>
      <c r="BH44" s="239">
        <v>1</v>
      </c>
      <c r="BI44" s="239">
        <v>1</v>
      </c>
      <c r="BJ44" s="239">
        <f t="shared" si="41"/>
        <v>400</v>
      </c>
      <c r="BK44" s="239">
        <f t="shared" si="18"/>
        <v>1000</v>
      </c>
      <c r="BL44" s="239">
        <v>0</v>
      </c>
    </row>
    <row r="45" spans="1:64" s="32" customFormat="1" ht="12" customHeight="1" x14ac:dyDescent="0.2">
      <c r="A45" s="45" t="str">
        <f t="shared" si="26"/>
        <v>510006004</v>
      </c>
      <c r="B45" s="46">
        <v>5.0999999999999996</v>
      </c>
      <c r="C45" s="47" t="s">
        <v>218</v>
      </c>
      <c r="D45" s="46" t="s">
        <v>181</v>
      </c>
      <c r="E45" s="48">
        <v>0</v>
      </c>
      <c r="F45" s="49">
        <v>1.35</v>
      </c>
      <c r="G45" s="45" t="s">
        <v>106</v>
      </c>
      <c r="H45" s="46">
        <f>'Wind Conditions'!$C$6</f>
        <v>12</v>
      </c>
      <c r="I45" s="471">
        <f>'Wind Conditions'!$C$20</f>
        <v>9.8021333333333349E-2</v>
      </c>
      <c r="J45" s="56">
        <f>'Wind Conditions'!$D$20</f>
        <v>7.0999999999999994E-2</v>
      </c>
      <c r="K45" s="46" t="str">
        <f t="shared" si="23"/>
        <v>D</v>
      </c>
      <c r="L45" s="46">
        <f t="shared" si="24"/>
        <v>60</v>
      </c>
      <c r="M45" s="49">
        <v>0</v>
      </c>
      <c r="N45" s="46" t="s">
        <v>210</v>
      </c>
      <c r="O45" s="61">
        <f>'Wave and Current Conditions'!$O$13</f>
        <v>1.4727272727272727</v>
      </c>
      <c r="P45" s="61">
        <f>'Wave and Current Conditions'!$AD$13</f>
        <v>7.6416666666666657</v>
      </c>
      <c r="Q45" s="46">
        <f t="shared" si="25"/>
        <v>4</v>
      </c>
      <c r="R45" s="46">
        <f t="shared" si="27"/>
        <v>60</v>
      </c>
      <c r="S45" s="62" t="s">
        <v>205</v>
      </c>
      <c r="T45" s="32">
        <f t="shared" si="28"/>
        <v>60</v>
      </c>
      <c r="U45" s="66">
        <f>'Wave and Current Conditions'!$D$98</f>
        <v>0.12</v>
      </c>
      <c r="V45" s="46">
        <v>400</v>
      </c>
      <c r="W45" s="46">
        <v>600</v>
      </c>
      <c r="X45" s="49">
        <v>0.01</v>
      </c>
      <c r="Y45" s="248"/>
      <c r="Z45" s="239"/>
      <c r="AA45" s="239"/>
      <c r="AB45" s="239" t="str">
        <f t="shared" si="29"/>
        <v>'510006004'</v>
      </c>
      <c r="AC45" s="251" t="str">
        <f t="shared" si="19"/>
        <v>'SDE'</v>
      </c>
      <c r="AD45" s="239">
        <f t="shared" si="30"/>
        <v>60</v>
      </c>
      <c r="AE45" s="239">
        <f t="shared" si="31"/>
        <v>12</v>
      </c>
      <c r="AF45" s="239">
        <f t="shared" si="20"/>
        <v>1</v>
      </c>
      <c r="AG45" s="239" t="str">
        <f t="shared" si="32"/>
        <v>'D'</v>
      </c>
      <c r="AH45" s="239">
        <f t="shared" si="21"/>
        <v>30</v>
      </c>
      <c r="AI45" s="268">
        <f t="shared" si="33"/>
        <v>60</v>
      </c>
      <c r="AJ45" s="249">
        <f t="shared" si="34"/>
        <v>1.4727272727272727</v>
      </c>
      <c r="AK45" s="249">
        <f t="shared" si="35"/>
        <v>7.6416666666666657</v>
      </c>
      <c r="AL45" s="239">
        <f t="shared" si="10"/>
        <v>2.4</v>
      </c>
      <c r="AM45" s="239">
        <f t="shared" si="36"/>
        <v>4</v>
      </c>
      <c r="AN45" s="239">
        <v>0</v>
      </c>
      <c r="AO45" s="239">
        <v>15</v>
      </c>
      <c r="AP45" s="239">
        <f t="shared" si="12"/>
        <v>2.4</v>
      </c>
      <c r="AQ45" s="239">
        <v>0</v>
      </c>
      <c r="AR45" s="239">
        <v>0</v>
      </c>
      <c r="AS45" s="239">
        <f t="shared" si="37"/>
        <v>60</v>
      </c>
      <c r="AT45" s="239">
        <f t="shared" si="38"/>
        <v>0.12</v>
      </c>
      <c r="AU45" s="239" t="s">
        <v>14</v>
      </c>
      <c r="AV45" s="239" t="s">
        <v>15</v>
      </c>
      <c r="AW45" s="239" t="s">
        <v>14</v>
      </c>
      <c r="AX45" s="239" t="s">
        <v>15</v>
      </c>
      <c r="AY45" s="239">
        <v>0</v>
      </c>
      <c r="AZ45" s="239">
        <v>0</v>
      </c>
      <c r="BA45" s="239">
        <f t="shared" si="22"/>
        <v>1</v>
      </c>
      <c r="BB45" s="239">
        <f t="shared" si="39"/>
        <v>0</v>
      </c>
      <c r="BC45" s="239">
        <f t="shared" si="40"/>
        <v>1000</v>
      </c>
      <c r="BD45" s="239">
        <v>1</v>
      </c>
      <c r="BE45" s="239">
        <v>1</v>
      </c>
      <c r="BF45" s="239">
        <v>1</v>
      </c>
      <c r="BG45" s="239"/>
      <c r="BH45" s="239">
        <v>1</v>
      </c>
      <c r="BI45" s="239">
        <v>1</v>
      </c>
      <c r="BJ45" s="239">
        <f t="shared" si="41"/>
        <v>400</v>
      </c>
      <c r="BK45" s="239">
        <f t="shared" si="18"/>
        <v>1000</v>
      </c>
      <c r="BL45" s="239">
        <v>0</v>
      </c>
    </row>
    <row r="46" spans="1:64" s="32" customFormat="1" ht="12" customHeight="1" x14ac:dyDescent="0.2">
      <c r="A46" s="45" t="str">
        <f t="shared" si="26"/>
        <v>510006005</v>
      </c>
      <c r="B46" s="46">
        <v>5.0999999999999996</v>
      </c>
      <c r="C46" s="47" t="s">
        <v>218</v>
      </c>
      <c r="D46" s="46" t="s">
        <v>181</v>
      </c>
      <c r="E46" s="48">
        <v>0</v>
      </c>
      <c r="F46" s="49">
        <v>1.35</v>
      </c>
      <c r="G46" s="46" t="s">
        <v>106</v>
      </c>
      <c r="H46" s="46">
        <f>'Wind Conditions'!$C$6</f>
        <v>12</v>
      </c>
      <c r="I46" s="471">
        <f>'Wind Conditions'!$C$20</f>
        <v>9.8021333333333349E-2</v>
      </c>
      <c r="J46" s="56">
        <f>'Wind Conditions'!$D$20</f>
        <v>7.0999999999999994E-2</v>
      </c>
      <c r="K46" s="46" t="str">
        <f t="shared" si="23"/>
        <v>E</v>
      </c>
      <c r="L46" s="46">
        <f t="shared" si="24"/>
        <v>60</v>
      </c>
      <c r="M46" s="49">
        <v>0</v>
      </c>
      <c r="N46" s="46" t="s">
        <v>210</v>
      </c>
      <c r="O46" s="61">
        <f>'Wave and Current Conditions'!$O$13</f>
        <v>1.4727272727272727</v>
      </c>
      <c r="P46" s="61">
        <f>'Wave and Current Conditions'!$AD$13</f>
        <v>7.6416666666666657</v>
      </c>
      <c r="Q46" s="46">
        <f t="shared" si="25"/>
        <v>5</v>
      </c>
      <c r="R46" s="46">
        <f t="shared" si="27"/>
        <v>60</v>
      </c>
      <c r="S46" s="62" t="s">
        <v>205</v>
      </c>
      <c r="T46" s="32">
        <f t="shared" si="28"/>
        <v>60</v>
      </c>
      <c r="U46" s="66">
        <f>'Wave and Current Conditions'!$D$98</f>
        <v>0.12</v>
      </c>
      <c r="V46" s="46">
        <v>400</v>
      </c>
      <c r="W46" s="46">
        <v>600</v>
      </c>
      <c r="X46" s="49">
        <v>0.01</v>
      </c>
      <c r="Y46" s="248"/>
      <c r="Z46" s="239"/>
      <c r="AA46" s="239"/>
      <c r="AB46" s="239" t="str">
        <f t="shared" si="29"/>
        <v>'510006005'</v>
      </c>
      <c r="AC46" s="251" t="str">
        <f t="shared" si="19"/>
        <v>'SDE'</v>
      </c>
      <c r="AD46" s="239">
        <f t="shared" si="30"/>
        <v>60</v>
      </c>
      <c r="AE46" s="239">
        <f t="shared" si="31"/>
        <v>12</v>
      </c>
      <c r="AF46" s="239">
        <f t="shared" si="20"/>
        <v>1</v>
      </c>
      <c r="AG46" s="239" t="str">
        <f t="shared" si="32"/>
        <v>'E'</v>
      </c>
      <c r="AH46" s="239">
        <f t="shared" si="21"/>
        <v>30</v>
      </c>
      <c r="AI46" s="268">
        <f t="shared" si="33"/>
        <v>60</v>
      </c>
      <c r="AJ46" s="249">
        <f t="shared" si="34"/>
        <v>1.4727272727272727</v>
      </c>
      <c r="AK46" s="249">
        <f t="shared" si="35"/>
        <v>7.6416666666666657</v>
      </c>
      <c r="AL46" s="239">
        <f t="shared" si="10"/>
        <v>2.4</v>
      </c>
      <c r="AM46" s="239">
        <f t="shared" si="36"/>
        <v>5</v>
      </c>
      <c r="AN46" s="239">
        <v>0</v>
      </c>
      <c r="AO46" s="239">
        <v>15</v>
      </c>
      <c r="AP46" s="239">
        <f t="shared" si="12"/>
        <v>2.4</v>
      </c>
      <c r="AQ46" s="239">
        <v>0</v>
      </c>
      <c r="AR46" s="239">
        <v>0</v>
      </c>
      <c r="AS46" s="239">
        <f t="shared" si="37"/>
        <v>60</v>
      </c>
      <c r="AT46" s="239">
        <f t="shared" si="38"/>
        <v>0.12</v>
      </c>
      <c r="AU46" s="239" t="s">
        <v>14</v>
      </c>
      <c r="AV46" s="239" t="s">
        <v>15</v>
      </c>
      <c r="AW46" s="239" t="s">
        <v>14</v>
      </c>
      <c r="AX46" s="239" t="s">
        <v>15</v>
      </c>
      <c r="AY46" s="239">
        <v>0</v>
      </c>
      <c r="AZ46" s="239">
        <v>0</v>
      </c>
      <c r="BA46" s="239">
        <f t="shared" si="22"/>
        <v>1</v>
      </c>
      <c r="BB46" s="239">
        <f t="shared" si="39"/>
        <v>0</v>
      </c>
      <c r="BC46" s="239">
        <f t="shared" si="40"/>
        <v>1000</v>
      </c>
      <c r="BD46" s="239">
        <v>1</v>
      </c>
      <c r="BE46" s="239">
        <v>1</v>
      </c>
      <c r="BF46" s="239">
        <v>1</v>
      </c>
      <c r="BG46" s="239"/>
      <c r="BH46" s="239">
        <v>1</v>
      </c>
      <c r="BI46" s="239">
        <v>1</v>
      </c>
      <c r="BJ46" s="239">
        <f t="shared" si="41"/>
        <v>400</v>
      </c>
      <c r="BK46" s="239">
        <f t="shared" si="18"/>
        <v>1000</v>
      </c>
      <c r="BL46" s="239">
        <v>0</v>
      </c>
    </row>
    <row r="47" spans="1:64" s="33" customFormat="1" ht="12" customHeight="1" x14ac:dyDescent="0.2">
      <c r="A47" s="50" t="str">
        <f t="shared" si="26"/>
        <v>510006006</v>
      </c>
      <c r="B47" s="46">
        <v>5.0999999999999996</v>
      </c>
      <c r="C47" s="47" t="s">
        <v>218</v>
      </c>
      <c r="D47" s="51" t="s">
        <v>181</v>
      </c>
      <c r="E47" s="52">
        <v>0</v>
      </c>
      <c r="F47" s="53">
        <v>1.35</v>
      </c>
      <c r="G47" s="51" t="s">
        <v>106</v>
      </c>
      <c r="H47" s="51">
        <f>'Wind Conditions'!$C$6</f>
        <v>12</v>
      </c>
      <c r="I47" s="472">
        <f>'Wind Conditions'!$C$20</f>
        <v>9.8021333333333349E-2</v>
      </c>
      <c r="J47" s="57">
        <f>'Wind Conditions'!$D$20</f>
        <v>7.0999999999999994E-2</v>
      </c>
      <c r="K47" s="51" t="str">
        <f t="shared" si="23"/>
        <v>F</v>
      </c>
      <c r="L47" s="51">
        <f t="shared" si="24"/>
        <v>60</v>
      </c>
      <c r="M47" s="49">
        <v>0</v>
      </c>
      <c r="N47" s="46" t="s">
        <v>210</v>
      </c>
      <c r="O47" s="61">
        <f>'Wave and Current Conditions'!$O$13</f>
        <v>1.4727272727272727</v>
      </c>
      <c r="P47" s="61">
        <f>'Wave and Current Conditions'!$AD$13</f>
        <v>7.6416666666666657</v>
      </c>
      <c r="Q47" s="51">
        <f t="shared" si="25"/>
        <v>6</v>
      </c>
      <c r="R47" s="51">
        <f t="shared" si="27"/>
        <v>60</v>
      </c>
      <c r="S47" s="62" t="s">
        <v>205</v>
      </c>
      <c r="T47" s="33">
        <f t="shared" si="28"/>
        <v>60</v>
      </c>
      <c r="U47" s="66">
        <f>'Wave and Current Conditions'!$D$98</f>
        <v>0.12</v>
      </c>
      <c r="V47" s="46">
        <v>400</v>
      </c>
      <c r="W47" s="46">
        <v>600</v>
      </c>
      <c r="X47" s="53">
        <v>0.01</v>
      </c>
      <c r="Y47" s="252"/>
      <c r="Z47" s="250"/>
      <c r="AA47" s="250"/>
      <c r="AB47" s="239" t="str">
        <f t="shared" si="29"/>
        <v>'510006006'</v>
      </c>
      <c r="AC47" s="251" t="str">
        <f t="shared" si="19"/>
        <v>'SDE'</v>
      </c>
      <c r="AD47" s="239">
        <f t="shared" si="30"/>
        <v>60</v>
      </c>
      <c r="AE47" s="239">
        <f t="shared" si="31"/>
        <v>12</v>
      </c>
      <c r="AF47" s="239">
        <f t="shared" si="20"/>
        <v>1</v>
      </c>
      <c r="AG47" s="239" t="str">
        <f t="shared" si="32"/>
        <v>'F'</v>
      </c>
      <c r="AH47" s="239">
        <f t="shared" si="21"/>
        <v>30</v>
      </c>
      <c r="AI47" s="268">
        <f t="shared" si="33"/>
        <v>60</v>
      </c>
      <c r="AJ47" s="249">
        <f t="shared" si="34"/>
        <v>1.4727272727272727</v>
      </c>
      <c r="AK47" s="249">
        <f t="shared" si="35"/>
        <v>7.6416666666666657</v>
      </c>
      <c r="AL47" s="239">
        <f t="shared" si="10"/>
        <v>2.4</v>
      </c>
      <c r="AM47" s="239">
        <f t="shared" si="36"/>
        <v>6</v>
      </c>
      <c r="AN47" s="239">
        <v>0</v>
      </c>
      <c r="AO47" s="239">
        <v>15</v>
      </c>
      <c r="AP47" s="239">
        <f t="shared" si="12"/>
        <v>2.4</v>
      </c>
      <c r="AQ47" s="239">
        <v>0</v>
      </c>
      <c r="AR47" s="239">
        <v>0</v>
      </c>
      <c r="AS47" s="239">
        <f t="shared" si="37"/>
        <v>60</v>
      </c>
      <c r="AT47" s="239">
        <f t="shared" si="38"/>
        <v>0.12</v>
      </c>
      <c r="AU47" s="239" t="s">
        <v>14</v>
      </c>
      <c r="AV47" s="239" t="s">
        <v>15</v>
      </c>
      <c r="AW47" s="239" t="s">
        <v>14</v>
      </c>
      <c r="AX47" s="239" t="s">
        <v>15</v>
      </c>
      <c r="AY47" s="239">
        <v>0</v>
      </c>
      <c r="AZ47" s="239">
        <v>0</v>
      </c>
      <c r="BA47" s="239">
        <f t="shared" si="22"/>
        <v>1</v>
      </c>
      <c r="BB47" s="239">
        <f t="shared" si="39"/>
        <v>0</v>
      </c>
      <c r="BC47" s="239">
        <f t="shared" si="40"/>
        <v>1000</v>
      </c>
      <c r="BD47" s="239">
        <v>1</v>
      </c>
      <c r="BE47" s="239">
        <v>1</v>
      </c>
      <c r="BF47" s="239">
        <v>1</v>
      </c>
      <c r="BG47" s="239"/>
      <c r="BH47" s="239">
        <v>1</v>
      </c>
      <c r="BI47" s="239">
        <v>1</v>
      </c>
      <c r="BJ47" s="239">
        <f t="shared" si="41"/>
        <v>400</v>
      </c>
      <c r="BK47" s="239">
        <f t="shared" si="18"/>
        <v>1000</v>
      </c>
      <c r="BL47" s="239">
        <v>0</v>
      </c>
    </row>
    <row r="48" spans="1:64" s="32" customFormat="1" ht="12" customHeight="1" x14ac:dyDescent="0.2">
      <c r="A48" s="45" t="str">
        <f t="shared" si="26"/>
        <v>510006007</v>
      </c>
      <c r="B48" s="46">
        <v>5.0999999999999996</v>
      </c>
      <c r="C48" s="47" t="s">
        <v>218</v>
      </c>
      <c r="D48" s="46" t="s">
        <v>181</v>
      </c>
      <c r="E48" s="48">
        <v>0</v>
      </c>
      <c r="F48" s="49">
        <v>1.35</v>
      </c>
      <c r="G48" s="46" t="s">
        <v>106</v>
      </c>
      <c r="H48" s="46">
        <f>'Wind Conditions'!$C$6</f>
        <v>12</v>
      </c>
      <c r="I48" s="471">
        <f>'Wind Conditions'!$C$20</f>
        <v>9.8021333333333349E-2</v>
      </c>
      <c r="J48" s="56">
        <f>'Wind Conditions'!$D$20</f>
        <v>7.0999999999999994E-2</v>
      </c>
      <c r="K48" s="46" t="str">
        <f t="shared" si="23"/>
        <v>G</v>
      </c>
      <c r="L48" s="46">
        <f t="shared" si="24"/>
        <v>60</v>
      </c>
      <c r="M48" s="49">
        <v>0</v>
      </c>
      <c r="N48" s="46" t="s">
        <v>210</v>
      </c>
      <c r="O48" s="61">
        <f>'Wave and Current Conditions'!$O$13</f>
        <v>1.4727272727272727</v>
      </c>
      <c r="P48" s="61">
        <f>'Wave and Current Conditions'!$AD$13</f>
        <v>7.6416666666666657</v>
      </c>
      <c r="Q48" s="46">
        <f t="shared" si="25"/>
        <v>7</v>
      </c>
      <c r="R48" s="46">
        <f t="shared" si="27"/>
        <v>60</v>
      </c>
      <c r="S48" s="62" t="s">
        <v>205</v>
      </c>
      <c r="T48" s="32">
        <f t="shared" si="28"/>
        <v>60</v>
      </c>
      <c r="U48" s="66">
        <f>'Wave and Current Conditions'!$D$98</f>
        <v>0.12</v>
      </c>
      <c r="V48" s="46">
        <v>400</v>
      </c>
      <c r="W48" s="46">
        <v>600</v>
      </c>
      <c r="X48" s="49">
        <v>0.01</v>
      </c>
      <c r="Y48" s="248"/>
      <c r="Z48" s="239"/>
      <c r="AA48" s="239"/>
      <c r="AB48" s="239" t="str">
        <f t="shared" si="29"/>
        <v>'510006007'</v>
      </c>
      <c r="AC48" s="251" t="str">
        <f t="shared" si="19"/>
        <v>'SDE'</v>
      </c>
      <c r="AD48" s="239">
        <f t="shared" si="30"/>
        <v>60</v>
      </c>
      <c r="AE48" s="239">
        <f t="shared" si="31"/>
        <v>12</v>
      </c>
      <c r="AF48" s="239">
        <f t="shared" si="20"/>
        <v>1</v>
      </c>
      <c r="AG48" s="239" t="str">
        <f t="shared" si="32"/>
        <v>'G'</v>
      </c>
      <c r="AH48" s="239">
        <f t="shared" si="21"/>
        <v>30</v>
      </c>
      <c r="AI48" s="268">
        <f t="shared" si="33"/>
        <v>60</v>
      </c>
      <c r="AJ48" s="249">
        <f t="shared" si="34"/>
        <v>1.4727272727272727</v>
      </c>
      <c r="AK48" s="249">
        <f t="shared" si="35"/>
        <v>7.6416666666666657</v>
      </c>
      <c r="AL48" s="239">
        <f t="shared" si="10"/>
        <v>2.4</v>
      </c>
      <c r="AM48" s="239">
        <f t="shared" si="36"/>
        <v>7</v>
      </c>
      <c r="AN48" s="239">
        <v>0</v>
      </c>
      <c r="AO48" s="239">
        <v>15</v>
      </c>
      <c r="AP48" s="239">
        <f t="shared" si="12"/>
        <v>2.4</v>
      </c>
      <c r="AQ48" s="239">
        <v>0</v>
      </c>
      <c r="AR48" s="239">
        <v>0</v>
      </c>
      <c r="AS48" s="239">
        <f t="shared" si="37"/>
        <v>60</v>
      </c>
      <c r="AT48" s="239">
        <f t="shared" si="38"/>
        <v>0.12</v>
      </c>
      <c r="AU48" s="239" t="s">
        <v>14</v>
      </c>
      <c r="AV48" s="239" t="s">
        <v>15</v>
      </c>
      <c r="AW48" s="239" t="s">
        <v>14</v>
      </c>
      <c r="AX48" s="239" t="s">
        <v>15</v>
      </c>
      <c r="AY48" s="239">
        <v>0</v>
      </c>
      <c r="AZ48" s="239">
        <v>0</v>
      </c>
      <c r="BA48" s="239">
        <f t="shared" si="22"/>
        <v>1</v>
      </c>
      <c r="BB48" s="239">
        <f t="shared" si="39"/>
        <v>0</v>
      </c>
      <c r="BC48" s="239">
        <f t="shared" si="40"/>
        <v>1000</v>
      </c>
      <c r="BD48" s="239">
        <v>1</v>
      </c>
      <c r="BE48" s="239">
        <v>1</v>
      </c>
      <c r="BF48" s="239">
        <v>1</v>
      </c>
      <c r="BG48" s="239"/>
      <c r="BH48" s="239">
        <v>1</v>
      </c>
      <c r="BI48" s="239">
        <v>1</v>
      </c>
      <c r="BJ48" s="239">
        <f t="shared" si="41"/>
        <v>400</v>
      </c>
      <c r="BK48" s="239">
        <f t="shared" si="18"/>
        <v>1000</v>
      </c>
      <c r="BL48" s="239">
        <v>0</v>
      </c>
    </row>
    <row r="49" spans="1:64" s="32" customFormat="1" ht="12" customHeight="1" x14ac:dyDescent="0.2">
      <c r="A49" s="45" t="str">
        <f t="shared" si="26"/>
        <v>510006008</v>
      </c>
      <c r="B49" s="46">
        <v>5.0999999999999996</v>
      </c>
      <c r="C49" s="47" t="s">
        <v>218</v>
      </c>
      <c r="D49" s="46" t="s">
        <v>181</v>
      </c>
      <c r="E49" s="48">
        <v>0</v>
      </c>
      <c r="F49" s="49">
        <v>1.35</v>
      </c>
      <c r="G49" s="46" t="s">
        <v>106</v>
      </c>
      <c r="H49" s="46">
        <f>'Wind Conditions'!$C$6</f>
        <v>12</v>
      </c>
      <c r="I49" s="471">
        <f>'Wind Conditions'!$C$20</f>
        <v>9.8021333333333349E-2</v>
      </c>
      <c r="J49" s="56">
        <f>'Wind Conditions'!$D$20</f>
        <v>7.0999999999999994E-2</v>
      </c>
      <c r="K49" s="46" t="str">
        <f t="shared" si="23"/>
        <v>H</v>
      </c>
      <c r="L49" s="46">
        <f t="shared" si="24"/>
        <v>60</v>
      </c>
      <c r="M49" s="49">
        <v>0</v>
      </c>
      <c r="N49" s="46" t="s">
        <v>210</v>
      </c>
      <c r="O49" s="61">
        <f>'Wave and Current Conditions'!$O$13</f>
        <v>1.4727272727272727</v>
      </c>
      <c r="P49" s="61">
        <f>'Wave and Current Conditions'!$AD$13</f>
        <v>7.6416666666666657</v>
      </c>
      <c r="Q49" s="46">
        <f t="shared" si="25"/>
        <v>8</v>
      </c>
      <c r="R49" s="46">
        <f t="shared" si="27"/>
        <v>60</v>
      </c>
      <c r="S49" s="62" t="s">
        <v>205</v>
      </c>
      <c r="T49" s="32">
        <f t="shared" si="28"/>
        <v>60</v>
      </c>
      <c r="U49" s="66">
        <f>'Wave and Current Conditions'!$D$98</f>
        <v>0.12</v>
      </c>
      <c r="V49" s="46">
        <v>400</v>
      </c>
      <c r="W49" s="46">
        <v>600</v>
      </c>
      <c r="X49" s="49">
        <v>0.01</v>
      </c>
      <c r="Y49" s="248"/>
      <c r="Z49" s="239"/>
      <c r="AA49" s="239"/>
      <c r="AB49" s="239" t="str">
        <f t="shared" si="29"/>
        <v>'510006008'</v>
      </c>
      <c r="AC49" s="251" t="str">
        <f t="shared" si="19"/>
        <v>'SDE'</v>
      </c>
      <c r="AD49" s="239">
        <f t="shared" si="30"/>
        <v>60</v>
      </c>
      <c r="AE49" s="239">
        <f t="shared" si="31"/>
        <v>12</v>
      </c>
      <c r="AF49" s="239">
        <f t="shared" si="20"/>
        <v>1</v>
      </c>
      <c r="AG49" s="239" t="str">
        <f t="shared" si="32"/>
        <v>'H'</v>
      </c>
      <c r="AH49" s="239">
        <f t="shared" si="21"/>
        <v>30</v>
      </c>
      <c r="AI49" s="268">
        <f t="shared" si="33"/>
        <v>60</v>
      </c>
      <c r="AJ49" s="249">
        <f t="shared" si="34"/>
        <v>1.4727272727272727</v>
      </c>
      <c r="AK49" s="249">
        <f t="shared" si="35"/>
        <v>7.6416666666666657</v>
      </c>
      <c r="AL49" s="239">
        <f t="shared" si="10"/>
        <v>2.4</v>
      </c>
      <c r="AM49" s="239">
        <f t="shared" si="36"/>
        <v>8</v>
      </c>
      <c r="AN49" s="239">
        <v>0</v>
      </c>
      <c r="AO49" s="239">
        <v>15</v>
      </c>
      <c r="AP49" s="239">
        <f t="shared" si="12"/>
        <v>2.4</v>
      </c>
      <c r="AQ49" s="239">
        <v>0</v>
      </c>
      <c r="AR49" s="239">
        <v>0</v>
      </c>
      <c r="AS49" s="239">
        <f t="shared" si="37"/>
        <v>60</v>
      </c>
      <c r="AT49" s="239">
        <f t="shared" si="38"/>
        <v>0.12</v>
      </c>
      <c r="AU49" s="239" t="s">
        <v>14</v>
      </c>
      <c r="AV49" s="239" t="s">
        <v>15</v>
      </c>
      <c r="AW49" s="239" t="s">
        <v>14</v>
      </c>
      <c r="AX49" s="239" t="s">
        <v>15</v>
      </c>
      <c r="AY49" s="239">
        <v>0</v>
      </c>
      <c r="AZ49" s="239">
        <v>0</v>
      </c>
      <c r="BA49" s="239">
        <f t="shared" si="22"/>
        <v>1</v>
      </c>
      <c r="BB49" s="239">
        <f t="shared" si="39"/>
        <v>0</v>
      </c>
      <c r="BC49" s="239">
        <f t="shared" si="40"/>
        <v>1000</v>
      </c>
      <c r="BD49" s="239">
        <v>1</v>
      </c>
      <c r="BE49" s="239">
        <v>1</v>
      </c>
      <c r="BF49" s="239">
        <v>1</v>
      </c>
      <c r="BG49" s="239"/>
      <c r="BH49" s="239">
        <v>1</v>
      </c>
      <c r="BI49" s="239">
        <v>1</v>
      </c>
      <c r="BJ49" s="239">
        <f t="shared" si="41"/>
        <v>400</v>
      </c>
      <c r="BK49" s="239">
        <f t="shared" si="18"/>
        <v>1000</v>
      </c>
      <c r="BL49" s="239">
        <v>0</v>
      </c>
    </row>
    <row r="50" spans="1:64" s="33" customFormat="1" ht="12" customHeight="1" x14ac:dyDescent="0.2">
      <c r="A50" s="45" t="str">
        <f t="shared" si="26"/>
        <v>510006009</v>
      </c>
      <c r="B50" s="46">
        <v>5.0999999999999996</v>
      </c>
      <c r="C50" s="47" t="s">
        <v>218</v>
      </c>
      <c r="D50" s="46" t="s">
        <v>181</v>
      </c>
      <c r="E50" s="48">
        <v>0</v>
      </c>
      <c r="F50" s="49">
        <v>1.35</v>
      </c>
      <c r="G50" s="46" t="s">
        <v>106</v>
      </c>
      <c r="H50" s="46">
        <f>'Wind Conditions'!$C$6</f>
        <v>12</v>
      </c>
      <c r="I50" s="471">
        <f>'Wind Conditions'!$C$20</f>
        <v>9.8021333333333349E-2</v>
      </c>
      <c r="J50" s="56">
        <f>'Wind Conditions'!$D$20</f>
        <v>7.0999999999999994E-2</v>
      </c>
      <c r="K50" s="46" t="str">
        <f t="shared" si="23"/>
        <v>I</v>
      </c>
      <c r="L50" s="46">
        <f t="shared" si="24"/>
        <v>60</v>
      </c>
      <c r="M50" s="49">
        <v>0</v>
      </c>
      <c r="N50" s="46" t="s">
        <v>210</v>
      </c>
      <c r="O50" s="61">
        <f>'Wave and Current Conditions'!$O$13</f>
        <v>1.4727272727272727</v>
      </c>
      <c r="P50" s="61">
        <f>'Wave and Current Conditions'!$AD$13</f>
        <v>7.6416666666666657</v>
      </c>
      <c r="Q50" s="46">
        <f t="shared" si="25"/>
        <v>9</v>
      </c>
      <c r="R50" s="46">
        <f t="shared" si="27"/>
        <v>60</v>
      </c>
      <c r="S50" s="62" t="s">
        <v>205</v>
      </c>
      <c r="T50" s="32">
        <f t="shared" si="28"/>
        <v>60</v>
      </c>
      <c r="U50" s="66">
        <f>'Wave and Current Conditions'!$D$98</f>
        <v>0.12</v>
      </c>
      <c r="V50" s="46">
        <v>400</v>
      </c>
      <c r="W50" s="46">
        <v>600</v>
      </c>
      <c r="X50" s="49">
        <v>0.01</v>
      </c>
      <c r="Y50" s="248"/>
      <c r="Z50" s="250"/>
      <c r="AA50" s="250"/>
      <c r="AB50" s="239" t="str">
        <f t="shared" si="29"/>
        <v>'510006009'</v>
      </c>
      <c r="AC50" s="251" t="str">
        <f t="shared" si="19"/>
        <v>'SDE'</v>
      </c>
      <c r="AD50" s="239">
        <f t="shared" si="30"/>
        <v>60</v>
      </c>
      <c r="AE50" s="239">
        <f t="shared" si="31"/>
        <v>12</v>
      </c>
      <c r="AF50" s="239">
        <f t="shared" si="20"/>
        <v>1</v>
      </c>
      <c r="AG50" s="239" t="str">
        <f t="shared" si="32"/>
        <v>'I'</v>
      </c>
      <c r="AH50" s="239">
        <f t="shared" si="21"/>
        <v>30</v>
      </c>
      <c r="AI50" s="268">
        <f t="shared" si="33"/>
        <v>60</v>
      </c>
      <c r="AJ50" s="249">
        <f t="shared" si="34"/>
        <v>1.4727272727272727</v>
      </c>
      <c r="AK50" s="249">
        <f t="shared" si="35"/>
        <v>7.6416666666666657</v>
      </c>
      <c r="AL50" s="239">
        <f t="shared" si="10"/>
        <v>2.4</v>
      </c>
      <c r="AM50" s="239">
        <f t="shared" si="36"/>
        <v>9</v>
      </c>
      <c r="AN50" s="239">
        <v>0</v>
      </c>
      <c r="AO50" s="239">
        <v>15</v>
      </c>
      <c r="AP50" s="239">
        <f t="shared" si="12"/>
        <v>2.4</v>
      </c>
      <c r="AQ50" s="239">
        <v>0</v>
      </c>
      <c r="AR50" s="239">
        <v>0</v>
      </c>
      <c r="AS50" s="239">
        <f t="shared" si="37"/>
        <v>60</v>
      </c>
      <c r="AT50" s="239">
        <f t="shared" si="38"/>
        <v>0.12</v>
      </c>
      <c r="AU50" s="239" t="s">
        <v>14</v>
      </c>
      <c r="AV50" s="239" t="s">
        <v>15</v>
      </c>
      <c r="AW50" s="239" t="s">
        <v>14</v>
      </c>
      <c r="AX50" s="239" t="s">
        <v>15</v>
      </c>
      <c r="AY50" s="239">
        <v>0</v>
      </c>
      <c r="AZ50" s="239">
        <v>0</v>
      </c>
      <c r="BA50" s="239">
        <f t="shared" si="22"/>
        <v>1</v>
      </c>
      <c r="BB50" s="239">
        <f t="shared" si="39"/>
        <v>0</v>
      </c>
      <c r="BC50" s="239">
        <f t="shared" si="40"/>
        <v>1000</v>
      </c>
      <c r="BD50" s="239">
        <v>1</v>
      </c>
      <c r="BE50" s="239">
        <v>1</v>
      </c>
      <c r="BF50" s="239">
        <v>1</v>
      </c>
      <c r="BG50" s="239"/>
      <c r="BH50" s="239">
        <v>1</v>
      </c>
      <c r="BI50" s="239">
        <v>1</v>
      </c>
      <c r="BJ50" s="239">
        <f t="shared" si="41"/>
        <v>400</v>
      </c>
      <c r="BK50" s="239">
        <f t="shared" si="18"/>
        <v>1000</v>
      </c>
      <c r="BL50" s="239">
        <v>0</v>
      </c>
    </row>
    <row r="51" spans="1:64" s="32" customFormat="1" ht="12" customHeight="1" x14ac:dyDescent="0.2">
      <c r="A51" s="45" t="str">
        <f t="shared" si="26"/>
        <v>510006010</v>
      </c>
      <c r="B51" s="46">
        <v>5.0999999999999996</v>
      </c>
      <c r="C51" s="47" t="s">
        <v>218</v>
      </c>
      <c r="D51" s="46" t="s">
        <v>181</v>
      </c>
      <c r="E51" s="48">
        <v>0</v>
      </c>
      <c r="F51" s="49">
        <v>1.35</v>
      </c>
      <c r="G51" s="45" t="s">
        <v>106</v>
      </c>
      <c r="H51" s="46">
        <f>'Wind Conditions'!$C$6</f>
        <v>12</v>
      </c>
      <c r="I51" s="471">
        <f>'Wind Conditions'!$C$20</f>
        <v>9.8021333333333349E-2</v>
      </c>
      <c r="J51" s="56">
        <f>'Wind Conditions'!$D$20</f>
        <v>7.0999999999999994E-2</v>
      </c>
      <c r="K51" s="46" t="str">
        <f t="shared" si="23"/>
        <v>J</v>
      </c>
      <c r="L51" s="46">
        <f t="shared" si="24"/>
        <v>60</v>
      </c>
      <c r="M51" s="49">
        <v>0</v>
      </c>
      <c r="N51" s="46" t="s">
        <v>210</v>
      </c>
      <c r="O51" s="61">
        <f>'Wave and Current Conditions'!$O$13</f>
        <v>1.4727272727272727</v>
      </c>
      <c r="P51" s="61">
        <f>'Wave and Current Conditions'!$AD$13</f>
        <v>7.6416666666666657</v>
      </c>
      <c r="Q51" s="46">
        <f t="shared" si="25"/>
        <v>10</v>
      </c>
      <c r="R51" s="46">
        <f t="shared" si="27"/>
        <v>60</v>
      </c>
      <c r="S51" s="62" t="s">
        <v>205</v>
      </c>
      <c r="T51" s="32">
        <f t="shared" si="28"/>
        <v>60</v>
      </c>
      <c r="U51" s="66">
        <f>'Wave and Current Conditions'!$D$98</f>
        <v>0.12</v>
      </c>
      <c r="V51" s="46">
        <v>400</v>
      </c>
      <c r="W51" s="46">
        <v>600</v>
      </c>
      <c r="X51" s="49">
        <v>0.01</v>
      </c>
      <c r="Y51" s="248"/>
      <c r="Z51" s="239"/>
      <c r="AA51" s="239"/>
      <c r="AB51" s="239" t="str">
        <f t="shared" si="29"/>
        <v>'510006010'</v>
      </c>
      <c r="AC51" s="251" t="str">
        <f t="shared" si="19"/>
        <v>'SDE'</v>
      </c>
      <c r="AD51" s="239">
        <f t="shared" si="30"/>
        <v>60</v>
      </c>
      <c r="AE51" s="239">
        <f t="shared" si="31"/>
        <v>12</v>
      </c>
      <c r="AF51" s="239">
        <f t="shared" si="20"/>
        <v>1</v>
      </c>
      <c r="AG51" s="239" t="str">
        <f t="shared" si="32"/>
        <v>'J'</v>
      </c>
      <c r="AH51" s="239">
        <f t="shared" si="21"/>
        <v>30</v>
      </c>
      <c r="AI51" s="268">
        <f t="shared" si="33"/>
        <v>60</v>
      </c>
      <c r="AJ51" s="249">
        <f t="shared" si="34"/>
        <v>1.4727272727272727</v>
      </c>
      <c r="AK51" s="249">
        <f t="shared" si="35"/>
        <v>7.6416666666666657</v>
      </c>
      <c r="AL51" s="239">
        <f t="shared" si="10"/>
        <v>2.4</v>
      </c>
      <c r="AM51" s="239">
        <f t="shared" si="36"/>
        <v>10</v>
      </c>
      <c r="AN51" s="239">
        <v>0</v>
      </c>
      <c r="AO51" s="239">
        <v>15</v>
      </c>
      <c r="AP51" s="239">
        <f t="shared" si="12"/>
        <v>2.4</v>
      </c>
      <c r="AQ51" s="239">
        <v>0</v>
      </c>
      <c r="AR51" s="239">
        <v>0</v>
      </c>
      <c r="AS51" s="239">
        <f t="shared" si="37"/>
        <v>60</v>
      </c>
      <c r="AT51" s="239">
        <f t="shared" si="38"/>
        <v>0.12</v>
      </c>
      <c r="AU51" s="239" t="s">
        <v>14</v>
      </c>
      <c r="AV51" s="239" t="s">
        <v>15</v>
      </c>
      <c r="AW51" s="239" t="s">
        <v>14</v>
      </c>
      <c r="AX51" s="239" t="s">
        <v>15</v>
      </c>
      <c r="AY51" s="239">
        <v>0</v>
      </c>
      <c r="AZ51" s="239">
        <v>0</v>
      </c>
      <c r="BA51" s="239">
        <f t="shared" si="22"/>
        <v>1</v>
      </c>
      <c r="BB51" s="239">
        <f t="shared" si="39"/>
        <v>0</v>
      </c>
      <c r="BC51" s="239">
        <f t="shared" si="40"/>
        <v>1000</v>
      </c>
      <c r="BD51" s="239">
        <v>1</v>
      </c>
      <c r="BE51" s="239">
        <v>1</v>
      </c>
      <c r="BF51" s="239">
        <v>1</v>
      </c>
      <c r="BG51" s="239"/>
      <c r="BH51" s="239">
        <v>1</v>
      </c>
      <c r="BI51" s="239">
        <v>1</v>
      </c>
      <c r="BJ51" s="239">
        <f t="shared" si="41"/>
        <v>400</v>
      </c>
      <c r="BK51" s="239">
        <f t="shared" si="18"/>
        <v>1000</v>
      </c>
      <c r="BL51" s="239">
        <v>0</v>
      </c>
    </row>
    <row r="52" spans="1:64" s="32" customFormat="1" ht="12" customHeight="1" x14ac:dyDescent="0.2">
      <c r="A52" s="45" t="str">
        <f t="shared" si="26"/>
        <v>510006011</v>
      </c>
      <c r="B52" s="46">
        <v>5.0999999999999996</v>
      </c>
      <c r="C52" s="47" t="s">
        <v>218</v>
      </c>
      <c r="D52" s="46" t="s">
        <v>181</v>
      </c>
      <c r="E52" s="48">
        <v>0</v>
      </c>
      <c r="F52" s="49">
        <v>1.35</v>
      </c>
      <c r="G52" s="46" t="s">
        <v>106</v>
      </c>
      <c r="H52" s="46">
        <f>'Wind Conditions'!$C$6</f>
        <v>12</v>
      </c>
      <c r="I52" s="471">
        <f>'Wind Conditions'!$C$20</f>
        <v>9.8021333333333349E-2</v>
      </c>
      <c r="J52" s="56">
        <f>'Wind Conditions'!$D$20</f>
        <v>7.0999999999999994E-2</v>
      </c>
      <c r="K52" s="46" t="str">
        <f t="shared" si="23"/>
        <v>K</v>
      </c>
      <c r="L52" s="46">
        <f t="shared" si="24"/>
        <v>60</v>
      </c>
      <c r="M52" s="49">
        <v>0</v>
      </c>
      <c r="N52" s="46" t="s">
        <v>210</v>
      </c>
      <c r="O52" s="61">
        <f>'Wave and Current Conditions'!$O$13</f>
        <v>1.4727272727272727</v>
      </c>
      <c r="P52" s="61">
        <f>'Wave and Current Conditions'!$AD$13</f>
        <v>7.6416666666666657</v>
      </c>
      <c r="Q52" s="46">
        <f t="shared" si="25"/>
        <v>11</v>
      </c>
      <c r="R52" s="46">
        <f t="shared" si="27"/>
        <v>60</v>
      </c>
      <c r="S52" s="62" t="s">
        <v>205</v>
      </c>
      <c r="T52" s="32">
        <f t="shared" si="28"/>
        <v>60</v>
      </c>
      <c r="U52" s="66">
        <f>'Wave and Current Conditions'!$D$98</f>
        <v>0.12</v>
      </c>
      <c r="V52" s="46">
        <v>400</v>
      </c>
      <c r="W52" s="46">
        <v>600</v>
      </c>
      <c r="X52" s="49">
        <v>0.01</v>
      </c>
      <c r="Y52" s="248"/>
      <c r="Z52" s="239"/>
      <c r="AA52" s="239"/>
      <c r="AB52" s="239" t="str">
        <f t="shared" si="29"/>
        <v>'510006011'</v>
      </c>
      <c r="AC52" s="251" t="str">
        <f t="shared" si="19"/>
        <v>'SDE'</v>
      </c>
      <c r="AD52" s="239">
        <f t="shared" si="30"/>
        <v>60</v>
      </c>
      <c r="AE52" s="239">
        <f t="shared" si="31"/>
        <v>12</v>
      </c>
      <c r="AF52" s="239">
        <f t="shared" si="20"/>
        <v>1</v>
      </c>
      <c r="AG52" s="239" t="str">
        <f t="shared" si="32"/>
        <v>'K'</v>
      </c>
      <c r="AH52" s="239">
        <f t="shared" si="21"/>
        <v>30</v>
      </c>
      <c r="AI52" s="268">
        <f t="shared" si="33"/>
        <v>60</v>
      </c>
      <c r="AJ52" s="249">
        <f t="shared" si="34"/>
        <v>1.4727272727272727</v>
      </c>
      <c r="AK52" s="249">
        <f t="shared" si="35"/>
        <v>7.6416666666666657</v>
      </c>
      <c r="AL52" s="239">
        <f t="shared" si="10"/>
        <v>2.4</v>
      </c>
      <c r="AM52" s="239">
        <f t="shared" si="36"/>
        <v>11</v>
      </c>
      <c r="AN52" s="239">
        <v>0</v>
      </c>
      <c r="AO52" s="239">
        <v>15</v>
      </c>
      <c r="AP52" s="239">
        <f t="shared" si="12"/>
        <v>2.4</v>
      </c>
      <c r="AQ52" s="239">
        <v>0</v>
      </c>
      <c r="AR52" s="239">
        <v>0</v>
      </c>
      <c r="AS52" s="239">
        <f t="shared" si="37"/>
        <v>60</v>
      </c>
      <c r="AT52" s="239">
        <f t="shared" si="38"/>
        <v>0.12</v>
      </c>
      <c r="AU52" s="239" t="s">
        <v>14</v>
      </c>
      <c r="AV52" s="239" t="s">
        <v>15</v>
      </c>
      <c r="AW52" s="239" t="s">
        <v>14</v>
      </c>
      <c r="AX52" s="239" t="s">
        <v>15</v>
      </c>
      <c r="AY52" s="239">
        <v>0</v>
      </c>
      <c r="AZ52" s="239">
        <v>0</v>
      </c>
      <c r="BA52" s="239">
        <f t="shared" si="22"/>
        <v>1</v>
      </c>
      <c r="BB52" s="239">
        <f t="shared" si="39"/>
        <v>0</v>
      </c>
      <c r="BC52" s="239">
        <f t="shared" si="40"/>
        <v>1000</v>
      </c>
      <c r="BD52" s="239">
        <v>1</v>
      </c>
      <c r="BE52" s="239">
        <v>1</v>
      </c>
      <c r="BF52" s="239">
        <v>1</v>
      </c>
      <c r="BG52" s="239"/>
      <c r="BH52" s="239">
        <v>1</v>
      </c>
      <c r="BI52" s="239">
        <v>1</v>
      </c>
      <c r="BJ52" s="239">
        <f t="shared" si="41"/>
        <v>400</v>
      </c>
      <c r="BK52" s="239">
        <f t="shared" si="18"/>
        <v>1000</v>
      </c>
      <c r="BL52" s="239">
        <v>0</v>
      </c>
    </row>
    <row r="53" spans="1:64" s="33" customFormat="1" ht="12" customHeight="1" x14ac:dyDescent="0.2">
      <c r="A53" s="50" t="str">
        <f t="shared" si="26"/>
        <v>510006012</v>
      </c>
      <c r="B53" s="46">
        <v>5.0999999999999996</v>
      </c>
      <c r="C53" s="47" t="s">
        <v>218</v>
      </c>
      <c r="D53" s="51" t="s">
        <v>181</v>
      </c>
      <c r="E53" s="52">
        <v>0</v>
      </c>
      <c r="F53" s="53">
        <v>1.35</v>
      </c>
      <c r="G53" s="51" t="s">
        <v>106</v>
      </c>
      <c r="H53" s="51">
        <f>'Wind Conditions'!$C$6</f>
        <v>12</v>
      </c>
      <c r="I53" s="472">
        <f>'Wind Conditions'!$C$20</f>
        <v>9.8021333333333349E-2</v>
      </c>
      <c r="J53" s="57">
        <f>'Wind Conditions'!$D$20</f>
        <v>7.0999999999999994E-2</v>
      </c>
      <c r="K53" s="51" t="str">
        <f t="shared" si="23"/>
        <v>L</v>
      </c>
      <c r="L53" s="51">
        <f t="shared" si="24"/>
        <v>60</v>
      </c>
      <c r="M53" s="49">
        <v>0</v>
      </c>
      <c r="N53" s="46" t="s">
        <v>210</v>
      </c>
      <c r="O53" s="61">
        <f>'Wave and Current Conditions'!$O$13</f>
        <v>1.4727272727272727</v>
      </c>
      <c r="P53" s="61">
        <f>'Wave and Current Conditions'!$AD$13</f>
        <v>7.6416666666666657</v>
      </c>
      <c r="Q53" s="51">
        <f t="shared" si="25"/>
        <v>12</v>
      </c>
      <c r="R53" s="51">
        <f t="shared" si="27"/>
        <v>60</v>
      </c>
      <c r="S53" s="62" t="s">
        <v>205</v>
      </c>
      <c r="T53" s="33">
        <f t="shared" si="28"/>
        <v>60</v>
      </c>
      <c r="U53" s="66">
        <f>'Wave and Current Conditions'!$D$98</f>
        <v>0.12</v>
      </c>
      <c r="V53" s="46">
        <v>400</v>
      </c>
      <c r="W53" s="46">
        <v>600</v>
      </c>
      <c r="X53" s="53">
        <v>0.01</v>
      </c>
      <c r="Y53" s="252"/>
      <c r="Z53" s="250"/>
      <c r="AA53" s="250"/>
      <c r="AB53" s="239" t="str">
        <f t="shared" si="29"/>
        <v>'510006012'</v>
      </c>
      <c r="AC53" s="251" t="str">
        <f t="shared" si="19"/>
        <v>'SDE'</v>
      </c>
      <c r="AD53" s="239">
        <f t="shared" si="30"/>
        <v>60</v>
      </c>
      <c r="AE53" s="239">
        <f t="shared" si="31"/>
        <v>12</v>
      </c>
      <c r="AF53" s="239">
        <f t="shared" si="20"/>
        <v>1</v>
      </c>
      <c r="AG53" s="239" t="str">
        <f t="shared" si="32"/>
        <v>'L'</v>
      </c>
      <c r="AH53" s="239">
        <f t="shared" si="21"/>
        <v>30</v>
      </c>
      <c r="AI53" s="268">
        <f t="shared" si="33"/>
        <v>60</v>
      </c>
      <c r="AJ53" s="249">
        <f t="shared" si="34"/>
        <v>1.4727272727272727</v>
      </c>
      <c r="AK53" s="249">
        <f t="shared" si="35"/>
        <v>7.6416666666666657</v>
      </c>
      <c r="AL53" s="239">
        <f t="shared" si="10"/>
        <v>2.4</v>
      </c>
      <c r="AM53" s="239">
        <f t="shared" si="36"/>
        <v>12</v>
      </c>
      <c r="AN53" s="239">
        <v>0</v>
      </c>
      <c r="AO53" s="239">
        <v>15</v>
      </c>
      <c r="AP53" s="239">
        <f t="shared" si="12"/>
        <v>2.4</v>
      </c>
      <c r="AQ53" s="239">
        <v>0</v>
      </c>
      <c r="AR53" s="239">
        <v>0</v>
      </c>
      <c r="AS53" s="239">
        <f t="shared" si="37"/>
        <v>60</v>
      </c>
      <c r="AT53" s="239">
        <f t="shared" si="38"/>
        <v>0.12</v>
      </c>
      <c r="AU53" s="239" t="s">
        <v>14</v>
      </c>
      <c r="AV53" s="239" t="s">
        <v>15</v>
      </c>
      <c r="AW53" s="239" t="s">
        <v>14</v>
      </c>
      <c r="AX53" s="239" t="s">
        <v>15</v>
      </c>
      <c r="AY53" s="239">
        <v>0</v>
      </c>
      <c r="AZ53" s="239">
        <v>0</v>
      </c>
      <c r="BA53" s="239">
        <f t="shared" si="22"/>
        <v>1</v>
      </c>
      <c r="BB53" s="239">
        <f t="shared" si="39"/>
        <v>0</v>
      </c>
      <c r="BC53" s="239">
        <f t="shared" si="40"/>
        <v>1000</v>
      </c>
      <c r="BD53" s="239">
        <v>1</v>
      </c>
      <c r="BE53" s="239">
        <v>1</v>
      </c>
      <c r="BF53" s="239">
        <v>1</v>
      </c>
      <c r="BG53" s="239"/>
      <c r="BH53" s="239">
        <v>1</v>
      </c>
      <c r="BI53" s="239">
        <v>1</v>
      </c>
      <c r="BJ53" s="239">
        <f t="shared" si="41"/>
        <v>400</v>
      </c>
      <c r="BK53" s="239">
        <f t="shared" si="18"/>
        <v>1000</v>
      </c>
      <c r="BL53" s="239">
        <v>0</v>
      </c>
    </row>
    <row r="54" spans="1:64" s="32" customFormat="1" ht="12" customHeight="1" x14ac:dyDescent="0.2">
      <c r="A54" s="45" t="str">
        <f t="shared" si="26"/>
        <v>510006013</v>
      </c>
      <c r="B54" s="46">
        <v>5.0999999999999996</v>
      </c>
      <c r="C54" s="47" t="s">
        <v>218</v>
      </c>
      <c r="D54" s="46" t="s">
        <v>181</v>
      </c>
      <c r="E54" s="48">
        <v>0</v>
      </c>
      <c r="F54" s="49">
        <v>1.35</v>
      </c>
      <c r="G54" s="46" t="s">
        <v>106</v>
      </c>
      <c r="H54" s="46">
        <f>'Wind Conditions'!$C$6</f>
        <v>12</v>
      </c>
      <c r="I54" s="471">
        <f>'Wind Conditions'!$C$20</f>
        <v>9.8021333333333349E-2</v>
      </c>
      <c r="J54" s="56">
        <f>'Wind Conditions'!$D$20</f>
        <v>7.0999999999999994E-2</v>
      </c>
      <c r="K54" s="46" t="str">
        <f t="shared" si="23"/>
        <v>M</v>
      </c>
      <c r="L54" s="46">
        <f t="shared" si="24"/>
        <v>60</v>
      </c>
      <c r="M54" s="49">
        <v>0</v>
      </c>
      <c r="N54" s="46" t="s">
        <v>210</v>
      </c>
      <c r="O54" s="61">
        <f>'Wave and Current Conditions'!$O$13</f>
        <v>1.4727272727272727</v>
      </c>
      <c r="P54" s="61">
        <f>'Wave and Current Conditions'!$AD$13</f>
        <v>7.6416666666666657</v>
      </c>
      <c r="Q54" s="46">
        <f t="shared" si="25"/>
        <v>13</v>
      </c>
      <c r="R54" s="46">
        <f t="shared" si="27"/>
        <v>60</v>
      </c>
      <c r="S54" s="62" t="s">
        <v>205</v>
      </c>
      <c r="T54" s="32">
        <f t="shared" si="28"/>
        <v>60</v>
      </c>
      <c r="U54" s="66">
        <f>'Wave and Current Conditions'!$D$98</f>
        <v>0.12</v>
      </c>
      <c r="V54" s="46">
        <v>400</v>
      </c>
      <c r="W54" s="46">
        <v>600</v>
      </c>
      <c r="X54" s="49">
        <v>0.01</v>
      </c>
      <c r="Y54" s="248"/>
      <c r="Z54" s="239"/>
      <c r="AA54" s="239"/>
      <c r="AB54" s="239" t="str">
        <f t="shared" si="29"/>
        <v>'510006013'</v>
      </c>
      <c r="AC54" s="251" t="str">
        <f t="shared" si="19"/>
        <v>'SDE'</v>
      </c>
      <c r="AD54" s="239">
        <f t="shared" si="30"/>
        <v>60</v>
      </c>
      <c r="AE54" s="239">
        <f t="shared" si="31"/>
        <v>12</v>
      </c>
      <c r="AF54" s="239">
        <f t="shared" si="20"/>
        <v>1</v>
      </c>
      <c r="AG54" s="239" t="str">
        <f t="shared" si="32"/>
        <v>'M'</v>
      </c>
      <c r="AH54" s="239">
        <f t="shared" si="21"/>
        <v>30</v>
      </c>
      <c r="AI54" s="268">
        <f t="shared" si="33"/>
        <v>60</v>
      </c>
      <c r="AJ54" s="249">
        <f t="shared" si="34"/>
        <v>1.4727272727272727</v>
      </c>
      <c r="AK54" s="249">
        <f t="shared" si="35"/>
        <v>7.6416666666666657</v>
      </c>
      <c r="AL54" s="239">
        <f t="shared" si="10"/>
        <v>2.4</v>
      </c>
      <c r="AM54" s="239">
        <f t="shared" si="36"/>
        <v>13</v>
      </c>
      <c r="AN54" s="239">
        <v>0</v>
      </c>
      <c r="AO54" s="239">
        <v>15</v>
      </c>
      <c r="AP54" s="239">
        <f t="shared" si="12"/>
        <v>2.4</v>
      </c>
      <c r="AQ54" s="239">
        <v>0</v>
      </c>
      <c r="AR54" s="239">
        <v>0</v>
      </c>
      <c r="AS54" s="239">
        <f t="shared" si="37"/>
        <v>60</v>
      </c>
      <c r="AT54" s="239">
        <f t="shared" si="38"/>
        <v>0.12</v>
      </c>
      <c r="AU54" s="239" t="s">
        <v>14</v>
      </c>
      <c r="AV54" s="239" t="s">
        <v>15</v>
      </c>
      <c r="AW54" s="239" t="s">
        <v>14</v>
      </c>
      <c r="AX54" s="239" t="s">
        <v>15</v>
      </c>
      <c r="AY54" s="239">
        <v>0</v>
      </c>
      <c r="AZ54" s="239">
        <v>0</v>
      </c>
      <c r="BA54" s="239">
        <f t="shared" si="22"/>
        <v>1</v>
      </c>
      <c r="BB54" s="239">
        <f t="shared" si="39"/>
        <v>0</v>
      </c>
      <c r="BC54" s="239">
        <f t="shared" si="40"/>
        <v>1000</v>
      </c>
      <c r="BD54" s="239">
        <v>1</v>
      </c>
      <c r="BE54" s="239">
        <v>1</v>
      </c>
      <c r="BF54" s="239">
        <v>1</v>
      </c>
      <c r="BG54" s="239"/>
      <c r="BH54" s="239">
        <v>1</v>
      </c>
      <c r="BI54" s="239">
        <v>1</v>
      </c>
      <c r="BJ54" s="239">
        <f t="shared" si="41"/>
        <v>400</v>
      </c>
      <c r="BK54" s="239">
        <f t="shared" si="18"/>
        <v>1000</v>
      </c>
      <c r="BL54" s="239">
        <v>0</v>
      </c>
    </row>
    <row r="55" spans="1:64" s="32" customFormat="1" ht="12" customHeight="1" x14ac:dyDescent="0.2">
      <c r="A55" s="45" t="str">
        <f t="shared" si="26"/>
        <v>510006014</v>
      </c>
      <c r="B55" s="46">
        <v>5.0999999999999996</v>
      </c>
      <c r="C55" s="47" t="s">
        <v>218</v>
      </c>
      <c r="D55" s="46" t="s">
        <v>181</v>
      </c>
      <c r="E55" s="48">
        <v>0</v>
      </c>
      <c r="F55" s="49">
        <v>1.35</v>
      </c>
      <c r="G55" s="46" t="s">
        <v>106</v>
      </c>
      <c r="H55" s="46">
        <f>'Wind Conditions'!$C$6</f>
        <v>12</v>
      </c>
      <c r="I55" s="471">
        <f>'Wind Conditions'!$C$20</f>
        <v>9.8021333333333349E-2</v>
      </c>
      <c r="J55" s="56">
        <f>'Wind Conditions'!$D$20</f>
        <v>7.0999999999999994E-2</v>
      </c>
      <c r="K55" s="46" t="str">
        <f t="shared" si="23"/>
        <v>N</v>
      </c>
      <c r="L55" s="46">
        <f t="shared" si="24"/>
        <v>60</v>
      </c>
      <c r="M55" s="49">
        <v>0</v>
      </c>
      <c r="N55" s="46" t="s">
        <v>210</v>
      </c>
      <c r="O55" s="61">
        <f>'Wave and Current Conditions'!$O$13</f>
        <v>1.4727272727272727</v>
      </c>
      <c r="P55" s="61">
        <f>'Wave and Current Conditions'!$AD$13</f>
        <v>7.6416666666666657</v>
      </c>
      <c r="Q55" s="46">
        <f t="shared" si="25"/>
        <v>14</v>
      </c>
      <c r="R55" s="46">
        <f t="shared" si="27"/>
        <v>60</v>
      </c>
      <c r="S55" s="62" t="s">
        <v>205</v>
      </c>
      <c r="T55" s="32">
        <f t="shared" si="28"/>
        <v>60</v>
      </c>
      <c r="U55" s="66">
        <f>'Wave and Current Conditions'!$D$98</f>
        <v>0.12</v>
      </c>
      <c r="V55" s="46">
        <v>400</v>
      </c>
      <c r="W55" s="46">
        <v>600</v>
      </c>
      <c r="X55" s="49">
        <v>0.01</v>
      </c>
      <c r="Y55" s="248"/>
      <c r="Z55" s="239"/>
      <c r="AA55" s="239"/>
      <c r="AB55" s="239" t="str">
        <f t="shared" si="29"/>
        <v>'510006014'</v>
      </c>
      <c r="AC55" s="251" t="str">
        <f t="shared" si="19"/>
        <v>'SDE'</v>
      </c>
      <c r="AD55" s="239">
        <f t="shared" si="30"/>
        <v>60</v>
      </c>
      <c r="AE55" s="239">
        <f t="shared" si="31"/>
        <v>12</v>
      </c>
      <c r="AF55" s="239">
        <f t="shared" si="20"/>
        <v>1</v>
      </c>
      <c r="AG55" s="239" t="str">
        <f t="shared" si="32"/>
        <v>'N'</v>
      </c>
      <c r="AH55" s="239">
        <f t="shared" si="21"/>
        <v>30</v>
      </c>
      <c r="AI55" s="268">
        <f t="shared" si="33"/>
        <v>60</v>
      </c>
      <c r="AJ55" s="249">
        <f t="shared" si="34"/>
        <v>1.4727272727272727</v>
      </c>
      <c r="AK55" s="249">
        <f t="shared" si="35"/>
        <v>7.6416666666666657</v>
      </c>
      <c r="AL55" s="239">
        <f t="shared" si="10"/>
        <v>2.4</v>
      </c>
      <c r="AM55" s="239">
        <f t="shared" si="36"/>
        <v>14</v>
      </c>
      <c r="AN55" s="239">
        <v>0</v>
      </c>
      <c r="AO55" s="239">
        <v>15</v>
      </c>
      <c r="AP55" s="239">
        <f t="shared" si="12"/>
        <v>2.4</v>
      </c>
      <c r="AQ55" s="239">
        <v>0</v>
      </c>
      <c r="AR55" s="239">
        <v>0</v>
      </c>
      <c r="AS55" s="239">
        <f t="shared" si="37"/>
        <v>60</v>
      </c>
      <c r="AT55" s="239">
        <f t="shared" si="38"/>
        <v>0.12</v>
      </c>
      <c r="AU55" s="239" t="s">
        <v>14</v>
      </c>
      <c r="AV55" s="239" t="s">
        <v>15</v>
      </c>
      <c r="AW55" s="239" t="s">
        <v>14</v>
      </c>
      <c r="AX55" s="239" t="s">
        <v>15</v>
      </c>
      <c r="AY55" s="239">
        <v>0</v>
      </c>
      <c r="AZ55" s="239">
        <v>0</v>
      </c>
      <c r="BA55" s="239">
        <f t="shared" si="22"/>
        <v>1</v>
      </c>
      <c r="BB55" s="239">
        <f t="shared" si="39"/>
        <v>0</v>
      </c>
      <c r="BC55" s="239">
        <f t="shared" si="40"/>
        <v>1000</v>
      </c>
      <c r="BD55" s="239">
        <v>1</v>
      </c>
      <c r="BE55" s="239">
        <v>1</v>
      </c>
      <c r="BF55" s="239">
        <v>1</v>
      </c>
      <c r="BG55" s="239"/>
      <c r="BH55" s="239">
        <v>1</v>
      </c>
      <c r="BI55" s="239">
        <v>1</v>
      </c>
      <c r="BJ55" s="239">
        <f t="shared" si="41"/>
        <v>400</v>
      </c>
      <c r="BK55" s="239">
        <f t="shared" si="18"/>
        <v>1000</v>
      </c>
      <c r="BL55" s="239">
        <v>0</v>
      </c>
    </row>
    <row r="56" spans="1:64" s="33" customFormat="1" ht="12" customHeight="1" x14ac:dyDescent="0.2">
      <c r="A56" s="45" t="str">
        <f t="shared" si="26"/>
        <v>510006015</v>
      </c>
      <c r="B56" s="46">
        <v>5.0999999999999996</v>
      </c>
      <c r="C56" s="47" t="s">
        <v>218</v>
      </c>
      <c r="D56" s="46" t="s">
        <v>181</v>
      </c>
      <c r="E56" s="48">
        <v>0</v>
      </c>
      <c r="F56" s="49">
        <v>1.35</v>
      </c>
      <c r="G56" s="46" t="s">
        <v>106</v>
      </c>
      <c r="H56" s="46">
        <f>'Wind Conditions'!$C$6</f>
        <v>12</v>
      </c>
      <c r="I56" s="471">
        <f>'Wind Conditions'!$C$20</f>
        <v>9.8021333333333349E-2</v>
      </c>
      <c r="J56" s="56">
        <f>'Wind Conditions'!$D$20</f>
        <v>7.0999999999999994E-2</v>
      </c>
      <c r="K56" s="46" t="str">
        <f t="shared" si="23"/>
        <v>O</v>
      </c>
      <c r="L56" s="46">
        <f t="shared" si="24"/>
        <v>60</v>
      </c>
      <c r="M56" s="49">
        <v>0</v>
      </c>
      <c r="N56" s="46" t="s">
        <v>210</v>
      </c>
      <c r="O56" s="61">
        <f>'Wave and Current Conditions'!$O$13</f>
        <v>1.4727272727272727</v>
      </c>
      <c r="P56" s="61">
        <f>'Wave and Current Conditions'!$AD$13</f>
        <v>7.6416666666666657</v>
      </c>
      <c r="Q56" s="46">
        <f t="shared" si="25"/>
        <v>15</v>
      </c>
      <c r="R56" s="46">
        <f t="shared" si="27"/>
        <v>60</v>
      </c>
      <c r="S56" s="62" t="s">
        <v>205</v>
      </c>
      <c r="T56" s="32">
        <f t="shared" si="28"/>
        <v>60</v>
      </c>
      <c r="U56" s="66">
        <f>'Wave and Current Conditions'!$D$98</f>
        <v>0.12</v>
      </c>
      <c r="V56" s="46">
        <v>400</v>
      </c>
      <c r="W56" s="46">
        <v>600</v>
      </c>
      <c r="X56" s="49">
        <v>0.01</v>
      </c>
      <c r="Y56" s="248"/>
      <c r="Z56" s="250"/>
      <c r="AA56" s="250"/>
      <c r="AB56" s="239" t="str">
        <f t="shared" si="29"/>
        <v>'510006015'</v>
      </c>
      <c r="AC56" s="251" t="str">
        <f t="shared" si="19"/>
        <v>'SDE'</v>
      </c>
      <c r="AD56" s="239">
        <f t="shared" si="30"/>
        <v>60</v>
      </c>
      <c r="AE56" s="239">
        <f t="shared" si="31"/>
        <v>12</v>
      </c>
      <c r="AF56" s="239">
        <f t="shared" si="20"/>
        <v>1</v>
      </c>
      <c r="AG56" s="239" t="str">
        <f t="shared" si="32"/>
        <v>'O'</v>
      </c>
      <c r="AH56" s="239">
        <f t="shared" si="21"/>
        <v>30</v>
      </c>
      <c r="AI56" s="268">
        <f t="shared" si="33"/>
        <v>60</v>
      </c>
      <c r="AJ56" s="249">
        <f t="shared" si="34"/>
        <v>1.4727272727272727</v>
      </c>
      <c r="AK56" s="249">
        <f t="shared" si="35"/>
        <v>7.6416666666666657</v>
      </c>
      <c r="AL56" s="239">
        <f t="shared" si="10"/>
        <v>2.4</v>
      </c>
      <c r="AM56" s="239">
        <f t="shared" si="36"/>
        <v>15</v>
      </c>
      <c r="AN56" s="239">
        <v>0</v>
      </c>
      <c r="AO56" s="239">
        <v>15</v>
      </c>
      <c r="AP56" s="239">
        <f t="shared" si="12"/>
        <v>2.4</v>
      </c>
      <c r="AQ56" s="239">
        <v>0</v>
      </c>
      <c r="AR56" s="239">
        <v>0</v>
      </c>
      <c r="AS56" s="239">
        <f t="shared" si="37"/>
        <v>60</v>
      </c>
      <c r="AT56" s="239">
        <f t="shared" si="38"/>
        <v>0.12</v>
      </c>
      <c r="AU56" s="239" t="s">
        <v>14</v>
      </c>
      <c r="AV56" s="239" t="s">
        <v>15</v>
      </c>
      <c r="AW56" s="239" t="s">
        <v>14</v>
      </c>
      <c r="AX56" s="239" t="s">
        <v>15</v>
      </c>
      <c r="AY56" s="239">
        <v>0</v>
      </c>
      <c r="AZ56" s="239">
        <v>0</v>
      </c>
      <c r="BA56" s="239">
        <f t="shared" si="22"/>
        <v>1</v>
      </c>
      <c r="BB56" s="239">
        <f t="shared" si="39"/>
        <v>0</v>
      </c>
      <c r="BC56" s="239">
        <f t="shared" si="40"/>
        <v>1000</v>
      </c>
      <c r="BD56" s="239">
        <v>1</v>
      </c>
      <c r="BE56" s="239">
        <v>1</v>
      </c>
      <c r="BF56" s="239">
        <v>1</v>
      </c>
      <c r="BG56" s="239"/>
      <c r="BH56" s="239">
        <v>1</v>
      </c>
      <c r="BI56" s="239">
        <v>1</v>
      </c>
      <c r="BJ56" s="239">
        <f t="shared" si="41"/>
        <v>400</v>
      </c>
      <c r="BK56" s="239">
        <f t="shared" si="18"/>
        <v>1000</v>
      </c>
      <c r="BL56" s="239">
        <v>0</v>
      </c>
    </row>
    <row r="57" spans="1:64" s="32" customFormat="1" ht="12" customHeight="1" x14ac:dyDescent="0.2">
      <c r="A57" s="45" t="str">
        <f t="shared" si="26"/>
        <v>510006016</v>
      </c>
      <c r="B57" s="46">
        <v>5.0999999999999996</v>
      </c>
      <c r="C57" s="47" t="s">
        <v>218</v>
      </c>
      <c r="D57" s="46" t="s">
        <v>181</v>
      </c>
      <c r="E57" s="48">
        <v>0</v>
      </c>
      <c r="F57" s="49">
        <v>1.35</v>
      </c>
      <c r="G57" s="45" t="s">
        <v>106</v>
      </c>
      <c r="H57" s="46">
        <f>'Wind Conditions'!$C$6</f>
        <v>12</v>
      </c>
      <c r="I57" s="471">
        <f>'Wind Conditions'!$C$20</f>
        <v>9.8021333333333349E-2</v>
      </c>
      <c r="J57" s="56">
        <f>'Wind Conditions'!$D$20</f>
        <v>7.0999999999999994E-2</v>
      </c>
      <c r="K57" s="46" t="str">
        <f t="shared" si="23"/>
        <v>P</v>
      </c>
      <c r="L57" s="46">
        <f t="shared" si="24"/>
        <v>60</v>
      </c>
      <c r="M57" s="49">
        <v>0</v>
      </c>
      <c r="N57" s="46" t="s">
        <v>210</v>
      </c>
      <c r="O57" s="61">
        <f>'Wave and Current Conditions'!$O$13</f>
        <v>1.4727272727272727</v>
      </c>
      <c r="P57" s="61">
        <f>'Wave and Current Conditions'!$AD$13</f>
        <v>7.6416666666666657</v>
      </c>
      <c r="Q57" s="46">
        <f t="shared" si="25"/>
        <v>16</v>
      </c>
      <c r="R57" s="46">
        <f t="shared" si="27"/>
        <v>60</v>
      </c>
      <c r="S57" s="62" t="s">
        <v>205</v>
      </c>
      <c r="T57" s="32">
        <f t="shared" si="28"/>
        <v>60</v>
      </c>
      <c r="U57" s="66">
        <f>'Wave and Current Conditions'!$D$98</f>
        <v>0.12</v>
      </c>
      <c r="V57" s="46">
        <v>400</v>
      </c>
      <c r="W57" s="46">
        <v>600</v>
      </c>
      <c r="X57" s="49">
        <v>0.01</v>
      </c>
      <c r="Y57" s="248"/>
      <c r="Z57" s="239"/>
      <c r="AA57" s="239"/>
      <c r="AB57" s="239" t="str">
        <f t="shared" si="29"/>
        <v>'510006016'</v>
      </c>
      <c r="AC57" s="251" t="str">
        <f t="shared" si="19"/>
        <v>'SDE'</v>
      </c>
      <c r="AD57" s="239">
        <f t="shared" si="30"/>
        <v>60</v>
      </c>
      <c r="AE57" s="239">
        <f t="shared" si="31"/>
        <v>12</v>
      </c>
      <c r="AF57" s="239">
        <f t="shared" si="20"/>
        <v>1</v>
      </c>
      <c r="AG57" s="239" t="str">
        <f t="shared" si="32"/>
        <v>'P'</v>
      </c>
      <c r="AH57" s="239">
        <f t="shared" si="21"/>
        <v>30</v>
      </c>
      <c r="AI57" s="268">
        <f t="shared" si="33"/>
        <v>60</v>
      </c>
      <c r="AJ57" s="249">
        <f t="shared" si="34"/>
        <v>1.4727272727272727</v>
      </c>
      <c r="AK57" s="249">
        <f t="shared" si="35"/>
        <v>7.6416666666666657</v>
      </c>
      <c r="AL57" s="239">
        <f t="shared" si="10"/>
        <v>2.4</v>
      </c>
      <c r="AM57" s="239">
        <f t="shared" si="36"/>
        <v>16</v>
      </c>
      <c r="AN57" s="239">
        <v>0</v>
      </c>
      <c r="AO57" s="239">
        <v>15</v>
      </c>
      <c r="AP57" s="239">
        <f t="shared" si="12"/>
        <v>2.4</v>
      </c>
      <c r="AQ57" s="239">
        <v>0</v>
      </c>
      <c r="AR57" s="239">
        <v>0</v>
      </c>
      <c r="AS57" s="239">
        <f t="shared" si="37"/>
        <v>60</v>
      </c>
      <c r="AT57" s="239">
        <f t="shared" si="38"/>
        <v>0.12</v>
      </c>
      <c r="AU57" s="239" t="s">
        <v>14</v>
      </c>
      <c r="AV57" s="239" t="s">
        <v>15</v>
      </c>
      <c r="AW57" s="239" t="s">
        <v>14</v>
      </c>
      <c r="AX57" s="239" t="s">
        <v>15</v>
      </c>
      <c r="AY57" s="239">
        <v>0</v>
      </c>
      <c r="AZ57" s="239">
        <v>0</v>
      </c>
      <c r="BA57" s="239">
        <f t="shared" si="22"/>
        <v>1</v>
      </c>
      <c r="BB57" s="239">
        <f t="shared" si="39"/>
        <v>0</v>
      </c>
      <c r="BC57" s="239">
        <f t="shared" si="40"/>
        <v>1000</v>
      </c>
      <c r="BD57" s="239">
        <v>1</v>
      </c>
      <c r="BE57" s="239">
        <v>1</v>
      </c>
      <c r="BF57" s="239">
        <v>1</v>
      </c>
      <c r="BG57" s="239"/>
      <c r="BH57" s="239">
        <v>1</v>
      </c>
      <c r="BI57" s="239">
        <v>1</v>
      </c>
      <c r="BJ57" s="239">
        <f t="shared" si="41"/>
        <v>400</v>
      </c>
      <c r="BK57" s="239">
        <f t="shared" si="18"/>
        <v>1000</v>
      </c>
      <c r="BL57" s="239">
        <v>0</v>
      </c>
    </row>
    <row r="58" spans="1:64" s="32" customFormat="1" ht="12" customHeight="1" x14ac:dyDescent="0.2">
      <c r="A58" s="45" t="str">
        <f t="shared" si="26"/>
        <v>510006017</v>
      </c>
      <c r="B58" s="46">
        <v>5.0999999999999996</v>
      </c>
      <c r="C58" s="47" t="s">
        <v>218</v>
      </c>
      <c r="D58" s="46" t="s">
        <v>181</v>
      </c>
      <c r="E58" s="48">
        <v>0</v>
      </c>
      <c r="F58" s="49">
        <v>1.35</v>
      </c>
      <c r="G58" s="46" t="s">
        <v>106</v>
      </c>
      <c r="H58" s="46">
        <f>'Wind Conditions'!$C$6</f>
        <v>12</v>
      </c>
      <c r="I58" s="471">
        <f>'Wind Conditions'!$C$20</f>
        <v>9.8021333333333349E-2</v>
      </c>
      <c r="J58" s="56">
        <f>'Wind Conditions'!$D$20</f>
        <v>7.0999999999999994E-2</v>
      </c>
      <c r="K58" s="46" t="str">
        <f t="shared" si="23"/>
        <v>Q</v>
      </c>
      <c r="L58" s="46">
        <f t="shared" si="24"/>
        <v>60</v>
      </c>
      <c r="M58" s="49">
        <v>0</v>
      </c>
      <c r="N58" s="46" t="s">
        <v>210</v>
      </c>
      <c r="O58" s="61">
        <f>'Wave and Current Conditions'!$O$13</f>
        <v>1.4727272727272727</v>
      </c>
      <c r="P58" s="61">
        <f>'Wave and Current Conditions'!$AD$13</f>
        <v>7.6416666666666657</v>
      </c>
      <c r="Q58" s="46">
        <f t="shared" si="25"/>
        <v>17</v>
      </c>
      <c r="R58" s="46">
        <f t="shared" si="27"/>
        <v>60</v>
      </c>
      <c r="S58" s="62" t="s">
        <v>205</v>
      </c>
      <c r="T58" s="32">
        <f t="shared" si="28"/>
        <v>60</v>
      </c>
      <c r="U58" s="66">
        <f>'Wave and Current Conditions'!$D$98</f>
        <v>0.12</v>
      </c>
      <c r="V58" s="46">
        <v>400</v>
      </c>
      <c r="W58" s="46">
        <v>600</v>
      </c>
      <c r="X58" s="49">
        <v>0.01</v>
      </c>
      <c r="Y58" s="248"/>
      <c r="Z58" s="239"/>
      <c r="AA58" s="239"/>
      <c r="AB58" s="239" t="str">
        <f t="shared" si="29"/>
        <v>'510006017'</v>
      </c>
      <c r="AC58" s="251" t="str">
        <f t="shared" si="19"/>
        <v>'SDE'</v>
      </c>
      <c r="AD58" s="239">
        <f t="shared" si="30"/>
        <v>60</v>
      </c>
      <c r="AE58" s="239">
        <f t="shared" si="31"/>
        <v>12</v>
      </c>
      <c r="AF58" s="239">
        <f t="shared" si="20"/>
        <v>1</v>
      </c>
      <c r="AG58" s="239" t="str">
        <f t="shared" si="32"/>
        <v>'Q'</v>
      </c>
      <c r="AH58" s="239">
        <f t="shared" si="21"/>
        <v>30</v>
      </c>
      <c r="AI58" s="268">
        <f t="shared" si="33"/>
        <v>60</v>
      </c>
      <c r="AJ58" s="249">
        <f t="shared" si="34"/>
        <v>1.4727272727272727</v>
      </c>
      <c r="AK58" s="249">
        <f t="shared" si="35"/>
        <v>7.6416666666666657</v>
      </c>
      <c r="AL58" s="239">
        <f t="shared" si="10"/>
        <v>2.4</v>
      </c>
      <c r="AM58" s="239">
        <f t="shared" si="36"/>
        <v>17</v>
      </c>
      <c r="AN58" s="239">
        <v>0</v>
      </c>
      <c r="AO58" s="239">
        <v>15</v>
      </c>
      <c r="AP58" s="239">
        <f t="shared" si="12"/>
        <v>2.4</v>
      </c>
      <c r="AQ58" s="239">
        <v>0</v>
      </c>
      <c r="AR58" s="239">
        <v>0</v>
      </c>
      <c r="AS58" s="239">
        <f t="shared" si="37"/>
        <v>60</v>
      </c>
      <c r="AT58" s="239">
        <f t="shared" si="38"/>
        <v>0.12</v>
      </c>
      <c r="AU58" s="239" t="s">
        <v>14</v>
      </c>
      <c r="AV58" s="239" t="s">
        <v>15</v>
      </c>
      <c r="AW58" s="239" t="s">
        <v>14</v>
      </c>
      <c r="AX58" s="239" t="s">
        <v>15</v>
      </c>
      <c r="AY58" s="239">
        <v>0</v>
      </c>
      <c r="AZ58" s="239">
        <v>0</v>
      </c>
      <c r="BA58" s="239">
        <f t="shared" si="22"/>
        <v>1</v>
      </c>
      <c r="BB58" s="239">
        <f t="shared" si="39"/>
        <v>0</v>
      </c>
      <c r="BC58" s="239">
        <f t="shared" si="40"/>
        <v>1000</v>
      </c>
      <c r="BD58" s="239">
        <v>1</v>
      </c>
      <c r="BE58" s="239">
        <v>1</v>
      </c>
      <c r="BF58" s="239">
        <v>1</v>
      </c>
      <c r="BG58" s="239"/>
      <c r="BH58" s="239">
        <v>1</v>
      </c>
      <c r="BI58" s="239">
        <v>1</v>
      </c>
      <c r="BJ58" s="239">
        <f t="shared" si="41"/>
        <v>400</v>
      </c>
      <c r="BK58" s="239">
        <f t="shared" si="18"/>
        <v>1000</v>
      </c>
      <c r="BL58" s="239">
        <v>0</v>
      </c>
    </row>
    <row r="59" spans="1:64" s="33" customFormat="1" ht="12" customHeight="1" x14ac:dyDescent="0.2">
      <c r="A59" s="50" t="str">
        <f t="shared" si="26"/>
        <v>510006018</v>
      </c>
      <c r="B59" s="46">
        <v>5.0999999999999996</v>
      </c>
      <c r="C59" s="47" t="s">
        <v>218</v>
      </c>
      <c r="D59" s="51" t="s">
        <v>181</v>
      </c>
      <c r="E59" s="52">
        <v>0</v>
      </c>
      <c r="F59" s="53">
        <v>1.35</v>
      </c>
      <c r="G59" s="51" t="s">
        <v>106</v>
      </c>
      <c r="H59" s="51">
        <f>'Wind Conditions'!$C$6</f>
        <v>12</v>
      </c>
      <c r="I59" s="472">
        <f>'Wind Conditions'!$C$20</f>
        <v>9.8021333333333349E-2</v>
      </c>
      <c r="J59" s="57">
        <f>'Wind Conditions'!$D$20</f>
        <v>7.0999999999999994E-2</v>
      </c>
      <c r="K59" s="51" t="str">
        <f t="shared" si="23"/>
        <v>R</v>
      </c>
      <c r="L59" s="51">
        <f t="shared" si="24"/>
        <v>60</v>
      </c>
      <c r="M59" s="49">
        <v>0</v>
      </c>
      <c r="N59" s="46" t="s">
        <v>210</v>
      </c>
      <c r="O59" s="61">
        <f>'Wave and Current Conditions'!$O$13</f>
        <v>1.4727272727272727</v>
      </c>
      <c r="P59" s="61">
        <f>'Wave and Current Conditions'!$AD$13</f>
        <v>7.6416666666666657</v>
      </c>
      <c r="Q59" s="51">
        <f t="shared" si="25"/>
        <v>18</v>
      </c>
      <c r="R59" s="51">
        <f t="shared" si="27"/>
        <v>60</v>
      </c>
      <c r="S59" s="62" t="s">
        <v>205</v>
      </c>
      <c r="T59" s="33">
        <f t="shared" si="28"/>
        <v>60</v>
      </c>
      <c r="U59" s="66">
        <f>'Wave and Current Conditions'!$D$98</f>
        <v>0.12</v>
      </c>
      <c r="V59" s="46">
        <v>400</v>
      </c>
      <c r="W59" s="46">
        <v>600</v>
      </c>
      <c r="X59" s="53">
        <v>0.01</v>
      </c>
      <c r="Y59" s="252"/>
      <c r="Z59" s="250"/>
      <c r="AA59" s="250"/>
      <c r="AB59" s="239" t="str">
        <f t="shared" si="29"/>
        <v>'510006018'</v>
      </c>
      <c r="AC59" s="251" t="str">
        <f t="shared" si="19"/>
        <v>'SDE'</v>
      </c>
      <c r="AD59" s="239">
        <f t="shared" si="30"/>
        <v>60</v>
      </c>
      <c r="AE59" s="239">
        <f t="shared" si="31"/>
        <v>12</v>
      </c>
      <c r="AF59" s="239">
        <f t="shared" si="20"/>
        <v>1</v>
      </c>
      <c r="AG59" s="239" t="str">
        <f t="shared" si="32"/>
        <v>'R'</v>
      </c>
      <c r="AH59" s="239">
        <f t="shared" si="21"/>
        <v>30</v>
      </c>
      <c r="AI59" s="268">
        <f t="shared" si="33"/>
        <v>60</v>
      </c>
      <c r="AJ59" s="249">
        <f t="shared" si="34"/>
        <v>1.4727272727272727</v>
      </c>
      <c r="AK59" s="249">
        <f t="shared" si="35"/>
        <v>7.6416666666666657</v>
      </c>
      <c r="AL59" s="239">
        <f t="shared" si="10"/>
        <v>2.4</v>
      </c>
      <c r="AM59" s="239">
        <f t="shared" si="36"/>
        <v>18</v>
      </c>
      <c r="AN59" s="239">
        <v>0</v>
      </c>
      <c r="AO59" s="239">
        <v>15</v>
      </c>
      <c r="AP59" s="239">
        <f t="shared" si="12"/>
        <v>2.4</v>
      </c>
      <c r="AQ59" s="239">
        <v>0</v>
      </c>
      <c r="AR59" s="239">
        <v>0</v>
      </c>
      <c r="AS59" s="239">
        <f t="shared" si="37"/>
        <v>60</v>
      </c>
      <c r="AT59" s="239">
        <f t="shared" si="38"/>
        <v>0.12</v>
      </c>
      <c r="AU59" s="239" t="s">
        <v>14</v>
      </c>
      <c r="AV59" s="239" t="s">
        <v>15</v>
      </c>
      <c r="AW59" s="239" t="s">
        <v>14</v>
      </c>
      <c r="AX59" s="239" t="s">
        <v>15</v>
      </c>
      <c r="AY59" s="239">
        <v>0</v>
      </c>
      <c r="AZ59" s="239">
        <v>0</v>
      </c>
      <c r="BA59" s="239">
        <f t="shared" si="22"/>
        <v>1</v>
      </c>
      <c r="BB59" s="239">
        <f t="shared" si="39"/>
        <v>0</v>
      </c>
      <c r="BC59" s="239">
        <f t="shared" si="40"/>
        <v>1000</v>
      </c>
      <c r="BD59" s="239">
        <v>1</v>
      </c>
      <c r="BE59" s="239">
        <v>1</v>
      </c>
      <c r="BF59" s="239">
        <v>1</v>
      </c>
      <c r="BG59" s="239"/>
      <c r="BH59" s="239">
        <v>1</v>
      </c>
      <c r="BI59" s="239">
        <v>1</v>
      </c>
      <c r="BJ59" s="239">
        <f t="shared" si="41"/>
        <v>400</v>
      </c>
      <c r="BK59" s="239">
        <f t="shared" si="18"/>
        <v>1000</v>
      </c>
      <c r="BL59" s="239">
        <v>0</v>
      </c>
    </row>
    <row r="60" spans="1:64" s="32" customFormat="1" ht="12" customHeight="1" x14ac:dyDescent="0.2">
      <c r="A60" s="45" t="str">
        <f t="shared" si="26"/>
        <v>510009001</v>
      </c>
      <c r="B60" s="46">
        <v>5.0999999999999996</v>
      </c>
      <c r="C60" s="47" t="s">
        <v>218</v>
      </c>
      <c r="D60" s="46" t="s">
        <v>181</v>
      </c>
      <c r="E60" s="48">
        <v>0</v>
      </c>
      <c r="F60" s="49">
        <v>1.35</v>
      </c>
      <c r="G60" s="46" t="s">
        <v>106</v>
      </c>
      <c r="H60" s="46">
        <f>'Wind Conditions'!$C$6</f>
        <v>12</v>
      </c>
      <c r="I60" s="471">
        <f>'Wind Conditions'!$C$20</f>
        <v>9.8021333333333349E-2</v>
      </c>
      <c r="J60" s="56">
        <f>'Wind Conditions'!$D$20</f>
        <v>7.0999999999999994E-2</v>
      </c>
      <c r="K60" s="46" t="str">
        <f t="shared" si="23"/>
        <v>A</v>
      </c>
      <c r="L60" s="46">
        <f t="shared" si="24"/>
        <v>90</v>
      </c>
      <c r="M60" s="49">
        <v>0</v>
      </c>
      <c r="N60" s="46" t="s">
        <v>210</v>
      </c>
      <c r="O60" s="61">
        <f>'Wave and Current Conditions'!$O$13</f>
        <v>1.4727272727272727</v>
      </c>
      <c r="P60" s="61">
        <f>'Wave and Current Conditions'!$AD$13</f>
        <v>7.6416666666666657</v>
      </c>
      <c r="Q60" s="46">
        <f t="shared" si="25"/>
        <v>1</v>
      </c>
      <c r="R60" s="46">
        <f t="shared" si="27"/>
        <v>90</v>
      </c>
      <c r="S60" s="62" t="s">
        <v>205</v>
      </c>
      <c r="T60" s="32">
        <f t="shared" si="28"/>
        <v>90</v>
      </c>
      <c r="U60" s="66">
        <f>'Wave and Current Conditions'!$D$98</f>
        <v>0.12</v>
      </c>
      <c r="V60" s="46">
        <v>400</v>
      </c>
      <c r="W60" s="46">
        <v>600</v>
      </c>
      <c r="X60" s="49">
        <v>0.01</v>
      </c>
      <c r="Y60" s="248"/>
      <c r="Z60" s="239"/>
      <c r="AA60" s="239"/>
      <c r="AB60" s="239" t="str">
        <f t="shared" si="29"/>
        <v>'510009001'</v>
      </c>
      <c r="AC60" s="251" t="str">
        <f t="shared" si="19"/>
        <v>'SDE'</v>
      </c>
      <c r="AD60" s="239">
        <f t="shared" si="30"/>
        <v>90</v>
      </c>
      <c r="AE60" s="239">
        <f t="shared" si="31"/>
        <v>12</v>
      </c>
      <c r="AF60" s="239">
        <f t="shared" si="20"/>
        <v>1</v>
      </c>
      <c r="AG60" s="239" t="str">
        <f t="shared" si="32"/>
        <v>'A'</v>
      </c>
      <c r="AH60" s="239">
        <f t="shared" si="21"/>
        <v>30</v>
      </c>
      <c r="AI60" s="268">
        <f t="shared" si="33"/>
        <v>90</v>
      </c>
      <c r="AJ60" s="249">
        <f t="shared" si="34"/>
        <v>1.4727272727272727</v>
      </c>
      <c r="AK60" s="249">
        <f t="shared" si="35"/>
        <v>7.6416666666666657</v>
      </c>
      <c r="AL60" s="239">
        <f t="shared" si="10"/>
        <v>2.4</v>
      </c>
      <c r="AM60" s="239">
        <f t="shared" si="36"/>
        <v>1</v>
      </c>
      <c r="AN60" s="239">
        <v>0</v>
      </c>
      <c r="AO60" s="239">
        <v>15</v>
      </c>
      <c r="AP60" s="239">
        <f t="shared" si="12"/>
        <v>2.4</v>
      </c>
      <c r="AQ60" s="239">
        <v>0</v>
      </c>
      <c r="AR60" s="239">
        <v>0</v>
      </c>
      <c r="AS60" s="239">
        <f t="shared" si="37"/>
        <v>90</v>
      </c>
      <c r="AT60" s="239">
        <f t="shared" si="38"/>
        <v>0.12</v>
      </c>
      <c r="AU60" s="239" t="s">
        <v>14</v>
      </c>
      <c r="AV60" s="239" t="s">
        <v>15</v>
      </c>
      <c r="AW60" s="239" t="s">
        <v>14</v>
      </c>
      <c r="AX60" s="239" t="s">
        <v>15</v>
      </c>
      <c r="AY60" s="239">
        <v>0</v>
      </c>
      <c r="AZ60" s="239">
        <v>0</v>
      </c>
      <c r="BA60" s="239">
        <f t="shared" si="22"/>
        <v>1</v>
      </c>
      <c r="BB60" s="239">
        <f t="shared" si="39"/>
        <v>0</v>
      </c>
      <c r="BC60" s="239">
        <f t="shared" si="40"/>
        <v>1000</v>
      </c>
      <c r="BD60" s="239">
        <v>1</v>
      </c>
      <c r="BE60" s="239">
        <v>1</v>
      </c>
      <c r="BF60" s="239">
        <v>1</v>
      </c>
      <c r="BG60" s="239"/>
      <c r="BH60" s="239">
        <v>1</v>
      </c>
      <c r="BI60" s="239">
        <v>1</v>
      </c>
      <c r="BJ60" s="239">
        <f t="shared" si="41"/>
        <v>400</v>
      </c>
      <c r="BK60" s="239">
        <f t="shared" si="18"/>
        <v>1000</v>
      </c>
      <c r="BL60" s="239">
        <v>0</v>
      </c>
    </row>
    <row r="61" spans="1:64" s="32" customFormat="1" ht="12" customHeight="1" x14ac:dyDescent="0.2">
      <c r="A61" s="45" t="str">
        <f t="shared" si="26"/>
        <v>510009002</v>
      </c>
      <c r="B61" s="46">
        <v>5.0999999999999996</v>
      </c>
      <c r="C61" s="47" t="s">
        <v>218</v>
      </c>
      <c r="D61" s="46" t="s">
        <v>181</v>
      </c>
      <c r="E61" s="48">
        <v>0</v>
      </c>
      <c r="F61" s="49">
        <v>1.35</v>
      </c>
      <c r="G61" s="46" t="s">
        <v>106</v>
      </c>
      <c r="H61" s="46">
        <f>'Wind Conditions'!$C$6</f>
        <v>12</v>
      </c>
      <c r="I61" s="471">
        <f>'Wind Conditions'!$C$20</f>
        <v>9.8021333333333349E-2</v>
      </c>
      <c r="J61" s="56">
        <f>'Wind Conditions'!$D$20</f>
        <v>7.0999999999999994E-2</v>
      </c>
      <c r="K61" s="46" t="str">
        <f t="shared" si="23"/>
        <v>B</v>
      </c>
      <c r="L61" s="46">
        <f t="shared" si="24"/>
        <v>90</v>
      </c>
      <c r="M61" s="49">
        <v>0</v>
      </c>
      <c r="N61" s="46" t="s">
        <v>210</v>
      </c>
      <c r="O61" s="61">
        <f>'Wave and Current Conditions'!$O$13</f>
        <v>1.4727272727272727</v>
      </c>
      <c r="P61" s="61">
        <f>'Wave and Current Conditions'!$AD$13</f>
        <v>7.6416666666666657</v>
      </c>
      <c r="Q61" s="46">
        <f t="shared" si="25"/>
        <v>2</v>
      </c>
      <c r="R61" s="46">
        <f t="shared" si="27"/>
        <v>90</v>
      </c>
      <c r="S61" s="62" t="s">
        <v>205</v>
      </c>
      <c r="T61" s="32">
        <f t="shared" si="28"/>
        <v>90</v>
      </c>
      <c r="U61" s="66">
        <f>'Wave and Current Conditions'!$D$98</f>
        <v>0.12</v>
      </c>
      <c r="V61" s="46">
        <v>400</v>
      </c>
      <c r="W61" s="46">
        <v>600</v>
      </c>
      <c r="X61" s="49">
        <v>0.01</v>
      </c>
      <c r="Y61" s="248"/>
      <c r="Z61" s="239"/>
      <c r="AA61" s="239"/>
      <c r="AB61" s="239" t="str">
        <f t="shared" si="29"/>
        <v>'510009002'</v>
      </c>
      <c r="AC61" s="251" t="str">
        <f t="shared" si="19"/>
        <v>'SDE'</v>
      </c>
      <c r="AD61" s="239">
        <f t="shared" si="30"/>
        <v>90</v>
      </c>
      <c r="AE61" s="239">
        <f t="shared" si="31"/>
        <v>12</v>
      </c>
      <c r="AF61" s="239">
        <f t="shared" si="20"/>
        <v>1</v>
      </c>
      <c r="AG61" s="239" t="str">
        <f t="shared" si="32"/>
        <v>'B'</v>
      </c>
      <c r="AH61" s="239">
        <f t="shared" si="21"/>
        <v>30</v>
      </c>
      <c r="AI61" s="268">
        <f t="shared" si="33"/>
        <v>90</v>
      </c>
      <c r="AJ61" s="249">
        <f t="shared" si="34"/>
        <v>1.4727272727272727</v>
      </c>
      <c r="AK61" s="249">
        <f t="shared" si="35"/>
        <v>7.6416666666666657</v>
      </c>
      <c r="AL61" s="239">
        <f t="shared" si="10"/>
        <v>2.4</v>
      </c>
      <c r="AM61" s="239">
        <f t="shared" si="36"/>
        <v>2</v>
      </c>
      <c r="AN61" s="239">
        <v>0</v>
      </c>
      <c r="AO61" s="239">
        <v>15</v>
      </c>
      <c r="AP61" s="239">
        <f t="shared" si="12"/>
        <v>2.4</v>
      </c>
      <c r="AQ61" s="239">
        <v>0</v>
      </c>
      <c r="AR61" s="239">
        <v>0</v>
      </c>
      <c r="AS61" s="239">
        <f t="shared" si="37"/>
        <v>90</v>
      </c>
      <c r="AT61" s="239">
        <f t="shared" si="38"/>
        <v>0.12</v>
      </c>
      <c r="AU61" s="239" t="s">
        <v>14</v>
      </c>
      <c r="AV61" s="239" t="s">
        <v>15</v>
      </c>
      <c r="AW61" s="239" t="s">
        <v>14</v>
      </c>
      <c r="AX61" s="239" t="s">
        <v>15</v>
      </c>
      <c r="AY61" s="239">
        <v>0</v>
      </c>
      <c r="AZ61" s="239">
        <v>0</v>
      </c>
      <c r="BA61" s="239">
        <f t="shared" si="22"/>
        <v>1</v>
      </c>
      <c r="BB61" s="239">
        <f t="shared" si="39"/>
        <v>0</v>
      </c>
      <c r="BC61" s="239">
        <f t="shared" si="40"/>
        <v>1000</v>
      </c>
      <c r="BD61" s="239">
        <v>1</v>
      </c>
      <c r="BE61" s="239">
        <v>1</v>
      </c>
      <c r="BF61" s="239">
        <v>1</v>
      </c>
      <c r="BG61" s="239"/>
      <c r="BH61" s="239">
        <v>1</v>
      </c>
      <c r="BI61" s="239">
        <v>1</v>
      </c>
      <c r="BJ61" s="239">
        <f t="shared" si="41"/>
        <v>400</v>
      </c>
      <c r="BK61" s="239">
        <f t="shared" si="18"/>
        <v>1000</v>
      </c>
      <c r="BL61" s="239">
        <v>0</v>
      </c>
    </row>
    <row r="62" spans="1:64" s="33" customFormat="1" ht="12" customHeight="1" x14ac:dyDescent="0.2">
      <c r="A62" s="45" t="str">
        <f t="shared" si="26"/>
        <v>510009003</v>
      </c>
      <c r="B62" s="46">
        <v>5.0999999999999996</v>
      </c>
      <c r="C62" s="47" t="s">
        <v>218</v>
      </c>
      <c r="D62" s="46" t="s">
        <v>181</v>
      </c>
      <c r="E62" s="48">
        <v>0</v>
      </c>
      <c r="F62" s="49">
        <v>1.35</v>
      </c>
      <c r="G62" s="46" t="s">
        <v>106</v>
      </c>
      <c r="H62" s="46">
        <f>'Wind Conditions'!$C$6</f>
        <v>12</v>
      </c>
      <c r="I62" s="471">
        <f>'Wind Conditions'!$C$20</f>
        <v>9.8021333333333349E-2</v>
      </c>
      <c r="J62" s="56">
        <f>'Wind Conditions'!$D$20</f>
        <v>7.0999999999999994E-2</v>
      </c>
      <c r="K62" s="46" t="str">
        <f t="shared" si="23"/>
        <v>C</v>
      </c>
      <c r="L62" s="46">
        <f t="shared" si="24"/>
        <v>90</v>
      </c>
      <c r="M62" s="49">
        <v>0</v>
      </c>
      <c r="N62" s="46" t="s">
        <v>210</v>
      </c>
      <c r="O62" s="61">
        <f>'Wave and Current Conditions'!$O$13</f>
        <v>1.4727272727272727</v>
      </c>
      <c r="P62" s="61">
        <f>'Wave and Current Conditions'!$AD$13</f>
        <v>7.6416666666666657</v>
      </c>
      <c r="Q62" s="46">
        <f t="shared" si="25"/>
        <v>3</v>
      </c>
      <c r="R62" s="46">
        <f t="shared" si="27"/>
        <v>90</v>
      </c>
      <c r="S62" s="62" t="s">
        <v>205</v>
      </c>
      <c r="T62" s="32">
        <f t="shared" si="28"/>
        <v>90</v>
      </c>
      <c r="U62" s="66">
        <f>'Wave and Current Conditions'!$D$98</f>
        <v>0.12</v>
      </c>
      <c r="V62" s="46">
        <v>400</v>
      </c>
      <c r="W62" s="46">
        <v>600</v>
      </c>
      <c r="X62" s="49">
        <v>0.01</v>
      </c>
      <c r="Y62" s="248"/>
      <c r="Z62" s="250"/>
      <c r="AA62" s="250"/>
      <c r="AB62" s="239" t="str">
        <f t="shared" si="29"/>
        <v>'510009003'</v>
      </c>
      <c r="AC62" s="251" t="str">
        <f t="shared" si="19"/>
        <v>'SDE'</v>
      </c>
      <c r="AD62" s="239">
        <f t="shared" si="30"/>
        <v>90</v>
      </c>
      <c r="AE62" s="239">
        <f t="shared" si="31"/>
        <v>12</v>
      </c>
      <c r="AF62" s="239">
        <f t="shared" si="20"/>
        <v>1</v>
      </c>
      <c r="AG62" s="239" t="str">
        <f t="shared" si="32"/>
        <v>'C'</v>
      </c>
      <c r="AH62" s="239">
        <f t="shared" si="21"/>
        <v>30</v>
      </c>
      <c r="AI62" s="268">
        <f t="shared" si="33"/>
        <v>90</v>
      </c>
      <c r="AJ62" s="249">
        <f t="shared" si="34"/>
        <v>1.4727272727272727</v>
      </c>
      <c r="AK62" s="249">
        <f t="shared" si="35"/>
        <v>7.6416666666666657</v>
      </c>
      <c r="AL62" s="239">
        <f t="shared" si="10"/>
        <v>2.4</v>
      </c>
      <c r="AM62" s="239">
        <f t="shared" si="36"/>
        <v>3</v>
      </c>
      <c r="AN62" s="239">
        <v>0</v>
      </c>
      <c r="AO62" s="239">
        <v>15</v>
      </c>
      <c r="AP62" s="239">
        <f t="shared" si="12"/>
        <v>2.4</v>
      </c>
      <c r="AQ62" s="239">
        <v>0</v>
      </c>
      <c r="AR62" s="239">
        <v>0</v>
      </c>
      <c r="AS62" s="239">
        <f t="shared" si="37"/>
        <v>90</v>
      </c>
      <c r="AT62" s="239">
        <f t="shared" si="38"/>
        <v>0.12</v>
      </c>
      <c r="AU62" s="239" t="s">
        <v>14</v>
      </c>
      <c r="AV62" s="239" t="s">
        <v>15</v>
      </c>
      <c r="AW62" s="239" t="s">
        <v>14</v>
      </c>
      <c r="AX62" s="239" t="s">
        <v>15</v>
      </c>
      <c r="AY62" s="239">
        <v>0</v>
      </c>
      <c r="AZ62" s="239">
        <v>0</v>
      </c>
      <c r="BA62" s="239">
        <f t="shared" si="22"/>
        <v>1</v>
      </c>
      <c r="BB62" s="239">
        <f t="shared" si="39"/>
        <v>0</v>
      </c>
      <c r="BC62" s="239">
        <f t="shared" si="40"/>
        <v>1000</v>
      </c>
      <c r="BD62" s="239">
        <v>1</v>
      </c>
      <c r="BE62" s="239">
        <v>1</v>
      </c>
      <c r="BF62" s="239">
        <v>1</v>
      </c>
      <c r="BG62" s="239"/>
      <c r="BH62" s="239">
        <v>1</v>
      </c>
      <c r="BI62" s="239">
        <v>1</v>
      </c>
      <c r="BJ62" s="239">
        <f t="shared" si="41"/>
        <v>400</v>
      </c>
      <c r="BK62" s="239">
        <f t="shared" si="18"/>
        <v>1000</v>
      </c>
      <c r="BL62" s="239">
        <v>0</v>
      </c>
    </row>
    <row r="63" spans="1:64" s="32" customFormat="1" ht="12" customHeight="1" x14ac:dyDescent="0.2">
      <c r="A63" s="45" t="str">
        <f t="shared" si="26"/>
        <v>510009004</v>
      </c>
      <c r="B63" s="46">
        <v>5.0999999999999996</v>
      </c>
      <c r="C63" s="47" t="s">
        <v>218</v>
      </c>
      <c r="D63" s="46" t="s">
        <v>181</v>
      </c>
      <c r="E63" s="48">
        <v>0</v>
      </c>
      <c r="F63" s="49">
        <v>1.35</v>
      </c>
      <c r="G63" s="45" t="s">
        <v>106</v>
      </c>
      <c r="H63" s="46">
        <f>'Wind Conditions'!$C$6</f>
        <v>12</v>
      </c>
      <c r="I63" s="471">
        <f>'Wind Conditions'!$C$20</f>
        <v>9.8021333333333349E-2</v>
      </c>
      <c r="J63" s="56">
        <f>'Wind Conditions'!$D$20</f>
        <v>7.0999999999999994E-2</v>
      </c>
      <c r="K63" s="46" t="str">
        <f t="shared" si="23"/>
        <v>D</v>
      </c>
      <c r="L63" s="46">
        <f t="shared" si="24"/>
        <v>90</v>
      </c>
      <c r="M63" s="49">
        <v>0</v>
      </c>
      <c r="N63" s="46" t="s">
        <v>210</v>
      </c>
      <c r="O63" s="61">
        <f>'Wave and Current Conditions'!$O$13</f>
        <v>1.4727272727272727</v>
      </c>
      <c r="P63" s="61">
        <f>'Wave and Current Conditions'!$AD$13</f>
        <v>7.6416666666666657</v>
      </c>
      <c r="Q63" s="46">
        <f t="shared" si="25"/>
        <v>4</v>
      </c>
      <c r="R63" s="46">
        <f t="shared" si="27"/>
        <v>90</v>
      </c>
      <c r="S63" s="62" t="s">
        <v>205</v>
      </c>
      <c r="T63" s="32">
        <f t="shared" si="28"/>
        <v>90</v>
      </c>
      <c r="U63" s="66">
        <f>'Wave and Current Conditions'!$D$98</f>
        <v>0.12</v>
      </c>
      <c r="V63" s="46">
        <v>400</v>
      </c>
      <c r="W63" s="46">
        <v>600</v>
      </c>
      <c r="X63" s="49">
        <v>0.01</v>
      </c>
      <c r="Y63" s="248"/>
      <c r="Z63" s="239"/>
      <c r="AA63" s="239"/>
      <c r="AB63" s="239" t="str">
        <f t="shared" si="29"/>
        <v>'510009004'</v>
      </c>
      <c r="AC63" s="251" t="str">
        <f t="shared" si="19"/>
        <v>'SDE'</v>
      </c>
      <c r="AD63" s="239">
        <f t="shared" si="30"/>
        <v>90</v>
      </c>
      <c r="AE63" s="239">
        <f t="shared" si="31"/>
        <v>12</v>
      </c>
      <c r="AF63" s="239">
        <f t="shared" si="20"/>
        <v>1</v>
      </c>
      <c r="AG63" s="239" t="str">
        <f t="shared" si="32"/>
        <v>'D'</v>
      </c>
      <c r="AH63" s="239">
        <f t="shared" si="21"/>
        <v>30</v>
      </c>
      <c r="AI63" s="268">
        <f t="shared" si="33"/>
        <v>90</v>
      </c>
      <c r="AJ63" s="249">
        <f t="shared" si="34"/>
        <v>1.4727272727272727</v>
      </c>
      <c r="AK63" s="249">
        <f t="shared" si="35"/>
        <v>7.6416666666666657</v>
      </c>
      <c r="AL63" s="239">
        <f t="shared" si="10"/>
        <v>2.4</v>
      </c>
      <c r="AM63" s="239">
        <f t="shared" si="36"/>
        <v>4</v>
      </c>
      <c r="AN63" s="239">
        <v>0</v>
      </c>
      <c r="AO63" s="239">
        <v>15</v>
      </c>
      <c r="AP63" s="239">
        <f t="shared" si="12"/>
        <v>2.4</v>
      </c>
      <c r="AQ63" s="239">
        <v>0</v>
      </c>
      <c r="AR63" s="239">
        <v>0</v>
      </c>
      <c r="AS63" s="239">
        <f t="shared" si="37"/>
        <v>90</v>
      </c>
      <c r="AT63" s="239">
        <f t="shared" si="38"/>
        <v>0.12</v>
      </c>
      <c r="AU63" s="239" t="s">
        <v>14</v>
      </c>
      <c r="AV63" s="239" t="s">
        <v>15</v>
      </c>
      <c r="AW63" s="239" t="s">
        <v>14</v>
      </c>
      <c r="AX63" s="239" t="s">
        <v>15</v>
      </c>
      <c r="AY63" s="239">
        <v>0</v>
      </c>
      <c r="AZ63" s="239">
        <v>0</v>
      </c>
      <c r="BA63" s="239">
        <f t="shared" si="22"/>
        <v>1</v>
      </c>
      <c r="BB63" s="239">
        <f t="shared" si="39"/>
        <v>0</v>
      </c>
      <c r="BC63" s="239">
        <f t="shared" si="40"/>
        <v>1000</v>
      </c>
      <c r="BD63" s="239">
        <v>1</v>
      </c>
      <c r="BE63" s="239">
        <v>1</v>
      </c>
      <c r="BF63" s="239">
        <v>1</v>
      </c>
      <c r="BG63" s="239"/>
      <c r="BH63" s="239">
        <v>1</v>
      </c>
      <c r="BI63" s="239">
        <v>1</v>
      </c>
      <c r="BJ63" s="239">
        <f t="shared" si="41"/>
        <v>400</v>
      </c>
      <c r="BK63" s="239">
        <f t="shared" si="18"/>
        <v>1000</v>
      </c>
      <c r="BL63" s="239">
        <v>0</v>
      </c>
    </row>
    <row r="64" spans="1:64" s="32" customFormat="1" ht="12" customHeight="1" x14ac:dyDescent="0.2">
      <c r="A64" s="45" t="str">
        <f t="shared" si="26"/>
        <v>510009005</v>
      </c>
      <c r="B64" s="46">
        <v>5.0999999999999996</v>
      </c>
      <c r="C64" s="47" t="s">
        <v>218</v>
      </c>
      <c r="D64" s="46" t="s">
        <v>181</v>
      </c>
      <c r="E64" s="48">
        <v>0</v>
      </c>
      <c r="F64" s="49">
        <v>1.35</v>
      </c>
      <c r="G64" s="46" t="s">
        <v>106</v>
      </c>
      <c r="H64" s="46">
        <f>'Wind Conditions'!$C$6</f>
        <v>12</v>
      </c>
      <c r="I64" s="471">
        <f>'Wind Conditions'!$C$20</f>
        <v>9.8021333333333349E-2</v>
      </c>
      <c r="J64" s="56">
        <f>'Wind Conditions'!$D$20</f>
        <v>7.0999999999999994E-2</v>
      </c>
      <c r="K64" s="46" t="str">
        <f t="shared" si="23"/>
        <v>E</v>
      </c>
      <c r="L64" s="46">
        <f t="shared" si="24"/>
        <v>90</v>
      </c>
      <c r="M64" s="49">
        <v>0</v>
      </c>
      <c r="N64" s="46" t="s">
        <v>210</v>
      </c>
      <c r="O64" s="61">
        <f>'Wave and Current Conditions'!$O$13</f>
        <v>1.4727272727272727</v>
      </c>
      <c r="P64" s="61">
        <f>'Wave and Current Conditions'!$AD$13</f>
        <v>7.6416666666666657</v>
      </c>
      <c r="Q64" s="46">
        <f t="shared" si="25"/>
        <v>5</v>
      </c>
      <c r="R64" s="46">
        <f t="shared" si="27"/>
        <v>90</v>
      </c>
      <c r="S64" s="62" t="s">
        <v>205</v>
      </c>
      <c r="T64" s="32">
        <f t="shared" si="28"/>
        <v>90</v>
      </c>
      <c r="U64" s="66">
        <f>'Wave and Current Conditions'!$D$98</f>
        <v>0.12</v>
      </c>
      <c r="V64" s="46">
        <v>400</v>
      </c>
      <c r="W64" s="46">
        <v>600</v>
      </c>
      <c r="X64" s="49">
        <v>0.01</v>
      </c>
      <c r="Y64" s="248"/>
      <c r="Z64" s="239"/>
      <c r="AA64" s="239"/>
      <c r="AB64" s="239" t="str">
        <f t="shared" si="29"/>
        <v>'510009005'</v>
      </c>
      <c r="AC64" s="251" t="str">
        <f t="shared" si="19"/>
        <v>'SDE'</v>
      </c>
      <c r="AD64" s="239">
        <f t="shared" si="30"/>
        <v>90</v>
      </c>
      <c r="AE64" s="239">
        <f t="shared" si="31"/>
        <v>12</v>
      </c>
      <c r="AF64" s="239">
        <f t="shared" si="20"/>
        <v>1</v>
      </c>
      <c r="AG64" s="239" t="str">
        <f t="shared" si="32"/>
        <v>'E'</v>
      </c>
      <c r="AH64" s="239">
        <f t="shared" si="21"/>
        <v>30</v>
      </c>
      <c r="AI64" s="268">
        <f t="shared" si="33"/>
        <v>90</v>
      </c>
      <c r="AJ64" s="249">
        <f t="shared" si="34"/>
        <v>1.4727272727272727</v>
      </c>
      <c r="AK64" s="249">
        <f t="shared" si="35"/>
        <v>7.6416666666666657</v>
      </c>
      <c r="AL64" s="239">
        <f t="shared" si="10"/>
        <v>2.4</v>
      </c>
      <c r="AM64" s="239">
        <f t="shared" si="36"/>
        <v>5</v>
      </c>
      <c r="AN64" s="239">
        <v>0</v>
      </c>
      <c r="AO64" s="239">
        <v>15</v>
      </c>
      <c r="AP64" s="239">
        <f t="shared" si="12"/>
        <v>2.4</v>
      </c>
      <c r="AQ64" s="239">
        <v>0</v>
      </c>
      <c r="AR64" s="239">
        <v>0</v>
      </c>
      <c r="AS64" s="239">
        <f t="shared" si="37"/>
        <v>90</v>
      </c>
      <c r="AT64" s="239">
        <f t="shared" si="38"/>
        <v>0.12</v>
      </c>
      <c r="AU64" s="239" t="s">
        <v>14</v>
      </c>
      <c r="AV64" s="239" t="s">
        <v>15</v>
      </c>
      <c r="AW64" s="239" t="s">
        <v>14</v>
      </c>
      <c r="AX64" s="239" t="s">
        <v>15</v>
      </c>
      <c r="AY64" s="239">
        <v>0</v>
      </c>
      <c r="AZ64" s="239">
        <v>0</v>
      </c>
      <c r="BA64" s="239">
        <f t="shared" si="22"/>
        <v>1</v>
      </c>
      <c r="BB64" s="239">
        <f t="shared" si="39"/>
        <v>0</v>
      </c>
      <c r="BC64" s="239">
        <f t="shared" si="40"/>
        <v>1000</v>
      </c>
      <c r="BD64" s="239">
        <v>1</v>
      </c>
      <c r="BE64" s="239">
        <v>1</v>
      </c>
      <c r="BF64" s="239">
        <v>1</v>
      </c>
      <c r="BG64" s="239"/>
      <c r="BH64" s="239">
        <v>1</v>
      </c>
      <c r="BI64" s="239">
        <v>1</v>
      </c>
      <c r="BJ64" s="239">
        <f t="shared" si="41"/>
        <v>400</v>
      </c>
      <c r="BK64" s="239">
        <f t="shared" si="18"/>
        <v>1000</v>
      </c>
      <c r="BL64" s="239">
        <v>0</v>
      </c>
    </row>
    <row r="65" spans="1:64" s="33" customFormat="1" ht="12" customHeight="1" x14ac:dyDescent="0.2">
      <c r="A65" s="50" t="str">
        <f t="shared" si="26"/>
        <v>510009006</v>
      </c>
      <c r="B65" s="46">
        <v>5.0999999999999996</v>
      </c>
      <c r="C65" s="47" t="s">
        <v>218</v>
      </c>
      <c r="D65" s="51" t="s">
        <v>181</v>
      </c>
      <c r="E65" s="52">
        <v>0</v>
      </c>
      <c r="F65" s="53">
        <v>1.35</v>
      </c>
      <c r="G65" s="51" t="s">
        <v>106</v>
      </c>
      <c r="H65" s="51">
        <f>'Wind Conditions'!$C$6</f>
        <v>12</v>
      </c>
      <c r="I65" s="472">
        <f>'Wind Conditions'!$C$20</f>
        <v>9.8021333333333349E-2</v>
      </c>
      <c r="J65" s="57">
        <f>'Wind Conditions'!$D$20</f>
        <v>7.0999999999999994E-2</v>
      </c>
      <c r="K65" s="51" t="str">
        <f t="shared" si="23"/>
        <v>F</v>
      </c>
      <c r="L65" s="51">
        <f t="shared" si="24"/>
        <v>90</v>
      </c>
      <c r="M65" s="49">
        <v>0</v>
      </c>
      <c r="N65" s="46" t="s">
        <v>210</v>
      </c>
      <c r="O65" s="61">
        <f>'Wave and Current Conditions'!$O$13</f>
        <v>1.4727272727272727</v>
      </c>
      <c r="P65" s="61">
        <f>'Wave and Current Conditions'!$AD$13</f>
        <v>7.6416666666666657</v>
      </c>
      <c r="Q65" s="51">
        <f t="shared" si="25"/>
        <v>6</v>
      </c>
      <c r="R65" s="51">
        <f t="shared" si="27"/>
        <v>90</v>
      </c>
      <c r="S65" s="62" t="s">
        <v>205</v>
      </c>
      <c r="T65" s="33">
        <f t="shared" si="28"/>
        <v>90</v>
      </c>
      <c r="U65" s="66">
        <f>'Wave and Current Conditions'!$D$98</f>
        <v>0.12</v>
      </c>
      <c r="V65" s="46">
        <v>400</v>
      </c>
      <c r="W65" s="46">
        <v>600</v>
      </c>
      <c r="X65" s="53">
        <v>0.01</v>
      </c>
      <c r="Y65" s="252"/>
      <c r="Z65" s="250"/>
      <c r="AA65" s="250"/>
      <c r="AB65" s="239" t="str">
        <f t="shared" si="29"/>
        <v>'510009006'</v>
      </c>
      <c r="AC65" s="251" t="str">
        <f t="shared" si="19"/>
        <v>'SDE'</v>
      </c>
      <c r="AD65" s="239">
        <f t="shared" si="30"/>
        <v>90</v>
      </c>
      <c r="AE65" s="239">
        <f t="shared" si="31"/>
        <v>12</v>
      </c>
      <c r="AF65" s="239">
        <f t="shared" si="20"/>
        <v>1</v>
      </c>
      <c r="AG65" s="239" t="str">
        <f t="shared" si="32"/>
        <v>'F'</v>
      </c>
      <c r="AH65" s="239">
        <f t="shared" si="21"/>
        <v>30</v>
      </c>
      <c r="AI65" s="268">
        <f t="shared" si="33"/>
        <v>90</v>
      </c>
      <c r="AJ65" s="249">
        <f t="shared" si="34"/>
        <v>1.4727272727272727</v>
      </c>
      <c r="AK65" s="249">
        <f t="shared" si="35"/>
        <v>7.6416666666666657</v>
      </c>
      <c r="AL65" s="239">
        <f t="shared" si="10"/>
        <v>2.4</v>
      </c>
      <c r="AM65" s="239">
        <f t="shared" si="36"/>
        <v>6</v>
      </c>
      <c r="AN65" s="239">
        <v>0</v>
      </c>
      <c r="AO65" s="239">
        <v>15</v>
      </c>
      <c r="AP65" s="239">
        <f t="shared" si="12"/>
        <v>2.4</v>
      </c>
      <c r="AQ65" s="239">
        <v>0</v>
      </c>
      <c r="AR65" s="239">
        <v>0</v>
      </c>
      <c r="AS65" s="239">
        <f t="shared" si="37"/>
        <v>90</v>
      </c>
      <c r="AT65" s="239">
        <f t="shared" si="38"/>
        <v>0.12</v>
      </c>
      <c r="AU65" s="239" t="s">
        <v>14</v>
      </c>
      <c r="AV65" s="239" t="s">
        <v>15</v>
      </c>
      <c r="AW65" s="239" t="s">
        <v>14</v>
      </c>
      <c r="AX65" s="239" t="s">
        <v>15</v>
      </c>
      <c r="AY65" s="239">
        <v>0</v>
      </c>
      <c r="AZ65" s="239">
        <v>0</v>
      </c>
      <c r="BA65" s="239">
        <f t="shared" si="22"/>
        <v>1</v>
      </c>
      <c r="BB65" s="239">
        <f t="shared" si="39"/>
        <v>0</v>
      </c>
      <c r="BC65" s="239">
        <f t="shared" si="40"/>
        <v>1000</v>
      </c>
      <c r="BD65" s="239">
        <v>1</v>
      </c>
      <c r="BE65" s="239">
        <v>1</v>
      </c>
      <c r="BF65" s="239">
        <v>1</v>
      </c>
      <c r="BG65" s="239"/>
      <c r="BH65" s="239">
        <v>1</v>
      </c>
      <c r="BI65" s="239">
        <v>1</v>
      </c>
      <c r="BJ65" s="239">
        <f t="shared" si="41"/>
        <v>400</v>
      </c>
      <c r="BK65" s="239">
        <f t="shared" si="18"/>
        <v>1000</v>
      </c>
      <c r="BL65" s="239">
        <v>0</v>
      </c>
    </row>
    <row r="66" spans="1:64" s="32" customFormat="1" ht="12" customHeight="1" x14ac:dyDescent="0.2">
      <c r="A66" s="45" t="str">
        <f t="shared" si="26"/>
        <v>510009007</v>
      </c>
      <c r="B66" s="46">
        <v>5.0999999999999996</v>
      </c>
      <c r="C66" s="47" t="s">
        <v>218</v>
      </c>
      <c r="D66" s="46" t="s">
        <v>181</v>
      </c>
      <c r="E66" s="48">
        <v>0</v>
      </c>
      <c r="F66" s="49">
        <v>1.35</v>
      </c>
      <c r="G66" s="46" t="s">
        <v>106</v>
      </c>
      <c r="H66" s="46">
        <f>'Wind Conditions'!$C$6</f>
        <v>12</v>
      </c>
      <c r="I66" s="471">
        <f>'Wind Conditions'!$C$20</f>
        <v>9.8021333333333349E-2</v>
      </c>
      <c r="J66" s="56">
        <f>'Wind Conditions'!$D$20</f>
        <v>7.0999999999999994E-2</v>
      </c>
      <c r="K66" s="46" t="str">
        <f t="shared" si="23"/>
        <v>G</v>
      </c>
      <c r="L66" s="46">
        <f t="shared" si="24"/>
        <v>90</v>
      </c>
      <c r="M66" s="49">
        <v>0</v>
      </c>
      <c r="N66" s="46" t="s">
        <v>210</v>
      </c>
      <c r="O66" s="61">
        <f>'Wave and Current Conditions'!$O$13</f>
        <v>1.4727272727272727</v>
      </c>
      <c r="P66" s="61">
        <f>'Wave and Current Conditions'!$AD$13</f>
        <v>7.6416666666666657</v>
      </c>
      <c r="Q66" s="46">
        <f t="shared" si="25"/>
        <v>7</v>
      </c>
      <c r="R66" s="46">
        <f t="shared" si="27"/>
        <v>90</v>
      </c>
      <c r="S66" s="62" t="s">
        <v>205</v>
      </c>
      <c r="T66" s="32">
        <f t="shared" si="28"/>
        <v>90</v>
      </c>
      <c r="U66" s="66">
        <f>'Wave and Current Conditions'!$D$98</f>
        <v>0.12</v>
      </c>
      <c r="V66" s="46">
        <v>400</v>
      </c>
      <c r="W66" s="46">
        <v>600</v>
      </c>
      <c r="X66" s="49">
        <v>0.01</v>
      </c>
      <c r="Y66" s="248"/>
      <c r="Z66" s="239"/>
      <c r="AA66" s="239"/>
      <c r="AB66" s="239" t="str">
        <f t="shared" si="29"/>
        <v>'510009007'</v>
      </c>
      <c r="AC66" s="251" t="str">
        <f t="shared" si="19"/>
        <v>'SDE'</v>
      </c>
      <c r="AD66" s="239">
        <f t="shared" si="30"/>
        <v>90</v>
      </c>
      <c r="AE66" s="239">
        <f t="shared" si="31"/>
        <v>12</v>
      </c>
      <c r="AF66" s="239">
        <f t="shared" si="20"/>
        <v>1</v>
      </c>
      <c r="AG66" s="239" t="str">
        <f t="shared" si="32"/>
        <v>'G'</v>
      </c>
      <c r="AH66" s="239">
        <f t="shared" si="21"/>
        <v>30</v>
      </c>
      <c r="AI66" s="268">
        <f t="shared" si="33"/>
        <v>90</v>
      </c>
      <c r="AJ66" s="249">
        <f t="shared" si="34"/>
        <v>1.4727272727272727</v>
      </c>
      <c r="AK66" s="249">
        <f t="shared" si="35"/>
        <v>7.6416666666666657</v>
      </c>
      <c r="AL66" s="239">
        <f t="shared" si="10"/>
        <v>2.4</v>
      </c>
      <c r="AM66" s="239">
        <f t="shared" si="36"/>
        <v>7</v>
      </c>
      <c r="AN66" s="239">
        <v>0</v>
      </c>
      <c r="AO66" s="239">
        <v>15</v>
      </c>
      <c r="AP66" s="239">
        <f t="shared" si="12"/>
        <v>2.4</v>
      </c>
      <c r="AQ66" s="239">
        <v>0</v>
      </c>
      <c r="AR66" s="239">
        <v>0</v>
      </c>
      <c r="AS66" s="239">
        <f t="shared" si="37"/>
        <v>90</v>
      </c>
      <c r="AT66" s="239">
        <f t="shared" si="38"/>
        <v>0.12</v>
      </c>
      <c r="AU66" s="239" t="s">
        <v>14</v>
      </c>
      <c r="AV66" s="239" t="s">
        <v>15</v>
      </c>
      <c r="AW66" s="239" t="s">
        <v>14</v>
      </c>
      <c r="AX66" s="239" t="s">
        <v>15</v>
      </c>
      <c r="AY66" s="239">
        <v>0</v>
      </c>
      <c r="AZ66" s="239">
        <v>0</v>
      </c>
      <c r="BA66" s="239">
        <f t="shared" si="22"/>
        <v>1</v>
      </c>
      <c r="BB66" s="239">
        <f t="shared" si="39"/>
        <v>0</v>
      </c>
      <c r="BC66" s="239">
        <f t="shared" si="40"/>
        <v>1000</v>
      </c>
      <c r="BD66" s="239">
        <v>1</v>
      </c>
      <c r="BE66" s="239">
        <v>1</v>
      </c>
      <c r="BF66" s="239">
        <v>1</v>
      </c>
      <c r="BG66" s="239"/>
      <c r="BH66" s="239">
        <v>1</v>
      </c>
      <c r="BI66" s="239">
        <v>1</v>
      </c>
      <c r="BJ66" s="239">
        <f t="shared" si="41"/>
        <v>400</v>
      </c>
      <c r="BK66" s="239">
        <f t="shared" si="18"/>
        <v>1000</v>
      </c>
      <c r="BL66" s="239">
        <v>0</v>
      </c>
    </row>
    <row r="67" spans="1:64" s="32" customFormat="1" ht="12" customHeight="1" x14ac:dyDescent="0.2">
      <c r="A67" s="45" t="str">
        <f t="shared" si="26"/>
        <v>510009008</v>
      </c>
      <c r="B67" s="46">
        <v>5.0999999999999996</v>
      </c>
      <c r="C67" s="47" t="s">
        <v>218</v>
      </c>
      <c r="D67" s="46" t="s">
        <v>181</v>
      </c>
      <c r="E67" s="48">
        <v>0</v>
      </c>
      <c r="F67" s="49">
        <v>1.35</v>
      </c>
      <c r="G67" s="46" t="s">
        <v>106</v>
      </c>
      <c r="H67" s="46">
        <f>'Wind Conditions'!$C$6</f>
        <v>12</v>
      </c>
      <c r="I67" s="471">
        <f>'Wind Conditions'!$C$20</f>
        <v>9.8021333333333349E-2</v>
      </c>
      <c r="J67" s="56">
        <f>'Wind Conditions'!$D$20</f>
        <v>7.0999999999999994E-2</v>
      </c>
      <c r="K67" s="46" t="str">
        <f t="shared" si="23"/>
        <v>H</v>
      </c>
      <c r="L67" s="46">
        <f t="shared" si="24"/>
        <v>90</v>
      </c>
      <c r="M67" s="49">
        <v>0</v>
      </c>
      <c r="N67" s="46" t="s">
        <v>210</v>
      </c>
      <c r="O67" s="61">
        <f>'Wave and Current Conditions'!$O$13</f>
        <v>1.4727272727272727</v>
      </c>
      <c r="P67" s="61">
        <f>'Wave and Current Conditions'!$AD$13</f>
        <v>7.6416666666666657</v>
      </c>
      <c r="Q67" s="46">
        <f t="shared" si="25"/>
        <v>8</v>
      </c>
      <c r="R67" s="46">
        <f t="shared" si="27"/>
        <v>90</v>
      </c>
      <c r="S67" s="62" t="s">
        <v>205</v>
      </c>
      <c r="T67" s="32">
        <f t="shared" si="28"/>
        <v>90</v>
      </c>
      <c r="U67" s="66">
        <f>'Wave and Current Conditions'!$D$98</f>
        <v>0.12</v>
      </c>
      <c r="V67" s="46">
        <v>400</v>
      </c>
      <c r="W67" s="46">
        <v>600</v>
      </c>
      <c r="X67" s="49">
        <v>0.01</v>
      </c>
      <c r="Y67" s="248"/>
      <c r="Z67" s="239"/>
      <c r="AA67" s="239"/>
      <c r="AB67" s="239" t="str">
        <f t="shared" si="29"/>
        <v>'510009008'</v>
      </c>
      <c r="AC67" s="251" t="str">
        <f t="shared" si="19"/>
        <v>'SDE'</v>
      </c>
      <c r="AD67" s="239">
        <f t="shared" si="30"/>
        <v>90</v>
      </c>
      <c r="AE67" s="239">
        <f t="shared" si="31"/>
        <v>12</v>
      </c>
      <c r="AF67" s="239">
        <f t="shared" si="20"/>
        <v>1</v>
      </c>
      <c r="AG67" s="239" t="str">
        <f t="shared" si="32"/>
        <v>'H'</v>
      </c>
      <c r="AH67" s="239">
        <f t="shared" si="21"/>
        <v>30</v>
      </c>
      <c r="AI67" s="268">
        <f t="shared" si="33"/>
        <v>90</v>
      </c>
      <c r="AJ67" s="249">
        <f t="shared" si="34"/>
        <v>1.4727272727272727</v>
      </c>
      <c r="AK67" s="249">
        <f t="shared" si="35"/>
        <v>7.6416666666666657</v>
      </c>
      <c r="AL67" s="239">
        <f t="shared" si="10"/>
        <v>2.4</v>
      </c>
      <c r="AM67" s="239">
        <f t="shared" si="36"/>
        <v>8</v>
      </c>
      <c r="AN67" s="239">
        <v>0</v>
      </c>
      <c r="AO67" s="239">
        <v>15</v>
      </c>
      <c r="AP67" s="239">
        <f t="shared" si="12"/>
        <v>2.4</v>
      </c>
      <c r="AQ67" s="239">
        <v>0</v>
      </c>
      <c r="AR67" s="239">
        <v>0</v>
      </c>
      <c r="AS67" s="239">
        <f t="shared" si="37"/>
        <v>90</v>
      </c>
      <c r="AT67" s="239">
        <f t="shared" si="38"/>
        <v>0.12</v>
      </c>
      <c r="AU67" s="239" t="s">
        <v>14</v>
      </c>
      <c r="AV67" s="239" t="s">
        <v>15</v>
      </c>
      <c r="AW67" s="239" t="s">
        <v>14</v>
      </c>
      <c r="AX67" s="239" t="s">
        <v>15</v>
      </c>
      <c r="AY67" s="239">
        <v>0</v>
      </c>
      <c r="AZ67" s="239">
        <v>0</v>
      </c>
      <c r="BA67" s="239">
        <f t="shared" si="22"/>
        <v>1</v>
      </c>
      <c r="BB67" s="239">
        <f t="shared" si="39"/>
        <v>0</v>
      </c>
      <c r="BC67" s="239">
        <f t="shared" si="40"/>
        <v>1000</v>
      </c>
      <c r="BD67" s="239">
        <v>1</v>
      </c>
      <c r="BE67" s="239">
        <v>1</v>
      </c>
      <c r="BF67" s="239">
        <v>1</v>
      </c>
      <c r="BG67" s="239"/>
      <c r="BH67" s="239">
        <v>1</v>
      </c>
      <c r="BI67" s="239">
        <v>1</v>
      </c>
      <c r="BJ67" s="239">
        <f t="shared" si="41"/>
        <v>400</v>
      </c>
      <c r="BK67" s="239">
        <f t="shared" si="18"/>
        <v>1000</v>
      </c>
      <c r="BL67" s="239">
        <v>0</v>
      </c>
    </row>
    <row r="68" spans="1:64" s="33" customFormat="1" ht="12" customHeight="1" x14ac:dyDescent="0.2">
      <c r="A68" s="45" t="str">
        <f t="shared" si="26"/>
        <v>510009009</v>
      </c>
      <c r="B68" s="46">
        <v>5.0999999999999996</v>
      </c>
      <c r="C68" s="47" t="s">
        <v>218</v>
      </c>
      <c r="D68" s="46" t="s">
        <v>181</v>
      </c>
      <c r="E68" s="48">
        <v>0</v>
      </c>
      <c r="F68" s="49">
        <v>1.35</v>
      </c>
      <c r="G68" s="46" t="s">
        <v>106</v>
      </c>
      <c r="H68" s="46">
        <f>'Wind Conditions'!$C$6</f>
        <v>12</v>
      </c>
      <c r="I68" s="471">
        <f>'Wind Conditions'!$C$20</f>
        <v>9.8021333333333349E-2</v>
      </c>
      <c r="J68" s="56">
        <f>'Wind Conditions'!$D$20</f>
        <v>7.0999999999999994E-2</v>
      </c>
      <c r="K68" s="46" t="str">
        <f t="shared" si="23"/>
        <v>I</v>
      </c>
      <c r="L68" s="46">
        <f t="shared" si="24"/>
        <v>90</v>
      </c>
      <c r="M68" s="49">
        <v>0</v>
      </c>
      <c r="N68" s="46" t="s">
        <v>210</v>
      </c>
      <c r="O68" s="61">
        <f>'Wave and Current Conditions'!$O$13</f>
        <v>1.4727272727272727</v>
      </c>
      <c r="P68" s="61">
        <f>'Wave and Current Conditions'!$AD$13</f>
        <v>7.6416666666666657</v>
      </c>
      <c r="Q68" s="46">
        <f t="shared" si="25"/>
        <v>9</v>
      </c>
      <c r="R68" s="46">
        <f t="shared" si="27"/>
        <v>90</v>
      </c>
      <c r="S68" s="62" t="s">
        <v>205</v>
      </c>
      <c r="T68" s="32">
        <f t="shared" si="28"/>
        <v>90</v>
      </c>
      <c r="U68" s="66">
        <f>'Wave and Current Conditions'!$D$98</f>
        <v>0.12</v>
      </c>
      <c r="V68" s="46">
        <v>400</v>
      </c>
      <c r="W68" s="46">
        <v>600</v>
      </c>
      <c r="X68" s="49">
        <v>0.01</v>
      </c>
      <c r="Y68" s="248"/>
      <c r="Z68" s="250"/>
      <c r="AA68" s="250"/>
      <c r="AB68" s="239" t="str">
        <f t="shared" si="29"/>
        <v>'510009009'</v>
      </c>
      <c r="AC68" s="251" t="str">
        <f t="shared" si="19"/>
        <v>'SDE'</v>
      </c>
      <c r="AD68" s="239">
        <f t="shared" si="30"/>
        <v>90</v>
      </c>
      <c r="AE68" s="239">
        <f t="shared" si="31"/>
        <v>12</v>
      </c>
      <c r="AF68" s="239">
        <f t="shared" si="20"/>
        <v>1</v>
      </c>
      <c r="AG68" s="239" t="str">
        <f t="shared" si="32"/>
        <v>'I'</v>
      </c>
      <c r="AH68" s="239">
        <f t="shared" si="21"/>
        <v>30</v>
      </c>
      <c r="AI68" s="268">
        <f t="shared" si="33"/>
        <v>90</v>
      </c>
      <c r="AJ68" s="249">
        <f t="shared" si="34"/>
        <v>1.4727272727272727</v>
      </c>
      <c r="AK68" s="249">
        <f t="shared" si="35"/>
        <v>7.6416666666666657</v>
      </c>
      <c r="AL68" s="239">
        <f t="shared" si="10"/>
        <v>2.4</v>
      </c>
      <c r="AM68" s="239">
        <f t="shared" si="36"/>
        <v>9</v>
      </c>
      <c r="AN68" s="239">
        <v>0</v>
      </c>
      <c r="AO68" s="239">
        <v>15</v>
      </c>
      <c r="AP68" s="239">
        <f t="shared" si="12"/>
        <v>2.4</v>
      </c>
      <c r="AQ68" s="239">
        <v>0</v>
      </c>
      <c r="AR68" s="239">
        <v>0</v>
      </c>
      <c r="AS68" s="239">
        <f t="shared" si="37"/>
        <v>90</v>
      </c>
      <c r="AT68" s="239">
        <f t="shared" si="38"/>
        <v>0.12</v>
      </c>
      <c r="AU68" s="239" t="s">
        <v>14</v>
      </c>
      <c r="AV68" s="239" t="s">
        <v>15</v>
      </c>
      <c r="AW68" s="239" t="s">
        <v>14</v>
      </c>
      <c r="AX68" s="239" t="s">
        <v>15</v>
      </c>
      <c r="AY68" s="239">
        <v>0</v>
      </c>
      <c r="AZ68" s="239">
        <v>0</v>
      </c>
      <c r="BA68" s="239">
        <f t="shared" si="22"/>
        <v>1</v>
      </c>
      <c r="BB68" s="239">
        <f t="shared" si="39"/>
        <v>0</v>
      </c>
      <c r="BC68" s="239">
        <f t="shared" si="40"/>
        <v>1000</v>
      </c>
      <c r="BD68" s="239">
        <v>1</v>
      </c>
      <c r="BE68" s="239">
        <v>1</v>
      </c>
      <c r="BF68" s="239">
        <v>1</v>
      </c>
      <c r="BG68" s="239"/>
      <c r="BH68" s="239">
        <v>1</v>
      </c>
      <c r="BI68" s="239">
        <v>1</v>
      </c>
      <c r="BJ68" s="239">
        <f t="shared" si="41"/>
        <v>400</v>
      </c>
      <c r="BK68" s="239">
        <f t="shared" si="18"/>
        <v>1000</v>
      </c>
      <c r="BL68" s="239">
        <v>0</v>
      </c>
    </row>
    <row r="69" spans="1:64" s="32" customFormat="1" ht="12" customHeight="1" x14ac:dyDescent="0.2">
      <c r="A69" s="45" t="str">
        <f t="shared" si="26"/>
        <v>510009010</v>
      </c>
      <c r="B69" s="46">
        <v>5.0999999999999996</v>
      </c>
      <c r="C69" s="47" t="s">
        <v>218</v>
      </c>
      <c r="D69" s="46" t="s">
        <v>181</v>
      </c>
      <c r="E69" s="48">
        <v>0</v>
      </c>
      <c r="F69" s="49">
        <v>1.35</v>
      </c>
      <c r="G69" s="45" t="s">
        <v>106</v>
      </c>
      <c r="H69" s="46">
        <f>'Wind Conditions'!$C$6</f>
        <v>12</v>
      </c>
      <c r="I69" s="471">
        <f>'Wind Conditions'!$C$20</f>
        <v>9.8021333333333349E-2</v>
      </c>
      <c r="J69" s="56">
        <f>'Wind Conditions'!$D$20</f>
        <v>7.0999999999999994E-2</v>
      </c>
      <c r="K69" s="46" t="str">
        <f t="shared" si="23"/>
        <v>J</v>
      </c>
      <c r="L69" s="46">
        <f t="shared" si="24"/>
        <v>90</v>
      </c>
      <c r="M69" s="49">
        <v>0</v>
      </c>
      <c r="N69" s="46" t="s">
        <v>210</v>
      </c>
      <c r="O69" s="61">
        <f>'Wave and Current Conditions'!$O$13</f>
        <v>1.4727272727272727</v>
      </c>
      <c r="P69" s="61">
        <f>'Wave and Current Conditions'!$AD$13</f>
        <v>7.6416666666666657</v>
      </c>
      <c r="Q69" s="46">
        <f t="shared" si="25"/>
        <v>10</v>
      </c>
      <c r="R69" s="46">
        <f t="shared" si="27"/>
        <v>90</v>
      </c>
      <c r="S69" s="62" t="s">
        <v>205</v>
      </c>
      <c r="T69" s="32">
        <f t="shared" si="28"/>
        <v>90</v>
      </c>
      <c r="U69" s="66">
        <f>'Wave and Current Conditions'!$D$98</f>
        <v>0.12</v>
      </c>
      <c r="V69" s="46">
        <v>400</v>
      </c>
      <c r="W69" s="46">
        <v>600</v>
      </c>
      <c r="X69" s="49">
        <v>0.01</v>
      </c>
      <c r="Y69" s="248"/>
      <c r="Z69" s="239"/>
      <c r="AA69" s="239"/>
      <c r="AB69" s="239" t="str">
        <f t="shared" si="29"/>
        <v>'510009010'</v>
      </c>
      <c r="AC69" s="251" t="str">
        <f t="shared" si="19"/>
        <v>'SDE'</v>
      </c>
      <c r="AD69" s="239">
        <f t="shared" si="30"/>
        <v>90</v>
      </c>
      <c r="AE69" s="239">
        <f t="shared" si="31"/>
        <v>12</v>
      </c>
      <c r="AF69" s="239">
        <f t="shared" si="20"/>
        <v>1</v>
      </c>
      <c r="AG69" s="239" t="str">
        <f t="shared" si="32"/>
        <v>'J'</v>
      </c>
      <c r="AH69" s="239">
        <f t="shared" si="21"/>
        <v>30</v>
      </c>
      <c r="AI69" s="268">
        <f t="shared" si="33"/>
        <v>90</v>
      </c>
      <c r="AJ69" s="249">
        <f t="shared" si="34"/>
        <v>1.4727272727272727</v>
      </c>
      <c r="AK69" s="249">
        <f t="shared" si="35"/>
        <v>7.6416666666666657</v>
      </c>
      <c r="AL69" s="239">
        <f t="shared" si="10"/>
        <v>2.4</v>
      </c>
      <c r="AM69" s="239">
        <f t="shared" si="36"/>
        <v>10</v>
      </c>
      <c r="AN69" s="239">
        <v>0</v>
      </c>
      <c r="AO69" s="239">
        <v>15</v>
      </c>
      <c r="AP69" s="239">
        <f t="shared" si="12"/>
        <v>2.4</v>
      </c>
      <c r="AQ69" s="239">
        <v>0</v>
      </c>
      <c r="AR69" s="239">
        <v>0</v>
      </c>
      <c r="AS69" s="239">
        <f t="shared" si="37"/>
        <v>90</v>
      </c>
      <c r="AT69" s="239">
        <f t="shared" si="38"/>
        <v>0.12</v>
      </c>
      <c r="AU69" s="239" t="s">
        <v>14</v>
      </c>
      <c r="AV69" s="239" t="s">
        <v>15</v>
      </c>
      <c r="AW69" s="239" t="s">
        <v>14</v>
      </c>
      <c r="AX69" s="239" t="s">
        <v>15</v>
      </c>
      <c r="AY69" s="239">
        <v>0</v>
      </c>
      <c r="AZ69" s="239">
        <v>0</v>
      </c>
      <c r="BA69" s="239">
        <f t="shared" si="22"/>
        <v>1</v>
      </c>
      <c r="BB69" s="239">
        <f t="shared" si="39"/>
        <v>0</v>
      </c>
      <c r="BC69" s="239">
        <f t="shared" si="40"/>
        <v>1000</v>
      </c>
      <c r="BD69" s="239">
        <v>1</v>
      </c>
      <c r="BE69" s="239">
        <v>1</v>
      </c>
      <c r="BF69" s="239">
        <v>1</v>
      </c>
      <c r="BG69" s="239"/>
      <c r="BH69" s="239">
        <v>1</v>
      </c>
      <c r="BI69" s="239">
        <v>1</v>
      </c>
      <c r="BJ69" s="239">
        <f t="shared" si="41"/>
        <v>400</v>
      </c>
      <c r="BK69" s="239">
        <f t="shared" si="18"/>
        <v>1000</v>
      </c>
      <c r="BL69" s="239">
        <v>0</v>
      </c>
    </row>
    <row r="70" spans="1:64" s="32" customFormat="1" ht="12" customHeight="1" x14ac:dyDescent="0.2">
      <c r="A70" s="45" t="str">
        <f t="shared" ref="A70:A101" si="42">TEXT(B70*10,"00")&amp;TEXT(E70,"00")&amp;TEXT(L70,"000")&amp;TEXT(Q70,"00")</f>
        <v>510009011</v>
      </c>
      <c r="B70" s="46">
        <v>5.0999999999999996</v>
      </c>
      <c r="C70" s="47" t="s">
        <v>218</v>
      </c>
      <c r="D70" s="46" t="s">
        <v>181</v>
      </c>
      <c r="E70" s="48">
        <v>0</v>
      </c>
      <c r="F70" s="49">
        <v>1.35</v>
      </c>
      <c r="G70" s="46" t="s">
        <v>106</v>
      </c>
      <c r="H70" s="46">
        <f>'Wind Conditions'!$C$6</f>
        <v>12</v>
      </c>
      <c r="I70" s="471">
        <f>'Wind Conditions'!$C$20</f>
        <v>9.8021333333333349E-2</v>
      </c>
      <c r="J70" s="56">
        <f>'Wind Conditions'!$D$20</f>
        <v>7.0999999999999994E-2</v>
      </c>
      <c r="K70" s="46" t="str">
        <f t="shared" si="23"/>
        <v>K</v>
      </c>
      <c r="L70" s="46">
        <f t="shared" si="24"/>
        <v>90</v>
      </c>
      <c r="M70" s="49">
        <v>0</v>
      </c>
      <c r="N70" s="46" t="s">
        <v>210</v>
      </c>
      <c r="O70" s="61">
        <f>'Wave and Current Conditions'!$O$13</f>
        <v>1.4727272727272727</v>
      </c>
      <c r="P70" s="61">
        <f>'Wave and Current Conditions'!$AD$13</f>
        <v>7.6416666666666657</v>
      </c>
      <c r="Q70" s="46">
        <f t="shared" si="25"/>
        <v>11</v>
      </c>
      <c r="R70" s="46">
        <f t="shared" ref="R70:R101" si="43">L70</f>
        <v>90</v>
      </c>
      <c r="S70" s="62" t="s">
        <v>205</v>
      </c>
      <c r="T70" s="32">
        <f t="shared" ref="T70:T101" si="44">R70</f>
        <v>90</v>
      </c>
      <c r="U70" s="66">
        <f>'Wave and Current Conditions'!$D$98</f>
        <v>0.12</v>
      </c>
      <c r="V70" s="46">
        <v>400</v>
      </c>
      <c r="W70" s="46">
        <v>600</v>
      </c>
      <c r="X70" s="49">
        <v>0.01</v>
      </c>
      <c r="Y70" s="248"/>
      <c r="Z70" s="239"/>
      <c r="AA70" s="239"/>
      <c r="AB70" s="239" t="str">
        <f t="shared" ref="AB70:AB101" si="45">"'"&amp;A70&amp;"'"</f>
        <v>'510009011'</v>
      </c>
      <c r="AC70" s="251" t="str">
        <f t="shared" si="19"/>
        <v>'SDE'</v>
      </c>
      <c r="AD70" s="239">
        <f t="shared" ref="AD70:AD101" si="46">L70</f>
        <v>90</v>
      </c>
      <c r="AE70" s="239">
        <f t="shared" ref="AE70:AE101" si="47">H70</f>
        <v>12</v>
      </c>
      <c r="AF70" s="239">
        <f t="shared" si="20"/>
        <v>1</v>
      </c>
      <c r="AG70" s="239" t="str">
        <f t="shared" ref="AG70:AG101" si="48">"'"&amp;K70&amp;"'"</f>
        <v>'K'</v>
      </c>
      <c r="AH70" s="239">
        <f t="shared" si="21"/>
        <v>30</v>
      </c>
      <c r="AI70" s="268">
        <f t="shared" ref="AI70:AI101" si="49">R70</f>
        <v>90</v>
      </c>
      <c r="AJ70" s="249">
        <f t="shared" ref="AJ70:AJ85" si="50">O70</f>
        <v>1.4727272727272727</v>
      </c>
      <c r="AK70" s="249">
        <f t="shared" ref="AK70:AK85" si="51">P70</f>
        <v>7.6416666666666657</v>
      </c>
      <c r="AL70" s="239">
        <f t="shared" ref="AL70:AL131" si="52">gamma</f>
        <v>2.4</v>
      </c>
      <c r="AM70" s="239">
        <f t="shared" ref="AM70:AM101" si="53">Q70</f>
        <v>11</v>
      </c>
      <c r="AN70" s="239">
        <v>0</v>
      </c>
      <c r="AO70" s="239">
        <v>15</v>
      </c>
      <c r="AP70" s="239">
        <f t="shared" ref="AP70:AP131" si="54">gamma</f>
        <v>2.4</v>
      </c>
      <c r="AQ70" s="239">
        <v>0</v>
      </c>
      <c r="AR70" s="239">
        <v>0</v>
      </c>
      <c r="AS70" s="239">
        <f t="shared" ref="AS70:AS101" si="55">T70</f>
        <v>90</v>
      </c>
      <c r="AT70" s="239">
        <f t="shared" ref="AT70:AT101" si="56">U70</f>
        <v>0.12</v>
      </c>
      <c r="AU70" s="239" t="s">
        <v>14</v>
      </c>
      <c r="AV70" s="239" t="s">
        <v>15</v>
      </c>
      <c r="AW70" s="239" t="s">
        <v>14</v>
      </c>
      <c r="AX70" s="239" t="s">
        <v>15</v>
      </c>
      <c r="AY70" s="239">
        <v>0</v>
      </c>
      <c r="AZ70" s="239">
        <v>0</v>
      </c>
      <c r="BA70" s="239">
        <f t="shared" si="22"/>
        <v>1</v>
      </c>
      <c r="BB70" s="239">
        <f t="shared" ref="BB70:BB101" si="57">M70</f>
        <v>0</v>
      </c>
      <c r="BC70" s="239">
        <f t="shared" ref="BC70:BC101" si="58">V70+W70</f>
        <v>1000</v>
      </c>
      <c r="BD70" s="239">
        <v>1</v>
      </c>
      <c r="BE70" s="239">
        <v>1</v>
      </c>
      <c r="BF70" s="239">
        <v>1</v>
      </c>
      <c r="BG70" s="239"/>
      <c r="BH70" s="239">
        <v>1</v>
      </c>
      <c r="BI70" s="239">
        <v>1</v>
      </c>
      <c r="BJ70" s="239">
        <f t="shared" ref="BJ70:BJ101" si="59">V70</f>
        <v>400</v>
      </c>
      <c r="BK70" s="239">
        <f t="shared" ref="BK70:BK131" si="60">BC70</f>
        <v>1000</v>
      </c>
      <c r="BL70" s="239">
        <v>0</v>
      </c>
    </row>
    <row r="71" spans="1:64" s="33" customFormat="1" ht="12" customHeight="1" x14ac:dyDescent="0.2">
      <c r="A71" s="50" t="str">
        <f t="shared" si="42"/>
        <v>510009012</v>
      </c>
      <c r="B71" s="46">
        <v>5.0999999999999996</v>
      </c>
      <c r="C71" s="47" t="s">
        <v>218</v>
      </c>
      <c r="D71" s="51" t="s">
        <v>181</v>
      </c>
      <c r="E71" s="52">
        <v>0</v>
      </c>
      <c r="F71" s="53">
        <v>1.35</v>
      </c>
      <c r="G71" s="51" t="s">
        <v>106</v>
      </c>
      <c r="H71" s="51">
        <f>'Wind Conditions'!$C$6</f>
        <v>12</v>
      </c>
      <c r="I71" s="472">
        <f>'Wind Conditions'!$C$20</f>
        <v>9.8021333333333349E-2</v>
      </c>
      <c r="J71" s="57">
        <f>'Wind Conditions'!$D$20</f>
        <v>7.0999999999999994E-2</v>
      </c>
      <c r="K71" s="51" t="str">
        <f t="shared" si="23"/>
        <v>L</v>
      </c>
      <c r="L71" s="51">
        <f t="shared" si="24"/>
        <v>90</v>
      </c>
      <c r="M71" s="49">
        <v>0</v>
      </c>
      <c r="N71" s="46" t="s">
        <v>210</v>
      </c>
      <c r="O71" s="61">
        <f>'Wave and Current Conditions'!$O$13</f>
        <v>1.4727272727272727</v>
      </c>
      <c r="P71" s="61">
        <f>'Wave and Current Conditions'!$AD$13</f>
        <v>7.6416666666666657</v>
      </c>
      <c r="Q71" s="51">
        <f t="shared" si="25"/>
        <v>12</v>
      </c>
      <c r="R71" s="51">
        <f t="shared" si="43"/>
        <v>90</v>
      </c>
      <c r="S71" s="62" t="s">
        <v>205</v>
      </c>
      <c r="T71" s="33">
        <f t="shared" si="44"/>
        <v>90</v>
      </c>
      <c r="U71" s="66">
        <f>'Wave and Current Conditions'!$D$98</f>
        <v>0.12</v>
      </c>
      <c r="V71" s="46">
        <v>400</v>
      </c>
      <c r="W71" s="46">
        <v>600</v>
      </c>
      <c r="X71" s="53">
        <v>0.01</v>
      </c>
      <c r="Y71" s="252"/>
      <c r="Z71" s="250"/>
      <c r="AA71" s="250"/>
      <c r="AB71" s="239" t="str">
        <f t="shared" si="45"/>
        <v>'510009012'</v>
      </c>
      <c r="AC71" s="251" t="str">
        <f t="shared" si="19"/>
        <v>'SDE'</v>
      </c>
      <c r="AD71" s="239">
        <f t="shared" si="46"/>
        <v>90</v>
      </c>
      <c r="AE71" s="239">
        <f t="shared" si="47"/>
        <v>12</v>
      </c>
      <c r="AF71" s="239">
        <f t="shared" si="20"/>
        <v>1</v>
      </c>
      <c r="AG71" s="239" t="str">
        <f t="shared" si="48"/>
        <v>'L'</v>
      </c>
      <c r="AH71" s="239">
        <f t="shared" si="21"/>
        <v>30</v>
      </c>
      <c r="AI71" s="268">
        <f t="shared" si="49"/>
        <v>90</v>
      </c>
      <c r="AJ71" s="249">
        <f t="shared" si="50"/>
        <v>1.4727272727272727</v>
      </c>
      <c r="AK71" s="249">
        <f t="shared" si="51"/>
        <v>7.6416666666666657</v>
      </c>
      <c r="AL71" s="239">
        <f t="shared" si="52"/>
        <v>2.4</v>
      </c>
      <c r="AM71" s="239">
        <f t="shared" si="53"/>
        <v>12</v>
      </c>
      <c r="AN71" s="239">
        <v>0</v>
      </c>
      <c r="AO71" s="239">
        <v>15</v>
      </c>
      <c r="AP71" s="239">
        <f t="shared" si="54"/>
        <v>2.4</v>
      </c>
      <c r="AQ71" s="239">
        <v>0</v>
      </c>
      <c r="AR71" s="239">
        <v>0</v>
      </c>
      <c r="AS71" s="239">
        <f t="shared" si="55"/>
        <v>90</v>
      </c>
      <c r="AT71" s="239">
        <f t="shared" si="56"/>
        <v>0.12</v>
      </c>
      <c r="AU71" s="239" t="s">
        <v>14</v>
      </c>
      <c r="AV71" s="239" t="s">
        <v>15</v>
      </c>
      <c r="AW71" s="239" t="s">
        <v>14</v>
      </c>
      <c r="AX71" s="239" t="s">
        <v>15</v>
      </c>
      <c r="AY71" s="239">
        <v>0</v>
      </c>
      <c r="AZ71" s="239">
        <v>0</v>
      </c>
      <c r="BA71" s="239">
        <f t="shared" si="22"/>
        <v>1</v>
      </c>
      <c r="BB71" s="239">
        <f t="shared" si="57"/>
        <v>0</v>
      </c>
      <c r="BC71" s="239">
        <f t="shared" si="58"/>
        <v>1000</v>
      </c>
      <c r="BD71" s="239">
        <v>1</v>
      </c>
      <c r="BE71" s="239">
        <v>1</v>
      </c>
      <c r="BF71" s="239">
        <v>1</v>
      </c>
      <c r="BG71" s="239"/>
      <c r="BH71" s="239">
        <v>1</v>
      </c>
      <c r="BI71" s="239">
        <v>1</v>
      </c>
      <c r="BJ71" s="239">
        <f t="shared" si="59"/>
        <v>400</v>
      </c>
      <c r="BK71" s="239">
        <f t="shared" si="60"/>
        <v>1000</v>
      </c>
      <c r="BL71" s="239">
        <v>0</v>
      </c>
    </row>
    <row r="72" spans="1:64" s="32" customFormat="1" ht="12" customHeight="1" x14ac:dyDescent="0.2">
      <c r="A72" s="45" t="str">
        <f t="shared" si="42"/>
        <v>510009013</v>
      </c>
      <c r="B72" s="46">
        <v>5.0999999999999996</v>
      </c>
      <c r="C72" s="47" t="s">
        <v>218</v>
      </c>
      <c r="D72" s="46" t="s">
        <v>181</v>
      </c>
      <c r="E72" s="48">
        <v>0</v>
      </c>
      <c r="F72" s="49">
        <v>1.35</v>
      </c>
      <c r="G72" s="46" t="s">
        <v>106</v>
      </c>
      <c r="H72" s="46">
        <f>'Wind Conditions'!$C$6</f>
        <v>12</v>
      </c>
      <c r="I72" s="471">
        <f>'Wind Conditions'!$C$20</f>
        <v>9.8021333333333349E-2</v>
      </c>
      <c r="J72" s="56">
        <f>'Wind Conditions'!$D$20</f>
        <v>7.0999999999999994E-2</v>
      </c>
      <c r="K72" s="46" t="str">
        <f t="shared" si="23"/>
        <v>M</v>
      </c>
      <c r="L72" s="46">
        <f t="shared" si="24"/>
        <v>90</v>
      </c>
      <c r="M72" s="49">
        <v>0</v>
      </c>
      <c r="N72" s="46" t="s">
        <v>210</v>
      </c>
      <c r="O72" s="61">
        <f>'Wave and Current Conditions'!$O$13</f>
        <v>1.4727272727272727</v>
      </c>
      <c r="P72" s="61">
        <f>'Wave and Current Conditions'!$AD$13</f>
        <v>7.6416666666666657</v>
      </c>
      <c r="Q72" s="46">
        <f t="shared" si="25"/>
        <v>13</v>
      </c>
      <c r="R72" s="46">
        <f t="shared" si="43"/>
        <v>90</v>
      </c>
      <c r="S72" s="62" t="s">
        <v>205</v>
      </c>
      <c r="T72" s="32">
        <f t="shared" si="44"/>
        <v>90</v>
      </c>
      <c r="U72" s="66">
        <f>'Wave and Current Conditions'!$D$98</f>
        <v>0.12</v>
      </c>
      <c r="V72" s="46">
        <v>400</v>
      </c>
      <c r="W72" s="46">
        <v>600</v>
      </c>
      <c r="X72" s="49">
        <v>0.01</v>
      </c>
      <c r="Y72" s="248"/>
      <c r="Z72" s="239"/>
      <c r="AA72" s="239"/>
      <c r="AB72" s="239" t="str">
        <f t="shared" si="45"/>
        <v>'510009013'</v>
      </c>
      <c r="AC72" s="251" t="str">
        <f t="shared" ref="AC72:AC131" si="61">AC71</f>
        <v>'SDE'</v>
      </c>
      <c r="AD72" s="239">
        <f t="shared" si="46"/>
        <v>90</v>
      </c>
      <c r="AE72" s="239">
        <f t="shared" si="47"/>
        <v>12</v>
      </c>
      <c r="AF72" s="239">
        <f t="shared" ref="AF72:AF131" si="62">AF71</f>
        <v>1</v>
      </c>
      <c r="AG72" s="239" t="str">
        <f t="shared" si="48"/>
        <v>'M'</v>
      </c>
      <c r="AH72" s="239">
        <f t="shared" ref="AH72:AH131" si="63">AH71</f>
        <v>30</v>
      </c>
      <c r="AI72" s="268">
        <f t="shared" si="49"/>
        <v>90</v>
      </c>
      <c r="AJ72" s="249">
        <f t="shared" si="50"/>
        <v>1.4727272727272727</v>
      </c>
      <c r="AK72" s="249">
        <f t="shared" si="51"/>
        <v>7.6416666666666657</v>
      </c>
      <c r="AL72" s="239">
        <f t="shared" si="52"/>
        <v>2.4</v>
      </c>
      <c r="AM72" s="239">
        <f t="shared" si="53"/>
        <v>13</v>
      </c>
      <c r="AN72" s="239">
        <v>0</v>
      </c>
      <c r="AO72" s="239">
        <v>15</v>
      </c>
      <c r="AP72" s="239">
        <f t="shared" si="54"/>
        <v>2.4</v>
      </c>
      <c r="AQ72" s="239">
        <v>0</v>
      </c>
      <c r="AR72" s="239">
        <v>0</v>
      </c>
      <c r="AS72" s="239">
        <f t="shared" si="55"/>
        <v>90</v>
      </c>
      <c r="AT72" s="239">
        <f t="shared" si="56"/>
        <v>0.12</v>
      </c>
      <c r="AU72" s="239" t="s">
        <v>14</v>
      </c>
      <c r="AV72" s="239" t="s">
        <v>15</v>
      </c>
      <c r="AW72" s="239" t="s">
        <v>14</v>
      </c>
      <c r="AX72" s="239" t="s">
        <v>15</v>
      </c>
      <c r="AY72" s="239">
        <v>0</v>
      </c>
      <c r="AZ72" s="239">
        <v>0</v>
      </c>
      <c r="BA72" s="239">
        <f t="shared" ref="BA72:BA131" si="64">BA71</f>
        <v>1</v>
      </c>
      <c r="BB72" s="239">
        <f t="shared" si="57"/>
        <v>0</v>
      </c>
      <c r="BC72" s="239">
        <f t="shared" si="58"/>
        <v>1000</v>
      </c>
      <c r="BD72" s="239">
        <v>1</v>
      </c>
      <c r="BE72" s="239">
        <v>1</v>
      </c>
      <c r="BF72" s="239">
        <v>1</v>
      </c>
      <c r="BG72" s="239"/>
      <c r="BH72" s="239">
        <v>1</v>
      </c>
      <c r="BI72" s="239">
        <v>1</v>
      </c>
      <c r="BJ72" s="239">
        <f t="shared" si="59"/>
        <v>400</v>
      </c>
      <c r="BK72" s="239">
        <f t="shared" si="60"/>
        <v>1000</v>
      </c>
      <c r="BL72" s="239">
        <v>0</v>
      </c>
    </row>
    <row r="73" spans="1:64" s="32" customFormat="1" ht="12" customHeight="1" x14ac:dyDescent="0.2">
      <c r="A73" s="45" t="str">
        <f t="shared" si="42"/>
        <v>510009014</v>
      </c>
      <c r="B73" s="46">
        <v>5.0999999999999996</v>
      </c>
      <c r="C73" s="47" t="s">
        <v>218</v>
      </c>
      <c r="D73" s="46" t="s">
        <v>181</v>
      </c>
      <c r="E73" s="48">
        <v>0</v>
      </c>
      <c r="F73" s="49">
        <v>1.35</v>
      </c>
      <c r="G73" s="46" t="s">
        <v>106</v>
      </c>
      <c r="H73" s="46">
        <f>'Wind Conditions'!$C$6</f>
        <v>12</v>
      </c>
      <c r="I73" s="471">
        <f>'Wind Conditions'!$C$20</f>
        <v>9.8021333333333349E-2</v>
      </c>
      <c r="J73" s="56">
        <f>'Wind Conditions'!$D$20</f>
        <v>7.0999999999999994E-2</v>
      </c>
      <c r="K73" s="46" t="str">
        <f t="shared" si="23"/>
        <v>N</v>
      </c>
      <c r="L73" s="46">
        <f t="shared" si="24"/>
        <v>90</v>
      </c>
      <c r="M73" s="49">
        <v>0</v>
      </c>
      <c r="N73" s="46" t="s">
        <v>210</v>
      </c>
      <c r="O73" s="61">
        <f>'Wave and Current Conditions'!$O$13</f>
        <v>1.4727272727272727</v>
      </c>
      <c r="P73" s="61">
        <f>'Wave and Current Conditions'!$AD$13</f>
        <v>7.6416666666666657</v>
      </c>
      <c r="Q73" s="46">
        <f t="shared" si="25"/>
        <v>14</v>
      </c>
      <c r="R73" s="46">
        <f t="shared" si="43"/>
        <v>90</v>
      </c>
      <c r="S73" s="62" t="s">
        <v>205</v>
      </c>
      <c r="T73" s="32">
        <f t="shared" si="44"/>
        <v>90</v>
      </c>
      <c r="U73" s="66">
        <f>'Wave and Current Conditions'!$D$98</f>
        <v>0.12</v>
      </c>
      <c r="V73" s="46">
        <v>400</v>
      </c>
      <c r="W73" s="46">
        <v>600</v>
      </c>
      <c r="X73" s="49">
        <v>0.01</v>
      </c>
      <c r="Y73" s="248"/>
      <c r="Z73" s="239"/>
      <c r="AA73" s="239"/>
      <c r="AB73" s="239" t="str">
        <f t="shared" si="45"/>
        <v>'510009014'</v>
      </c>
      <c r="AC73" s="251" t="str">
        <f t="shared" si="61"/>
        <v>'SDE'</v>
      </c>
      <c r="AD73" s="239">
        <f t="shared" si="46"/>
        <v>90</v>
      </c>
      <c r="AE73" s="239">
        <f t="shared" si="47"/>
        <v>12</v>
      </c>
      <c r="AF73" s="239">
        <f t="shared" si="62"/>
        <v>1</v>
      </c>
      <c r="AG73" s="239" t="str">
        <f t="shared" si="48"/>
        <v>'N'</v>
      </c>
      <c r="AH73" s="239">
        <f t="shared" si="63"/>
        <v>30</v>
      </c>
      <c r="AI73" s="268">
        <f t="shared" si="49"/>
        <v>90</v>
      </c>
      <c r="AJ73" s="249">
        <f t="shared" si="50"/>
        <v>1.4727272727272727</v>
      </c>
      <c r="AK73" s="249">
        <f t="shared" si="51"/>
        <v>7.6416666666666657</v>
      </c>
      <c r="AL73" s="239">
        <f t="shared" si="52"/>
        <v>2.4</v>
      </c>
      <c r="AM73" s="239">
        <f t="shared" si="53"/>
        <v>14</v>
      </c>
      <c r="AN73" s="239">
        <v>0</v>
      </c>
      <c r="AO73" s="239">
        <v>15</v>
      </c>
      <c r="AP73" s="239">
        <f t="shared" si="54"/>
        <v>2.4</v>
      </c>
      <c r="AQ73" s="239">
        <v>0</v>
      </c>
      <c r="AR73" s="239">
        <v>0</v>
      </c>
      <c r="AS73" s="239">
        <f t="shared" si="55"/>
        <v>90</v>
      </c>
      <c r="AT73" s="239">
        <f t="shared" si="56"/>
        <v>0.12</v>
      </c>
      <c r="AU73" s="239" t="s">
        <v>14</v>
      </c>
      <c r="AV73" s="239" t="s">
        <v>15</v>
      </c>
      <c r="AW73" s="239" t="s">
        <v>14</v>
      </c>
      <c r="AX73" s="239" t="s">
        <v>15</v>
      </c>
      <c r="AY73" s="239">
        <v>0</v>
      </c>
      <c r="AZ73" s="239">
        <v>0</v>
      </c>
      <c r="BA73" s="239">
        <f t="shared" si="64"/>
        <v>1</v>
      </c>
      <c r="BB73" s="239">
        <f t="shared" si="57"/>
        <v>0</v>
      </c>
      <c r="BC73" s="239">
        <f t="shared" si="58"/>
        <v>1000</v>
      </c>
      <c r="BD73" s="239">
        <v>1</v>
      </c>
      <c r="BE73" s="239">
        <v>1</v>
      </c>
      <c r="BF73" s="239">
        <v>1</v>
      </c>
      <c r="BG73" s="239"/>
      <c r="BH73" s="239">
        <v>1</v>
      </c>
      <c r="BI73" s="239">
        <v>1</v>
      </c>
      <c r="BJ73" s="239">
        <f t="shared" si="59"/>
        <v>400</v>
      </c>
      <c r="BK73" s="239">
        <f t="shared" si="60"/>
        <v>1000</v>
      </c>
      <c r="BL73" s="239">
        <v>0</v>
      </c>
    </row>
    <row r="74" spans="1:64" s="33" customFormat="1" ht="12" customHeight="1" x14ac:dyDescent="0.2">
      <c r="A74" s="45" t="str">
        <f t="shared" si="42"/>
        <v>510009015</v>
      </c>
      <c r="B74" s="46">
        <v>5.0999999999999996</v>
      </c>
      <c r="C74" s="47" t="s">
        <v>218</v>
      </c>
      <c r="D74" s="46" t="s">
        <v>181</v>
      </c>
      <c r="E74" s="48">
        <v>0</v>
      </c>
      <c r="F74" s="49">
        <v>1.35</v>
      </c>
      <c r="G74" s="46" t="s">
        <v>106</v>
      </c>
      <c r="H74" s="46">
        <f>'Wind Conditions'!$C$6</f>
        <v>12</v>
      </c>
      <c r="I74" s="471">
        <f>'Wind Conditions'!$C$20</f>
        <v>9.8021333333333349E-2</v>
      </c>
      <c r="J74" s="56">
        <f>'Wind Conditions'!$D$20</f>
        <v>7.0999999999999994E-2</v>
      </c>
      <c r="K74" s="46" t="str">
        <f t="shared" si="23"/>
        <v>O</v>
      </c>
      <c r="L74" s="46">
        <f t="shared" si="24"/>
        <v>90</v>
      </c>
      <c r="M74" s="49">
        <v>0</v>
      </c>
      <c r="N74" s="46" t="s">
        <v>210</v>
      </c>
      <c r="O74" s="61">
        <f>'Wave and Current Conditions'!$O$13</f>
        <v>1.4727272727272727</v>
      </c>
      <c r="P74" s="61">
        <f>'Wave and Current Conditions'!$AD$13</f>
        <v>7.6416666666666657</v>
      </c>
      <c r="Q74" s="46">
        <f t="shared" si="25"/>
        <v>15</v>
      </c>
      <c r="R74" s="46">
        <f t="shared" si="43"/>
        <v>90</v>
      </c>
      <c r="S74" s="62" t="s">
        <v>205</v>
      </c>
      <c r="T74" s="32">
        <f t="shared" si="44"/>
        <v>90</v>
      </c>
      <c r="U74" s="66">
        <f>'Wave and Current Conditions'!$D$98</f>
        <v>0.12</v>
      </c>
      <c r="V74" s="46">
        <v>400</v>
      </c>
      <c r="W74" s="46">
        <v>600</v>
      </c>
      <c r="X74" s="49">
        <v>0.01</v>
      </c>
      <c r="Y74" s="248"/>
      <c r="Z74" s="250"/>
      <c r="AA74" s="250"/>
      <c r="AB74" s="239" t="str">
        <f t="shared" si="45"/>
        <v>'510009015'</v>
      </c>
      <c r="AC74" s="251" t="str">
        <f t="shared" si="61"/>
        <v>'SDE'</v>
      </c>
      <c r="AD74" s="239">
        <f t="shared" si="46"/>
        <v>90</v>
      </c>
      <c r="AE74" s="239">
        <f t="shared" si="47"/>
        <v>12</v>
      </c>
      <c r="AF74" s="239">
        <f t="shared" si="62"/>
        <v>1</v>
      </c>
      <c r="AG74" s="239" t="str">
        <f t="shared" si="48"/>
        <v>'O'</v>
      </c>
      <c r="AH74" s="239">
        <f t="shared" si="63"/>
        <v>30</v>
      </c>
      <c r="AI74" s="268">
        <f t="shared" si="49"/>
        <v>90</v>
      </c>
      <c r="AJ74" s="249">
        <f t="shared" si="50"/>
        <v>1.4727272727272727</v>
      </c>
      <c r="AK74" s="249">
        <f t="shared" si="51"/>
        <v>7.6416666666666657</v>
      </c>
      <c r="AL74" s="239">
        <f t="shared" si="52"/>
        <v>2.4</v>
      </c>
      <c r="AM74" s="239">
        <f t="shared" si="53"/>
        <v>15</v>
      </c>
      <c r="AN74" s="239">
        <v>0</v>
      </c>
      <c r="AO74" s="239">
        <v>15</v>
      </c>
      <c r="AP74" s="239">
        <f t="shared" si="54"/>
        <v>2.4</v>
      </c>
      <c r="AQ74" s="239">
        <v>0</v>
      </c>
      <c r="AR74" s="239">
        <v>0</v>
      </c>
      <c r="AS74" s="239">
        <f t="shared" si="55"/>
        <v>90</v>
      </c>
      <c r="AT74" s="239">
        <f t="shared" si="56"/>
        <v>0.12</v>
      </c>
      <c r="AU74" s="239" t="s">
        <v>14</v>
      </c>
      <c r="AV74" s="239" t="s">
        <v>15</v>
      </c>
      <c r="AW74" s="239" t="s">
        <v>14</v>
      </c>
      <c r="AX74" s="239" t="s">
        <v>15</v>
      </c>
      <c r="AY74" s="239">
        <v>0</v>
      </c>
      <c r="AZ74" s="239">
        <v>0</v>
      </c>
      <c r="BA74" s="239">
        <f t="shared" si="64"/>
        <v>1</v>
      </c>
      <c r="BB74" s="239">
        <f t="shared" si="57"/>
        <v>0</v>
      </c>
      <c r="BC74" s="239">
        <f t="shared" si="58"/>
        <v>1000</v>
      </c>
      <c r="BD74" s="239">
        <v>1</v>
      </c>
      <c r="BE74" s="239">
        <v>1</v>
      </c>
      <c r="BF74" s="239">
        <v>1</v>
      </c>
      <c r="BG74" s="239"/>
      <c r="BH74" s="239">
        <v>1</v>
      </c>
      <c r="BI74" s="239">
        <v>1</v>
      </c>
      <c r="BJ74" s="239">
        <f t="shared" si="59"/>
        <v>400</v>
      </c>
      <c r="BK74" s="239">
        <f t="shared" si="60"/>
        <v>1000</v>
      </c>
      <c r="BL74" s="239">
        <v>0</v>
      </c>
    </row>
    <row r="75" spans="1:64" s="32" customFormat="1" ht="12" customHeight="1" x14ac:dyDescent="0.2">
      <c r="A75" s="45" t="str">
        <f t="shared" si="42"/>
        <v>510009016</v>
      </c>
      <c r="B75" s="46">
        <v>5.0999999999999996</v>
      </c>
      <c r="C75" s="47" t="s">
        <v>218</v>
      </c>
      <c r="D75" s="46" t="s">
        <v>181</v>
      </c>
      <c r="E75" s="48">
        <v>0</v>
      </c>
      <c r="F75" s="49">
        <v>1.35</v>
      </c>
      <c r="G75" s="45" t="s">
        <v>106</v>
      </c>
      <c r="H75" s="46">
        <f>'Wind Conditions'!$C$6</f>
        <v>12</v>
      </c>
      <c r="I75" s="471">
        <f>'Wind Conditions'!$C$20</f>
        <v>9.8021333333333349E-2</v>
      </c>
      <c r="J75" s="56">
        <f>'Wind Conditions'!$D$20</f>
        <v>7.0999999999999994E-2</v>
      </c>
      <c r="K75" s="46" t="str">
        <f t="shared" si="23"/>
        <v>P</v>
      </c>
      <c r="L75" s="46">
        <f t="shared" si="24"/>
        <v>90</v>
      </c>
      <c r="M75" s="49">
        <v>0</v>
      </c>
      <c r="N75" s="46" t="s">
        <v>210</v>
      </c>
      <c r="O75" s="61">
        <f>'Wave and Current Conditions'!$O$13</f>
        <v>1.4727272727272727</v>
      </c>
      <c r="P75" s="61">
        <f>'Wave and Current Conditions'!$AD$13</f>
        <v>7.6416666666666657</v>
      </c>
      <c r="Q75" s="46">
        <f t="shared" si="25"/>
        <v>16</v>
      </c>
      <c r="R75" s="46">
        <f t="shared" si="43"/>
        <v>90</v>
      </c>
      <c r="S75" s="62" t="s">
        <v>205</v>
      </c>
      <c r="T75" s="32">
        <f t="shared" si="44"/>
        <v>90</v>
      </c>
      <c r="U75" s="66">
        <f>'Wave and Current Conditions'!$D$98</f>
        <v>0.12</v>
      </c>
      <c r="V75" s="46">
        <v>400</v>
      </c>
      <c r="W75" s="46">
        <v>600</v>
      </c>
      <c r="X75" s="49">
        <v>0.01</v>
      </c>
      <c r="Y75" s="248"/>
      <c r="Z75" s="239"/>
      <c r="AA75" s="239"/>
      <c r="AB75" s="239" t="str">
        <f t="shared" si="45"/>
        <v>'510009016'</v>
      </c>
      <c r="AC75" s="251" t="str">
        <f t="shared" si="61"/>
        <v>'SDE'</v>
      </c>
      <c r="AD75" s="239">
        <f t="shared" si="46"/>
        <v>90</v>
      </c>
      <c r="AE75" s="239">
        <f t="shared" si="47"/>
        <v>12</v>
      </c>
      <c r="AF75" s="239">
        <f t="shared" si="62"/>
        <v>1</v>
      </c>
      <c r="AG75" s="239" t="str">
        <f t="shared" si="48"/>
        <v>'P'</v>
      </c>
      <c r="AH75" s="239">
        <f t="shared" si="63"/>
        <v>30</v>
      </c>
      <c r="AI75" s="268">
        <f t="shared" si="49"/>
        <v>90</v>
      </c>
      <c r="AJ75" s="249">
        <f t="shared" si="50"/>
        <v>1.4727272727272727</v>
      </c>
      <c r="AK75" s="249">
        <f t="shared" si="51"/>
        <v>7.6416666666666657</v>
      </c>
      <c r="AL75" s="239">
        <f t="shared" si="52"/>
        <v>2.4</v>
      </c>
      <c r="AM75" s="239">
        <f t="shared" si="53"/>
        <v>16</v>
      </c>
      <c r="AN75" s="239">
        <v>0</v>
      </c>
      <c r="AO75" s="239">
        <v>15</v>
      </c>
      <c r="AP75" s="239">
        <f t="shared" si="54"/>
        <v>2.4</v>
      </c>
      <c r="AQ75" s="239">
        <v>0</v>
      </c>
      <c r="AR75" s="239">
        <v>0</v>
      </c>
      <c r="AS75" s="239">
        <f t="shared" si="55"/>
        <v>90</v>
      </c>
      <c r="AT75" s="239">
        <f t="shared" si="56"/>
        <v>0.12</v>
      </c>
      <c r="AU75" s="239" t="s">
        <v>14</v>
      </c>
      <c r="AV75" s="239" t="s">
        <v>15</v>
      </c>
      <c r="AW75" s="239" t="s">
        <v>14</v>
      </c>
      <c r="AX75" s="239" t="s">
        <v>15</v>
      </c>
      <c r="AY75" s="239">
        <v>0</v>
      </c>
      <c r="AZ75" s="239">
        <v>0</v>
      </c>
      <c r="BA75" s="239">
        <f t="shared" si="64"/>
        <v>1</v>
      </c>
      <c r="BB75" s="239">
        <f t="shared" si="57"/>
        <v>0</v>
      </c>
      <c r="BC75" s="239">
        <f t="shared" si="58"/>
        <v>1000</v>
      </c>
      <c r="BD75" s="239">
        <v>1</v>
      </c>
      <c r="BE75" s="239">
        <v>1</v>
      </c>
      <c r="BF75" s="239">
        <v>1</v>
      </c>
      <c r="BG75" s="239"/>
      <c r="BH75" s="239">
        <v>1</v>
      </c>
      <c r="BI75" s="239">
        <v>1</v>
      </c>
      <c r="BJ75" s="239">
        <f t="shared" si="59"/>
        <v>400</v>
      </c>
      <c r="BK75" s="239">
        <f t="shared" si="60"/>
        <v>1000</v>
      </c>
      <c r="BL75" s="239">
        <v>0</v>
      </c>
    </row>
    <row r="76" spans="1:64" s="32" customFormat="1" ht="12" customHeight="1" x14ac:dyDescent="0.2">
      <c r="A76" s="45" t="str">
        <f t="shared" si="42"/>
        <v>510009017</v>
      </c>
      <c r="B76" s="46">
        <v>5.0999999999999996</v>
      </c>
      <c r="C76" s="47" t="s">
        <v>218</v>
      </c>
      <c r="D76" s="46" t="s">
        <v>181</v>
      </c>
      <c r="E76" s="48">
        <v>0</v>
      </c>
      <c r="F76" s="49">
        <v>1.35</v>
      </c>
      <c r="G76" s="46" t="s">
        <v>106</v>
      </c>
      <c r="H76" s="46">
        <f>'Wind Conditions'!$C$6</f>
        <v>12</v>
      </c>
      <c r="I76" s="471">
        <f>'Wind Conditions'!$C$20</f>
        <v>9.8021333333333349E-2</v>
      </c>
      <c r="J76" s="56">
        <f>'Wind Conditions'!$D$20</f>
        <v>7.0999999999999994E-2</v>
      </c>
      <c r="K76" s="46" t="str">
        <f t="shared" si="23"/>
        <v>Q</v>
      </c>
      <c r="L76" s="46">
        <f t="shared" si="24"/>
        <v>90</v>
      </c>
      <c r="M76" s="49">
        <v>0</v>
      </c>
      <c r="N76" s="46" t="s">
        <v>210</v>
      </c>
      <c r="O76" s="61">
        <f>'Wave and Current Conditions'!$O$13</f>
        <v>1.4727272727272727</v>
      </c>
      <c r="P76" s="61">
        <f>'Wave and Current Conditions'!$AD$13</f>
        <v>7.6416666666666657</v>
      </c>
      <c r="Q76" s="46">
        <f t="shared" si="25"/>
        <v>17</v>
      </c>
      <c r="R76" s="46">
        <f t="shared" si="43"/>
        <v>90</v>
      </c>
      <c r="S76" s="62" t="s">
        <v>205</v>
      </c>
      <c r="T76" s="32">
        <f t="shared" si="44"/>
        <v>90</v>
      </c>
      <c r="U76" s="66">
        <f>'Wave and Current Conditions'!$D$98</f>
        <v>0.12</v>
      </c>
      <c r="V76" s="46">
        <v>400</v>
      </c>
      <c r="W76" s="46">
        <v>600</v>
      </c>
      <c r="X76" s="49">
        <v>0.01</v>
      </c>
      <c r="Y76" s="248"/>
      <c r="Z76" s="239"/>
      <c r="AA76" s="239"/>
      <c r="AB76" s="239" t="str">
        <f t="shared" si="45"/>
        <v>'510009017'</v>
      </c>
      <c r="AC76" s="251" t="str">
        <f t="shared" si="61"/>
        <v>'SDE'</v>
      </c>
      <c r="AD76" s="239">
        <f t="shared" si="46"/>
        <v>90</v>
      </c>
      <c r="AE76" s="239">
        <f t="shared" si="47"/>
        <v>12</v>
      </c>
      <c r="AF76" s="239">
        <f t="shared" si="62"/>
        <v>1</v>
      </c>
      <c r="AG76" s="239" t="str">
        <f t="shared" si="48"/>
        <v>'Q'</v>
      </c>
      <c r="AH76" s="239">
        <f t="shared" si="63"/>
        <v>30</v>
      </c>
      <c r="AI76" s="268">
        <f t="shared" si="49"/>
        <v>90</v>
      </c>
      <c r="AJ76" s="249">
        <f t="shared" si="50"/>
        <v>1.4727272727272727</v>
      </c>
      <c r="AK76" s="249">
        <f t="shared" si="51"/>
        <v>7.6416666666666657</v>
      </c>
      <c r="AL76" s="239">
        <f t="shared" si="52"/>
        <v>2.4</v>
      </c>
      <c r="AM76" s="239">
        <f t="shared" si="53"/>
        <v>17</v>
      </c>
      <c r="AN76" s="239">
        <v>0</v>
      </c>
      <c r="AO76" s="239">
        <v>15</v>
      </c>
      <c r="AP76" s="239">
        <f t="shared" si="54"/>
        <v>2.4</v>
      </c>
      <c r="AQ76" s="239">
        <v>0</v>
      </c>
      <c r="AR76" s="239">
        <v>0</v>
      </c>
      <c r="AS76" s="239">
        <f t="shared" si="55"/>
        <v>90</v>
      </c>
      <c r="AT76" s="239">
        <f t="shared" si="56"/>
        <v>0.12</v>
      </c>
      <c r="AU76" s="239" t="s">
        <v>14</v>
      </c>
      <c r="AV76" s="239" t="s">
        <v>15</v>
      </c>
      <c r="AW76" s="239" t="s">
        <v>14</v>
      </c>
      <c r="AX76" s="239" t="s">
        <v>15</v>
      </c>
      <c r="AY76" s="239">
        <v>0</v>
      </c>
      <c r="AZ76" s="239">
        <v>0</v>
      </c>
      <c r="BA76" s="239">
        <f t="shared" si="64"/>
        <v>1</v>
      </c>
      <c r="BB76" s="239">
        <f t="shared" si="57"/>
        <v>0</v>
      </c>
      <c r="BC76" s="239">
        <f t="shared" si="58"/>
        <v>1000</v>
      </c>
      <c r="BD76" s="239">
        <v>1</v>
      </c>
      <c r="BE76" s="239">
        <v>1</v>
      </c>
      <c r="BF76" s="239">
        <v>1</v>
      </c>
      <c r="BG76" s="239"/>
      <c r="BH76" s="239">
        <v>1</v>
      </c>
      <c r="BI76" s="239">
        <v>1</v>
      </c>
      <c r="BJ76" s="239">
        <f t="shared" si="59"/>
        <v>400</v>
      </c>
      <c r="BK76" s="239">
        <f t="shared" si="60"/>
        <v>1000</v>
      </c>
      <c r="BL76" s="239">
        <v>0</v>
      </c>
    </row>
    <row r="77" spans="1:64" s="33" customFormat="1" ht="12" customHeight="1" x14ac:dyDescent="0.2">
      <c r="A77" s="50" t="str">
        <f t="shared" si="42"/>
        <v>510009018</v>
      </c>
      <c r="B77" s="46">
        <v>5.0999999999999996</v>
      </c>
      <c r="C77" s="47" t="s">
        <v>218</v>
      </c>
      <c r="D77" s="51" t="s">
        <v>181</v>
      </c>
      <c r="E77" s="52">
        <v>0</v>
      </c>
      <c r="F77" s="53">
        <v>1.35</v>
      </c>
      <c r="G77" s="51" t="s">
        <v>106</v>
      </c>
      <c r="H77" s="51">
        <f>'Wind Conditions'!$C$6</f>
        <v>12</v>
      </c>
      <c r="I77" s="472">
        <f>'Wind Conditions'!$C$20</f>
        <v>9.8021333333333349E-2</v>
      </c>
      <c r="J77" s="57">
        <f>'Wind Conditions'!$D$20</f>
        <v>7.0999999999999994E-2</v>
      </c>
      <c r="K77" s="51" t="str">
        <f t="shared" si="23"/>
        <v>R</v>
      </c>
      <c r="L77" s="51">
        <f t="shared" si="24"/>
        <v>90</v>
      </c>
      <c r="M77" s="49">
        <v>0</v>
      </c>
      <c r="N77" s="46" t="s">
        <v>210</v>
      </c>
      <c r="O77" s="61">
        <f>'Wave and Current Conditions'!$O$13</f>
        <v>1.4727272727272727</v>
      </c>
      <c r="P77" s="61">
        <f>'Wave and Current Conditions'!$AD$13</f>
        <v>7.6416666666666657</v>
      </c>
      <c r="Q77" s="51">
        <f t="shared" si="25"/>
        <v>18</v>
      </c>
      <c r="R77" s="51">
        <f t="shared" si="43"/>
        <v>90</v>
      </c>
      <c r="S77" s="62" t="s">
        <v>205</v>
      </c>
      <c r="T77" s="33">
        <f t="shared" si="44"/>
        <v>90</v>
      </c>
      <c r="U77" s="66">
        <f>'Wave and Current Conditions'!$D$98</f>
        <v>0.12</v>
      </c>
      <c r="V77" s="46">
        <v>400</v>
      </c>
      <c r="W77" s="46">
        <v>600</v>
      </c>
      <c r="X77" s="53">
        <v>0.01</v>
      </c>
      <c r="Y77" s="252"/>
      <c r="Z77" s="250"/>
      <c r="AA77" s="250"/>
      <c r="AB77" s="239" t="str">
        <f t="shared" si="45"/>
        <v>'510009018'</v>
      </c>
      <c r="AC77" s="251" t="str">
        <f t="shared" si="61"/>
        <v>'SDE'</v>
      </c>
      <c r="AD77" s="239">
        <f t="shared" si="46"/>
        <v>90</v>
      </c>
      <c r="AE77" s="239">
        <f t="shared" si="47"/>
        <v>12</v>
      </c>
      <c r="AF77" s="239">
        <f t="shared" si="62"/>
        <v>1</v>
      </c>
      <c r="AG77" s="239" t="str">
        <f t="shared" si="48"/>
        <v>'R'</v>
      </c>
      <c r="AH77" s="239">
        <f t="shared" si="63"/>
        <v>30</v>
      </c>
      <c r="AI77" s="268">
        <f t="shared" si="49"/>
        <v>90</v>
      </c>
      <c r="AJ77" s="249">
        <f t="shared" si="50"/>
        <v>1.4727272727272727</v>
      </c>
      <c r="AK77" s="249">
        <f t="shared" si="51"/>
        <v>7.6416666666666657</v>
      </c>
      <c r="AL77" s="239">
        <f t="shared" si="52"/>
        <v>2.4</v>
      </c>
      <c r="AM77" s="239">
        <f t="shared" si="53"/>
        <v>18</v>
      </c>
      <c r="AN77" s="239">
        <v>0</v>
      </c>
      <c r="AO77" s="239">
        <v>15</v>
      </c>
      <c r="AP77" s="239">
        <f t="shared" si="54"/>
        <v>2.4</v>
      </c>
      <c r="AQ77" s="239">
        <v>0</v>
      </c>
      <c r="AR77" s="239">
        <v>0</v>
      </c>
      <c r="AS77" s="239">
        <f t="shared" si="55"/>
        <v>90</v>
      </c>
      <c r="AT77" s="239">
        <f t="shared" si="56"/>
        <v>0.12</v>
      </c>
      <c r="AU77" s="239" t="s">
        <v>14</v>
      </c>
      <c r="AV77" s="239" t="s">
        <v>15</v>
      </c>
      <c r="AW77" s="239" t="s">
        <v>14</v>
      </c>
      <c r="AX77" s="239" t="s">
        <v>15</v>
      </c>
      <c r="AY77" s="239">
        <v>0</v>
      </c>
      <c r="AZ77" s="239">
        <v>0</v>
      </c>
      <c r="BA77" s="239">
        <f t="shared" si="64"/>
        <v>1</v>
      </c>
      <c r="BB77" s="239">
        <f t="shared" si="57"/>
        <v>0</v>
      </c>
      <c r="BC77" s="239">
        <f t="shared" si="58"/>
        <v>1000</v>
      </c>
      <c r="BD77" s="239">
        <v>1</v>
      </c>
      <c r="BE77" s="239">
        <v>1</v>
      </c>
      <c r="BF77" s="239">
        <v>1</v>
      </c>
      <c r="BG77" s="239"/>
      <c r="BH77" s="239">
        <v>1</v>
      </c>
      <c r="BI77" s="239">
        <v>1</v>
      </c>
      <c r="BJ77" s="239">
        <f t="shared" si="59"/>
        <v>400</v>
      </c>
      <c r="BK77" s="239">
        <f t="shared" si="60"/>
        <v>1000</v>
      </c>
      <c r="BL77" s="239">
        <v>0</v>
      </c>
    </row>
    <row r="78" spans="1:64" s="32" customFormat="1" ht="12" customHeight="1" x14ac:dyDescent="0.2">
      <c r="A78" s="45" t="str">
        <f t="shared" si="42"/>
        <v>510012001</v>
      </c>
      <c r="B78" s="46">
        <v>5.0999999999999996</v>
      </c>
      <c r="C78" s="47" t="s">
        <v>218</v>
      </c>
      <c r="D78" s="46" t="s">
        <v>181</v>
      </c>
      <c r="E78" s="48">
        <v>0</v>
      </c>
      <c r="F78" s="49">
        <v>1.35</v>
      </c>
      <c r="G78" s="46" t="s">
        <v>106</v>
      </c>
      <c r="H78" s="46">
        <f>'Wind Conditions'!$C$6</f>
        <v>12</v>
      </c>
      <c r="I78" s="471">
        <f>'Wind Conditions'!$C$20</f>
        <v>9.8021333333333349E-2</v>
      </c>
      <c r="J78" s="56">
        <f>'Wind Conditions'!$D$20</f>
        <v>7.0999999999999994E-2</v>
      </c>
      <c r="K78" s="46" t="str">
        <f t="shared" si="23"/>
        <v>A</v>
      </c>
      <c r="L78" s="46">
        <f t="shared" si="24"/>
        <v>120</v>
      </c>
      <c r="M78" s="49">
        <v>0</v>
      </c>
      <c r="N78" s="46" t="s">
        <v>210</v>
      </c>
      <c r="O78" s="61">
        <f>'Wave and Current Conditions'!$O$13</f>
        <v>1.4727272727272727</v>
      </c>
      <c r="P78" s="61">
        <f>'Wave and Current Conditions'!$AD$13</f>
        <v>7.6416666666666657</v>
      </c>
      <c r="Q78" s="46">
        <f t="shared" si="25"/>
        <v>1</v>
      </c>
      <c r="R78" s="46">
        <f t="shared" si="43"/>
        <v>120</v>
      </c>
      <c r="S78" s="62" t="s">
        <v>205</v>
      </c>
      <c r="T78" s="32">
        <f t="shared" si="44"/>
        <v>120</v>
      </c>
      <c r="U78" s="66">
        <f>'Wave and Current Conditions'!$D$98</f>
        <v>0.12</v>
      </c>
      <c r="V78" s="46">
        <v>400</v>
      </c>
      <c r="W78" s="46">
        <v>600</v>
      </c>
      <c r="X78" s="49">
        <v>0.01</v>
      </c>
      <c r="Y78" s="248"/>
      <c r="Z78" s="239"/>
      <c r="AA78" s="239"/>
      <c r="AB78" s="239" t="str">
        <f t="shared" si="45"/>
        <v>'510012001'</v>
      </c>
      <c r="AC78" s="251" t="str">
        <f t="shared" si="61"/>
        <v>'SDE'</v>
      </c>
      <c r="AD78" s="239">
        <f t="shared" si="46"/>
        <v>120</v>
      </c>
      <c r="AE78" s="239">
        <f t="shared" si="47"/>
        <v>12</v>
      </c>
      <c r="AF78" s="239">
        <f t="shared" si="62"/>
        <v>1</v>
      </c>
      <c r="AG78" s="239" t="str">
        <f t="shared" si="48"/>
        <v>'A'</v>
      </c>
      <c r="AH78" s="239">
        <f t="shared" si="63"/>
        <v>30</v>
      </c>
      <c r="AI78" s="268">
        <f t="shared" si="49"/>
        <v>120</v>
      </c>
      <c r="AJ78" s="249">
        <f t="shared" si="50"/>
        <v>1.4727272727272727</v>
      </c>
      <c r="AK78" s="249">
        <f t="shared" si="51"/>
        <v>7.6416666666666657</v>
      </c>
      <c r="AL78" s="239">
        <f t="shared" si="52"/>
        <v>2.4</v>
      </c>
      <c r="AM78" s="239">
        <f t="shared" si="53"/>
        <v>1</v>
      </c>
      <c r="AN78" s="239">
        <v>0</v>
      </c>
      <c r="AO78" s="239">
        <v>15</v>
      </c>
      <c r="AP78" s="239">
        <f t="shared" si="54"/>
        <v>2.4</v>
      </c>
      <c r="AQ78" s="239">
        <v>0</v>
      </c>
      <c r="AR78" s="239">
        <v>0</v>
      </c>
      <c r="AS78" s="239">
        <f t="shared" si="55"/>
        <v>120</v>
      </c>
      <c r="AT78" s="239">
        <f t="shared" si="56"/>
        <v>0.12</v>
      </c>
      <c r="AU78" s="239" t="s">
        <v>14</v>
      </c>
      <c r="AV78" s="239" t="s">
        <v>15</v>
      </c>
      <c r="AW78" s="239" t="s">
        <v>14</v>
      </c>
      <c r="AX78" s="239" t="s">
        <v>15</v>
      </c>
      <c r="AY78" s="239">
        <v>0</v>
      </c>
      <c r="AZ78" s="239">
        <v>0</v>
      </c>
      <c r="BA78" s="239">
        <f t="shared" si="64"/>
        <v>1</v>
      </c>
      <c r="BB78" s="239">
        <f t="shared" si="57"/>
        <v>0</v>
      </c>
      <c r="BC78" s="239">
        <f t="shared" si="58"/>
        <v>1000</v>
      </c>
      <c r="BD78" s="239">
        <v>1</v>
      </c>
      <c r="BE78" s="239">
        <v>1</v>
      </c>
      <c r="BF78" s="239">
        <v>1</v>
      </c>
      <c r="BG78" s="239"/>
      <c r="BH78" s="239">
        <v>1</v>
      </c>
      <c r="BI78" s="239">
        <v>1</v>
      </c>
      <c r="BJ78" s="239">
        <f t="shared" si="59"/>
        <v>400</v>
      </c>
      <c r="BK78" s="239">
        <f t="shared" si="60"/>
        <v>1000</v>
      </c>
      <c r="BL78" s="239">
        <v>0</v>
      </c>
    </row>
    <row r="79" spans="1:64" s="32" customFormat="1" ht="12" customHeight="1" x14ac:dyDescent="0.2">
      <c r="A79" s="45" t="str">
        <f t="shared" si="42"/>
        <v>510012002</v>
      </c>
      <c r="B79" s="46">
        <v>5.0999999999999996</v>
      </c>
      <c r="C79" s="47" t="s">
        <v>218</v>
      </c>
      <c r="D79" s="46" t="s">
        <v>181</v>
      </c>
      <c r="E79" s="48">
        <v>0</v>
      </c>
      <c r="F79" s="49">
        <v>1.35</v>
      </c>
      <c r="G79" s="46" t="s">
        <v>106</v>
      </c>
      <c r="H79" s="46">
        <f>'Wind Conditions'!$C$6</f>
        <v>12</v>
      </c>
      <c r="I79" s="471">
        <f>'Wind Conditions'!$C$20</f>
        <v>9.8021333333333349E-2</v>
      </c>
      <c r="J79" s="56">
        <f>'Wind Conditions'!$D$20</f>
        <v>7.0999999999999994E-2</v>
      </c>
      <c r="K79" s="46" t="str">
        <f t="shared" si="23"/>
        <v>B</v>
      </c>
      <c r="L79" s="46">
        <f t="shared" si="24"/>
        <v>120</v>
      </c>
      <c r="M79" s="49">
        <v>0</v>
      </c>
      <c r="N79" s="46" t="s">
        <v>210</v>
      </c>
      <c r="O79" s="61">
        <f>'Wave and Current Conditions'!$O$13</f>
        <v>1.4727272727272727</v>
      </c>
      <c r="P79" s="61">
        <f>'Wave and Current Conditions'!$AD$13</f>
        <v>7.6416666666666657</v>
      </c>
      <c r="Q79" s="46">
        <f t="shared" si="25"/>
        <v>2</v>
      </c>
      <c r="R79" s="46">
        <f t="shared" si="43"/>
        <v>120</v>
      </c>
      <c r="S79" s="62" t="s">
        <v>205</v>
      </c>
      <c r="T79" s="32">
        <f t="shared" si="44"/>
        <v>120</v>
      </c>
      <c r="U79" s="66">
        <f>'Wave and Current Conditions'!$D$98</f>
        <v>0.12</v>
      </c>
      <c r="V79" s="46">
        <v>400</v>
      </c>
      <c r="W79" s="46">
        <v>600</v>
      </c>
      <c r="X79" s="49">
        <v>0.01</v>
      </c>
      <c r="Y79" s="248"/>
      <c r="Z79" s="239"/>
      <c r="AA79" s="239"/>
      <c r="AB79" s="239" t="str">
        <f t="shared" si="45"/>
        <v>'510012002'</v>
      </c>
      <c r="AC79" s="251" t="str">
        <f t="shared" si="61"/>
        <v>'SDE'</v>
      </c>
      <c r="AD79" s="239">
        <f t="shared" si="46"/>
        <v>120</v>
      </c>
      <c r="AE79" s="239">
        <f t="shared" si="47"/>
        <v>12</v>
      </c>
      <c r="AF79" s="239">
        <f t="shared" si="62"/>
        <v>1</v>
      </c>
      <c r="AG79" s="239" t="str">
        <f t="shared" si="48"/>
        <v>'B'</v>
      </c>
      <c r="AH79" s="239">
        <f t="shared" si="63"/>
        <v>30</v>
      </c>
      <c r="AI79" s="268">
        <f t="shared" si="49"/>
        <v>120</v>
      </c>
      <c r="AJ79" s="249">
        <f t="shared" si="50"/>
        <v>1.4727272727272727</v>
      </c>
      <c r="AK79" s="249">
        <f t="shared" si="51"/>
        <v>7.6416666666666657</v>
      </c>
      <c r="AL79" s="239">
        <f t="shared" si="52"/>
        <v>2.4</v>
      </c>
      <c r="AM79" s="239">
        <f t="shared" si="53"/>
        <v>2</v>
      </c>
      <c r="AN79" s="239">
        <v>0</v>
      </c>
      <c r="AO79" s="239">
        <v>15</v>
      </c>
      <c r="AP79" s="239">
        <f t="shared" si="54"/>
        <v>2.4</v>
      </c>
      <c r="AQ79" s="239">
        <v>0</v>
      </c>
      <c r="AR79" s="239">
        <v>0</v>
      </c>
      <c r="AS79" s="239">
        <f t="shared" si="55"/>
        <v>120</v>
      </c>
      <c r="AT79" s="239">
        <f t="shared" si="56"/>
        <v>0.12</v>
      </c>
      <c r="AU79" s="239" t="s">
        <v>14</v>
      </c>
      <c r="AV79" s="239" t="s">
        <v>15</v>
      </c>
      <c r="AW79" s="239" t="s">
        <v>14</v>
      </c>
      <c r="AX79" s="239" t="s">
        <v>15</v>
      </c>
      <c r="AY79" s="239">
        <v>0</v>
      </c>
      <c r="AZ79" s="239">
        <v>0</v>
      </c>
      <c r="BA79" s="239">
        <f t="shared" si="64"/>
        <v>1</v>
      </c>
      <c r="BB79" s="239">
        <f t="shared" si="57"/>
        <v>0</v>
      </c>
      <c r="BC79" s="239">
        <f t="shared" si="58"/>
        <v>1000</v>
      </c>
      <c r="BD79" s="239">
        <v>1</v>
      </c>
      <c r="BE79" s="239">
        <v>1</v>
      </c>
      <c r="BF79" s="239">
        <v>1</v>
      </c>
      <c r="BG79" s="239"/>
      <c r="BH79" s="239">
        <v>1</v>
      </c>
      <c r="BI79" s="239">
        <v>1</v>
      </c>
      <c r="BJ79" s="239">
        <f t="shared" si="59"/>
        <v>400</v>
      </c>
      <c r="BK79" s="239">
        <f t="shared" si="60"/>
        <v>1000</v>
      </c>
      <c r="BL79" s="239">
        <v>0</v>
      </c>
    </row>
    <row r="80" spans="1:64" s="33" customFormat="1" ht="12" customHeight="1" x14ac:dyDescent="0.2">
      <c r="A80" s="45" t="str">
        <f t="shared" si="42"/>
        <v>510012003</v>
      </c>
      <c r="B80" s="46">
        <v>5.0999999999999996</v>
      </c>
      <c r="C80" s="47" t="s">
        <v>218</v>
      </c>
      <c r="D80" s="46" t="s">
        <v>181</v>
      </c>
      <c r="E80" s="48">
        <v>0</v>
      </c>
      <c r="F80" s="49">
        <v>1.35</v>
      </c>
      <c r="G80" s="46" t="s">
        <v>106</v>
      </c>
      <c r="H80" s="46">
        <f>'Wind Conditions'!$C$6</f>
        <v>12</v>
      </c>
      <c r="I80" s="471">
        <f>'Wind Conditions'!$C$20</f>
        <v>9.8021333333333349E-2</v>
      </c>
      <c r="J80" s="56">
        <f>'Wind Conditions'!$D$20</f>
        <v>7.0999999999999994E-2</v>
      </c>
      <c r="K80" s="46" t="str">
        <f t="shared" si="23"/>
        <v>C</v>
      </c>
      <c r="L80" s="46">
        <f t="shared" si="24"/>
        <v>120</v>
      </c>
      <c r="M80" s="49">
        <v>0</v>
      </c>
      <c r="N80" s="46" t="s">
        <v>210</v>
      </c>
      <c r="O80" s="61">
        <f>'Wave and Current Conditions'!$O$13</f>
        <v>1.4727272727272727</v>
      </c>
      <c r="P80" s="61">
        <f>'Wave and Current Conditions'!$AD$13</f>
        <v>7.6416666666666657</v>
      </c>
      <c r="Q80" s="46">
        <f t="shared" si="25"/>
        <v>3</v>
      </c>
      <c r="R80" s="46">
        <f t="shared" si="43"/>
        <v>120</v>
      </c>
      <c r="S80" s="62" t="s">
        <v>205</v>
      </c>
      <c r="T80" s="32">
        <f t="shared" si="44"/>
        <v>120</v>
      </c>
      <c r="U80" s="66">
        <f>'Wave and Current Conditions'!$D$98</f>
        <v>0.12</v>
      </c>
      <c r="V80" s="46">
        <v>400</v>
      </c>
      <c r="W80" s="46">
        <v>600</v>
      </c>
      <c r="X80" s="49">
        <v>0.01</v>
      </c>
      <c r="Y80" s="248"/>
      <c r="Z80" s="250"/>
      <c r="AA80" s="250"/>
      <c r="AB80" s="239" t="str">
        <f t="shared" si="45"/>
        <v>'510012003'</v>
      </c>
      <c r="AC80" s="251" t="str">
        <f t="shared" si="61"/>
        <v>'SDE'</v>
      </c>
      <c r="AD80" s="239">
        <f t="shared" si="46"/>
        <v>120</v>
      </c>
      <c r="AE80" s="239">
        <f t="shared" si="47"/>
        <v>12</v>
      </c>
      <c r="AF80" s="239">
        <f t="shared" si="62"/>
        <v>1</v>
      </c>
      <c r="AG80" s="239" t="str">
        <f t="shared" si="48"/>
        <v>'C'</v>
      </c>
      <c r="AH80" s="239">
        <f t="shared" si="63"/>
        <v>30</v>
      </c>
      <c r="AI80" s="268">
        <f t="shared" si="49"/>
        <v>120</v>
      </c>
      <c r="AJ80" s="249">
        <f t="shared" si="50"/>
        <v>1.4727272727272727</v>
      </c>
      <c r="AK80" s="249">
        <f t="shared" si="51"/>
        <v>7.6416666666666657</v>
      </c>
      <c r="AL80" s="239">
        <f t="shared" si="52"/>
        <v>2.4</v>
      </c>
      <c r="AM80" s="239">
        <f t="shared" si="53"/>
        <v>3</v>
      </c>
      <c r="AN80" s="239">
        <v>0</v>
      </c>
      <c r="AO80" s="239">
        <v>15</v>
      </c>
      <c r="AP80" s="239">
        <f t="shared" si="54"/>
        <v>2.4</v>
      </c>
      <c r="AQ80" s="239">
        <v>0</v>
      </c>
      <c r="AR80" s="239">
        <v>0</v>
      </c>
      <c r="AS80" s="239">
        <f t="shared" si="55"/>
        <v>120</v>
      </c>
      <c r="AT80" s="239">
        <f t="shared" si="56"/>
        <v>0.12</v>
      </c>
      <c r="AU80" s="239" t="s">
        <v>14</v>
      </c>
      <c r="AV80" s="239" t="s">
        <v>15</v>
      </c>
      <c r="AW80" s="239" t="s">
        <v>14</v>
      </c>
      <c r="AX80" s="239" t="s">
        <v>15</v>
      </c>
      <c r="AY80" s="239">
        <v>0</v>
      </c>
      <c r="AZ80" s="239">
        <v>0</v>
      </c>
      <c r="BA80" s="239">
        <f t="shared" si="64"/>
        <v>1</v>
      </c>
      <c r="BB80" s="239">
        <f t="shared" si="57"/>
        <v>0</v>
      </c>
      <c r="BC80" s="239">
        <f t="shared" si="58"/>
        <v>1000</v>
      </c>
      <c r="BD80" s="239">
        <v>1</v>
      </c>
      <c r="BE80" s="239">
        <v>1</v>
      </c>
      <c r="BF80" s="239">
        <v>1</v>
      </c>
      <c r="BG80" s="239"/>
      <c r="BH80" s="239">
        <v>1</v>
      </c>
      <c r="BI80" s="239">
        <v>1</v>
      </c>
      <c r="BJ80" s="239">
        <f t="shared" si="59"/>
        <v>400</v>
      </c>
      <c r="BK80" s="239">
        <f t="shared" si="60"/>
        <v>1000</v>
      </c>
      <c r="BL80" s="239">
        <v>0</v>
      </c>
    </row>
    <row r="81" spans="1:64" s="32" customFormat="1" ht="12" customHeight="1" x14ac:dyDescent="0.2">
      <c r="A81" s="45" t="str">
        <f t="shared" si="42"/>
        <v>510012004</v>
      </c>
      <c r="B81" s="46">
        <v>5.0999999999999996</v>
      </c>
      <c r="C81" s="47" t="s">
        <v>218</v>
      </c>
      <c r="D81" s="46" t="s">
        <v>181</v>
      </c>
      <c r="E81" s="48">
        <v>0</v>
      </c>
      <c r="F81" s="49">
        <v>1.35</v>
      </c>
      <c r="G81" s="45" t="s">
        <v>106</v>
      </c>
      <c r="H81" s="46">
        <f>'Wind Conditions'!$C$6</f>
        <v>12</v>
      </c>
      <c r="I81" s="471">
        <f>'Wind Conditions'!$C$20</f>
        <v>9.8021333333333349E-2</v>
      </c>
      <c r="J81" s="56">
        <f>'Wind Conditions'!$D$20</f>
        <v>7.0999999999999994E-2</v>
      </c>
      <c r="K81" s="46" t="str">
        <f t="shared" si="23"/>
        <v>D</v>
      </c>
      <c r="L81" s="46">
        <f t="shared" si="24"/>
        <v>120</v>
      </c>
      <c r="M81" s="49">
        <v>0</v>
      </c>
      <c r="N81" s="46" t="s">
        <v>210</v>
      </c>
      <c r="O81" s="61">
        <f>'Wave and Current Conditions'!$O$13</f>
        <v>1.4727272727272727</v>
      </c>
      <c r="P81" s="61">
        <f>'Wave and Current Conditions'!$AD$13</f>
        <v>7.6416666666666657</v>
      </c>
      <c r="Q81" s="46">
        <f t="shared" si="25"/>
        <v>4</v>
      </c>
      <c r="R81" s="46">
        <f t="shared" si="43"/>
        <v>120</v>
      </c>
      <c r="S81" s="62" t="s">
        <v>205</v>
      </c>
      <c r="T81" s="32">
        <f t="shared" si="44"/>
        <v>120</v>
      </c>
      <c r="U81" s="66">
        <f>'Wave and Current Conditions'!$D$98</f>
        <v>0.12</v>
      </c>
      <c r="V81" s="46">
        <v>400</v>
      </c>
      <c r="W81" s="46">
        <v>600</v>
      </c>
      <c r="X81" s="49">
        <v>0.01</v>
      </c>
      <c r="Y81" s="248"/>
      <c r="Z81" s="239"/>
      <c r="AA81" s="239"/>
      <c r="AB81" s="239" t="str">
        <f t="shared" si="45"/>
        <v>'510012004'</v>
      </c>
      <c r="AC81" s="251" t="str">
        <f t="shared" si="61"/>
        <v>'SDE'</v>
      </c>
      <c r="AD81" s="239">
        <f t="shared" si="46"/>
        <v>120</v>
      </c>
      <c r="AE81" s="239">
        <f t="shared" si="47"/>
        <v>12</v>
      </c>
      <c r="AF81" s="239">
        <f t="shared" si="62"/>
        <v>1</v>
      </c>
      <c r="AG81" s="239" t="str">
        <f t="shared" si="48"/>
        <v>'D'</v>
      </c>
      <c r="AH81" s="239">
        <f t="shared" si="63"/>
        <v>30</v>
      </c>
      <c r="AI81" s="268">
        <f t="shared" si="49"/>
        <v>120</v>
      </c>
      <c r="AJ81" s="249">
        <f t="shared" si="50"/>
        <v>1.4727272727272727</v>
      </c>
      <c r="AK81" s="249">
        <f t="shared" si="51"/>
        <v>7.6416666666666657</v>
      </c>
      <c r="AL81" s="239">
        <f t="shared" si="52"/>
        <v>2.4</v>
      </c>
      <c r="AM81" s="239">
        <f t="shared" si="53"/>
        <v>4</v>
      </c>
      <c r="AN81" s="239">
        <v>0</v>
      </c>
      <c r="AO81" s="239">
        <v>15</v>
      </c>
      <c r="AP81" s="239">
        <f t="shared" si="54"/>
        <v>2.4</v>
      </c>
      <c r="AQ81" s="239">
        <v>0</v>
      </c>
      <c r="AR81" s="239">
        <v>0</v>
      </c>
      <c r="AS81" s="239">
        <f t="shared" si="55"/>
        <v>120</v>
      </c>
      <c r="AT81" s="239">
        <f t="shared" si="56"/>
        <v>0.12</v>
      </c>
      <c r="AU81" s="239" t="s">
        <v>14</v>
      </c>
      <c r="AV81" s="239" t="s">
        <v>15</v>
      </c>
      <c r="AW81" s="239" t="s">
        <v>14</v>
      </c>
      <c r="AX81" s="239" t="s">
        <v>15</v>
      </c>
      <c r="AY81" s="239">
        <v>0</v>
      </c>
      <c r="AZ81" s="239">
        <v>0</v>
      </c>
      <c r="BA81" s="239">
        <f t="shared" si="64"/>
        <v>1</v>
      </c>
      <c r="BB81" s="239">
        <f t="shared" si="57"/>
        <v>0</v>
      </c>
      <c r="BC81" s="239">
        <f t="shared" si="58"/>
        <v>1000</v>
      </c>
      <c r="BD81" s="239">
        <v>1</v>
      </c>
      <c r="BE81" s="239">
        <v>1</v>
      </c>
      <c r="BF81" s="239">
        <v>1</v>
      </c>
      <c r="BG81" s="239"/>
      <c r="BH81" s="239">
        <v>1</v>
      </c>
      <c r="BI81" s="239">
        <v>1</v>
      </c>
      <c r="BJ81" s="239">
        <f t="shared" si="59"/>
        <v>400</v>
      </c>
      <c r="BK81" s="239">
        <f t="shared" si="60"/>
        <v>1000</v>
      </c>
      <c r="BL81" s="239">
        <v>0</v>
      </c>
    </row>
    <row r="82" spans="1:64" s="32" customFormat="1" ht="12" customHeight="1" x14ac:dyDescent="0.2">
      <c r="A82" s="45" t="str">
        <f t="shared" si="42"/>
        <v>510012005</v>
      </c>
      <c r="B82" s="46">
        <v>5.0999999999999996</v>
      </c>
      <c r="C82" s="47" t="s">
        <v>218</v>
      </c>
      <c r="D82" s="46" t="s">
        <v>181</v>
      </c>
      <c r="E82" s="48">
        <v>0</v>
      </c>
      <c r="F82" s="49">
        <v>1.35</v>
      </c>
      <c r="G82" s="46" t="s">
        <v>106</v>
      </c>
      <c r="H82" s="46">
        <f>'Wind Conditions'!$C$6</f>
        <v>12</v>
      </c>
      <c r="I82" s="471">
        <f>'Wind Conditions'!$C$20</f>
        <v>9.8021333333333349E-2</v>
      </c>
      <c r="J82" s="56">
        <f>'Wind Conditions'!$D$20</f>
        <v>7.0999999999999994E-2</v>
      </c>
      <c r="K82" s="46" t="str">
        <f t="shared" si="23"/>
        <v>E</v>
      </c>
      <c r="L82" s="46">
        <f t="shared" si="24"/>
        <v>120</v>
      </c>
      <c r="M82" s="49">
        <v>0</v>
      </c>
      <c r="N82" s="46" t="s">
        <v>210</v>
      </c>
      <c r="O82" s="61">
        <f>'Wave and Current Conditions'!$O$13</f>
        <v>1.4727272727272727</v>
      </c>
      <c r="P82" s="61">
        <f>'Wave and Current Conditions'!$AD$13</f>
        <v>7.6416666666666657</v>
      </c>
      <c r="Q82" s="46">
        <f t="shared" si="25"/>
        <v>5</v>
      </c>
      <c r="R82" s="46">
        <f t="shared" si="43"/>
        <v>120</v>
      </c>
      <c r="S82" s="62" t="s">
        <v>205</v>
      </c>
      <c r="T82" s="32">
        <f t="shared" si="44"/>
        <v>120</v>
      </c>
      <c r="U82" s="66">
        <f>'Wave and Current Conditions'!$D$98</f>
        <v>0.12</v>
      </c>
      <c r="V82" s="46">
        <v>400</v>
      </c>
      <c r="W82" s="46">
        <v>600</v>
      </c>
      <c r="X82" s="49">
        <v>0.01</v>
      </c>
      <c r="Y82" s="248"/>
      <c r="Z82" s="239"/>
      <c r="AA82" s="239"/>
      <c r="AB82" s="239" t="str">
        <f t="shared" si="45"/>
        <v>'510012005'</v>
      </c>
      <c r="AC82" s="251" t="str">
        <f t="shared" si="61"/>
        <v>'SDE'</v>
      </c>
      <c r="AD82" s="239">
        <f t="shared" si="46"/>
        <v>120</v>
      </c>
      <c r="AE82" s="239">
        <f t="shared" si="47"/>
        <v>12</v>
      </c>
      <c r="AF82" s="239">
        <f t="shared" si="62"/>
        <v>1</v>
      </c>
      <c r="AG82" s="239" t="str">
        <f t="shared" si="48"/>
        <v>'E'</v>
      </c>
      <c r="AH82" s="239">
        <f t="shared" si="63"/>
        <v>30</v>
      </c>
      <c r="AI82" s="268">
        <f t="shared" si="49"/>
        <v>120</v>
      </c>
      <c r="AJ82" s="249">
        <f t="shared" si="50"/>
        <v>1.4727272727272727</v>
      </c>
      <c r="AK82" s="249">
        <f t="shared" si="51"/>
        <v>7.6416666666666657</v>
      </c>
      <c r="AL82" s="239">
        <f t="shared" si="52"/>
        <v>2.4</v>
      </c>
      <c r="AM82" s="239">
        <f t="shared" si="53"/>
        <v>5</v>
      </c>
      <c r="AN82" s="239">
        <v>0</v>
      </c>
      <c r="AO82" s="239">
        <v>15</v>
      </c>
      <c r="AP82" s="239">
        <f t="shared" si="54"/>
        <v>2.4</v>
      </c>
      <c r="AQ82" s="239">
        <v>0</v>
      </c>
      <c r="AR82" s="239">
        <v>0</v>
      </c>
      <c r="AS82" s="239">
        <f t="shared" si="55"/>
        <v>120</v>
      </c>
      <c r="AT82" s="239">
        <f t="shared" si="56"/>
        <v>0.12</v>
      </c>
      <c r="AU82" s="239" t="s">
        <v>14</v>
      </c>
      <c r="AV82" s="239" t="s">
        <v>15</v>
      </c>
      <c r="AW82" s="239" t="s">
        <v>14</v>
      </c>
      <c r="AX82" s="239" t="s">
        <v>15</v>
      </c>
      <c r="AY82" s="239">
        <v>0</v>
      </c>
      <c r="AZ82" s="239">
        <v>0</v>
      </c>
      <c r="BA82" s="239">
        <f t="shared" si="64"/>
        <v>1</v>
      </c>
      <c r="BB82" s="239">
        <f t="shared" si="57"/>
        <v>0</v>
      </c>
      <c r="BC82" s="239">
        <f t="shared" si="58"/>
        <v>1000</v>
      </c>
      <c r="BD82" s="239">
        <v>1</v>
      </c>
      <c r="BE82" s="239">
        <v>1</v>
      </c>
      <c r="BF82" s="239">
        <v>1</v>
      </c>
      <c r="BG82" s="239"/>
      <c r="BH82" s="239">
        <v>1</v>
      </c>
      <c r="BI82" s="239">
        <v>1</v>
      </c>
      <c r="BJ82" s="239">
        <f t="shared" si="59"/>
        <v>400</v>
      </c>
      <c r="BK82" s="239">
        <f t="shared" si="60"/>
        <v>1000</v>
      </c>
      <c r="BL82" s="239">
        <v>0</v>
      </c>
    </row>
    <row r="83" spans="1:64" s="33" customFormat="1" ht="12" customHeight="1" x14ac:dyDescent="0.2">
      <c r="A83" s="50" t="str">
        <f t="shared" si="42"/>
        <v>510012006</v>
      </c>
      <c r="B83" s="46">
        <v>5.0999999999999996</v>
      </c>
      <c r="C83" s="47" t="s">
        <v>218</v>
      </c>
      <c r="D83" s="51" t="s">
        <v>181</v>
      </c>
      <c r="E83" s="52">
        <v>0</v>
      </c>
      <c r="F83" s="53">
        <v>1.35</v>
      </c>
      <c r="G83" s="51" t="s">
        <v>106</v>
      </c>
      <c r="H83" s="51">
        <f>'Wind Conditions'!$C$6</f>
        <v>12</v>
      </c>
      <c r="I83" s="472">
        <f>'Wind Conditions'!$C$20</f>
        <v>9.8021333333333349E-2</v>
      </c>
      <c r="J83" s="57">
        <f>'Wind Conditions'!$D$20</f>
        <v>7.0999999999999994E-2</v>
      </c>
      <c r="K83" s="51" t="str">
        <f t="shared" si="23"/>
        <v>F</v>
      </c>
      <c r="L83" s="51">
        <f t="shared" si="24"/>
        <v>120</v>
      </c>
      <c r="M83" s="49">
        <v>0</v>
      </c>
      <c r="N83" s="46" t="s">
        <v>210</v>
      </c>
      <c r="O83" s="61">
        <f>'Wave and Current Conditions'!$O$13</f>
        <v>1.4727272727272727</v>
      </c>
      <c r="P83" s="61">
        <f>'Wave and Current Conditions'!$AD$13</f>
        <v>7.6416666666666657</v>
      </c>
      <c r="Q83" s="51">
        <f t="shared" si="25"/>
        <v>6</v>
      </c>
      <c r="R83" s="51">
        <f t="shared" si="43"/>
        <v>120</v>
      </c>
      <c r="S83" s="62" t="s">
        <v>205</v>
      </c>
      <c r="T83" s="33">
        <f t="shared" si="44"/>
        <v>120</v>
      </c>
      <c r="U83" s="66">
        <f>'Wave and Current Conditions'!$D$98</f>
        <v>0.12</v>
      </c>
      <c r="V83" s="46">
        <v>400</v>
      </c>
      <c r="W83" s="46">
        <v>600</v>
      </c>
      <c r="X83" s="53">
        <v>0.01</v>
      </c>
      <c r="Y83" s="252"/>
      <c r="Z83" s="250"/>
      <c r="AA83" s="250"/>
      <c r="AB83" s="239" t="str">
        <f t="shared" si="45"/>
        <v>'510012006'</v>
      </c>
      <c r="AC83" s="251" t="str">
        <f t="shared" si="61"/>
        <v>'SDE'</v>
      </c>
      <c r="AD83" s="239">
        <f t="shared" si="46"/>
        <v>120</v>
      </c>
      <c r="AE83" s="239">
        <f t="shared" si="47"/>
        <v>12</v>
      </c>
      <c r="AF83" s="239">
        <f t="shared" si="62"/>
        <v>1</v>
      </c>
      <c r="AG83" s="239" t="str">
        <f t="shared" si="48"/>
        <v>'F'</v>
      </c>
      <c r="AH83" s="239">
        <f t="shared" si="63"/>
        <v>30</v>
      </c>
      <c r="AI83" s="268">
        <f t="shared" si="49"/>
        <v>120</v>
      </c>
      <c r="AJ83" s="249">
        <f t="shared" si="50"/>
        <v>1.4727272727272727</v>
      </c>
      <c r="AK83" s="249">
        <f t="shared" si="51"/>
        <v>7.6416666666666657</v>
      </c>
      <c r="AL83" s="239">
        <f t="shared" si="52"/>
        <v>2.4</v>
      </c>
      <c r="AM83" s="239">
        <f t="shared" si="53"/>
        <v>6</v>
      </c>
      <c r="AN83" s="239">
        <v>0</v>
      </c>
      <c r="AO83" s="239">
        <v>15</v>
      </c>
      <c r="AP83" s="239">
        <f t="shared" si="54"/>
        <v>2.4</v>
      </c>
      <c r="AQ83" s="239">
        <v>0</v>
      </c>
      <c r="AR83" s="239">
        <v>0</v>
      </c>
      <c r="AS83" s="239">
        <f t="shared" si="55"/>
        <v>120</v>
      </c>
      <c r="AT83" s="239">
        <f t="shared" si="56"/>
        <v>0.12</v>
      </c>
      <c r="AU83" s="239" t="s">
        <v>14</v>
      </c>
      <c r="AV83" s="239" t="s">
        <v>15</v>
      </c>
      <c r="AW83" s="239" t="s">
        <v>14</v>
      </c>
      <c r="AX83" s="239" t="s">
        <v>15</v>
      </c>
      <c r="AY83" s="239">
        <v>0</v>
      </c>
      <c r="AZ83" s="239">
        <v>0</v>
      </c>
      <c r="BA83" s="239">
        <f t="shared" si="64"/>
        <v>1</v>
      </c>
      <c r="BB83" s="239">
        <f t="shared" si="57"/>
        <v>0</v>
      </c>
      <c r="BC83" s="239">
        <f t="shared" si="58"/>
        <v>1000</v>
      </c>
      <c r="BD83" s="239">
        <v>1</v>
      </c>
      <c r="BE83" s="239">
        <v>1</v>
      </c>
      <c r="BF83" s="239">
        <v>1</v>
      </c>
      <c r="BG83" s="239"/>
      <c r="BH83" s="239">
        <v>1</v>
      </c>
      <c r="BI83" s="239">
        <v>1</v>
      </c>
      <c r="BJ83" s="239">
        <f t="shared" si="59"/>
        <v>400</v>
      </c>
      <c r="BK83" s="239">
        <f t="shared" si="60"/>
        <v>1000</v>
      </c>
      <c r="BL83" s="239">
        <v>0</v>
      </c>
    </row>
    <row r="84" spans="1:64" s="32" customFormat="1" ht="12" customHeight="1" x14ac:dyDescent="0.2">
      <c r="A84" s="45" t="str">
        <f t="shared" si="42"/>
        <v>510012007</v>
      </c>
      <c r="B84" s="46">
        <v>5.0999999999999996</v>
      </c>
      <c r="C84" s="47" t="s">
        <v>218</v>
      </c>
      <c r="D84" s="46" t="s">
        <v>181</v>
      </c>
      <c r="E84" s="48">
        <v>0</v>
      </c>
      <c r="F84" s="49">
        <v>1.35</v>
      </c>
      <c r="G84" s="46" t="s">
        <v>106</v>
      </c>
      <c r="H84" s="46">
        <f>'Wind Conditions'!$C$6</f>
        <v>12</v>
      </c>
      <c r="I84" s="471">
        <f>'Wind Conditions'!$C$20</f>
        <v>9.8021333333333349E-2</v>
      </c>
      <c r="J84" s="56">
        <f>'Wind Conditions'!$D$20</f>
        <v>7.0999999999999994E-2</v>
      </c>
      <c r="K84" s="46" t="str">
        <f t="shared" si="23"/>
        <v>G</v>
      </c>
      <c r="L84" s="46">
        <f t="shared" si="24"/>
        <v>120</v>
      </c>
      <c r="M84" s="49">
        <v>0</v>
      </c>
      <c r="N84" s="46" t="s">
        <v>210</v>
      </c>
      <c r="O84" s="61">
        <f>'Wave and Current Conditions'!$O$13</f>
        <v>1.4727272727272727</v>
      </c>
      <c r="P84" s="61">
        <f>'Wave and Current Conditions'!$AD$13</f>
        <v>7.6416666666666657</v>
      </c>
      <c r="Q84" s="46">
        <f t="shared" si="25"/>
        <v>7</v>
      </c>
      <c r="R84" s="46">
        <f t="shared" si="43"/>
        <v>120</v>
      </c>
      <c r="S84" s="62" t="s">
        <v>205</v>
      </c>
      <c r="T84" s="32">
        <f t="shared" si="44"/>
        <v>120</v>
      </c>
      <c r="U84" s="66">
        <f>'Wave and Current Conditions'!$D$98</f>
        <v>0.12</v>
      </c>
      <c r="V84" s="46">
        <v>400</v>
      </c>
      <c r="W84" s="46">
        <v>600</v>
      </c>
      <c r="X84" s="49">
        <v>0.01</v>
      </c>
      <c r="Y84" s="248"/>
      <c r="Z84" s="239"/>
      <c r="AA84" s="239"/>
      <c r="AB84" s="239" t="str">
        <f t="shared" si="45"/>
        <v>'510012007'</v>
      </c>
      <c r="AC84" s="251" t="str">
        <f t="shared" si="61"/>
        <v>'SDE'</v>
      </c>
      <c r="AD84" s="239">
        <f t="shared" si="46"/>
        <v>120</v>
      </c>
      <c r="AE84" s="239">
        <f t="shared" si="47"/>
        <v>12</v>
      </c>
      <c r="AF84" s="239">
        <f t="shared" si="62"/>
        <v>1</v>
      </c>
      <c r="AG84" s="239" t="str">
        <f t="shared" si="48"/>
        <v>'G'</v>
      </c>
      <c r="AH84" s="239">
        <f t="shared" si="63"/>
        <v>30</v>
      </c>
      <c r="AI84" s="268">
        <f t="shared" si="49"/>
        <v>120</v>
      </c>
      <c r="AJ84" s="249">
        <f t="shared" si="50"/>
        <v>1.4727272727272727</v>
      </c>
      <c r="AK84" s="249">
        <f t="shared" si="51"/>
        <v>7.6416666666666657</v>
      </c>
      <c r="AL84" s="239">
        <f t="shared" si="52"/>
        <v>2.4</v>
      </c>
      <c r="AM84" s="239">
        <f t="shared" si="53"/>
        <v>7</v>
      </c>
      <c r="AN84" s="239">
        <v>0</v>
      </c>
      <c r="AO84" s="239">
        <v>15</v>
      </c>
      <c r="AP84" s="239">
        <f t="shared" si="54"/>
        <v>2.4</v>
      </c>
      <c r="AQ84" s="239">
        <v>0</v>
      </c>
      <c r="AR84" s="239">
        <v>0</v>
      </c>
      <c r="AS84" s="239">
        <f t="shared" si="55"/>
        <v>120</v>
      </c>
      <c r="AT84" s="239">
        <f t="shared" si="56"/>
        <v>0.12</v>
      </c>
      <c r="AU84" s="239" t="s">
        <v>14</v>
      </c>
      <c r="AV84" s="239" t="s">
        <v>15</v>
      </c>
      <c r="AW84" s="239" t="s">
        <v>14</v>
      </c>
      <c r="AX84" s="239" t="s">
        <v>15</v>
      </c>
      <c r="AY84" s="239">
        <v>0</v>
      </c>
      <c r="AZ84" s="239">
        <v>0</v>
      </c>
      <c r="BA84" s="239">
        <f t="shared" si="64"/>
        <v>1</v>
      </c>
      <c r="BB84" s="239">
        <f t="shared" si="57"/>
        <v>0</v>
      </c>
      <c r="BC84" s="239">
        <f t="shared" si="58"/>
        <v>1000</v>
      </c>
      <c r="BD84" s="239">
        <v>1</v>
      </c>
      <c r="BE84" s="239">
        <v>1</v>
      </c>
      <c r="BF84" s="239">
        <v>1</v>
      </c>
      <c r="BG84" s="239"/>
      <c r="BH84" s="239">
        <v>1</v>
      </c>
      <c r="BI84" s="239">
        <v>1</v>
      </c>
      <c r="BJ84" s="239">
        <f t="shared" si="59"/>
        <v>400</v>
      </c>
      <c r="BK84" s="239">
        <f t="shared" si="60"/>
        <v>1000</v>
      </c>
      <c r="BL84" s="239">
        <v>0</v>
      </c>
    </row>
    <row r="85" spans="1:64" s="32" customFormat="1" ht="12" customHeight="1" x14ac:dyDescent="0.2">
      <c r="A85" s="45" t="str">
        <f t="shared" si="42"/>
        <v>510012008</v>
      </c>
      <c r="B85" s="46">
        <v>5.0999999999999996</v>
      </c>
      <c r="C85" s="47" t="s">
        <v>218</v>
      </c>
      <c r="D85" s="46" t="s">
        <v>181</v>
      </c>
      <c r="E85" s="48">
        <v>0</v>
      </c>
      <c r="F85" s="49">
        <v>1.35</v>
      </c>
      <c r="G85" s="46" t="s">
        <v>106</v>
      </c>
      <c r="H85" s="46">
        <f>'Wind Conditions'!$C$6</f>
        <v>12</v>
      </c>
      <c r="I85" s="471">
        <f>'Wind Conditions'!$C$20</f>
        <v>9.8021333333333349E-2</v>
      </c>
      <c r="J85" s="56">
        <f>'Wind Conditions'!$D$20</f>
        <v>7.0999999999999994E-2</v>
      </c>
      <c r="K85" s="46" t="str">
        <f t="shared" si="23"/>
        <v>H</v>
      </c>
      <c r="L85" s="46">
        <f t="shared" si="24"/>
        <v>120</v>
      </c>
      <c r="M85" s="49">
        <v>0</v>
      </c>
      <c r="N85" s="46" t="s">
        <v>210</v>
      </c>
      <c r="O85" s="61">
        <f>'Wave and Current Conditions'!$O$13</f>
        <v>1.4727272727272727</v>
      </c>
      <c r="P85" s="61">
        <f>'Wave and Current Conditions'!$AD$13</f>
        <v>7.6416666666666657</v>
      </c>
      <c r="Q85" s="46">
        <f t="shared" si="25"/>
        <v>8</v>
      </c>
      <c r="R85" s="46">
        <f t="shared" si="43"/>
        <v>120</v>
      </c>
      <c r="S85" s="62" t="s">
        <v>205</v>
      </c>
      <c r="T85" s="32">
        <f t="shared" si="44"/>
        <v>120</v>
      </c>
      <c r="U85" s="66">
        <f>'Wave and Current Conditions'!$D$98</f>
        <v>0.12</v>
      </c>
      <c r="V85" s="46">
        <v>400</v>
      </c>
      <c r="W85" s="46">
        <v>600</v>
      </c>
      <c r="X85" s="49">
        <v>0.01</v>
      </c>
      <c r="Y85" s="248"/>
      <c r="Z85" s="239"/>
      <c r="AA85" s="239"/>
      <c r="AB85" s="239" t="str">
        <f t="shared" si="45"/>
        <v>'510012008'</v>
      </c>
      <c r="AC85" s="251" t="str">
        <f t="shared" si="61"/>
        <v>'SDE'</v>
      </c>
      <c r="AD85" s="239">
        <f t="shared" si="46"/>
        <v>120</v>
      </c>
      <c r="AE85" s="239">
        <f t="shared" si="47"/>
        <v>12</v>
      </c>
      <c r="AF85" s="239">
        <f t="shared" si="62"/>
        <v>1</v>
      </c>
      <c r="AG85" s="239" t="str">
        <f t="shared" si="48"/>
        <v>'H'</v>
      </c>
      <c r="AH85" s="239">
        <f t="shared" si="63"/>
        <v>30</v>
      </c>
      <c r="AI85" s="268">
        <f t="shared" si="49"/>
        <v>120</v>
      </c>
      <c r="AJ85" s="249">
        <f t="shared" si="50"/>
        <v>1.4727272727272727</v>
      </c>
      <c r="AK85" s="249">
        <f t="shared" si="51"/>
        <v>7.6416666666666657</v>
      </c>
      <c r="AL85" s="239">
        <f t="shared" si="52"/>
        <v>2.4</v>
      </c>
      <c r="AM85" s="239">
        <f t="shared" si="53"/>
        <v>8</v>
      </c>
      <c r="AN85" s="239">
        <v>0</v>
      </c>
      <c r="AO85" s="239">
        <v>15</v>
      </c>
      <c r="AP85" s="239">
        <f t="shared" si="54"/>
        <v>2.4</v>
      </c>
      <c r="AQ85" s="239">
        <v>0</v>
      </c>
      <c r="AR85" s="239">
        <v>0</v>
      </c>
      <c r="AS85" s="239">
        <f t="shared" si="55"/>
        <v>120</v>
      </c>
      <c r="AT85" s="239">
        <f t="shared" si="56"/>
        <v>0.12</v>
      </c>
      <c r="AU85" s="239" t="s">
        <v>14</v>
      </c>
      <c r="AV85" s="239" t="s">
        <v>15</v>
      </c>
      <c r="AW85" s="239" t="s">
        <v>14</v>
      </c>
      <c r="AX85" s="239" t="s">
        <v>15</v>
      </c>
      <c r="AY85" s="239">
        <v>0</v>
      </c>
      <c r="AZ85" s="239">
        <v>0</v>
      </c>
      <c r="BA85" s="239">
        <f t="shared" si="64"/>
        <v>1</v>
      </c>
      <c r="BB85" s="239">
        <f t="shared" si="57"/>
        <v>0</v>
      </c>
      <c r="BC85" s="239">
        <f t="shared" si="58"/>
        <v>1000</v>
      </c>
      <c r="BD85" s="239">
        <v>1</v>
      </c>
      <c r="BE85" s="239">
        <v>1</v>
      </c>
      <c r="BF85" s="239">
        <v>1</v>
      </c>
      <c r="BG85" s="239"/>
      <c r="BH85" s="239">
        <v>1</v>
      </c>
      <c r="BI85" s="239">
        <v>1</v>
      </c>
      <c r="BJ85" s="239">
        <f t="shared" si="59"/>
        <v>400</v>
      </c>
      <c r="BK85" s="239">
        <f t="shared" si="60"/>
        <v>1000</v>
      </c>
      <c r="BL85" s="239">
        <v>0</v>
      </c>
    </row>
    <row r="86" spans="1:64" s="33" customFormat="1" ht="12" customHeight="1" x14ac:dyDescent="0.2">
      <c r="A86" s="45" t="str">
        <f t="shared" si="42"/>
        <v>510012009</v>
      </c>
      <c r="B86" s="46">
        <v>5.0999999999999996</v>
      </c>
      <c r="C86" s="47" t="s">
        <v>218</v>
      </c>
      <c r="D86" s="46" t="s">
        <v>181</v>
      </c>
      <c r="E86" s="48">
        <v>0</v>
      </c>
      <c r="F86" s="49">
        <v>1.35</v>
      </c>
      <c r="G86" s="46" t="s">
        <v>106</v>
      </c>
      <c r="H86" s="46">
        <f>'Wind Conditions'!$C$6</f>
        <v>12</v>
      </c>
      <c r="I86" s="471">
        <f>'Wind Conditions'!$C$20</f>
        <v>9.8021333333333349E-2</v>
      </c>
      <c r="J86" s="56">
        <f>'Wind Conditions'!$D$20</f>
        <v>7.0999999999999994E-2</v>
      </c>
      <c r="K86" s="46" t="str">
        <f t="shared" si="23"/>
        <v>I</v>
      </c>
      <c r="L86" s="46">
        <f t="shared" si="24"/>
        <v>120</v>
      </c>
      <c r="M86" s="49">
        <v>0</v>
      </c>
      <c r="N86" s="46" t="s">
        <v>210</v>
      </c>
      <c r="O86" s="61">
        <f>'Wave and Current Conditions'!$O$13</f>
        <v>1.4727272727272727</v>
      </c>
      <c r="P86" s="61">
        <f>'Wave and Current Conditions'!$AD$13</f>
        <v>7.6416666666666657</v>
      </c>
      <c r="Q86" s="46">
        <f t="shared" si="25"/>
        <v>9</v>
      </c>
      <c r="R86" s="46">
        <f t="shared" si="43"/>
        <v>120</v>
      </c>
      <c r="S86" s="62" t="s">
        <v>205</v>
      </c>
      <c r="T86" s="32">
        <f t="shared" si="44"/>
        <v>120</v>
      </c>
      <c r="U86" s="66">
        <f>'Wave and Current Conditions'!$D$98</f>
        <v>0.12</v>
      </c>
      <c r="V86" s="46">
        <v>400</v>
      </c>
      <c r="W86" s="46">
        <v>600</v>
      </c>
      <c r="X86" s="49">
        <v>0.01</v>
      </c>
      <c r="Y86" s="248"/>
      <c r="Z86" s="250"/>
      <c r="AA86" s="250"/>
      <c r="AB86" s="239" t="str">
        <f t="shared" si="45"/>
        <v>'510012009'</v>
      </c>
      <c r="AC86" s="251" t="str">
        <f t="shared" si="61"/>
        <v>'SDE'</v>
      </c>
      <c r="AD86" s="239">
        <f t="shared" si="46"/>
        <v>120</v>
      </c>
      <c r="AE86" s="239">
        <f t="shared" si="47"/>
        <v>12</v>
      </c>
      <c r="AF86" s="239">
        <f t="shared" si="62"/>
        <v>1</v>
      </c>
      <c r="AG86" s="239" t="str">
        <f t="shared" si="48"/>
        <v>'I'</v>
      </c>
      <c r="AH86" s="239">
        <f t="shared" si="63"/>
        <v>30</v>
      </c>
      <c r="AI86" s="268">
        <f t="shared" si="49"/>
        <v>120</v>
      </c>
      <c r="AJ86" s="249">
        <f t="shared" ref="AJ86:AK131" si="65">O86</f>
        <v>1.4727272727272727</v>
      </c>
      <c r="AK86" s="249">
        <f t="shared" si="65"/>
        <v>7.6416666666666657</v>
      </c>
      <c r="AL86" s="239">
        <f t="shared" si="52"/>
        <v>2.4</v>
      </c>
      <c r="AM86" s="239">
        <f t="shared" si="53"/>
        <v>9</v>
      </c>
      <c r="AN86" s="239">
        <v>0</v>
      </c>
      <c r="AO86" s="239">
        <v>15</v>
      </c>
      <c r="AP86" s="239">
        <f t="shared" si="54"/>
        <v>2.4</v>
      </c>
      <c r="AQ86" s="239">
        <v>0</v>
      </c>
      <c r="AR86" s="239">
        <v>0</v>
      </c>
      <c r="AS86" s="239">
        <f t="shared" si="55"/>
        <v>120</v>
      </c>
      <c r="AT86" s="239">
        <f t="shared" si="56"/>
        <v>0.12</v>
      </c>
      <c r="AU86" s="239" t="s">
        <v>14</v>
      </c>
      <c r="AV86" s="239" t="s">
        <v>15</v>
      </c>
      <c r="AW86" s="239" t="s">
        <v>14</v>
      </c>
      <c r="AX86" s="239" t="s">
        <v>15</v>
      </c>
      <c r="AY86" s="239">
        <v>0</v>
      </c>
      <c r="AZ86" s="239">
        <v>0</v>
      </c>
      <c r="BA86" s="239">
        <f t="shared" si="64"/>
        <v>1</v>
      </c>
      <c r="BB86" s="239">
        <f t="shared" si="57"/>
        <v>0</v>
      </c>
      <c r="BC86" s="239">
        <f t="shared" si="58"/>
        <v>1000</v>
      </c>
      <c r="BD86" s="239">
        <v>1</v>
      </c>
      <c r="BE86" s="239">
        <v>1</v>
      </c>
      <c r="BF86" s="239">
        <v>1</v>
      </c>
      <c r="BG86" s="239"/>
      <c r="BH86" s="239">
        <v>1</v>
      </c>
      <c r="BI86" s="239">
        <v>1</v>
      </c>
      <c r="BJ86" s="239">
        <f t="shared" si="59"/>
        <v>400</v>
      </c>
      <c r="BK86" s="239">
        <f t="shared" si="60"/>
        <v>1000</v>
      </c>
      <c r="BL86" s="239">
        <v>0</v>
      </c>
    </row>
    <row r="87" spans="1:64" s="32" customFormat="1" ht="12" customHeight="1" x14ac:dyDescent="0.2">
      <c r="A87" s="45" t="str">
        <f t="shared" si="42"/>
        <v>510012010</v>
      </c>
      <c r="B87" s="46">
        <v>5.0999999999999996</v>
      </c>
      <c r="C87" s="47" t="s">
        <v>218</v>
      </c>
      <c r="D87" s="46" t="s">
        <v>181</v>
      </c>
      <c r="E87" s="48">
        <v>0</v>
      </c>
      <c r="F87" s="49">
        <v>1.35</v>
      </c>
      <c r="G87" s="45" t="s">
        <v>106</v>
      </c>
      <c r="H87" s="46">
        <f>'Wind Conditions'!$C$6</f>
        <v>12</v>
      </c>
      <c r="I87" s="471">
        <f>'Wind Conditions'!$C$20</f>
        <v>9.8021333333333349E-2</v>
      </c>
      <c r="J87" s="56">
        <f>'Wind Conditions'!$D$20</f>
        <v>7.0999999999999994E-2</v>
      </c>
      <c r="K87" s="46" t="str">
        <f t="shared" si="23"/>
        <v>J</v>
      </c>
      <c r="L87" s="46">
        <f t="shared" si="24"/>
        <v>120</v>
      </c>
      <c r="M87" s="49">
        <v>0</v>
      </c>
      <c r="N87" s="46" t="s">
        <v>210</v>
      </c>
      <c r="O87" s="61">
        <f>'Wave and Current Conditions'!$O$13</f>
        <v>1.4727272727272727</v>
      </c>
      <c r="P87" s="61">
        <f>'Wave and Current Conditions'!$AD$13</f>
        <v>7.6416666666666657</v>
      </c>
      <c r="Q87" s="46">
        <f t="shared" si="25"/>
        <v>10</v>
      </c>
      <c r="R87" s="46">
        <f t="shared" si="43"/>
        <v>120</v>
      </c>
      <c r="S87" s="62" t="s">
        <v>205</v>
      </c>
      <c r="T87" s="32">
        <f t="shared" si="44"/>
        <v>120</v>
      </c>
      <c r="U87" s="66">
        <f>'Wave and Current Conditions'!$D$98</f>
        <v>0.12</v>
      </c>
      <c r="V87" s="46">
        <v>400</v>
      </c>
      <c r="W87" s="46">
        <v>600</v>
      </c>
      <c r="X87" s="49">
        <v>0.01</v>
      </c>
      <c r="Y87" s="248"/>
      <c r="Z87" s="239"/>
      <c r="AA87" s="239"/>
      <c r="AB87" s="239" t="str">
        <f t="shared" si="45"/>
        <v>'510012010'</v>
      </c>
      <c r="AC87" s="251" t="str">
        <f t="shared" si="61"/>
        <v>'SDE'</v>
      </c>
      <c r="AD87" s="239">
        <f t="shared" si="46"/>
        <v>120</v>
      </c>
      <c r="AE87" s="239">
        <f t="shared" si="47"/>
        <v>12</v>
      </c>
      <c r="AF87" s="239">
        <f t="shared" si="62"/>
        <v>1</v>
      </c>
      <c r="AG87" s="239" t="str">
        <f t="shared" si="48"/>
        <v>'J'</v>
      </c>
      <c r="AH87" s="239">
        <f t="shared" si="63"/>
        <v>30</v>
      </c>
      <c r="AI87" s="268">
        <f t="shared" si="49"/>
        <v>120</v>
      </c>
      <c r="AJ87" s="249">
        <f t="shared" si="65"/>
        <v>1.4727272727272727</v>
      </c>
      <c r="AK87" s="249">
        <f t="shared" si="65"/>
        <v>7.6416666666666657</v>
      </c>
      <c r="AL87" s="239">
        <f t="shared" si="52"/>
        <v>2.4</v>
      </c>
      <c r="AM87" s="239">
        <f t="shared" si="53"/>
        <v>10</v>
      </c>
      <c r="AN87" s="239">
        <v>0</v>
      </c>
      <c r="AO87" s="239">
        <v>15</v>
      </c>
      <c r="AP87" s="239">
        <f t="shared" si="54"/>
        <v>2.4</v>
      </c>
      <c r="AQ87" s="239">
        <v>0</v>
      </c>
      <c r="AR87" s="239">
        <v>0</v>
      </c>
      <c r="AS87" s="239">
        <f t="shared" si="55"/>
        <v>120</v>
      </c>
      <c r="AT87" s="239">
        <f t="shared" si="56"/>
        <v>0.12</v>
      </c>
      <c r="AU87" s="239" t="s">
        <v>14</v>
      </c>
      <c r="AV87" s="239" t="s">
        <v>15</v>
      </c>
      <c r="AW87" s="239" t="s">
        <v>14</v>
      </c>
      <c r="AX87" s="239" t="s">
        <v>15</v>
      </c>
      <c r="AY87" s="239">
        <v>0</v>
      </c>
      <c r="AZ87" s="239">
        <v>0</v>
      </c>
      <c r="BA87" s="239">
        <f t="shared" si="64"/>
        <v>1</v>
      </c>
      <c r="BB87" s="239">
        <f t="shared" si="57"/>
        <v>0</v>
      </c>
      <c r="BC87" s="239">
        <f t="shared" si="58"/>
        <v>1000</v>
      </c>
      <c r="BD87" s="239">
        <v>1</v>
      </c>
      <c r="BE87" s="239">
        <v>1</v>
      </c>
      <c r="BF87" s="239">
        <v>1</v>
      </c>
      <c r="BG87" s="239"/>
      <c r="BH87" s="239">
        <v>1</v>
      </c>
      <c r="BI87" s="239">
        <v>1</v>
      </c>
      <c r="BJ87" s="239">
        <f t="shared" si="59"/>
        <v>400</v>
      </c>
      <c r="BK87" s="239">
        <f t="shared" si="60"/>
        <v>1000</v>
      </c>
      <c r="BL87" s="239">
        <v>0</v>
      </c>
    </row>
    <row r="88" spans="1:64" s="32" customFormat="1" ht="12" customHeight="1" x14ac:dyDescent="0.2">
      <c r="A88" s="45" t="str">
        <f t="shared" si="42"/>
        <v>510012011</v>
      </c>
      <c r="B88" s="46">
        <v>5.0999999999999996</v>
      </c>
      <c r="C88" s="47" t="s">
        <v>218</v>
      </c>
      <c r="D88" s="46" t="s">
        <v>181</v>
      </c>
      <c r="E88" s="48">
        <v>0</v>
      </c>
      <c r="F88" s="49">
        <v>1.35</v>
      </c>
      <c r="G88" s="46" t="s">
        <v>106</v>
      </c>
      <c r="H88" s="46">
        <f>'Wind Conditions'!$C$6</f>
        <v>12</v>
      </c>
      <c r="I88" s="471">
        <f>'Wind Conditions'!$C$20</f>
        <v>9.8021333333333349E-2</v>
      </c>
      <c r="J88" s="56">
        <f>'Wind Conditions'!$D$20</f>
        <v>7.0999999999999994E-2</v>
      </c>
      <c r="K88" s="46" t="str">
        <f t="shared" si="23"/>
        <v>K</v>
      </c>
      <c r="L88" s="46">
        <f t="shared" si="24"/>
        <v>120</v>
      </c>
      <c r="M88" s="49">
        <v>0</v>
      </c>
      <c r="N88" s="46" t="s">
        <v>210</v>
      </c>
      <c r="O88" s="61">
        <f>'Wave and Current Conditions'!$O$13</f>
        <v>1.4727272727272727</v>
      </c>
      <c r="P88" s="61">
        <f>'Wave and Current Conditions'!$AD$13</f>
        <v>7.6416666666666657</v>
      </c>
      <c r="Q88" s="46">
        <f t="shared" si="25"/>
        <v>11</v>
      </c>
      <c r="R88" s="46">
        <f t="shared" si="43"/>
        <v>120</v>
      </c>
      <c r="S88" s="62" t="s">
        <v>205</v>
      </c>
      <c r="T88" s="32">
        <f t="shared" si="44"/>
        <v>120</v>
      </c>
      <c r="U88" s="66">
        <f>'Wave and Current Conditions'!$D$98</f>
        <v>0.12</v>
      </c>
      <c r="V88" s="46">
        <v>400</v>
      </c>
      <c r="W88" s="46">
        <v>600</v>
      </c>
      <c r="X88" s="49">
        <v>0.01</v>
      </c>
      <c r="Y88" s="248"/>
      <c r="Z88" s="239"/>
      <c r="AA88" s="239"/>
      <c r="AB88" s="239" t="str">
        <f t="shared" si="45"/>
        <v>'510012011'</v>
      </c>
      <c r="AC88" s="251" t="str">
        <f t="shared" si="61"/>
        <v>'SDE'</v>
      </c>
      <c r="AD88" s="239">
        <f t="shared" si="46"/>
        <v>120</v>
      </c>
      <c r="AE88" s="239">
        <f t="shared" si="47"/>
        <v>12</v>
      </c>
      <c r="AF88" s="239">
        <f t="shared" si="62"/>
        <v>1</v>
      </c>
      <c r="AG88" s="239" t="str">
        <f t="shared" si="48"/>
        <v>'K'</v>
      </c>
      <c r="AH88" s="239">
        <f t="shared" si="63"/>
        <v>30</v>
      </c>
      <c r="AI88" s="268">
        <f t="shared" si="49"/>
        <v>120</v>
      </c>
      <c r="AJ88" s="249">
        <f t="shared" si="65"/>
        <v>1.4727272727272727</v>
      </c>
      <c r="AK88" s="249">
        <f t="shared" si="65"/>
        <v>7.6416666666666657</v>
      </c>
      <c r="AL88" s="239">
        <f t="shared" si="52"/>
        <v>2.4</v>
      </c>
      <c r="AM88" s="239">
        <f t="shared" si="53"/>
        <v>11</v>
      </c>
      <c r="AN88" s="239">
        <v>0</v>
      </c>
      <c r="AO88" s="239">
        <v>15</v>
      </c>
      <c r="AP88" s="239">
        <f t="shared" si="54"/>
        <v>2.4</v>
      </c>
      <c r="AQ88" s="239">
        <v>0</v>
      </c>
      <c r="AR88" s="239">
        <v>0</v>
      </c>
      <c r="AS88" s="239">
        <f t="shared" si="55"/>
        <v>120</v>
      </c>
      <c r="AT88" s="239">
        <f t="shared" si="56"/>
        <v>0.12</v>
      </c>
      <c r="AU88" s="239" t="s">
        <v>14</v>
      </c>
      <c r="AV88" s="239" t="s">
        <v>15</v>
      </c>
      <c r="AW88" s="239" t="s">
        <v>14</v>
      </c>
      <c r="AX88" s="239" t="s">
        <v>15</v>
      </c>
      <c r="AY88" s="239">
        <v>0</v>
      </c>
      <c r="AZ88" s="239">
        <v>0</v>
      </c>
      <c r="BA88" s="239">
        <f t="shared" si="64"/>
        <v>1</v>
      </c>
      <c r="BB88" s="239">
        <f t="shared" si="57"/>
        <v>0</v>
      </c>
      <c r="BC88" s="239">
        <f t="shared" si="58"/>
        <v>1000</v>
      </c>
      <c r="BD88" s="239">
        <v>1</v>
      </c>
      <c r="BE88" s="239">
        <v>1</v>
      </c>
      <c r="BF88" s="239">
        <v>1</v>
      </c>
      <c r="BG88" s="239"/>
      <c r="BH88" s="239">
        <v>1</v>
      </c>
      <c r="BI88" s="239">
        <v>1</v>
      </c>
      <c r="BJ88" s="239">
        <f t="shared" si="59"/>
        <v>400</v>
      </c>
      <c r="BK88" s="239">
        <f t="shared" si="60"/>
        <v>1000</v>
      </c>
      <c r="BL88" s="239">
        <v>0</v>
      </c>
    </row>
    <row r="89" spans="1:64" s="33" customFormat="1" ht="12" customHeight="1" x14ac:dyDescent="0.2">
      <c r="A89" s="50" t="str">
        <f t="shared" si="42"/>
        <v>510012012</v>
      </c>
      <c r="B89" s="46">
        <v>5.0999999999999996</v>
      </c>
      <c r="C89" s="47" t="s">
        <v>218</v>
      </c>
      <c r="D89" s="51" t="s">
        <v>181</v>
      </c>
      <c r="E89" s="52">
        <v>0</v>
      </c>
      <c r="F89" s="53">
        <v>1.35</v>
      </c>
      <c r="G89" s="51" t="s">
        <v>106</v>
      </c>
      <c r="H89" s="51">
        <f>'Wind Conditions'!$C$6</f>
        <v>12</v>
      </c>
      <c r="I89" s="472">
        <f>'Wind Conditions'!$C$20</f>
        <v>9.8021333333333349E-2</v>
      </c>
      <c r="J89" s="57">
        <f>'Wind Conditions'!$D$20</f>
        <v>7.0999999999999994E-2</v>
      </c>
      <c r="K89" s="51" t="str">
        <f t="shared" ref="K89:K131" si="66">K71</f>
        <v>L</v>
      </c>
      <c r="L89" s="51">
        <f t="shared" ref="L89:L131" si="67">L71+30</f>
        <v>120</v>
      </c>
      <c r="M89" s="49">
        <v>0</v>
      </c>
      <c r="N89" s="46" t="s">
        <v>210</v>
      </c>
      <c r="O89" s="61">
        <f>'Wave and Current Conditions'!$O$13</f>
        <v>1.4727272727272727</v>
      </c>
      <c r="P89" s="61">
        <f>'Wave and Current Conditions'!$AD$13</f>
        <v>7.6416666666666657</v>
      </c>
      <c r="Q89" s="51">
        <f t="shared" ref="Q89:Q131" si="68">Q71</f>
        <v>12</v>
      </c>
      <c r="R89" s="51">
        <f t="shared" si="43"/>
        <v>120</v>
      </c>
      <c r="S89" s="62" t="s">
        <v>205</v>
      </c>
      <c r="T89" s="33">
        <f t="shared" si="44"/>
        <v>120</v>
      </c>
      <c r="U89" s="66">
        <f>'Wave and Current Conditions'!$D$98</f>
        <v>0.12</v>
      </c>
      <c r="V89" s="46">
        <v>400</v>
      </c>
      <c r="W89" s="46">
        <v>600</v>
      </c>
      <c r="X89" s="53">
        <v>0.01</v>
      </c>
      <c r="Y89" s="252"/>
      <c r="Z89" s="250"/>
      <c r="AA89" s="250"/>
      <c r="AB89" s="239" t="str">
        <f t="shared" si="45"/>
        <v>'510012012'</v>
      </c>
      <c r="AC89" s="251" t="str">
        <f t="shared" si="61"/>
        <v>'SDE'</v>
      </c>
      <c r="AD89" s="239">
        <f t="shared" si="46"/>
        <v>120</v>
      </c>
      <c r="AE89" s="239">
        <f t="shared" si="47"/>
        <v>12</v>
      </c>
      <c r="AF89" s="239">
        <f t="shared" si="62"/>
        <v>1</v>
      </c>
      <c r="AG89" s="239" t="str">
        <f t="shared" si="48"/>
        <v>'L'</v>
      </c>
      <c r="AH89" s="239">
        <f t="shared" si="63"/>
        <v>30</v>
      </c>
      <c r="AI89" s="268">
        <f t="shared" si="49"/>
        <v>120</v>
      </c>
      <c r="AJ89" s="249">
        <f t="shared" si="65"/>
        <v>1.4727272727272727</v>
      </c>
      <c r="AK89" s="249">
        <f t="shared" si="65"/>
        <v>7.6416666666666657</v>
      </c>
      <c r="AL89" s="239">
        <f t="shared" si="52"/>
        <v>2.4</v>
      </c>
      <c r="AM89" s="239">
        <f t="shared" si="53"/>
        <v>12</v>
      </c>
      <c r="AN89" s="239">
        <v>0</v>
      </c>
      <c r="AO89" s="239">
        <v>15</v>
      </c>
      <c r="AP89" s="239">
        <f t="shared" si="54"/>
        <v>2.4</v>
      </c>
      <c r="AQ89" s="239">
        <v>0</v>
      </c>
      <c r="AR89" s="239">
        <v>0</v>
      </c>
      <c r="AS89" s="239">
        <f t="shared" si="55"/>
        <v>120</v>
      </c>
      <c r="AT89" s="239">
        <f t="shared" si="56"/>
        <v>0.12</v>
      </c>
      <c r="AU89" s="239" t="s">
        <v>14</v>
      </c>
      <c r="AV89" s="239" t="s">
        <v>15</v>
      </c>
      <c r="AW89" s="239" t="s">
        <v>14</v>
      </c>
      <c r="AX89" s="239" t="s">
        <v>15</v>
      </c>
      <c r="AY89" s="239">
        <v>0</v>
      </c>
      <c r="AZ89" s="239">
        <v>0</v>
      </c>
      <c r="BA89" s="239">
        <f t="shared" si="64"/>
        <v>1</v>
      </c>
      <c r="BB89" s="239">
        <f t="shared" si="57"/>
        <v>0</v>
      </c>
      <c r="BC89" s="239">
        <f t="shared" si="58"/>
        <v>1000</v>
      </c>
      <c r="BD89" s="239">
        <v>1</v>
      </c>
      <c r="BE89" s="239">
        <v>1</v>
      </c>
      <c r="BF89" s="239">
        <v>1</v>
      </c>
      <c r="BG89" s="239"/>
      <c r="BH89" s="239">
        <v>1</v>
      </c>
      <c r="BI89" s="239">
        <v>1</v>
      </c>
      <c r="BJ89" s="239">
        <f t="shared" si="59"/>
        <v>400</v>
      </c>
      <c r="BK89" s="239">
        <f t="shared" si="60"/>
        <v>1000</v>
      </c>
      <c r="BL89" s="239">
        <v>0</v>
      </c>
    </row>
    <row r="90" spans="1:64" s="32" customFormat="1" ht="12" customHeight="1" x14ac:dyDescent="0.2">
      <c r="A90" s="45" t="str">
        <f t="shared" si="42"/>
        <v>510012013</v>
      </c>
      <c r="B90" s="46">
        <v>5.0999999999999996</v>
      </c>
      <c r="C90" s="47" t="s">
        <v>218</v>
      </c>
      <c r="D90" s="46" t="s">
        <v>181</v>
      </c>
      <c r="E90" s="48">
        <v>0</v>
      </c>
      <c r="F90" s="49">
        <v>1.35</v>
      </c>
      <c r="G90" s="46" t="s">
        <v>106</v>
      </c>
      <c r="H90" s="46">
        <f>'Wind Conditions'!$C$6</f>
        <v>12</v>
      </c>
      <c r="I90" s="471">
        <f>'Wind Conditions'!$C$20</f>
        <v>9.8021333333333349E-2</v>
      </c>
      <c r="J90" s="56">
        <f>'Wind Conditions'!$D$20</f>
        <v>7.0999999999999994E-2</v>
      </c>
      <c r="K90" s="46" t="str">
        <f t="shared" si="66"/>
        <v>M</v>
      </c>
      <c r="L90" s="46">
        <f t="shared" si="67"/>
        <v>120</v>
      </c>
      <c r="M90" s="49">
        <v>0</v>
      </c>
      <c r="N90" s="46" t="s">
        <v>210</v>
      </c>
      <c r="O90" s="61">
        <f>'Wave and Current Conditions'!$O$13</f>
        <v>1.4727272727272727</v>
      </c>
      <c r="P90" s="61">
        <f>'Wave and Current Conditions'!$AD$13</f>
        <v>7.6416666666666657</v>
      </c>
      <c r="Q90" s="46">
        <f t="shared" si="68"/>
        <v>13</v>
      </c>
      <c r="R90" s="46">
        <f t="shared" si="43"/>
        <v>120</v>
      </c>
      <c r="S90" s="62" t="s">
        <v>205</v>
      </c>
      <c r="T90" s="32">
        <f t="shared" si="44"/>
        <v>120</v>
      </c>
      <c r="U90" s="66">
        <f>'Wave and Current Conditions'!$D$98</f>
        <v>0.12</v>
      </c>
      <c r="V90" s="46">
        <v>400</v>
      </c>
      <c r="W90" s="46">
        <v>600</v>
      </c>
      <c r="X90" s="49">
        <v>0.01</v>
      </c>
      <c r="Y90" s="248"/>
      <c r="Z90" s="239"/>
      <c r="AA90" s="239"/>
      <c r="AB90" s="239" t="str">
        <f t="shared" si="45"/>
        <v>'510012013'</v>
      </c>
      <c r="AC90" s="251" t="str">
        <f t="shared" si="61"/>
        <v>'SDE'</v>
      </c>
      <c r="AD90" s="239">
        <f t="shared" si="46"/>
        <v>120</v>
      </c>
      <c r="AE90" s="239">
        <f t="shared" si="47"/>
        <v>12</v>
      </c>
      <c r="AF90" s="239">
        <f t="shared" si="62"/>
        <v>1</v>
      </c>
      <c r="AG90" s="239" t="str">
        <f t="shared" si="48"/>
        <v>'M'</v>
      </c>
      <c r="AH90" s="239">
        <f t="shared" si="63"/>
        <v>30</v>
      </c>
      <c r="AI90" s="268">
        <f t="shared" si="49"/>
        <v>120</v>
      </c>
      <c r="AJ90" s="249">
        <f t="shared" si="65"/>
        <v>1.4727272727272727</v>
      </c>
      <c r="AK90" s="249">
        <f t="shared" si="65"/>
        <v>7.6416666666666657</v>
      </c>
      <c r="AL90" s="239">
        <f t="shared" si="52"/>
        <v>2.4</v>
      </c>
      <c r="AM90" s="239">
        <f t="shared" si="53"/>
        <v>13</v>
      </c>
      <c r="AN90" s="239">
        <v>0</v>
      </c>
      <c r="AO90" s="239">
        <v>15</v>
      </c>
      <c r="AP90" s="239">
        <f t="shared" si="54"/>
        <v>2.4</v>
      </c>
      <c r="AQ90" s="239">
        <v>0</v>
      </c>
      <c r="AR90" s="239">
        <v>0</v>
      </c>
      <c r="AS90" s="239">
        <f t="shared" si="55"/>
        <v>120</v>
      </c>
      <c r="AT90" s="239">
        <f t="shared" si="56"/>
        <v>0.12</v>
      </c>
      <c r="AU90" s="239" t="s">
        <v>14</v>
      </c>
      <c r="AV90" s="239" t="s">
        <v>15</v>
      </c>
      <c r="AW90" s="239" t="s">
        <v>14</v>
      </c>
      <c r="AX90" s="239" t="s">
        <v>15</v>
      </c>
      <c r="AY90" s="239">
        <v>0</v>
      </c>
      <c r="AZ90" s="239">
        <v>0</v>
      </c>
      <c r="BA90" s="239">
        <f t="shared" si="64"/>
        <v>1</v>
      </c>
      <c r="BB90" s="239">
        <f t="shared" si="57"/>
        <v>0</v>
      </c>
      <c r="BC90" s="239">
        <f t="shared" si="58"/>
        <v>1000</v>
      </c>
      <c r="BD90" s="239">
        <v>1</v>
      </c>
      <c r="BE90" s="239">
        <v>1</v>
      </c>
      <c r="BF90" s="239">
        <v>1</v>
      </c>
      <c r="BG90" s="239"/>
      <c r="BH90" s="239">
        <v>1</v>
      </c>
      <c r="BI90" s="239">
        <v>1</v>
      </c>
      <c r="BJ90" s="239">
        <f t="shared" si="59"/>
        <v>400</v>
      </c>
      <c r="BK90" s="239">
        <f t="shared" si="60"/>
        <v>1000</v>
      </c>
      <c r="BL90" s="239">
        <v>0</v>
      </c>
    </row>
    <row r="91" spans="1:64" s="32" customFormat="1" ht="12" customHeight="1" x14ac:dyDescent="0.2">
      <c r="A91" s="45" t="str">
        <f t="shared" si="42"/>
        <v>510012014</v>
      </c>
      <c r="B91" s="46">
        <v>5.0999999999999996</v>
      </c>
      <c r="C91" s="47" t="s">
        <v>218</v>
      </c>
      <c r="D91" s="46" t="s">
        <v>181</v>
      </c>
      <c r="E91" s="48">
        <v>0</v>
      </c>
      <c r="F91" s="49">
        <v>1.35</v>
      </c>
      <c r="G91" s="46" t="s">
        <v>106</v>
      </c>
      <c r="H91" s="46">
        <f>'Wind Conditions'!$C$6</f>
        <v>12</v>
      </c>
      <c r="I91" s="471">
        <f>'Wind Conditions'!$C$20</f>
        <v>9.8021333333333349E-2</v>
      </c>
      <c r="J91" s="56">
        <f>'Wind Conditions'!$D$20</f>
        <v>7.0999999999999994E-2</v>
      </c>
      <c r="K91" s="46" t="str">
        <f t="shared" si="66"/>
        <v>N</v>
      </c>
      <c r="L91" s="46">
        <f t="shared" si="67"/>
        <v>120</v>
      </c>
      <c r="M91" s="49">
        <v>0</v>
      </c>
      <c r="N91" s="46" t="s">
        <v>210</v>
      </c>
      <c r="O91" s="61">
        <f>'Wave and Current Conditions'!$O$13</f>
        <v>1.4727272727272727</v>
      </c>
      <c r="P91" s="61">
        <f>'Wave and Current Conditions'!$AD$13</f>
        <v>7.6416666666666657</v>
      </c>
      <c r="Q91" s="46">
        <f t="shared" si="68"/>
        <v>14</v>
      </c>
      <c r="R91" s="46">
        <f t="shared" si="43"/>
        <v>120</v>
      </c>
      <c r="S91" s="62" t="s">
        <v>205</v>
      </c>
      <c r="T91" s="32">
        <f t="shared" si="44"/>
        <v>120</v>
      </c>
      <c r="U91" s="66">
        <f>'Wave and Current Conditions'!$D$98</f>
        <v>0.12</v>
      </c>
      <c r="V91" s="46">
        <v>400</v>
      </c>
      <c r="W91" s="46">
        <v>600</v>
      </c>
      <c r="X91" s="49">
        <v>0.01</v>
      </c>
      <c r="Y91" s="248"/>
      <c r="Z91" s="239"/>
      <c r="AA91" s="239"/>
      <c r="AB91" s="239" t="str">
        <f t="shared" si="45"/>
        <v>'510012014'</v>
      </c>
      <c r="AC91" s="251" t="str">
        <f t="shared" si="61"/>
        <v>'SDE'</v>
      </c>
      <c r="AD91" s="239">
        <f t="shared" si="46"/>
        <v>120</v>
      </c>
      <c r="AE91" s="239">
        <f t="shared" si="47"/>
        <v>12</v>
      </c>
      <c r="AF91" s="239">
        <f t="shared" si="62"/>
        <v>1</v>
      </c>
      <c r="AG91" s="239" t="str">
        <f t="shared" si="48"/>
        <v>'N'</v>
      </c>
      <c r="AH91" s="239">
        <f t="shared" si="63"/>
        <v>30</v>
      </c>
      <c r="AI91" s="268">
        <f t="shared" si="49"/>
        <v>120</v>
      </c>
      <c r="AJ91" s="249">
        <f t="shared" si="65"/>
        <v>1.4727272727272727</v>
      </c>
      <c r="AK91" s="249">
        <f t="shared" si="65"/>
        <v>7.6416666666666657</v>
      </c>
      <c r="AL91" s="239">
        <f t="shared" si="52"/>
        <v>2.4</v>
      </c>
      <c r="AM91" s="239">
        <f t="shared" si="53"/>
        <v>14</v>
      </c>
      <c r="AN91" s="239">
        <v>0</v>
      </c>
      <c r="AO91" s="239">
        <v>15</v>
      </c>
      <c r="AP91" s="239">
        <f t="shared" si="54"/>
        <v>2.4</v>
      </c>
      <c r="AQ91" s="239">
        <v>0</v>
      </c>
      <c r="AR91" s="239">
        <v>0</v>
      </c>
      <c r="AS91" s="239">
        <f t="shared" si="55"/>
        <v>120</v>
      </c>
      <c r="AT91" s="239">
        <f t="shared" si="56"/>
        <v>0.12</v>
      </c>
      <c r="AU91" s="239" t="s">
        <v>14</v>
      </c>
      <c r="AV91" s="239" t="s">
        <v>15</v>
      </c>
      <c r="AW91" s="239" t="s">
        <v>14</v>
      </c>
      <c r="AX91" s="239" t="s">
        <v>15</v>
      </c>
      <c r="AY91" s="239">
        <v>0</v>
      </c>
      <c r="AZ91" s="239">
        <v>0</v>
      </c>
      <c r="BA91" s="239">
        <f t="shared" si="64"/>
        <v>1</v>
      </c>
      <c r="BB91" s="239">
        <f t="shared" si="57"/>
        <v>0</v>
      </c>
      <c r="BC91" s="239">
        <f t="shared" si="58"/>
        <v>1000</v>
      </c>
      <c r="BD91" s="239">
        <v>1</v>
      </c>
      <c r="BE91" s="239">
        <v>1</v>
      </c>
      <c r="BF91" s="239">
        <v>1</v>
      </c>
      <c r="BG91" s="239"/>
      <c r="BH91" s="239">
        <v>1</v>
      </c>
      <c r="BI91" s="239">
        <v>1</v>
      </c>
      <c r="BJ91" s="239">
        <f t="shared" si="59"/>
        <v>400</v>
      </c>
      <c r="BK91" s="239">
        <f t="shared" si="60"/>
        <v>1000</v>
      </c>
      <c r="BL91" s="239">
        <v>0</v>
      </c>
    </row>
    <row r="92" spans="1:64" s="33" customFormat="1" ht="12" customHeight="1" x14ac:dyDescent="0.2">
      <c r="A92" s="45" t="str">
        <f t="shared" si="42"/>
        <v>510012015</v>
      </c>
      <c r="B92" s="46">
        <v>5.0999999999999996</v>
      </c>
      <c r="C92" s="47" t="s">
        <v>218</v>
      </c>
      <c r="D92" s="46" t="s">
        <v>181</v>
      </c>
      <c r="E92" s="48">
        <v>0</v>
      </c>
      <c r="F92" s="49">
        <v>1.35</v>
      </c>
      <c r="G92" s="46" t="s">
        <v>106</v>
      </c>
      <c r="H92" s="46">
        <f>'Wind Conditions'!$C$6</f>
        <v>12</v>
      </c>
      <c r="I92" s="471">
        <f>'Wind Conditions'!$C$20</f>
        <v>9.8021333333333349E-2</v>
      </c>
      <c r="J92" s="56">
        <f>'Wind Conditions'!$D$20</f>
        <v>7.0999999999999994E-2</v>
      </c>
      <c r="K92" s="46" t="str">
        <f t="shared" si="66"/>
        <v>O</v>
      </c>
      <c r="L92" s="46">
        <f t="shared" si="67"/>
        <v>120</v>
      </c>
      <c r="M92" s="49">
        <v>0</v>
      </c>
      <c r="N92" s="46" t="s">
        <v>210</v>
      </c>
      <c r="O92" s="61">
        <f>'Wave and Current Conditions'!$O$13</f>
        <v>1.4727272727272727</v>
      </c>
      <c r="P92" s="61">
        <f>'Wave and Current Conditions'!$AD$13</f>
        <v>7.6416666666666657</v>
      </c>
      <c r="Q92" s="46">
        <f t="shared" si="68"/>
        <v>15</v>
      </c>
      <c r="R92" s="46">
        <f t="shared" si="43"/>
        <v>120</v>
      </c>
      <c r="S92" s="62" t="s">
        <v>205</v>
      </c>
      <c r="T92" s="32">
        <f t="shared" si="44"/>
        <v>120</v>
      </c>
      <c r="U92" s="66">
        <f>'Wave and Current Conditions'!$D$98</f>
        <v>0.12</v>
      </c>
      <c r="V92" s="46">
        <v>400</v>
      </c>
      <c r="W92" s="46">
        <v>600</v>
      </c>
      <c r="X92" s="49">
        <v>0.01</v>
      </c>
      <c r="Y92" s="248"/>
      <c r="Z92" s="250"/>
      <c r="AA92" s="250"/>
      <c r="AB92" s="239" t="str">
        <f t="shared" si="45"/>
        <v>'510012015'</v>
      </c>
      <c r="AC92" s="251" t="str">
        <f t="shared" si="61"/>
        <v>'SDE'</v>
      </c>
      <c r="AD92" s="239">
        <f t="shared" si="46"/>
        <v>120</v>
      </c>
      <c r="AE92" s="239">
        <f t="shared" si="47"/>
        <v>12</v>
      </c>
      <c r="AF92" s="239">
        <f t="shared" si="62"/>
        <v>1</v>
      </c>
      <c r="AG92" s="239" t="str">
        <f t="shared" si="48"/>
        <v>'O'</v>
      </c>
      <c r="AH92" s="239">
        <f t="shared" si="63"/>
        <v>30</v>
      </c>
      <c r="AI92" s="268">
        <f t="shared" si="49"/>
        <v>120</v>
      </c>
      <c r="AJ92" s="249">
        <f t="shared" si="65"/>
        <v>1.4727272727272727</v>
      </c>
      <c r="AK92" s="249">
        <f t="shared" si="65"/>
        <v>7.6416666666666657</v>
      </c>
      <c r="AL92" s="239">
        <f t="shared" si="52"/>
        <v>2.4</v>
      </c>
      <c r="AM92" s="239">
        <f t="shared" si="53"/>
        <v>15</v>
      </c>
      <c r="AN92" s="239">
        <v>0</v>
      </c>
      <c r="AO92" s="239">
        <v>15</v>
      </c>
      <c r="AP92" s="239">
        <f t="shared" si="54"/>
        <v>2.4</v>
      </c>
      <c r="AQ92" s="239">
        <v>0</v>
      </c>
      <c r="AR92" s="239">
        <v>0</v>
      </c>
      <c r="AS92" s="239">
        <f t="shared" si="55"/>
        <v>120</v>
      </c>
      <c r="AT92" s="239">
        <f t="shared" si="56"/>
        <v>0.12</v>
      </c>
      <c r="AU92" s="239" t="s">
        <v>14</v>
      </c>
      <c r="AV92" s="239" t="s">
        <v>15</v>
      </c>
      <c r="AW92" s="239" t="s">
        <v>14</v>
      </c>
      <c r="AX92" s="239" t="s">
        <v>15</v>
      </c>
      <c r="AY92" s="239">
        <v>0</v>
      </c>
      <c r="AZ92" s="239">
        <v>0</v>
      </c>
      <c r="BA92" s="239">
        <f t="shared" si="64"/>
        <v>1</v>
      </c>
      <c r="BB92" s="239">
        <f t="shared" si="57"/>
        <v>0</v>
      </c>
      <c r="BC92" s="239">
        <f t="shared" si="58"/>
        <v>1000</v>
      </c>
      <c r="BD92" s="239">
        <v>1</v>
      </c>
      <c r="BE92" s="239">
        <v>1</v>
      </c>
      <c r="BF92" s="239">
        <v>1</v>
      </c>
      <c r="BG92" s="239"/>
      <c r="BH92" s="239">
        <v>1</v>
      </c>
      <c r="BI92" s="239">
        <v>1</v>
      </c>
      <c r="BJ92" s="239">
        <f t="shared" si="59"/>
        <v>400</v>
      </c>
      <c r="BK92" s="239">
        <f t="shared" si="60"/>
        <v>1000</v>
      </c>
      <c r="BL92" s="239">
        <v>0</v>
      </c>
    </row>
    <row r="93" spans="1:64" s="32" customFormat="1" ht="12" customHeight="1" x14ac:dyDescent="0.2">
      <c r="A93" s="45" t="str">
        <f t="shared" si="42"/>
        <v>510012016</v>
      </c>
      <c r="B93" s="46">
        <v>5.0999999999999996</v>
      </c>
      <c r="C93" s="47" t="s">
        <v>218</v>
      </c>
      <c r="D93" s="46" t="s">
        <v>181</v>
      </c>
      <c r="E93" s="48">
        <v>0</v>
      </c>
      <c r="F93" s="49">
        <v>1.35</v>
      </c>
      <c r="G93" s="45" t="s">
        <v>106</v>
      </c>
      <c r="H93" s="46">
        <f>'Wind Conditions'!$C$6</f>
        <v>12</v>
      </c>
      <c r="I93" s="471">
        <f>'Wind Conditions'!$C$20</f>
        <v>9.8021333333333349E-2</v>
      </c>
      <c r="J93" s="56">
        <f>'Wind Conditions'!$D$20</f>
        <v>7.0999999999999994E-2</v>
      </c>
      <c r="K93" s="46" t="str">
        <f t="shared" si="66"/>
        <v>P</v>
      </c>
      <c r="L93" s="46">
        <f t="shared" si="67"/>
        <v>120</v>
      </c>
      <c r="M93" s="49">
        <v>0</v>
      </c>
      <c r="N93" s="46" t="s">
        <v>210</v>
      </c>
      <c r="O93" s="61">
        <f>'Wave and Current Conditions'!$O$13</f>
        <v>1.4727272727272727</v>
      </c>
      <c r="P93" s="61">
        <f>'Wave and Current Conditions'!$AD$13</f>
        <v>7.6416666666666657</v>
      </c>
      <c r="Q93" s="46">
        <f t="shared" si="68"/>
        <v>16</v>
      </c>
      <c r="R93" s="46">
        <f t="shared" si="43"/>
        <v>120</v>
      </c>
      <c r="S93" s="62" t="s">
        <v>205</v>
      </c>
      <c r="T93" s="32">
        <f t="shared" si="44"/>
        <v>120</v>
      </c>
      <c r="U93" s="66">
        <f>'Wave and Current Conditions'!$D$98</f>
        <v>0.12</v>
      </c>
      <c r="V93" s="46">
        <v>400</v>
      </c>
      <c r="W93" s="46">
        <v>600</v>
      </c>
      <c r="X93" s="49">
        <v>0.01</v>
      </c>
      <c r="Y93" s="248"/>
      <c r="Z93" s="239"/>
      <c r="AA93" s="239"/>
      <c r="AB93" s="239" t="str">
        <f t="shared" si="45"/>
        <v>'510012016'</v>
      </c>
      <c r="AC93" s="251" t="str">
        <f t="shared" si="61"/>
        <v>'SDE'</v>
      </c>
      <c r="AD93" s="239">
        <f t="shared" si="46"/>
        <v>120</v>
      </c>
      <c r="AE93" s="239">
        <f t="shared" si="47"/>
        <v>12</v>
      </c>
      <c r="AF93" s="239">
        <f t="shared" si="62"/>
        <v>1</v>
      </c>
      <c r="AG93" s="239" t="str">
        <f t="shared" si="48"/>
        <v>'P'</v>
      </c>
      <c r="AH93" s="239">
        <f t="shared" si="63"/>
        <v>30</v>
      </c>
      <c r="AI93" s="268">
        <f t="shared" si="49"/>
        <v>120</v>
      </c>
      <c r="AJ93" s="249">
        <f t="shared" si="65"/>
        <v>1.4727272727272727</v>
      </c>
      <c r="AK93" s="249">
        <f t="shared" si="65"/>
        <v>7.6416666666666657</v>
      </c>
      <c r="AL93" s="239">
        <f t="shared" si="52"/>
        <v>2.4</v>
      </c>
      <c r="AM93" s="239">
        <f t="shared" si="53"/>
        <v>16</v>
      </c>
      <c r="AN93" s="239">
        <v>0</v>
      </c>
      <c r="AO93" s="239">
        <v>15</v>
      </c>
      <c r="AP93" s="239">
        <f t="shared" si="54"/>
        <v>2.4</v>
      </c>
      <c r="AQ93" s="239">
        <v>0</v>
      </c>
      <c r="AR93" s="239">
        <v>0</v>
      </c>
      <c r="AS93" s="239">
        <f t="shared" si="55"/>
        <v>120</v>
      </c>
      <c r="AT93" s="239">
        <f t="shared" si="56"/>
        <v>0.12</v>
      </c>
      <c r="AU93" s="239" t="s">
        <v>14</v>
      </c>
      <c r="AV93" s="239" t="s">
        <v>15</v>
      </c>
      <c r="AW93" s="239" t="s">
        <v>14</v>
      </c>
      <c r="AX93" s="239" t="s">
        <v>15</v>
      </c>
      <c r="AY93" s="239">
        <v>0</v>
      </c>
      <c r="AZ93" s="239">
        <v>0</v>
      </c>
      <c r="BA93" s="239">
        <f t="shared" si="64"/>
        <v>1</v>
      </c>
      <c r="BB93" s="239">
        <f t="shared" si="57"/>
        <v>0</v>
      </c>
      <c r="BC93" s="239">
        <f t="shared" si="58"/>
        <v>1000</v>
      </c>
      <c r="BD93" s="239">
        <v>1</v>
      </c>
      <c r="BE93" s="239">
        <v>1</v>
      </c>
      <c r="BF93" s="239">
        <v>1</v>
      </c>
      <c r="BG93" s="239"/>
      <c r="BH93" s="239">
        <v>1</v>
      </c>
      <c r="BI93" s="239">
        <v>1</v>
      </c>
      <c r="BJ93" s="239">
        <f t="shared" si="59"/>
        <v>400</v>
      </c>
      <c r="BK93" s="239">
        <f t="shared" si="60"/>
        <v>1000</v>
      </c>
      <c r="BL93" s="239">
        <v>0</v>
      </c>
    </row>
    <row r="94" spans="1:64" s="32" customFormat="1" ht="12" customHeight="1" x14ac:dyDescent="0.2">
      <c r="A94" s="45" t="str">
        <f t="shared" si="42"/>
        <v>510012017</v>
      </c>
      <c r="B94" s="46">
        <v>5.0999999999999996</v>
      </c>
      <c r="C94" s="47" t="s">
        <v>218</v>
      </c>
      <c r="D94" s="46" t="s">
        <v>181</v>
      </c>
      <c r="E94" s="48">
        <v>0</v>
      </c>
      <c r="F94" s="49">
        <v>1.35</v>
      </c>
      <c r="G94" s="46" t="s">
        <v>106</v>
      </c>
      <c r="H94" s="46">
        <f>'Wind Conditions'!$C$6</f>
        <v>12</v>
      </c>
      <c r="I94" s="471">
        <f>'Wind Conditions'!$C$20</f>
        <v>9.8021333333333349E-2</v>
      </c>
      <c r="J94" s="56">
        <f>'Wind Conditions'!$D$20</f>
        <v>7.0999999999999994E-2</v>
      </c>
      <c r="K94" s="46" t="str">
        <f t="shared" si="66"/>
        <v>Q</v>
      </c>
      <c r="L94" s="46">
        <f t="shared" si="67"/>
        <v>120</v>
      </c>
      <c r="M94" s="49">
        <v>0</v>
      </c>
      <c r="N94" s="46" t="s">
        <v>210</v>
      </c>
      <c r="O94" s="61">
        <f>'Wave and Current Conditions'!$O$13</f>
        <v>1.4727272727272727</v>
      </c>
      <c r="P94" s="61">
        <f>'Wave and Current Conditions'!$AD$13</f>
        <v>7.6416666666666657</v>
      </c>
      <c r="Q94" s="46">
        <f t="shared" si="68"/>
        <v>17</v>
      </c>
      <c r="R94" s="46">
        <f t="shared" si="43"/>
        <v>120</v>
      </c>
      <c r="S94" s="62" t="s">
        <v>205</v>
      </c>
      <c r="T94" s="32">
        <f t="shared" si="44"/>
        <v>120</v>
      </c>
      <c r="U94" s="66">
        <f>'Wave and Current Conditions'!$D$98</f>
        <v>0.12</v>
      </c>
      <c r="V94" s="46">
        <v>400</v>
      </c>
      <c r="W94" s="46">
        <v>600</v>
      </c>
      <c r="X94" s="49">
        <v>0.01</v>
      </c>
      <c r="Y94" s="248"/>
      <c r="Z94" s="239"/>
      <c r="AA94" s="239"/>
      <c r="AB94" s="239" t="str">
        <f t="shared" si="45"/>
        <v>'510012017'</v>
      </c>
      <c r="AC94" s="251" t="str">
        <f t="shared" si="61"/>
        <v>'SDE'</v>
      </c>
      <c r="AD94" s="239">
        <f t="shared" si="46"/>
        <v>120</v>
      </c>
      <c r="AE94" s="239">
        <f t="shared" si="47"/>
        <v>12</v>
      </c>
      <c r="AF94" s="239">
        <f t="shared" si="62"/>
        <v>1</v>
      </c>
      <c r="AG94" s="239" t="str">
        <f t="shared" si="48"/>
        <v>'Q'</v>
      </c>
      <c r="AH94" s="239">
        <f t="shared" si="63"/>
        <v>30</v>
      </c>
      <c r="AI94" s="268">
        <f t="shared" si="49"/>
        <v>120</v>
      </c>
      <c r="AJ94" s="249">
        <f t="shared" si="65"/>
        <v>1.4727272727272727</v>
      </c>
      <c r="AK94" s="249">
        <f t="shared" si="65"/>
        <v>7.6416666666666657</v>
      </c>
      <c r="AL94" s="239">
        <f t="shared" si="52"/>
        <v>2.4</v>
      </c>
      <c r="AM94" s="239">
        <f t="shared" si="53"/>
        <v>17</v>
      </c>
      <c r="AN94" s="239">
        <v>0</v>
      </c>
      <c r="AO94" s="239">
        <v>15</v>
      </c>
      <c r="AP94" s="239">
        <f t="shared" si="54"/>
        <v>2.4</v>
      </c>
      <c r="AQ94" s="239">
        <v>0</v>
      </c>
      <c r="AR94" s="239">
        <v>0</v>
      </c>
      <c r="AS94" s="239">
        <f t="shared" si="55"/>
        <v>120</v>
      </c>
      <c r="AT94" s="239">
        <f t="shared" si="56"/>
        <v>0.12</v>
      </c>
      <c r="AU94" s="239" t="s">
        <v>14</v>
      </c>
      <c r="AV94" s="239" t="s">
        <v>15</v>
      </c>
      <c r="AW94" s="239" t="s">
        <v>14</v>
      </c>
      <c r="AX94" s="239" t="s">
        <v>15</v>
      </c>
      <c r="AY94" s="239">
        <v>0</v>
      </c>
      <c r="AZ94" s="239">
        <v>0</v>
      </c>
      <c r="BA94" s="239">
        <f t="shared" si="64"/>
        <v>1</v>
      </c>
      <c r="BB94" s="239">
        <f t="shared" si="57"/>
        <v>0</v>
      </c>
      <c r="BC94" s="239">
        <f t="shared" si="58"/>
        <v>1000</v>
      </c>
      <c r="BD94" s="239">
        <v>1</v>
      </c>
      <c r="BE94" s="239">
        <v>1</v>
      </c>
      <c r="BF94" s="239">
        <v>1</v>
      </c>
      <c r="BG94" s="239"/>
      <c r="BH94" s="239">
        <v>1</v>
      </c>
      <c r="BI94" s="239">
        <v>1</v>
      </c>
      <c r="BJ94" s="239">
        <f t="shared" si="59"/>
        <v>400</v>
      </c>
      <c r="BK94" s="239">
        <f t="shared" si="60"/>
        <v>1000</v>
      </c>
      <c r="BL94" s="239">
        <v>0</v>
      </c>
    </row>
    <row r="95" spans="1:64" s="33" customFormat="1" ht="12" customHeight="1" x14ac:dyDescent="0.2">
      <c r="A95" s="50" t="str">
        <f t="shared" si="42"/>
        <v>510012018</v>
      </c>
      <c r="B95" s="46">
        <v>5.0999999999999996</v>
      </c>
      <c r="C95" s="47" t="s">
        <v>218</v>
      </c>
      <c r="D95" s="51" t="s">
        <v>181</v>
      </c>
      <c r="E95" s="52">
        <v>0</v>
      </c>
      <c r="F95" s="53">
        <v>1.35</v>
      </c>
      <c r="G95" s="51" t="s">
        <v>106</v>
      </c>
      <c r="H95" s="51">
        <f>'Wind Conditions'!$C$6</f>
        <v>12</v>
      </c>
      <c r="I95" s="472">
        <f>'Wind Conditions'!$C$20</f>
        <v>9.8021333333333349E-2</v>
      </c>
      <c r="J95" s="57">
        <f>'Wind Conditions'!$D$20</f>
        <v>7.0999999999999994E-2</v>
      </c>
      <c r="K95" s="51" t="str">
        <f t="shared" si="66"/>
        <v>R</v>
      </c>
      <c r="L95" s="51">
        <f t="shared" si="67"/>
        <v>120</v>
      </c>
      <c r="M95" s="49">
        <v>0</v>
      </c>
      <c r="N95" s="46" t="s">
        <v>210</v>
      </c>
      <c r="O95" s="61">
        <f>'Wave and Current Conditions'!$O$13</f>
        <v>1.4727272727272727</v>
      </c>
      <c r="P95" s="61">
        <f>'Wave and Current Conditions'!$AD$13</f>
        <v>7.6416666666666657</v>
      </c>
      <c r="Q95" s="51">
        <f t="shared" si="68"/>
        <v>18</v>
      </c>
      <c r="R95" s="51">
        <f t="shared" si="43"/>
        <v>120</v>
      </c>
      <c r="S95" s="62" t="s">
        <v>205</v>
      </c>
      <c r="T95" s="33">
        <f t="shared" si="44"/>
        <v>120</v>
      </c>
      <c r="U95" s="66">
        <f>'Wave and Current Conditions'!$D$98</f>
        <v>0.12</v>
      </c>
      <c r="V95" s="46">
        <v>400</v>
      </c>
      <c r="W95" s="46">
        <v>600</v>
      </c>
      <c r="X95" s="53">
        <v>0.01</v>
      </c>
      <c r="Y95" s="252"/>
      <c r="Z95" s="250"/>
      <c r="AA95" s="250"/>
      <c r="AB95" s="239" t="str">
        <f t="shared" si="45"/>
        <v>'510012018'</v>
      </c>
      <c r="AC95" s="251" t="str">
        <f t="shared" si="61"/>
        <v>'SDE'</v>
      </c>
      <c r="AD95" s="239">
        <f t="shared" si="46"/>
        <v>120</v>
      </c>
      <c r="AE95" s="239">
        <f t="shared" si="47"/>
        <v>12</v>
      </c>
      <c r="AF95" s="239">
        <f t="shared" si="62"/>
        <v>1</v>
      </c>
      <c r="AG95" s="239" t="str">
        <f t="shared" si="48"/>
        <v>'R'</v>
      </c>
      <c r="AH95" s="239">
        <f t="shared" si="63"/>
        <v>30</v>
      </c>
      <c r="AI95" s="268">
        <f t="shared" si="49"/>
        <v>120</v>
      </c>
      <c r="AJ95" s="249">
        <f t="shared" si="65"/>
        <v>1.4727272727272727</v>
      </c>
      <c r="AK95" s="249">
        <f t="shared" si="65"/>
        <v>7.6416666666666657</v>
      </c>
      <c r="AL95" s="239">
        <f t="shared" si="52"/>
        <v>2.4</v>
      </c>
      <c r="AM95" s="239">
        <f t="shared" si="53"/>
        <v>18</v>
      </c>
      <c r="AN95" s="239">
        <v>0</v>
      </c>
      <c r="AO95" s="239">
        <v>15</v>
      </c>
      <c r="AP95" s="239">
        <f t="shared" si="54"/>
        <v>2.4</v>
      </c>
      <c r="AQ95" s="239">
        <v>0</v>
      </c>
      <c r="AR95" s="239">
        <v>0</v>
      </c>
      <c r="AS95" s="239">
        <f t="shared" si="55"/>
        <v>120</v>
      </c>
      <c r="AT95" s="239">
        <f t="shared" si="56"/>
        <v>0.12</v>
      </c>
      <c r="AU95" s="239" t="s">
        <v>14</v>
      </c>
      <c r="AV95" s="239" t="s">
        <v>15</v>
      </c>
      <c r="AW95" s="239" t="s">
        <v>14</v>
      </c>
      <c r="AX95" s="239" t="s">
        <v>15</v>
      </c>
      <c r="AY95" s="239">
        <v>0</v>
      </c>
      <c r="AZ95" s="239">
        <v>0</v>
      </c>
      <c r="BA95" s="239">
        <f t="shared" si="64"/>
        <v>1</v>
      </c>
      <c r="BB95" s="239">
        <f t="shared" si="57"/>
        <v>0</v>
      </c>
      <c r="BC95" s="239">
        <f t="shared" si="58"/>
        <v>1000</v>
      </c>
      <c r="BD95" s="239">
        <v>1</v>
      </c>
      <c r="BE95" s="239">
        <v>1</v>
      </c>
      <c r="BF95" s="239">
        <v>1</v>
      </c>
      <c r="BG95" s="239"/>
      <c r="BH95" s="239">
        <v>1</v>
      </c>
      <c r="BI95" s="239">
        <v>1</v>
      </c>
      <c r="BJ95" s="239">
        <f t="shared" si="59"/>
        <v>400</v>
      </c>
      <c r="BK95" s="239">
        <f t="shared" si="60"/>
        <v>1000</v>
      </c>
      <c r="BL95" s="239">
        <v>0</v>
      </c>
    </row>
    <row r="96" spans="1:64" s="32" customFormat="1" ht="12" customHeight="1" x14ac:dyDescent="0.2">
      <c r="A96" s="45" t="str">
        <f t="shared" si="42"/>
        <v>510015001</v>
      </c>
      <c r="B96" s="46">
        <v>5.0999999999999996</v>
      </c>
      <c r="C96" s="47" t="s">
        <v>218</v>
      </c>
      <c r="D96" s="46" t="s">
        <v>181</v>
      </c>
      <c r="E96" s="48">
        <v>0</v>
      </c>
      <c r="F96" s="49">
        <v>1.35</v>
      </c>
      <c r="G96" s="46" t="s">
        <v>106</v>
      </c>
      <c r="H96" s="46">
        <f>'Wind Conditions'!$C$6</f>
        <v>12</v>
      </c>
      <c r="I96" s="471">
        <f>'Wind Conditions'!$C$20</f>
        <v>9.8021333333333349E-2</v>
      </c>
      <c r="J96" s="56">
        <f>'Wind Conditions'!$D$20</f>
        <v>7.0999999999999994E-2</v>
      </c>
      <c r="K96" s="46" t="str">
        <f t="shared" si="66"/>
        <v>A</v>
      </c>
      <c r="L96" s="46">
        <f t="shared" si="67"/>
        <v>150</v>
      </c>
      <c r="M96" s="49">
        <v>0</v>
      </c>
      <c r="N96" s="46" t="s">
        <v>210</v>
      </c>
      <c r="O96" s="61">
        <f>'Wave and Current Conditions'!$O$13</f>
        <v>1.4727272727272727</v>
      </c>
      <c r="P96" s="61">
        <f>'Wave and Current Conditions'!$AD$13</f>
        <v>7.6416666666666657</v>
      </c>
      <c r="Q96" s="46">
        <f t="shared" si="68"/>
        <v>1</v>
      </c>
      <c r="R96" s="46">
        <f t="shared" si="43"/>
        <v>150</v>
      </c>
      <c r="S96" s="62" t="s">
        <v>205</v>
      </c>
      <c r="T96" s="32">
        <f t="shared" si="44"/>
        <v>150</v>
      </c>
      <c r="U96" s="66">
        <f>'Wave and Current Conditions'!$D$98</f>
        <v>0.12</v>
      </c>
      <c r="V96" s="46">
        <v>400</v>
      </c>
      <c r="W96" s="46">
        <v>600</v>
      </c>
      <c r="X96" s="49">
        <v>0.01</v>
      </c>
      <c r="Y96" s="248"/>
      <c r="Z96" s="239"/>
      <c r="AA96" s="239"/>
      <c r="AB96" s="239" t="str">
        <f t="shared" si="45"/>
        <v>'510015001'</v>
      </c>
      <c r="AC96" s="251" t="str">
        <f t="shared" si="61"/>
        <v>'SDE'</v>
      </c>
      <c r="AD96" s="239">
        <f t="shared" si="46"/>
        <v>150</v>
      </c>
      <c r="AE96" s="239">
        <f t="shared" si="47"/>
        <v>12</v>
      </c>
      <c r="AF96" s="239">
        <f t="shared" si="62"/>
        <v>1</v>
      </c>
      <c r="AG96" s="239" t="str">
        <f t="shared" si="48"/>
        <v>'A'</v>
      </c>
      <c r="AH96" s="239">
        <f t="shared" si="63"/>
        <v>30</v>
      </c>
      <c r="AI96" s="268">
        <f t="shared" si="49"/>
        <v>150</v>
      </c>
      <c r="AJ96" s="249">
        <f t="shared" si="65"/>
        <v>1.4727272727272727</v>
      </c>
      <c r="AK96" s="249">
        <f t="shared" si="65"/>
        <v>7.6416666666666657</v>
      </c>
      <c r="AL96" s="239">
        <f t="shared" si="52"/>
        <v>2.4</v>
      </c>
      <c r="AM96" s="239">
        <f t="shared" si="53"/>
        <v>1</v>
      </c>
      <c r="AN96" s="239">
        <v>0</v>
      </c>
      <c r="AO96" s="239">
        <v>15</v>
      </c>
      <c r="AP96" s="239">
        <f t="shared" si="54"/>
        <v>2.4</v>
      </c>
      <c r="AQ96" s="239">
        <v>0</v>
      </c>
      <c r="AR96" s="239">
        <v>0</v>
      </c>
      <c r="AS96" s="239">
        <f t="shared" si="55"/>
        <v>150</v>
      </c>
      <c r="AT96" s="239">
        <f t="shared" si="56"/>
        <v>0.12</v>
      </c>
      <c r="AU96" s="239" t="s">
        <v>14</v>
      </c>
      <c r="AV96" s="239" t="s">
        <v>15</v>
      </c>
      <c r="AW96" s="239" t="s">
        <v>14</v>
      </c>
      <c r="AX96" s="239" t="s">
        <v>15</v>
      </c>
      <c r="AY96" s="239">
        <v>0</v>
      </c>
      <c r="AZ96" s="239">
        <v>0</v>
      </c>
      <c r="BA96" s="239">
        <f t="shared" si="64"/>
        <v>1</v>
      </c>
      <c r="BB96" s="239">
        <f t="shared" si="57"/>
        <v>0</v>
      </c>
      <c r="BC96" s="239">
        <f t="shared" si="58"/>
        <v>1000</v>
      </c>
      <c r="BD96" s="239">
        <v>1</v>
      </c>
      <c r="BE96" s="239">
        <v>1</v>
      </c>
      <c r="BF96" s="239">
        <v>1</v>
      </c>
      <c r="BG96" s="239"/>
      <c r="BH96" s="239">
        <v>1</v>
      </c>
      <c r="BI96" s="239">
        <v>1</v>
      </c>
      <c r="BJ96" s="239">
        <f t="shared" si="59"/>
        <v>400</v>
      </c>
      <c r="BK96" s="239">
        <f t="shared" si="60"/>
        <v>1000</v>
      </c>
      <c r="BL96" s="239">
        <v>0</v>
      </c>
    </row>
    <row r="97" spans="1:64" s="32" customFormat="1" ht="12" customHeight="1" x14ac:dyDescent="0.2">
      <c r="A97" s="45" t="str">
        <f t="shared" si="42"/>
        <v>510015002</v>
      </c>
      <c r="B97" s="46">
        <v>5.0999999999999996</v>
      </c>
      <c r="C97" s="47" t="s">
        <v>218</v>
      </c>
      <c r="D97" s="46" t="s">
        <v>181</v>
      </c>
      <c r="E97" s="48">
        <v>0</v>
      </c>
      <c r="F97" s="49">
        <v>1.35</v>
      </c>
      <c r="G97" s="46" t="s">
        <v>106</v>
      </c>
      <c r="H97" s="46">
        <f>'Wind Conditions'!$C$6</f>
        <v>12</v>
      </c>
      <c r="I97" s="471">
        <f>'Wind Conditions'!$C$20</f>
        <v>9.8021333333333349E-2</v>
      </c>
      <c r="J97" s="56">
        <f>'Wind Conditions'!$D$20</f>
        <v>7.0999999999999994E-2</v>
      </c>
      <c r="K97" s="46" t="str">
        <f t="shared" si="66"/>
        <v>B</v>
      </c>
      <c r="L97" s="46">
        <f t="shared" si="67"/>
        <v>150</v>
      </c>
      <c r="M97" s="49">
        <v>0</v>
      </c>
      <c r="N97" s="46" t="s">
        <v>210</v>
      </c>
      <c r="O97" s="61">
        <f>'Wave and Current Conditions'!$O$13</f>
        <v>1.4727272727272727</v>
      </c>
      <c r="P97" s="61">
        <f>'Wave and Current Conditions'!$AD$13</f>
        <v>7.6416666666666657</v>
      </c>
      <c r="Q97" s="46">
        <f t="shared" si="68"/>
        <v>2</v>
      </c>
      <c r="R97" s="46">
        <f t="shared" si="43"/>
        <v>150</v>
      </c>
      <c r="S97" s="62" t="s">
        <v>205</v>
      </c>
      <c r="T97" s="32">
        <f t="shared" si="44"/>
        <v>150</v>
      </c>
      <c r="U97" s="66">
        <f>'Wave and Current Conditions'!$D$98</f>
        <v>0.12</v>
      </c>
      <c r="V97" s="46">
        <v>400</v>
      </c>
      <c r="W97" s="46">
        <v>600</v>
      </c>
      <c r="X97" s="49">
        <v>0.01</v>
      </c>
      <c r="Y97" s="248"/>
      <c r="Z97" s="239"/>
      <c r="AA97" s="239"/>
      <c r="AB97" s="239" t="str">
        <f t="shared" si="45"/>
        <v>'510015002'</v>
      </c>
      <c r="AC97" s="251" t="str">
        <f t="shared" si="61"/>
        <v>'SDE'</v>
      </c>
      <c r="AD97" s="239">
        <f t="shared" si="46"/>
        <v>150</v>
      </c>
      <c r="AE97" s="239">
        <f t="shared" si="47"/>
        <v>12</v>
      </c>
      <c r="AF97" s="239">
        <f t="shared" si="62"/>
        <v>1</v>
      </c>
      <c r="AG97" s="239" t="str">
        <f t="shared" si="48"/>
        <v>'B'</v>
      </c>
      <c r="AH97" s="239">
        <f t="shared" si="63"/>
        <v>30</v>
      </c>
      <c r="AI97" s="268">
        <f t="shared" si="49"/>
        <v>150</v>
      </c>
      <c r="AJ97" s="249">
        <f t="shared" si="65"/>
        <v>1.4727272727272727</v>
      </c>
      <c r="AK97" s="249">
        <f t="shared" si="65"/>
        <v>7.6416666666666657</v>
      </c>
      <c r="AL97" s="239">
        <f t="shared" si="52"/>
        <v>2.4</v>
      </c>
      <c r="AM97" s="239">
        <f t="shared" si="53"/>
        <v>2</v>
      </c>
      <c r="AN97" s="239">
        <v>0</v>
      </c>
      <c r="AO97" s="239">
        <v>15</v>
      </c>
      <c r="AP97" s="239">
        <f t="shared" si="54"/>
        <v>2.4</v>
      </c>
      <c r="AQ97" s="239">
        <v>0</v>
      </c>
      <c r="AR97" s="239">
        <v>0</v>
      </c>
      <c r="AS97" s="239">
        <f t="shared" si="55"/>
        <v>150</v>
      </c>
      <c r="AT97" s="239">
        <f t="shared" si="56"/>
        <v>0.12</v>
      </c>
      <c r="AU97" s="239" t="s">
        <v>14</v>
      </c>
      <c r="AV97" s="239" t="s">
        <v>15</v>
      </c>
      <c r="AW97" s="239" t="s">
        <v>14</v>
      </c>
      <c r="AX97" s="239" t="s">
        <v>15</v>
      </c>
      <c r="AY97" s="239">
        <v>0</v>
      </c>
      <c r="AZ97" s="239">
        <v>0</v>
      </c>
      <c r="BA97" s="239">
        <f t="shared" si="64"/>
        <v>1</v>
      </c>
      <c r="BB97" s="239">
        <f t="shared" si="57"/>
        <v>0</v>
      </c>
      <c r="BC97" s="239">
        <f t="shared" si="58"/>
        <v>1000</v>
      </c>
      <c r="BD97" s="239">
        <v>1</v>
      </c>
      <c r="BE97" s="239">
        <v>1</v>
      </c>
      <c r="BF97" s="239">
        <v>1</v>
      </c>
      <c r="BG97" s="239"/>
      <c r="BH97" s="239">
        <v>1</v>
      </c>
      <c r="BI97" s="239">
        <v>1</v>
      </c>
      <c r="BJ97" s="239">
        <f t="shared" si="59"/>
        <v>400</v>
      </c>
      <c r="BK97" s="239">
        <f t="shared" si="60"/>
        <v>1000</v>
      </c>
      <c r="BL97" s="239">
        <v>0</v>
      </c>
    </row>
    <row r="98" spans="1:64" s="33" customFormat="1" ht="12" customHeight="1" x14ac:dyDescent="0.2">
      <c r="A98" s="45" t="str">
        <f t="shared" si="42"/>
        <v>510015003</v>
      </c>
      <c r="B98" s="46">
        <v>5.0999999999999996</v>
      </c>
      <c r="C98" s="47" t="s">
        <v>218</v>
      </c>
      <c r="D98" s="46" t="s">
        <v>181</v>
      </c>
      <c r="E98" s="48">
        <v>0</v>
      </c>
      <c r="F98" s="49">
        <v>1.35</v>
      </c>
      <c r="G98" s="46" t="s">
        <v>106</v>
      </c>
      <c r="H98" s="46">
        <f>'Wind Conditions'!$C$6</f>
        <v>12</v>
      </c>
      <c r="I98" s="471">
        <f>'Wind Conditions'!$C$20</f>
        <v>9.8021333333333349E-2</v>
      </c>
      <c r="J98" s="56">
        <f>'Wind Conditions'!$D$20</f>
        <v>7.0999999999999994E-2</v>
      </c>
      <c r="K98" s="46" t="str">
        <f t="shared" si="66"/>
        <v>C</v>
      </c>
      <c r="L98" s="46">
        <f t="shared" si="67"/>
        <v>150</v>
      </c>
      <c r="M98" s="49">
        <v>0</v>
      </c>
      <c r="N98" s="46" t="s">
        <v>210</v>
      </c>
      <c r="O98" s="61">
        <f>'Wave and Current Conditions'!$O$13</f>
        <v>1.4727272727272727</v>
      </c>
      <c r="P98" s="61">
        <f>'Wave and Current Conditions'!$AD$13</f>
        <v>7.6416666666666657</v>
      </c>
      <c r="Q98" s="46">
        <f t="shared" si="68"/>
        <v>3</v>
      </c>
      <c r="R98" s="46">
        <f t="shared" si="43"/>
        <v>150</v>
      </c>
      <c r="S98" s="62" t="s">
        <v>205</v>
      </c>
      <c r="T98" s="32">
        <f t="shared" si="44"/>
        <v>150</v>
      </c>
      <c r="U98" s="66">
        <f>'Wave and Current Conditions'!$D$98</f>
        <v>0.12</v>
      </c>
      <c r="V98" s="46">
        <v>400</v>
      </c>
      <c r="W98" s="46">
        <v>600</v>
      </c>
      <c r="X98" s="49">
        <v>0.01</v>
      </c>
      <c r="Y98" s="248"/>
      <c r="Z98" s="250"/>
      <c r="AA98" s="250"/>
      <c r="AB98" s="239" t="str">
        <f t="shared" si="45"/>
        <v>'510015003'</v>
      </c>
      <c r="AC98" s="251" t="str">
        <f t="shared" si="61"/>
        <v>'SDE'</v>
      </c>
      <c r="AD98" s="239">
        <f t="shared" si="46"/>
        <v>150</v>
      </c>
      <c r="AE98" s="239">
        <f t="shared" si="47"/>
        <v>12</v>
      </c>
      <c r="AF98" s="239">
        <f t="shared" si="62"/>
        <v>1</v>
      </c>
      <c r="AG98" s="239" t="str">
        <f t="shared" si="48"/>
        <v>'C'</v>
      </c>
      <c r="AH98" s="239">
        <f t="shared" si="63"/>
        <v>30</v>
      </c>
      <c r="AI98" s="268">
        <f t="shared" si="49"/>
        <v>150</v>
      </c>
      <c r="AJ98" s="249">
        <f t="shared" si="65"/>
        <v>1.4727272727272727</v>
      </c>
      <c r="AK98" s="249">
        <f t="shared" si="65"/>
        <v>7.6416666666666657</v>
      </c>
      <c r="AL98" s="239">
        <f t="shared" si="52"/>
        <v>2.4</v>
      </c>
      <c r="AM98" s="239">
        <f t="shared" si="53"/>
        <v>3</v>
      </c>
      <c r="AN98" s="239">
        <v>0</v>
      </c>
      <c r="AO98" s="239">
        <v>15</v>
      </c>
      <c r="AP98" s="239">
        <f t="shared" si="54"/>
        <v>2.4</v>
      </c>
      <c r="AQ98" s="239">
        <v>0</v>
      </c>
      <c r="AR98" s="239">
        <v>0</v>
      </c>
      <c r="AS98" s="239">
        <f t="shared" si="55"/>
        <v>150</v>
      </c>
      <c r="AT98" s="239">
        <f t="shared" si="56"/>
        <v>0.12</v>
      </c>
      <c r="AU98" s="239" t="s">
        <v>14</v>
      </c>
      <c r="AV98" s="239" t="s">
        <v>15</v>
      </c>
      <c r="AW98" s="239" t="s">
        <v>14</v>
      </c>
      <c r="AX98" s="239" t="s">
        <v>15</v>
      </c>
      <c r="AY98" s="239">
        <v>0</v>
      </c>
      <c r="AZ98" s="239">
        <v>0</v>
      </c>
      <c r="BA98" s="239">
        <f t="shared" si="64"/>
        <v>1</v>
      </c>
      <c r="BB98" s="239">
        <f t="shared" si="57"/>
        <v>0</v>
      </c>
      <c r="BC98" s="239">
        <f t="shared" si="58"/>
        <v>1000</v>
      </c>
      <c r="BD98" s="239">
        <v>1</v>
      </c>
      <c r="BE98" s="239">
        <v>1</v>
      </c>
      <c r="BF98" s="239">
        <v>1</v>
      </c>
      <c r="BG98" s="239"/>
      <c r="BH98" s="239">
        <v>1</v>
      </c>
      <c r="BI98" s="239">
        <v>1</v>
      </c>
      <c r="BJ98" s="239">
        <f t="shared" si="59"/>
        <v>400</v>
      </c>
      <c r="BK98" s="239">
        <f t="shared" si="60"/>
        <v>1000</v>
      </c>
      <c r="BL98" s="239">
        <v>0</v>
      </c>
    </row>
    <row r="99" spans="1:64" s="32" customFormat="1" ht="12" customHeight="1" x14ac:dyDescent="0.2">
      <c r="A99" s="45" t="str">
        <f t="shared" si="42"/>
        <v>510015004</v>
      </c>
      <c r="B99" s="46">
        <v>5.0999999999999996</v>
      </c>
      <c r="C99" s="47" t="s">
        <v>218</v>
      </c>
      <c r="D99" s="46" t="s">
        <v>181</v>
      </c>
      <c r="E99" s="48">
        <v>0</v>
      </c>
      <c r="F99" s="49">
        <v>1.35</v>
      </c>
      <c r="G99" s="45" t="s">
        <v>106</v>
      </c>
      <c r="H99" s="46">
        <f>'Wind Conditions'!$C$6</f>
        <v>12</v>
      </c>
      <c r="I99" s="471">
        <f>'Wind Conditions'!$C$20</f>
        <v>9.8021333333333349E-2</v>
      </c>
      <c r="J99" s="56">
        <f>'Wind Conditions'!$D$20</f>
        <v>7.0999999999999994E-2</v>
      </c>
      <c r="K99" s="46" t="str">
        <f t="shared" si="66"/>
        <v>D</v>
      </c>
      <c r="L99" s="46">
        <f t="shared" si="67"/>
        <v>150</v>
      </c>
      <c r="M99" s="49">
        <v>0</v>
      </c>
      <c r="N99" s="46" t="s">
        <v>210</v>
      </c>
      <c r="O99" s="61">
        <f>'Wave and Current Conditions'!$O$13</f>
        <v>1.4727272727272727</v>
      </c>
      <c r="P99" s="61">
        <f>'Wave and Current Conditions'!$AD$13</f>
        <v>7.6416666666666657</v>
      </c>
      <c r="Q99" s="46">
        <f t="shared" si="68"/>
        <v>4</v>
      </c>
      <c r="R99" s="46">
        <f t="shared" si="43"/>
        <v>150</v>
      </c>
      <c r="S99" s="62" t="s">
        <v>205</v>
      </c>
      <c r="T99" s="32">
        <f t="shared" si="44"/>
        <v>150</v>
      </c>
      <c r="U99" s="66">
        <f>'Wave and Current Conditions'!$D$98</f>
        <v>0.12</v>
      </c>
      <c r="V99" s="46">
        <v>400</v>
      </c>
      <c r="W99" s="46">
        <v>600</v>
      </c>
      <c r="X99" s="49">
        <v>0.01</v>
      </c>
      <c r="Y99" s="248"/>
      <c r="Z99" s="239"/>
      <c r="AA99" s="239"/>
      <c r="AB99" s="239" t="str">
        <f t="shared" si="45"/>
        <v>'510015004'</v>
      </c>
      <c r="AC99" s="251" t="str">
        <f t="shared" si="61"/>
        <v>'SDE'</v>
      </c>
      <c r="AD99" s="239">
        <f t="shared" si="46"/>
        <v>150</v>
      </c>
      <c r="AE99" s="239">
        <f t="shared" si="47"/>
        <v>12</v>
      </c>
      <c r="AF99" s="239">
        <f t="shared" si="62"/>
        <v>1</v>
      </c>
      <c r="AG99" s="239" t="str">
        <f t="shared" si="48"/>
        <v>'D'</v>
      </c>
      <c r="AH99" s="239">
        <f t="shared" si="63"/>
        <v>30</v>
      </c>
      <c r="AI99" s="268">
        <f t="shared" si="49"/>
        <v>150</v>
      </c>
      <c r="AJ99" s="249">
        <f t="shared" si="65"/>
        <v>1.4727272727272727</v>
      </c>
      <c r="AK99" s="249">
        <f t="shared" si="65"/>
        <v>7.6416666666666657</v>
      </c>
      <c r="AL99" s="239">
        <f t="shared" si="52"/>
        <v>2.4</v>
      </c>
      <c r="AM99" s="239">
        <f t="shared" si="53"/>
        <v>4</v>
      </c>
      <c r="AN99" s="239">
        <v>0</v>
      </c>
      <c r="AO99" s="239">
        <v>15</v>
      </c>
      <c r="AP99" s="239">
        <f t="shared" si="54"/>
        <v>2.4</v>
      </c>
      <c r="AQ99" s="239">
        <v>0</v>
      </c>
      <c r="AR99" s="239">
        <v>0</v>
      </c>
      <c r="AS99" s="239">
        <f t="shared" si="55"/>
        <v>150</v>
      </c>
      <c r="AT99" s="239">
        <f t="shared" si="56"/>
        <v>0.12</v>
      </c>
      <c r="AU99" s="239" t="s">
        <v>14</v>
      </c>
      <c r="AV99" s="239" t="s">
        <v>15</v>
      </c>
      <c r="AW99" s="239" t="s">
        <v>14</v>
      </c>
      <c r="AX99" s="239" t="s">
        <v>15</v>
      </c>
      <c r="AY99" s="239">
        <v>0</v>
      </c>
      <c r="AZ99" s="239">
        <v>0</v>
      </c>
      <c r="BA99" s="239">
        <f t="shared" si="64"/>
        <v>1</v>
      </c>
      <c r="BB99" s="239">
        <f t="shared" si="57"/>
        <v>0</v>
      </c>
      <c r="BC99" s="239">
        <f t="shared" si="58"/>
        <v>1000</v>
      </c>
      <c r="BD99" s="239">
        <v>1</v>
      </c>
      <c r="BE99" s="239">
        <v>1</v>
      </c>
      <c r="BF99" s="239">
        <v>1</v>
      </c>
      <c r="BG99" s="239"/>
      <c r="BH99" s="239">
        <v>1</v>
      </c>
      <c r="BI99" s="239">
        <v>1</v>
      </c>
      <c r="BJ99" s="239">
        <f t="shared" si="59"/>
        <v>400</v>
      </c>
      <c r="BK99" s="239">
        <f t="shared" si="60"/>
        <v>1000</v>
      </c>
      <c r="BL99" s="239">
        <v>0</v>
      </c>
    </row>
    <row r="100" spans="1:64" s="32" customFormat="1" ht="12" customHeight="1" x14ac:dyDescent="0.2">
      <c r="A100" s="45" t="str">
        <f t="shared" si="42"/>
        <v>510015005</v>
      </c>
      <c r="B100" s="46">
        <v>5.0999999999999996</v>
      </c>
      <c r="C100" s="47" t="s">
        <v>218</v>
      </c>
      <c r="D100" s="46" t="s">
        <v>181</v>
      </c>
      <c r="E100" s="48">
        <v>0</v>
      </c>
      <c r="F100" s="49">
        <v>1.35</v>
      </c>
      <c r="G100" s="46" t="s">
        <v>106</v>
      </c>
      <c r="H100" s="46">
        <f>'Wind Conditions'!$C$6</f>
        <v>12</v>
      </c>
      <c r="I100" s="471">
        <f>'Wind Conditions'!$C$20</f>
        <v>9.8021333333333349E-2</v>
      </c>
      <c r="J100" s="56">
        <f>'Wind Conditions'!$D$20</f>
        <v>7.0999999999999994E-2</v>
      </c>
      <c r="K100" s="46" t="str">
        <f t="shared" si="66"/>
        <v>E</v>
      </c>
      <c r="L100" s="46">
        <f t="shared" si="67"/>
        <v>150</v>
      </c>
      <c r="M100" s="49">
        <v>0</v>
      </c>
      <c r="N100" s="46" t="s">
        <v>210</v>
      </c>
      <c r="O100" s="61">
        <f>'Wave and Current Conditions'!$O$13</f>
        <v>1.4727272727272727</v>
      </c>
      <c r="P100" s="61">
        <f>'Wave and Current Conditions'!$AD$13</f>
        <v>7.6416666666666657</v>
      </c>
      <c r="Q100" s="46">
        <f t="shared" si="68"/>
        <v>5</v>
      </c>
      <c r="R100" s="46">
        <f t="shared" si="43"/>
        <v>150</v>
      </c>
      <c r="S100" s="62" t="s">
        <v>205</v>
      </c>
      <c r="T100" s="32">
        <f t="shared" si="44"/>
        <v>150</v>
      </c>
      <c r="U100" s="66">
        <f>'Wave and Current Conditions'!$D$98</f>
        <v>0.12</v>
      </c>
      <c r="V100" s="46">
        <v>400</v>
      </c>
      <c r="W100" s="46">
        <v>600</v>
      </c>
      <c r="X100" s="49">
        <v>0.01</v>
      </c>
      <c r="Y100" s="248"/>
      <c r="Z100" s="239"/>
      <c r="AA100" s="239"/>
      <c r="AB100" s="239" t="str">
        <f t="shared" si="45"/>
        <v>'510015005'</v>
      </c>
      <c r="AC100" s="251" t="str">
        <f t="shared" si="61"/>
        <v>'SDE'</v>
      </c>
      <c r="AD100" s="239">
        <f t="shared" si="46"/>
        <v>150</v>
      </c>
      <c r="AE100" s="239">
        <f t="shared" si="47"/>
        <v>12</v>
      </c>
      <c r="AF100" s="239">
        <f t="shared" si="62"/>
        <v>1</v>
      </c>
      <c r="AG100" s="239" t="str">
        <f t="shared" si="48"/>
        <v>'E'</v>
      </c>
      <c r="AH100" s="239">
        <f t="shared" si="63"/>
        <v>30</v>
      </c>
      <c r="AI100" s="268">
        <f t="shared" si="49"/>
        <v>150</v>
      </c>
      <c r="AJ100" s="249">
        <f t="shared" si="65"/>
        <v>1.4727272727272727</v>
      </c>
      <c r="AK100" s="249">
        <f t="shared" si="65"/>
        <v>7.6416666666666657</v>
      </c>
      <c r="AL100" s="239">
        <f t="shared" si="52"/>
        <v>2.4</v>
      </c>
      <c r="AM100" s="239">
        <f t="shared" si="53"/>
        <v>5</v>
      </c>
      <c r="AN100" s="239">
        <v>0</v>
      </c>
      <c r="AO100" s="239">
        <v>15</v>
      </c>
      <c r="AP100" s="239">
        <f t="shared" si="54"/>
        <v>2.4</v>
      </c>
      <c r="AQ100" s="239">
        <v>0</v>
      </c>
      <c r="AR100" s="239">
        <v>0</v>
      </c>
      <c r="AS100" s="239">
        <f t="shared" si="55"/>
        <v>150</v>
      </c>
      <c r="AT100" s="239">
        <f t="shared" si="56"/>
        <v>0.12</v>
      </c>
      <c r="AU100" s="239" t="s">
        <v>14</v>
      </c>
      <c r="AV100" s="239" t="s">
        <v>15</v>
      </c>
      <c r="AW100" s="239" t="s">
        <v>14</v>
      </c>
      <c r="AX100" s="239" t="s">
        <v>15</v>
      </c>
      <c r="AY100" s="239">
        <v>0</v>
      </c>
      <c r="AZ100" s="239">
        <v>0</v>
      </c>
      <c r="BA100" s="239">
        <f t="shared" si="64"/>
        <v>1</v>
      </c>
      <c r="BB100" s="239">
        <f t="shared" si="57"/>
        <v>0</v>
      </c>
      <c r="BC100" s="239">
        <f t="shared" si="58"/>
        <v>1000</v>
      </c>
      <c r="BD100" s="239">
        <v>1</v>
      </c>
      <c r="BE100" s="239">
        <v>1</v>
      </c>
      <c r="BF100" s="239">
        <v>1</v>
      </c>
      <c r="BG100" s="239"/>
      <c r="BH100" s="239">
        <v>1</v>
      </c>
      <c r="BI100" s="239">
        <v>1</v>
      </c>
      <c r="BJ100" s="239">
        <f t="shared" si="59"/>
        <v>400</v>
      </c>
      <c r="BK100" s="239">
        <f t="shared" si="60"/>
        <v>1000</v>
      </c>
      <c r="BL100" s="239">
        <v>0</v>
      </c>
    </row>
    <row r="101" spans="1:64" s="33" customFormat="1" ht="12" customHeight="1" x14ac:dyDescent="0.2">
      <c r="A101" s="50" t="str">
        <f t="shared" si="42"/>
        <v>510015006</v>
      </c>
      <c r="B101" s="46">
        <v>5.0999999999999996</v>
      </c>
      <c r="C101" s="47" t="s">
        <v>218</v>
      </c>
      <c r="D101" s="51" t="s">
        <v>181</v>
      </c>
      <c r="E101" s="52">
        <v>0</v>
      </c>
      <c r="F101" s="53">
        <v>1.35</v>
      </c>
      <c r="G101" s="51" t="s">
        <v>106</v>
      </c>
      <c r="H101" s="51">
        <f>'Wind Conditions'!$C$6</f>
        <v>12</v>
      </c>
      <c r="I101" s="472">
        <f>'Wind Conditions'!$C$20</f>
        <v>9.8021333333333349E-2</v>
      </c>
      <c r="J101" s="57">
        <f>'Wind Conditions'!$D$20</f>
        <v>7.0999999999999994E-2</v>
      </c>
      <c r="K101" s="51" t="str">
        <f t="shared" si="66"/>
        <v>F</v>
      </c>
      <c r="L101" s="51">
        <f t="shared" si="67"/>
        <v>150</v>
      </c>
      <c r="M101" s="49">
        <v>0</v>
      </c>
      <c r="N101" s="46" t="s">
        <v>210</v>
      </c>
      <c r="O101" s="61">
        <f>'Wave and Current Conditions'!$O$13</f>
        <v>1.4727272727272727</v>
      </c>
      <c r="P101" s="61">
        <f>'Wave and Current Conditions'!$AD$13</f>
        <v>7.6416666666666657</v>
      </c>
      <c r="Q101" s="51">
        <f t="shared" si="68"/>
        <v>6</v>
      </c>
      <c r="R101" s="51">
        <f t="shared" si="43"/>
        <v>150</v>
      </c>
      <c r="S101" s="62" t="s">
        <v>205</v>
      </c>
      <c r="T101" s="33">
        <f t="shared" si="44"/>
        <v>150</v>
      </c>
      <c r="U101" s="66">
        <f>'Wave and Current Conditions'!$D$98</f>
        <v>0.12</v>
      </c>
      <c r="V101" s="46">
        <v>400</v>
      </c>
      <c r="W101" s="46">
        <v>600</v>
      </c>
      <c r="X101" s="53">
        <v>0.01</v>
      </c>
      <c r="Y101" s="252"/>
      <c r="Z101" s="250"/>
      <c r="AA101" s="250"/>
      <c r="AB101" s="239" t="str">
        <f t="shared" si="45"/>
        <v>'510015006'</v>
      </c>
      <c r="AC101" s="251" t="str">
        <f t="shared" si="61"/>
        <v>'SDE'</v>
      </c>
      <c r="AD101" s="239">
        <f t="shared" si="46"/>
        <v>150</v>
      </c>
      <c r="AE101" s="239">
        <f t="shared" si="47"/>
        <v>12</v>
      </c>
      <c r="AF101" s="239">
        <f t="shared" si="62"/>
        <v>1</v>
      </c>
      <c r="AG101" s="239" t="str">
        <f t="shared" si="48"/>
        <v>'F'</v>
      </c>
      <c r="AH101" s="239">
        <f t="shared" si="63"/>
        <v>30</v>
      </c>
      <c r="AI101" s="268">
        <f t="shared" si="49"/>
        <v>150</v>
      </c>
      <c r="AJ101" s="249">
        <f t="shared" si="65"/>
        <v>1.4727272727272727</v>
      </c>
      <c r="AK101" s="249">
        <f t="shared" si="65"/>
        <v>7.6416666666666657</v>
      </c>
      <c r="AL101" s="239">
        <f t="shared" si="52"/>
        <v>2.4</v>
      </c>
      <c r="AM101" s="239">
        <f t="shared" si="53"/>
        <v>6</v>
      </c>
      <c r="AN101" s="239">
        <v>0</v>
      </c>
      <c r="AO101" s="239">
        <v>15</v>
      </c>
      <c r="AP101" s="239">
        <f t="shared" si="54"/>
        <v>2.4</v>
      </c>
      <c r="AQ101" s="239">
        <v>0</v>
      </c>
      <c r="AR101" s="239">
        <v>0</v>
      </c>
      <c r="AS101" s="239">
        <f t="shared" si="55"/>
        <v>150</v>
      </c>
      <c r="AT101" s="239">
        <f t="shared" si="56"/>
        <v>0.12</v>
      </c>
      <c r="AU101" s="239" t="s">
        <v>14</v>
      </c>
      <c r="AV101" s="239" t="s">
        <v>15</v>
      </c>
      <c r="AW101" s="239" t="s">
        <v>14</v>
      </c>
      <c r="AX101" s="239" t="s">
        <v>15</v>
      </c>
      <c r="AY101" s="239">
        <v>0</v>
      </c>
      <c r="AZ101" s="239">
        <v>0</v>
      </c>
      <c r="BA101" s="239">
        <f t="shared" si="64"/>
        <v>1</v>
      </c>
      <c r="BB101" s="239">
        <f t="shared" si="57"/>
        <v>0</v>
      </c>
      <c r="BC101" s="239">
        <f t="shared" si="58"/>
        <v>1000</v>
      </c>
      <c r="BD101" s="239">
        <v>1</v>
      </c>
      <c r="BE101" s="239">
        <v>1</v>
      </c>
      <c r="BF101" s="239">
        <v>1</v>
      </c>
      <c r="BG101" s="239"/>
      <c r="BH101" s="239">
        <v>1</v>
      </c>
      <c r="BI101" s="239">
        <v>1</v>
      </c>
      <c r="BJ101" s="239">
        <f t="shared" si="59"/>
        <v>400</v>
      </c>
      <c r="BK101" s="239">
        <f t="shared" si="60"/>
        <v>1000</v>
      </c>
      <c r="BL101" s="239">
        <v>0</v>
      </c>
    </row>
    <row r="102" spans="1:64" s="32" customFormat="1" ht="12" customHeight="1" x14ac:dyDescent="0.2">
      <c r="A102" s="45" t="str">
        <f t="shared" ref="A102:A131" si="69">TEXT(B102*10,"00")&amp;TEXT(E102,"00")&amp;TEXT(L102,"000")&amp;TEXT(Q102,"00")</f>
        <v>510015007</v>
      </c>
      <c r="B102" s="46">
        <v>5.0999999999999996</v>
      </c>
      <c r="C102" s="47" t="s">
        <v>218</v>
      </c>
      <c r="D102" s="46" t="s">
        <v>181</v>
      </c>
      <c r="E102" s="48">
        <v>0</v>
      </c>
      <c r="F102" s="49">
        <v>1.35</v>
      </c>
      <c r="G102" s="46" t="s">
        <v>106</v>
      </c>
      <c r="H102" s="46">
        <f>'Wind Conditions'!$C$6</f>
        <v>12</v>
      </c>
      <c r="I102" s="471">
        <f>'Wind Conditions'!$C$20</f>
        <v>9.8021333333333349E-2</v>
      </c>
      <c r="J102" s="56">
        <f>'Wind Conditions'!$D$20</f>
        <v>7.0999999999999994E-2</v>
      </c>
      <c r="K102" s="46" t="str">
        <f t="shared" si="66"/>
        <v>G</v>
      </c>
      <c r="L102" s="46">
        <f t="shared" si="67"/>
        <v>150</v>
      </c>
      <c r="M102" s="49">
        <v>0</v>
      </c>
      <c r="N102" s="46" t="s">
        <v>210</v>
      </c>
      <c r="O102" s="61">
        <f>'Wave and Current Conditions'!$O$13</f>
        <v>1.4727272727272727</v>
      </c>
      <c r="P102" s="61">
        <f>'Wave and Current Conditions'!$AD$13</f>
        <v>7.6416666666666657</v>
      </c>
      <c r="Q102" s="46">
        <f t="shared" si="68"/>
        <v>7</v>
      </c>
      <c r="R102" s="46">
        <f t="shared" ref="R102:R131" si="70">L102</f>
        <v>150</v>
      </c>
      <c r="S102" s="62" t="s">
        <v>205</v>
      </c>
      <c r="T102" s="32">
        <f t="shared" ref="T102:T131" si="71">R102</f>
        <v>150</v>
      </c>
      <c r="U102" s="66">
        <f>'Wave and Current Conditions'!$D$98</f>
        <v>0.12</v>
      </c>
      <c r="V102" s="46">
        <v>400</v>
      </c>
      <c r="W102" s="46">
        <v>600</v>
      </c>
      <c r="X102" s="49">
        <v>0.01</v>
      </c>
      <c r="Y102" s="248"/>
      <c r="Z102" s="239"/>
      <c r="AA102" s="239"/>
      <c r="AB102" s="239" t="str">
        <f t="shared" ref="AB102:AB131" si="72">"'"&amp;A102&amp;"'"</f>
        <v>'510015007'</v>
      </c>
      <c r="AC102" s="251" t="str">
        <f t="shared" si="61"/>
        <v>'SDE'</v>
      </c>
      <c r="AD102" s="239">
        <f t="shared" ref="AD102:AD131" si="73">L102</f>
        <v>150</v>
      </c>
      <c r="AE102" s="239">
        <f t="shared" ref="AE102:AE131" si="74">H102</f>
        <v>12</v>
      </c>
      <c r="AF102" s="239">
        <f t="shared" si="62"/>
        <v>1</v>
      </c>
      <c r="AG102" s="239" t="str">
        <f t="shared" ref="AG102:AG131" si="75">"'"&amp;K102&amp;"'"</f>
        <v>'G'</v>
      </c>
      <c r="AH102" s="239">
        <f t="shared" si="63"/>
        <v>30</v>
      </c>
      <c r="AI102" s="268">
        <f t="shared" ref="AI102:AI131" si="76">R102</f>
        <v>150</v>
      </c>
      <c r="AJ102" s="249">
        <f t="shared" si="65"/>
        <v>1.4727272727272727</v>
      </c>
      <c r="AK102" s="249">
        <f t="shared" si="65"/>
        <v>7.6416666666666657</v>
      </c>
      <c r="AL102" s="239">
        <f t="shared" si="52"/>
        <v>2.4</v>
      </c>
      <c r="AM102" s="239">
        <f t="shared" ref="AM102:AM131" si="77">Q102</f>
        <v>7</v>
      </c>
      <c r="AN102" s="239">
        <v>0</v>
      </c>
      <c r="AO102" s="239">
        <v>15</v>
      </c>
      <c r="AP102" s="239">
        <f t="shared" si="54"/>
        <v>2.4</v>
      </c>
      <c r="AQ102" s="239">
        <v>0</v>
      </c>
      <c r="AR102" s="239">
        <v>0</v>
      </c>
      <c r="AS102" s="239">
        <f t="shared" ref="AS102:AS131" si="78">T102</f>
        <v>150</v>
      </c>
      <c r="AT102" s="239">
        <f t="shared" ref="AT102:AT131" si="79">U102</f>
        <v>0.12</v>
      </c>
      <c r="AU102" s="239" t="s">
        <v>14</v>
      </c>
      <c r="AV102" s="239" t="s">
        <v>15</v>
      </c>
      <c r="AW102" s="239" t="s">
        <v>14</v>
      </c>
      <c r="AX102" s="239" t="s">
        <v>15</v>
      </c>
      <c r="AY102" s="239">
        <v>0</v>
      </c>
      <c r="AZ102" s="239">
        <v>0</v>
      </c>
      <c r="BA102" s="239">
        <f t="shared" si="64"/>
        <v>1</v>
      </c>
      <c r="BB102" s="239">
        <f t="shared" ref="BB102:BB131" si="80">M102</f>
        <v>0</v>
      </c>
      <c r="BC102" s="239">
        <f t="shared" ref="BC102:BC131" si="81">V102+W102</f>
        <v>1000</v>
      </c>
      <c r="BD102" s="239">
        <v>1</v>
      </c>
      <c r="BE102" s="239">
        <v>1</v>
      </c>
      <c r="BF102" s="239">
        <v>1</v>
      </c>
      <c r="BG102" s="239"/>
      <c r="BH102" s="239">
        <v>1</v>
      </c>
      <c r="BI102" s="239">
        <v>1</v>
      </c>
      <c r="BJ102" s="239">
        <f t="shared" ref="BJ102:BJ131" si="82">V102</f>
        <v>400</v>
      </c>
      <c r="BK102" s="239">
        <f t="shared" si="60"/>
        <v>1000</v>
      </c>
      <c r="BL102" s="239">
        <v>0</v>
      </c>
    </row>
    <row r="103" spans="1:64" s="32" customFormat="1" ht="12" customHeight="1" x14ac:dyDescent="0.2">
      <c r="A103" s="45" t="str">
        <f t="shared" si="69"/>
        <v>510015008</v>
      </c>
      <c r="B103" s="46">
        <v>5.0999999999999996</v>
      </c>
      <c r="C103" s="47" t="s">
        <v>218</v>
      </c>
      <c r="D103" s="46" t="s">
        <v>181</v>
      </c>
      <c r="E103" s="48">
        <v>0</v>
      </c>
      <c r="F103" s="49">
        <v>1.35</v>
      </c>
      <c r="G103" s="46" t="s">
        <v>106</v>
      </c>
      <c r="H103" s="46">
        <f>'Wind Conditions'!$C$6</f>
        <v>12</v>
      </c>
      <c r="I103" s="471">
        <f>'Wind Conditions'!$C$20</f>
        <v>9.8021333333333349E-2</v>
      </c>
      <c r="J103" s="56">
        <f>'Wind Conditions'!$D$20</f>
        <v>7.0999999999999994E-2</v>
      </c>
      <c r="K103" s="46" t="str">
        <f t="shared" si="66"/>
        <v>H</v>
      </c>
      <c r="L103" s="46">
        <f t="shared" si="67"/>
        <v>150</v>
      </c>
      <c r="M103" s="49">
        <v>0</v>
      </c>
      <c r="N103" s="46" t="s">
        <v>210</v>
      </c>
      <c r="O103" s="61">
        <f>'Wave and Current Conditions'!$O$13</f>
        <v>1.4727272727272727</v>
      </c>
      <c r="P103" s="61">
        <f>'Wave and Current Conditions'!$AD$13</f>
        <v>7.6416666666666657</v>
      </c>
      <c r="Q103" s="46">
        <f t="shared" si="68"/>
        <v>8</v>
      </c>
      <c r="R103" s="46">
        <f t="shared" si="70"/>
        <v>150</v>
      </c>
      <c r="S103" s="62" t="s">
        <v>205</v>
      </c>
      <c r="T103" s="32">
        <f t="shared" si="71"/>
        <v>150</v>
      </c>
      <c r="U103" s="66">
        <f>'Wave and Current Conditions'!$D$98</f>
        <v>0.12</v>
      </c>
      <c r="V103" s="46">
        <v>400</v>
      </c>
      <c r="W103" s="46">
        <v>600</v>
      </c>
      <c r="X103" s="49">
        <v>0.01</v>
      </c>
      <c r="Y103" s="248"/>
      <c r="Z103" s="239"/>
      <c r="AA103" s="239"/>
      <c r="AB103" s="239" t="str">
        <f t="shared" si="72"/>
        <v>'510015008'</v>
      </c>
      <c r="AC103" s="251" t="str">
        <f t="shared" si="61"/>
        <v>'SDE'</v>
      </c>
      <c r="AD103" s="239">
        <f t="shared" si="73"/>
        <v>150</v>
      </c>
      <c r="AE103" s="239">
        <f t="shared" si="74"/>
        <v>12</v>
      </c>
      <c r="AF103" s="239">
        <f t="shared" si="62"/>
        <v>1</v>
      </c>
      <c r="AG103" s="239" t="str">
        <f t="shared" si="75"/>
        <v>'H'</v>
      </c>
      <c r="AH103" s="239">
        <f t="shared" si="63"/>
        <v>30</v>
      </c>
      <c r="AI103" s="268">
        <f t="shared" si="76"/>
        <v>150</v>
      </c>
      <c r="AJ103" s="249">
        <f t="shared" si="65"/>
        <v>1.4727272727272727</v>
      </c>
      <c r="AK103" s="249">
        <f t="shared" si="65"/>
        <v>7.6416666666666657</v>
      </c>
      <c r="AL103" s="239">
        <f t="shared" si="52"/>
        <v>2.4</v>
      </c>
      <c r="AM103" s="239">
        <f t="shared" si="77"/>
        <v>8</v>
      </c>
      <c r="AN103" s="239">
        <v>0</v>
      </c>
      <c r="AO103" s="239">
        <v>15</v>
      </c>
      <c r="AP103" s="239">
        <f t="shared" si="54"/>
        <v>2.4</v>
      </c>
      <c r="AQ103" s="239">
        <v>0</v>
      </c>
      <c r="AR103" s="239">
        <v>0</v>
      </c>
      <c r="AS103" s="239">
        <f t="shared" si="78"/>
        <v>150</v>
      </c>
      <c r="AT103" s="239">
        <f t="shared" si="79"/>
        <v>0.12</v>
      </c>
      <c r="AU103" s="239" t="s">
        <v>14</v>
      </c>
      <c r="AV103" s="239" t="s">
        <v>15</v>
      </c>
      <c r="AW103" s="239" t="s">
        <v>14</v>
      </c>
      <c r="AX103" s="239" t="s">
        <v>15</v>
      </c>
      <c r="AY103" s="239">
        <v>0</v>
      </c>
      <c r="AZ103" s="239">
        <v>0</v>
      </c>
      <c r="BA103" s="239">
        <f t="shared" si="64"/>
        <v>1</v>
      </c>
      <c r="BB103" s="239">
        <f t="shared" si="80"/>
        <v>0</v>
      </c>
      <c r="BC103" s="239">
        <f t="shared" si="81"/>
        <v>1000</v>
      </c>
      <c r="BD103" s="239">
        <v>1</v>
      </c>
      <c r="BE103" s="239">
        <v>1</v>
      </c>
      <c r="BF103" s="239">
        <v>1</v>
      </c>
      <c r="BG103" s="239"/>
      <c r="BH103" s="239">
        <v>1</v>
      </c>
      <c r="BI103" s="239">
        <v>1</v>
      </c>
      <c r="BJ103" s="239">
        <f t="shared" si="82"/>
        <v>400</v>
      </c>
      <c r="BK103" s="239">
        <f t="shared" si="60"/>
        <v>1000</v>
      </c>
      <c r="BL103" s="239">
        <v>0</v>
      </c>
    </row>
    <row r="104" spans="1:64" s="33" customFormat="1" ht="12" customHeight="1" x14ac:dyDescent="0.2">
      <c r="A104" s="45" t="str">
        <f t="shared" si="69"/>
        <v>510015009</v>
      </c>
      <c r="B104" s="46">
        <v>5.0999999999999996</v>
      </c>
      <c r="C104" s="47" t="s">
        <v>218</v>
      </c>
      <c r="D104" s="46" t="s">
        <v>181</v>
      </c>
      <c r="E104" s="48">
        <v>0</v>
      </c>
      <c r="F104" s="49">
        <v>1.35</v>
      </c>
      <c r="G104" s="46" t="s">
        <v>106</v>
      </c>
      <c r="H104" s="46">
        <f>'Wind Conditions'!$C$6</f>
        <v>12</v>
      </c>
      <c r="I104" s="471">
        <f>'Wind Conditions'!$C$20</f>
        <v>9.8021333333333349E-2</v>
      </c>
      <c r="J104" s="56">
        <f>'Wind Conditions'!$D$20</f>
        <v>7.0999999999999994E-2</v>
      </c>
      <c r="K104" s="46" t="str">
        <f t="shared" si="66"/>
        <v>I</v>
      </c>
      <c r="L104" s="46">
        <f t="shared" si="67"/>
        <v>150</v>
      </c>
      <c r="M104" s="49">
        <v>0</v>
      </c>
      <c r="N104" s="46" t="s">
        <v>210</v>
      </c>
      <c r="O104" s="61">
        <f>'Wave and Current Conditions'!$O$13</f>
        <v>1.4727272727272727</v>
      </c>
      <c r="P104" s="61">
        <f>'Wave and Current Conditions'!$AD$13</f>
        <v>7.6416666666666657</v>
      </c>
      <c r="Q104" s="46">
        <f t="shared" si="68"/>
        <v>9</v>
      </c>
      <c r="R104" s="46">
        <f t="shared" si="70"/>
        <v>150</v>
      </c>
      <c r="S104" s="62" t="s">
        <v>205</v>
      </c>
      <c r="T104" s="32">
        <f t="shared" si="71"/>
        <v>150</v>
      </c>
      <c r="U104" s="66">
        <f>'Wave and Current Conditions'!$D$98</f>
        <v>0.12</v>
      </c>
      <c r="V104" s="46">
        <v>400</v>
      </c>
      <c r="W104" s="46">
        <v>600</v>
      </c>
      <c r="X104" s="49">
        <v>0.01</v>
      </c>
      <c r="Y104" s="248"/>
      <c r="Z104" s="250"/>
      <c r="AA104" s="250"/>
      <c r="AB104" s="239" t="str">
        <f t="shared" si="72"/>
        <v>'510015009'</v>
      </c>
      <c r="AC104" s="251" t="str">
        <f t="shared" si="61"/>
        <v>'SDE'</v>
      </c>
      <c r="AD104" s="239">
        <f t="shared" si="73"/>
        <v>150</v>
      </c>
      <c r="AE104" s="239">
        <f t="shared" si="74"/>
        <v>12</v>
      </c>
      <c r="AF104" s="239">
        <f t="shared" si="62"/>
        <v>1</v>
      </c>
      <c r="AG104" s="239" t="str">
        <f t="shared" si="75"/>
        <v>'I'</v>
      </c>
      <c r="AH104" s="239">
        <f t="shared" si="63"/>
        <v>30</v>
      </c>
      <c r="AI104" s="268">
        <f t="shared" si="76"/>
        <v>150</v>
      </c>
      <c r="AJ104" s="249">
        <f t="shared" si="65"/>
        <v>1.4727272727272727</v>
      </c>
      <c r="AK104" s="249">
        <f t="shared" si="65"/>
        <v>7.6416666666666657</v>
      </c>
      <c r="AL104" s="239">
        <f t="shared" si="52"/>
        <v>2.4</v>
      </c>
      <c r="AM104" s="239">
        <f t="shared" si="77"/>
        <v>9</v>
      </c>
      <c r="AN104" s="239">
        <v>0</v>
      </c>
      <c r="AO104" s="239">
        <v>15</v>
      </c>
      <c r="AP104" s="239">
        <f t="shared" si="54"/>
        <v>2.4</v>
      </c>
      <c r="AQ104" s="239">
        <v>0</v>
      </c>
      <c r="AR104" s="239">
        <v>0</v>
      </c>
      <c r="AS104" s="239">
        <f t="shared" si="78"/>
        <v>150</v>
      </c>
      <c r="AT104" s="239">
        <f t="shared" si="79"/>
        <v>0.12</v>
      </c>
      <c r="AU104" s="239" t="s">
        <v>14</v>
      </c>
      <c r="AV104" s="239" t="s">
        <v>15</v>
      </c>
      <c r="AW104" s="239" t="s">
        <v>14</v>
      </c>
      <c r="AX104" s="239" t="s">
        <v>15</v>
      </c>
      <c r="AY104" s="239">
        <v>0</v>
      </c>
      <c r="AZ104" s="239">
        <v>0</v>
      </c>
      <c r="BA104" s="239">
        <f t="shared" si="64"/>
        <v>1</v>
      </c>
      <c r="BB104" s="239">
        <f t="shared" si="80"/>
        <v>0</v>
      </c>
      <c r="BC104" s="239">
        <f t="shared" si="81"/>
        <v>1000</v>
      </c>
      <c r="BD104" s="239">
        <v>1</v>
      </c>
      <c r="BE104" s="239">
        <v>1</v>
      </c>
      <c r="BF104" s="239">
        <v>1</v>
      </c>
      <c r="BG104" s="239"/>
      <c r="BH104" s="239">
        <v>1</v>
      </c>
      <c r="BI104" s="239">
        <v>1</v>
      </c>
      <c r="BJ104" s="239">
        <f t="shared" si="82"/>
        <v>400</v>
      </c>
      <c r="BK104" s="239">
        <f t="shared" si="60"/>
        <v>1000</v>
      </c>
      <c r="BL104" s="239">
        <v>0</v>
      </c>
    </row>
    <row r="105" spans="1:64" s="32" customFormat="1" ht="12" customHeight="1" x14ac:dyDescent="0.2">
      <c r="A105" s="45" t="str">
        <f t="shared" si="69"/>
        <v>510015010</v>
      </c>
      <c r="B105" s="46">
        <v>5.0999999999999996</v>
      </c>
      <c r="C105" s="47" t="s">
        <v>218</v>
      </c>
      <c r="D105" s="46" t="s">
        <v>181</v>
      </c>
      <c r="E105" s="48">
        <v>0</v>
      </c>
      <c r="F105" s="49">
        <v>1.35</v>
      </c>
      <c r="G105" s="45" t="s">
        <v>106</v>
      </c>
      <c r="H105" s="46">
        <f>'Wind Conditions'!$C$6</f>
        <v>12</v>
      </c>
      <c r="I105" s="471">
        <f>'Wind Conditions'!$C$20</f>
        <v>9.8021333333333349E-2</v>
      </c>
      <c r="J105" s="56">
        <f>'Wind Conditions'!$D$20</f>
        <v>7.0999999999999994E-2</v>
      </c>
      <c r="K105" s="46" t="str">
        <f t="shared" si="66"/>
        <v>J</v>
      </c>
      <c r="L105" s="46">
        <f t="shared" si="67"/>
        <v>150</v>
      </c>
      <c r="M105" s="49">
        <v>0</v>
      </c>
      <c r="N105" s="46" t="s">
        <v>210</v>
      </c>
      <c r="O105" s="61">
        <f>'Wave and Current Conditions'!$O$13</f>
        <v>1.4727272727272727</v>
      </c>
      <c r="P105" s="61">
        <f>'Wave and Current Conditions'!$AD$13</f>
        <v>7.6416666666666657</v>
      </c>
      <c r="Q105" s="46">
        <f t="shared" si="68"/>
        <v>10</v>
      </c>
      <c r="R105" s="46">
        <f t="shared" si="70"/>
        <v>150</v>
      </c>
      <c r="S105" s="62" t="s">
        <v>205</v>
      </c>
      <c r="T105" s="32">
        <f t="shared" si="71"/>
        <v>150</v>
      </c>
      <c r="U105" s="66">
        <f>'Wave and Current Conditions'!$D$98</f>
        <v>0.12</v>
      </c>
      <c r="V105" s="46">
        <v>400</v>
      </c>
      <c r="W105" s="46">
        <v>600</v>
      </c>
      <c r="X105" s="49">
        <v>0.01</v>
      </c>
      <c r="Y105" s="248"/>
      <c r="Z105" s="239"/>
      <c r="AA105" s="239"/>
      <c r="AB105" s="239" t="str">
        <f t="shared" si="72"/>
        <v>'510015010'</v>
      </c>
      <c r="AC105" s="251" t="str">
        <f t="shared" si="61"/>
        <v>'SDE'</v>
      </c>
      <c r="AD105" s="239">
        <f t="shared" si="73"/>
        <v>150</v>
      </c>
      <c r="AE105" s="239">
        <f t="shared" si="74"/>
        <v>12</v>
      </c>
      <c r="AF105" s="239">
        <f t="shared" si="62"/>
        <v>1</v>
      </c>
      <c r="AG105" s="239" t="str">
        <f t="shared" si="75"/>
        <v>'J'</v>
      </c>
      <c r="AH105" s="239">
        <f t="shared" si="63"/>
        <v>30</v>
      </c>
      <c r="AI105" s="268">
        <f t="shared" si="76"/>
        <v>150</v>
      </c>
      <c r="AJ105" s="249">
        <f t="shared" si="65"/>
        <v>1.4727272727272727</v>
      </c>
      <c r="AK105" s="249">
        <f t="shared" si="65"/>
        <v>7.6416666666666657</v>
      </c>
      <c r="AL105" s="239">
        <f t="shared" si="52"/>
        <v>2.4</v>
      </c>
      <c r="AM105" s="239">
        <f t="shared" si="77"/>
        <v>10</v>
      </c>
      <c r="AN105" s="239">
        <v>0</v>
      </c>
      <c r="AO105" s="239">
        <v>15</v>
      </c>
      <c r="AP105" s="239">
        <f t="shared" si="54"/>
        <v>2.4</v>
      </c>
      <c r="AQ105" s="239">
        <v>0</v>
      </c>
      <c r="AR105" s="239">
        <v>0</v>
      </c>
      <c r="AS105" s="239">
        <f t="shared" si="78"/>
        <v>150</v>
      </c>
      <c r="AT105" s="239">
        <f t="shared" si="79"/>
        <v>0.12</v>
      </c>
      <c r="AU105" s="239" t="s">
        <v>14</v>
      </c>
      <c r="AV105" s="239" t="s">
        <v>15</v>
      </c>
      <c r="AW105" s="239" t="s">
        <v>14</v>
      </c>
      <c r="AX105" s="239" t="s">
        <v>15</v>
      </c>
      <c r="AY105" s="239">
        <v>0</v>
      </c>
      <c r="AZ105" s="239">
        <v>0</v>
      </c>
      <c r="BA105" s="239">
        <f t="shared" si="64"/>
        <v>1</v>
      </c>
      <c r="BB105" s="239">
        <f t="shared" si="80"/>
        <v>0</v>
      </c>
      <c r="BC105" s="239">
        <f t="shared" si="81"/>
        <v>1000</v>
      </c>
      <c r="BD105" s="239">
        <v>1</v>
      </c>
      <c r="BE105" s="239">
        <v>1</v>
      </c>
      <c r="BF105" s="239">
        <v>1</v>
      </c>
      <c r="BG105" s="239"/>
      <c r="BH105" s="239">
        <v>1</v>
      </c>
      <c r="BI105" s="239">
        <v>1</v>
      </c>
      <c r="BJ105" s="239">
        <f t="shared" si="82"/>
        <v>400</v>
      </c>
      <c r="BK105" s="239">
        <f t="shared" si="60"/>
        <v>1000</v>
      </c>
      <c r="BL105" s="239">
        <v>0</v>
      </c>
    </row>
    <row r="106" spans="1:64" s="32" customFormat="1" ht="12" customHeight="1" x14ac:dyDescent="0.2">
      <c r="A106" s="45" t="str">
        <f t="shared" si="69"/>
        <v>510015011</v>
      </c>
      <c r="B106" s="46">
        <v>5.0999999999999996</v>
      </c>
      <c r="C106" s="47" t="s">
        <v>218</v>
      </c>
      <c r="D106" s="46" t="s">
        <v>181</v>
      </c>
      <c r="E106" s="48">
        <v>0</v>
      </c>
      <c r="F106" s="49">
        <v>1.35</v>
      </c>
      <c r="G106" s="46" t="s">
        <v>106</v>
      </c>
      <c r="H106" s="46">
        <f>'Wind Conditions'!$C$6</f>
        <v>12</v>
      </c>
      <c r="I106" s="471">
        <f>'Wind Conditions'!$C$20</f>
        <v>9.8021333333333349E-2</v>
      </c>
      <c r="J106" s="56">
        <f>'Wind Conditions'!$D$20</f>
        <v>7.0999999999999994E-2</v>
      </c>
      <c r="K106" s="46" t="str">
        <f t="shared" si="66"/>
        <v>K</v>
      </c>
      <c r="L106" s="46">
        <f t="shared" si="67"/>
        <v>150</v>
      </c>
      <c r="M106" s="49">
        <v>0</v>
      </c>
      <c r="N106" s="46" t="s">
        <v>210</v>
      </c>
      <c r="O106" s="61">
        <f>'Wave and Current Conditions'!$O$13</f>
        <v>1.4727272727272727</v>
      </c>
      <c r="P106" s="61">
        <f>'Wave and Current Conditions'!$AD$13</f>
        <v>7.6416666666666657</v>
      </c>
      <c r="Q106" s="46">
        <f t="shared" si="68"/>
        <v>11</v>
      </c>
      <c r="R106" s="46">
        <f t="shared" si="70"/>
        <v>150</v>
      </c>
      <c r="S106" s="62" t="s">
        <v>205</v>
      </c>
      <c r="T106" s="32">
        <f t="shared" si="71"/>
        <v>150</v>
      </c>
      <c r="U106" s="66">
        <f>'Wave and Current Conditions'!$D$98</f>
        <v>0.12</v>
      </c>
      <c r="V106" s="46">
        <v>400</v>
      </c>
      <c r="W106" s="46">
        <v>600</v>
      </c>
      <c r="X106" s="49">
        <v>0.01</v>
      </c>
      <c r="Y106" s="248"/>
      <c r="Z106" s="239"/>
      <c r="AA106" s="239"/>
      <c r="AB106" s="239" t="str">
        <f t="shared" si="72"/>
        <v>'510015011'</v>
      </c>
      <c r="AC106" s="251" t="str">
        <f t="shared" si="61"/>
        <v>'SDE'</v>
      </c>
      <c r="AD106" s="239">
        <f t="shared" si="73"/>
        <v>150</v>
      </c>
      <c r="AE106" s="239">
        <f t="shared" si="74"/>
        <v>12</v>
      </c>
      <c r="AF106" s="239">
        <f t="shared" si="62"/>
        <v>1</v>
      </c>
      <c r="AG106" s="239" t="str">
        <f t="shared" si="75"/>
        <v>'K'</v>
      </c>
      <c r="AH106" s="239">
        <f t="shared" si="63"/>
        <v>30</v>
      </c>
      <c r="AI106" s="268">
        <f t="shared" si="76"/>
        <v>150</v>
      </c>
      <c r="AJ106" s="249">
        <f t="shared" si="65"/>
        <v>1.4727272727272727</v>
      </c>
      <c r="AK106" s="249">
        <f t="shared" si="65"/>
        <v>7.6416666666666657</v>
      </c>
      <c r="AL106" s="239">
        <f t="shared" si="52"/>
        <v>2.4</v>
      </c>
      <c r="AM106" s="239">
        <f t="shared" si="77"/>
        <v>11</v>
      </c>
      <c r="AN106" s="239">
        <v>0</v>
      </c>
      <c r="AO106" s="239">
        <v>15</v>
      </c>
      <c r="AP106" s="239">
        <f t="shared" si="54"/>
        <v>2.4</v>
      </c>
      <c r="AQ106" s="239">
        <v>0</v>
      </c>
      <c r="AR106" s="239">
        <v>0</v>
      </c>
      <c r="AS106" s="239">
        <f t="shared" si="78"/>
        <v>150</v>
      </c>
      <c r="AT106" s="239">
        <f t="shared" si="79"/>
        <v>0.12</v>
      </c>
      <c r="AU106" s="239" t="s">
        <v>14</v>
      </c>
      <c r="AV106" s="239" t="s">
        <v>15</v>
      </c>
      <c r="AW106" s="239" t="s">
        <v>14</v>
      </c>
      <c r="AX106" s="239" t="s">
        <v>15</v>
      </c>
      <c r="AY106" s="239">
        <v>0</v>
      </c>
      <c r="AZ106" s="239">
        <v>0</v>
      </c>
      <c r="BA106" s="239">
        <f t="shared" si="64"/>
        <v>1</v>
      </c>
      <c r="BB106" s="239">
        <f t="shared" si="80"/>
        <v>0</v>
      </c>
      <c r="BC106" s="239">
        <f t="shared" si="81"/>
        <v>1000</v>
      </c>
      <c r="BD106" s="239">
        <v>1</v>
      </c>
      <c r="BE106" s="239">
        <v>1</v>
      </c>
      <c r="BF106" s="239">
        <v>1</v>
      </c>
      <c r="BG106" s="239"/>
      <c r="BH106" s="239">
        <v>1</v>
      </c>
      <c r="BI106" s="239">
        <v>1</v>
      </c>
      <c r="BJ106" s="239">
        <f t="shared" si="82"/>
        <v>400</v>
      </c>
      <c r="BK106" s="239">
        <f t="shared" si="60"/>
        <v>1000</v>
      </c>
      <c r="BL106" s="239">
        <v>0</v>
      </c>
    </row>
    <row r="107" spans="1:64" s="33" customFormat="1" ht="12" customHeight="1" x14ac:dyDescent="0.2">
      <c r="A107" s="50" t="str">
        <f t="shared" si="69"/>
        <v>510015012</v>
      </c>
      <c r="B107" s="46">
        <v>5.0999999999999996</v>
      </c>
      <c r="C107" s="47" t="s">
        <v>218</v>
      </c>
      <c r="D107" s="51" t="s">
        <v>181</v>
      </c>
      <c r="E107" s="52">
        <v>0</v>
      </c>
      <c r="F107" s="53">
        <v>1.35</v>
      </c>
      <c r="G107" s="51" t="s">
        <v>106</v>
      </c>
      <c r="H107" s="51">
        <f>'Wind Conditions'!$C$6</f>
        <v>12</v>
      </c>
      <c r="I107" s="472">
        <f>'Wind Conditions'!$C$20</f>
        <v>9.8021333333333349E-2</v>
      </c>
      <c r="J107" s="57">
        <f>'Wind Conditions'!$D$20</f>
        <v>7.0999999999999994E-2</v>
      </c>
      <c r="K107" s="51" t="str">
        <f t="shared" si="66"/>
        <v>L</v>
      </c>
      <c r="L107" s="51">
        <f t="shared" si="67"/>
        <v>150</v>
      </c>
      <c r="M107" s="49">
        <v>0</v>
      </c>
      <c r="N107" s="46" t="s">
        <v>210</v>
      </c>
      <c r="O107" s="61">
        <f>'Wave and Current Conditions'!$O$13</f>
        <v>1.4727272727272727</v>
      </c>
      <c r="P107" s="61">
        <f>'Wave and Current Conditions'!$AD$13</f>
        <v>7.6416666666666657</v>
      </c>
      <c r="Q107" s="51">
        <f t="shared" si="68"/>
        <v>12</v>
      </c>
      <c r="R107" s="51">
        <f t="shared" si="70"/>
        <v>150</v>
      </c>
      <c r="S107" s="62" t="s">
        <v>205</v>
      </c>
      <c r="T107" s="33">
        <f t="shared" si="71"/>
        <v>150</v>
      </c>
      <c r="U107" s="66">
        <f>'Wave and Current Conditions'!$D$98</f>
        <v>0.12</v>
      </c>
      <c r="V107" s="46">
        <v>400</v>
      </c>
      <c r="W107" s="46">
        <v>600</v>
      </c>
      <c r="X107" s="53">
        <v>0.01</v>
      </c>
      <c r="Y107" s="252"/>
      <c r="Z107" s="250"/>
      <c r="AA107" s="250"/>
      <c r="AB107" s="239" t="str">
        <f t="shared" si="72"/>
        <v>'510015012'</v>
      </c>
      <c r="AC107" s="251" t="str">
        <f t="shared" si="61"/>
        <v>'SDE'</v>
      </c>
      <c r="AD107" s="239">
        <f t="shared" si="73"/>
        <v>150</v>
      </c>
      <c r="AE107" s="239">
        <f t="shared" si="74"/>
        <v>12</v>
      </c>
      <c r="AF107" s="239">
        <f t="shared" si="62"/>
        <v>1</v>
      </c>
      <c r="AG107" s="239" t="str">
        <f t="shared" si="75"/>
        <v>'L'</v>
      </c>
      <c r="AH107" s="239">
        <f t="shared" si="63"/>
        <v>30</v>
      </c>
      <c r="AI107" s="268">
        <f t="shared" si="76"/>
        <v>150</v>
      </c>
      <c r="AJ107" s="249">
        <f t="shared" si="65"/>
        <v>1.4727272727272727</v>
      </c>
      <c r="AK107" s="249">
        <f t="shared" si="65"/>
        <v>7.6416666666666657</v>
      </c>
      <c r="AL107" s="239">
        <f t="shared" si="52"/>
        <v>2.4</v>
      </c>
      <c r="AM107" s="239">
        <f t="shared" si="77"/>
        <v>12</v>
      </c>
      <c r="AN107" s="239">
        <v>0</v>
      </c>
      <c r="AO107" s="239">
        <v>15</v>
      </c>
      <c r="AP107" s="239">
        <f t="shared" si="54"/>
        <v>2.4</v>
      </c>
      <c r="AQ107" s="239">
        <v>0</v>
      </c>
      <c r="AR107" s="239">
        <v>0</v>
      </c>
      <c r="AS107" s="239">
        <f t="shared" si="78"/>
        <v>150</v>
      </c>
      <c r="AT107" s="239">
        <f t="shared" si="79"/>
        <v>0.12</v>
      </c>
      <c r="AU107" s="239" t="s">
        <v>14</v>
      </c>
      <c r="AV107" s="239" t="s">
        <v>15</v>
      </c>
      <c r="AW107" s="239" t="s">
        <v>14</v>
      </c>
      <c r="AX107" s="239" t="s">
        <v>15</v>
      </c>
      <c r="AY107" s="239">
        <v>0</v>
      </c>
      <c r="AZ107" s="239">
        <v>0</v>
      </c>
      <c r="BA107" s="239">
        <f t="shared" si="64"/>
        <v>1</v>
      </c>
      <c r="BB107" s="239">
        <f t="shared" si="80"/>
        <v>0</v>
      </c>
      <c r="BC107" s="239">
        <f t="shared" si="81"/>
        <v>1000</v>
      </c>
      <c r="BD107" s="239">
        <v>1</v>
      </c>
      <c r="BE107" s="239">
        <v>1</v>
      </c>
      <c r="BF107" s="239">
        <v>1</v>
      </c>
      <c r="BG107" s="239"/>
      <c r="BH107" s="239">
        <v>1</v>
      </c>
      <c r="BI107" s="239">
        <v>1</v>
      </c>
      <c r="BJ107" s="239">
        <f t="shared" si="82"/>
        <v>400</v>
      </c>
      <c r="BK107" s="239">
        <f t="shared" si="60"/>
        <v>1000</v>
      </c>
      <c r="BL107" s="239">
        <v>0</v>
      </c>
    </row>
    <row r="108" spans="1:64" s="32" customFormat="1" ht="12" customHeight="1" x14ac:dyDescent="0.2">
      <c r="A108" s="45" t="str">
        <f t="shared" si="69"/>
        <v>510015013</v>
      </c>
      <c r="B108" s="46">
        <v>5.0999999999999996</v>
      </c>
      <c r="C108" s="47" t="s">
        <v>218</v>
      </c>
      <c r="D108" s="46" t="s">
        <v>181</v>
      </c>
      <c r="E108" s="48">
        <v>0</v>
      </c>
      <c r="F108" s="49">
        <v>1.35</v>
      </c>
      <c r="G108" s="46" t="s">
        <v>106</v>
      </c>
      <c r="H108" s="46">
        <f>'Wind Conditions'!$C$6</f>
        <v>12</v>
      </c>
      <c r="I108" s="471">
        <f>'Wind Conditions'!$C$20</f>
        <v>9.8021333333333349E-2</v>
      </c>
      <c r="J108" s="56">
        <f>'Wind Conditions'!$D$20</f>
        <v>7.0999999999999994E-2</v>
      </c>
      <c r="K108" s="46" t="str">
        <f t="shared" si="66"/>
        <v>M</v>
      </c>
      <c r="L108" s="46">
        <f t="shared" si="67"/>
        <v>150</v>
      </c>
      <c r="M108" s="49">
        <v>0</v>
      </c>
      <c r="N108" s="46" t="s">
        <v>210</v>
      </c>
      <c r="O108" s="61">
        <f>'Wave and Current Conditions'!$O$13</f>
        <v>1.4727272727272727</v>
      </c>
      <c r="P108" s="61">
        <f>'Wave and Current Conditions'!$AD$13</f>
        <v>7.6416666666666657</v>
      </c>
      <c r="Q108" s="46">
        <f t="shared" si="68"/>
        <v>13</v>
      </c>
      <c r="R108" s="46">
        <f t="shared" si="70"/>
        <v>150</v>
      </c>
      <c r="S108" s="62" t="s">
        <v>205</v>
      </c>
      <c r="T108" s="32">
        <f t="shared" si="71"/>
        <v>150</v>
      </c>
      <c r="U108" s="66">
        <f>'Wave and Current Conditions'!$D$98</f>
        <v>0.12</v>
      </c>
      <c r="V108" s="46">
        <v>400</v>
      </c>
      <c r="W108" s="46">
        <v>600</v>
      </c>
      <c r="X108" s="49">
        <v>0.01</v>
      </c>
      <c r="Y108" s="248"/>
      <c r="Z108" s="239"/>
      <c r="AA108" s="239"/>
      <c r="AB108" s="239" t="str">
        <f t="shared" si="72"/>
        <v>'510015013'</v>
      </c>
      <c r="AC108" s="251" t="str">
        <f t="shared" si="61"/>
        <v>'SDE'</v>
      </c>
      <c r="AD108" s="239">
        <f t="shared" si="73"/>
        <v>150</v>
      </c>
      <c r="AE108" s="239">
        <f t="shared" si="74"/>
        <v>12</v>
      </c>
      <c r="AF108" s="239">
        <f t="shared" si="62"/>
        <v>1</v>
      </c>
      <c r="AG108" s="239" t="str">
        <f t="shared" si="75"/>
        <v>'M'</v>
      </c>
      <c r="AH108" s="239">
        <f t="shared" si="63"/>
        <v>30</v>
      </c>
      <c r="AI108" s="268">
        <f t="shared" si="76"/>
        <v>150</v>
      </c>
      <c r="AJ108" s="249">
        <f t="shared" si="65"/>
        <v>1.4727272727272727</v>
      </c>
      <c r="AK108" s="249">
        <f t="shared" si="65"/>
        <v>7.6416666666666657</v>
      </c>
      <c r="AL108" s="239">
        <f t="shared" si="52"/>
        <v>2.4</v>
      </c>
      <c r="AM108" s="239">
        <f t="shared" si="77"/>
        <v>13</v>
      </c>
      <c r="AN108" s="239">
        <v>0</v>
      </c>
      <c r="AO108" s="239">
        <v>15</v>
      </c>
      <c r="AP108" s="239">
        <f t="shared" si="54"/>
        <v>2.4</v>
      </c>
      <c r="AQ108" s="239">
        <v>0</v>
      </c>
      <c r="AR108" s="239">
        <v>0</v>
      </c>
      <c r="AS108" s="239">
        <f t="shared" si="78"/>
        <v>150</v>
      </c>
      <c r="AT108" s="239">
        <f t="shared" si="79"/>
        <v>0.12</v>
      </c>
      <c r="AU108" s="239" t="s">
        <v>14</v>
      </c>
      <c r="AV108" s="239" t="s">
        <v>15</v>
      </c>
      <c r="AW108" s="239" t="s">
        <v>14</v>
      </c>
      <c r="AX108" s="239" t="s">
        <v>15</v>
      </c>
      <c r="AY108" s="239">
        <v>0</v>
      </c>
      <c r="AZ108" s="239">
        <v>0</v>
      </c>
      <c r="BA108" s="239">
        <f t="shared" si="64"/>
        <v>1</v>
      </c>
      <c r="BB108" s="239">
        <f t="shared" si="80"/>
        <v>0</v>
      </c>
      <c r="BC108" s="239">
        <f t="shared" si="81"/>
        <v>1000</v>
      </c>
      <c r="BD108" s="239">
        <v>1</v>
      </c>
      <c r="BE108" s="239">
        <v>1</v>
      </c>
      <c r="BF108" s="239">
        <v>1</v>
      </c>
      <c r="BG108" s="239"/>
      <c r="BH108" s="239">
        <v>1</v>
      </c>
      <c r="BI108" s="239">
        <v>1</v>
      </c>
      <c r="BJ108" s="239">
        <f t="shared" si="82"/>
        <v>400</v>
      </c>
      <c r="BK108" s="239">
        <f t="shared" si="60"/>
        <v>1000</v>
      </c>
      <c r="BL108" s="239">
        <v>0</v>
      </c>
    </row>
    <row r="109" spans="1:64" s="32" customFormat="1" ht="12" customHeight="1" x14ac:dyDescent="0.2">
      <c r="A109" s="45" t="str">
        <f t="shared" si="69"/>
        <v>510015014</v>
      </c>
      <c r="B109" s="46">
        <v>5.0999999999999996</v>
      </c>
      <c r="C109" s="47" t="s">
        <v>218</v>
      </c>
      <c r="D109" s="46" t="s">
        <v>181</v>
      </c>
      <c r="E109" s="48">
        <v>0</v>
      </c>
      <c r="F109" s="49">
        <v>1.35</v>
      </c>
      <c r="G109" s="46" t="s">
        <v>106</v>
      </c>
      <c r="H109" s="46">
        <f>'Wind Conditions'!$C$6</f>
        <v>12</v>
      </c>
      <c r="I109" s="471">
        <f>'Wind Conditions'!$C$20</f>
        <v>9.8021333333333349E-2</v>
      </c>
      <c r="J109" s="56">
        <f>'Wind Conditions'!$D$20</f>
        <v>7.0999999999999994E-2</v>
      </c>
      <c r="K109" s="46" t="str">
        <f t="shared" si="66"/>
        <v>N</v>
      </c>
      <c r="L109" s="46">
        <f t="shared" si="67"/>
        <v>150</v>
      </c>
      <c r="M109" s="49">
        <v>0</v>
      </c>
      <c r="N109" s="46" t="s">
        <v>210</v>
      </c>
      <c r="O109" s="61">
        <f>'Wave and Current Conditions'!$O$13</f>
        <v>1.4727272727272727</v>
      </c>
      <c r="P109" s="61">
        <f>'Wave and Current Conditions'!$AD$13</f>
        <v>7.6416666666666657</v>
      </c>
      <c r="Q109" s="46">
        <f t="shared" si="68"/>
        <v>14</v>
      </c>
      <c r="R109" s="46">
        <f t="shared" si="70"/>
        <v>150</v>
      </c>
      <c r="S109" s="62" t="s">
        <v>205</v>
      </c>
      <c r="T109" s="32">
        <f t="shared" si="71"/>
        <v>150</v>
      </c>
      <c r="U109" s="66">
        <f>'Wave and Current Conditions'!$D$98</f>
        <v>0.12</v>
      </c>
      <c r="V109" s="46">
        <v>400</v>
      </c>
      <c r="W109" s="46">
        <v>600</v>
      </c>
      <c r="X109" s="49">
        <v>0.01</v>
      </c>
      <c r="Y109" s="248"/>
      <c r="Z109" s="239"/>
      <c r="AA109" s="239"/>
      <c r="AB109" s="239" t="str">
        <f t="shared" si="72"/>
        <v>'510015014'</v>
      </c>
      <c r="AC109" s="251" t="str">
        <f t="shared" si="61"/>
        <v>'SDE'</v>
      </c>
      <c r="AD109" s="239">
        <f t="shared" si="73"/>
        <v>150</v>
      </c>
      <c r="AE109" s="239">
        <f t="shared" si="74"/>
        <v>12</v>
      </c>
      <c r="AF109" s="239">
        <f t="shared" si="62"/>
        <v>1</v>
      </c>
      <c r="AG109" s="239" t="str">
        <f t="shared" si="75"/>
        <v>'N'</v>
      </c>
      <c r="AH109" s="239">
        <f t="shared" si="63"/>
        <v>30</v>
      </c>
      <c r="AI109" s="268">
        <f t="shared" si="76"/>
        <v>150</v>
      </c>
      <c r="AJ109" s="249">
        <f t="shared" si="65"/>
        <v>1.4727272727272727</v>
      </c>
      <c r="AK109" s="249">
        <f t="shared" si="65"/>
        <v>7.6416666666666657</v>
      </c>
      <c r="AL109" s="239">
        <f t="shared" si="52"/>
        <v>2.4</v>
      </c>
      <c r="AM109" s="239">
        <f t="shared" si="77"/>
        <v>14</v>
      </c>
      <c r="AN109" s="239">
        <v>0</v>
      </c>
      <c r="AO109" s="239">
        <v>15</v>
      </c>
      <c r="AP109" s="239">
        <f t="shared" si="54"/>
        <v>2.4</v>
      </c>
      <c r="AQ109" s="239">
        <v>0</v>
      </c>
      <c r="AR109" s="239">
        <v>0</v>
      </c>
      <c r="AS109" s="239">
        <f t="shared" si="78"/>
        <v>150</v>
      </c>
      <c r="AT109" s="239">
        <f t="shared" si="79"/>
        <v>0.12</v>
      </c>
      <c r="AU109" s="239" t="s">
        <v>14</v>
      </c>
      <c r="AV109" s="239" t="s">
        <v>15</v>
      </c>
      <c r="AW109" s="239" t="s">
        <v>14</v>
      </c>
      <c r="AX109" s="239" t="s">
        <v>15</v>
      </c>
      <c r="AY109" s="239">
        <v>0</v>
      </c>
      <c r="AZ109" s="239">
        <v>0</v>
      </c>
      <c r="BA109" s="239">
        <f t="shared" si="64"/>
        <v>1</v>
      </c>
      <c r="BB109" s="239">
        <f t="shared" si="80"/>
        <v>0</v>
      </c>
      <c r="BC109" s="239">
        <f t="shared" si="81"/>
        <v>1000</v>
      </c>
      <c r="BD109" s="239">
        <v>1</v>
      </c>
      <c r="BE109" s="239">
        <v>1</v>
      </c>
      <c r="BF109" s="239">
        <v>1</v>
      </c>
      <c r="BG109" s="239"/>
      <c r="BH109" s="239">
        <v>1</v>
      </c>
      <c r="BI109" s="239">
        <v>1</v>
      </c>
      <c r="BJ109" s="239">
        <f t="shared" si="82"/>
        <v>400</v>
      </c>
      <c r="BK109" s="239">
        <f t="shared" si="60"/>
        <v>1000</v>
      </c>
      <c r="BL109" s="239">
        <v>0</v>
      </c>
    </row>
    <row r="110" spans="1:64" s="33" customFormat="1" ht="12" customHeight="1" x14ac:dyDescent="0.2">
      <c r="A110" s="45" t="str">
        <f t="shared" si="69"/>
        <v>510015015</v>
      </c>
      <c r="B110" s="46">
        <v>5.0999999999999996</v>
      </c>
      <c r="C110" s="47" t="s">
        <v>218</v>
      </c>
      <c r="D110" s="46" t="s">
        <v>181</v>
      </c>
      <c r="E110" s="48">
        <v>0</v>
      </c>
      <c r="F110" s="49">
        <v>1.35</v>
      </c>
      <c r="G110" s="46" t="s">
        <v>106</v>
      </c>
      <c r="H110" s="46">
        <f>'Wind Conditions'!$C$6</f>
        <v>12</v>
      </c>
      <c r="I110" s="471">
        <f>'Wind Conditions'!$C$20</f>
        <v>9.8021333333333349E-2</v>
      </c>
      <c r="J110" s="56">
        <f>'Wind Conditions'!$D$20</f>
        <v>7.0999999999999994E-2</v>
      </c>
      <c r="K110" s="46" t="str">
        <f t="shared" si="66"/>
        <v>O</v>
      </c>
      <c r="L110" s="46">
        <f t="shared" si="67"/>
        <v>150</v>
      </c>
      <c r="M110" s="49">
        <v>0</v>
      </c>
      <c r="N110" s="46" t="s">
        <v>210</v>
      </c>
      <c r="O110" s="61">
        <f>'Wave and Current Conditions'!$O$13</f>
        <v>1.4727272727272727</v>
      </c>
      <c r="P110" s="61">
        <f>'Wave and Current Conditions'!$AD$13</f>
        <v>7.6416666666666657</v>
      </c>
      <c r="Q110" s="46">
        <f t="shared" si="68"/>
        <v>15</v>
      </c>
      <c r="R110" s="46">
        <f t="shared" si="70"/>
        <v>150</v>
      </c>
      <c r="S110" s="62" t="s">
        <v>205</v>
      </c>
      <c r="T110" s="32">
        <f t="shared" si="71"/>
        <v>150</v>
      </c>
      <c r="U110" s="66">
        <f>'Wave and Current Conditions'!$D$98</f>
        <v>0.12</v>
      </c>
      <c r="V110" s="46">
        <v>400</v>
      </c>
      <c r="W110" s="46">
        <v>600</v>
      </c>
      <c r="X110" s="49">
        <v>0.01</v>
      </c>
      <c r="Y110" s="248"/>
      <c r="Z110" s="250"/>
      <c r="AA110" s="250"/>
      <c r="AB110" s="239" t="str">
        <f t="shared" si="72"/>
        <v>'510015015'</v>
      </c>
      <c r="AC110" s="251" t="str">
        <f t="shared" si="61"/>
        <v>'SDE'</v>
      </c>
      <c r="AD110" s="239">
        <f t="shared" si="73"/>
        <v>150</v>
      </c>
      <c r="AE110" s="239">
        <f t="shared" si="74"/>
        <v>12</v>
      </c>
      <c r="AF110" s="239">
        <f t="shared" si="62"/>
        <v>1</v>
      </c>
      <c r="AG110" s="239" t="str">
        <f t="shared" si="75"/>
        <v>'O'</v>
      </c>
      <c r="AH110" s="239">
        <f t="shared" si="63"/>
        <v>30</v>
      </c>
      <c r="AI110" s="268">
        <f t="shared" si="76"/>
        <v>150</v>
      </c>
      <c r="AJ110" s="249">
        <f t="shared" si="65"/>
        <v>1.4727272727272727</v>
      </c>
      <c r="AK110" s="249">
        <f t="shared" si="65"/>
        <v>7.6416666666666657</v>
      </c>
      <c r="AL110" s="239">
        <f t="shared" si="52"/>
        <v>2.4</v>
      </c>
      <c r="AM110" s="239">
        <f t="shared" si="77"/>
        <v>15</v>
      </c>
      <c r="AN110" s="239">
        <v>0</v>
      </c>
      <c r="AO110" s="239">
        <v>15</v>
      </c>
      <c r="AP110" s="239">
        <f t="shared" si="54"/>
        <v>2.4</v>
      </c>
      <c r="AQ110" s="239">
        <v>0</v>
      </c>
      <c r="AR110" s="239">
        <v>0</v>
      </c>
      <c r="AS110" s="239">
        <f t="shared" si="78"/>
        <v>150</v>
      </c>
      <c r="AT110" s="239">
        <f t="shared" si="79"/>
        <v>0.12</v>
      </c>
      <c r="AU110" s="239" t="s">
        <v>14</v>
      </c>
      <c r="AV110" s="239" t="s">
        <v>15</v>
      </c>
      <c r="AW110" s="239" t="s">
        <v>14</v>
      </c>
      <c r="AX110" s="239" t="s">
        <v>15</v>
      </c>
      <c r="AY110" s="239">
        <v>0</v>
      </c>
      <c r="AZ110" s="239">
        <v>0</v>
      </c>
      <c r="BA110" s="239">
        <f t="shared" si="64"/>
        <v>1</v>
      </c>
      <c r="BB110" s="239">
        <f t="shared" si="80"/>
        <v>0</v>
      </c>
      <c r="BC110" s="239">
        <f t="shared" si="81"/>
        <v>1000</v>
      </c>
      <c r="BD110" s="239">
        <v>1</v>
      </c>
      <c r="BE110" s="239">
        <v>1</v>
      </c>
      <c r="BF110" s="239">
        <v>1</v>
      </c>
      <c r="BG110" s="239"/>
      <c r="BH110" s="239">
        <v>1</v>
      </c>
      <c r="BI110" s="239">
        <v>1</v>
      </c>
      <c r="BJ110" s="239">
        <f t="shared" si="82"/>
        <v>400</v>
      </c>
      <c r="BK110" s="239">
        <f t="shared" si="60"/>
        <v>1000</v>
      </c>
      <c r="BL110" s="239">
        <v>0</v>
      </c>
    </row>
    <row r="111" spans="1:64" s="32" customFormat="1" ht="12" customHeight="1" x14ac:dyDescent="0.2">
      <c r="A111" s="45" t="str">
        <f t="shared" si="69"/>
        <v>510015016</v>
      </c>
      <c r="B111" s="46">
        <v>5.0999999999999996</v>
      </c>
      <c r="C111" s="47" t="s">
        <v>218</v>
      </c>
      <c r="D111" s="46" t="s">
        <v>181</v>
      </c>
      <c r="E111" s="48">
        <v>0</v>
      </c>
      <c r="F111" s="49">
        <v>1.35</v>
      </c>
      <c r="G111" s="45" t="s">
        <v>106</v>
      </c>
      <c r="H111" s="46">
        <f>'Wind Conditions'!$C$6</f>
        <v>12</v>
      </c>
      <c r="I111" s="471">
        <f>'Wind Conditions'!$C$20</f>
        <v>9.8021333333333349E-2</v>
      </c>
      <c r="J111" s="56">
        <f>'Wind Conditions'!$D$20</f>
        <v>7.0999999999999994E-2</v>
      </c>
      <c r="K111" s="46" t="str">
        <f t="shared" si="66"/>
        <v>P</v>
      </c>
      <c r="L111" s="46">
        <f t="shared" si="67"/>
        <v>150</v>
      </c>
      <c r="M111" s="49">
        <v>0</v>
      </c>
      <c r="N111" s="46" t="s">
        <v>210</v>
      </c>
      <c r="O111" s="61">
        <f>'Wave and Current Conditions'!$O$13</f>
        <v>1.4727272727272727</v>
      </c>
      <c r="P111" s="61">
        <f>'Wave and Current Conditions'!$AD$13</f>
        <v>7.6416666666666657</v>
      </c>
      <c r="Q111" s="46">
        <f t="shared" si="68"/>
        <v>16</v>
      </c>
      <c r="R111" s="46">
        <f t="shared" si="70"/>
        <v>150</v>
      </c>
      <c r="S111" s="62" t="s">
        <v>205</v>
      </c>
      <c r="T111" s="32">
        <f t="shared" si="71"/>
        <v>150</v>
      </c>
      <c r="U111" s="66">
        <f>'Wave and Current Conditions'!$D$98</f>
        <v>0.12</v>
      </c>
      <c r="V111" s="46">
        <v>400</v>
      </c>
      <c r="W111" s="46">
        <v>600</v>
      </c>
      <c r="X111" s="49">
        <v>0.01</v>
      </c>
      <c r="Y111" s="248"/>
      <c r="Z111" s="239"/>
      <c r="AA111" s="239"/>
      <c r="AB111" s="239" t="str">
        <f t="shared" si="72"/>
        <v>'510015016'</v>
      </c>
      <c r="AC111" s="251" t="str">
        <f t="shared" si="61"/>
        <v>'SDE'</v>
      </c>
      <c r="AD111" s="239">
        <f t="shared" si="73"/>
        <v>150</v>
      </c>
      <c r="AE111" s="239">
        <f t="shared" si="74"/>
        <v>12</v>
      </c>
      <c r="AF111" s="239">
        <f t="shared" si="62"/>
        <v>1</v>
      </c>
      <c r="AG111" s="239" t="str">
        <f t="shared" si="75"/>
        <v>'P'</v>
      </c>
      <c r="AH111" s="239">
        <f t="shared" si="63"/>
        <v>30</v>
      </c>
      <c r="AI111" s="268">
        <f t="shared" si="76"/>
        <v>150</v>
      </c>
      <c r="AJ111" s="249">
        <f t="shared" si="65"/>
        <v>1.4727272727272727</v>
      </c>
      <c r="AK111" s="249">
        <f t="shared" si="65"/>
        <v>7.6416666666666657</v>
      </c>
      <c r="AL111" s="239">
        <f t="shared" si="52"/>
        <v>2.4</v>
      </c>
      <c r="AM111" s="239">
        <f t="shared" si="77"/>
        <v>16</v>
      </c>
      <c r="AN111" s="239">
        <v>0</v>
      </c>
      <c r="AO111" s="239">
        <v>15</v>
      </c>
      <c r="AP111" s="239">
        <f t="shared" si="54"/>
        <v>2.4</v>
      </c>
      <c r="AQ111" s="239">
        <v>0</v>
      </c>
      <c r="AR111" s="239">
        <v>0</v>
      </c>
      <c r="AS111" s="239">
        <f t="shared" si="78"/>
        <v>150</v>
      </c>
      <c r="AT111" s="239">
        <f t="shared" si="79"/>
        <v>0.12</v>
      </c>
      <c r="AU111" s="239" t="s">
        <v>14</v>
      </c>
      <c r="AV111" s="239" t="s">
        <v>15</v>
      </c>
      <c r="AW111" s="239" t="s">
        <v>14</v>
      </c>
      <c r="AX111" s="239" t="s">
        <v>15</v>
      </c>
      <c r="AY111" s="239">
        <v>0</v>
      </c>
      <c r="AZ111" s="239">
        <v>0</v>
      </c>
      <c r="BA111" s="239">
        <f t="shared" si="64"/>
        <v>1</v>
      </c>
      <c r="BB111" s="239">
        <f t="shared" si="80"/>
        <v>0</v>
      </c>
      <c r="BC111" s="239">
        <f t="shared" si="81"/>
        <v>1000</v>
      </c>
      <c r="BD111" s="239">
        <v>1</v>
      </c>
      <c r="BE111" s="239">
        <v>1</v>
      </c>
      <c r="BF111" s="239">
        <v>1</v>
      </c>
      <c r="BG111" s="239"/>
      <c r="BH111" s="239">
        <v>1</v>
      </c>
      <c r="BI111" s="239">
        <v>1</v>
      </c>
      <c r="BJ111" s="239">
        <f t="shared" si="82"/>
        <v>400</v>
      </c>
      <c r="BK111" s="239">
        <f t="shared" si="60"/>
        <v>1000</v>
      </c>
      <c r="BL111" s="239">
        <v>0</v>
      </c>
    </row>
    <row r="112" spans="1:64" s="32" customFormat="1" ht="12" customHeight="1" x14ac:dyDescent="0.2">
      <c r="A112" s="45" t="str">
        <f t="shared" si="69"/>
        <v>510015017</v>
      </c>
      <c r="B112" s="46">
        <v>5.0999999999999996</v>
      </c>
      <c r="C112" s="47" t="s">
        <v>218</v>
      </c>
      <c r="D112" s="46" t="s">
        <v>181</v>
      </c>
      <c r="E112" s="48">
        <v>0</v>
      </c>
      <c r="F112" s="49">
        <v>1.35</v>
      </c>
      <c r="G112" s="46" t="s">
        <v>106</v>
      </c>
      <c r="H112" s="46">
        <f>'Wind Conditions'!$C$6</f>
        <v>12</v>
      </c>
      <c r="I112" s="471">
        <f>'Wind Conditions'!$C$20</f>
        <v>9.8021333333333349E-2</v>
      </c>
      <c r="J112" s="56">
        <f>'Wind Conditions'!$D$20</f>
        <v>7.0999999999999994E-2</v>
      </c>
      <c r="K112" s="46" t="str">
        <f t="shared" si="66"/>
        <v>Q</v>
      </c>
      <c r="L112" s="46">
        <f t="shared" si="67"/>
        <v>150</v>
      </c>
      <c r="M112" s="49">
        <v>0</v>
      </c>
      <c r="N112" s="46" t="s">
        <v>210</v>
      </c>
      <c r="O112" s="61">
        <f>'Wave and Current Conditions'!$O$13</f>
        <v>1.4727272727272727</v>
      </c>
      <c r="P112" s="61">
        <f>'Wave and Current Conditions'!$AD$13</f>
        <v>7.6416666666666657</v>
      </c>
      <c r="Q112" s="46">
        <f t="shared" si="68"/>
        <v>17</v>
      </c>
      <c r="R112" s="46">
        <f t="shared" si="70"/>
        <v>150</v>
      </c>
      <c r="S112" s="62" t="s">
        <v>205</v>
      </c>
      <c r="T112" s="32">
        <f t="shared" si="71"/>
        <v>150</v>
      </c>
      <c r="U112" s="66">
        <f>'Wave and Current Conditions'!$D$98</f>
        <v>0.12</v>
      </c>
      <c r="V112" s="46">
        <v>400</v>
      </c>
      <c r="W112" s="46">
        <v>600</v>
      </c>
      <c r="X112" s="49">
        <v>0.01</v>
      </c>
      <c r="Y112" s="248"/>
      <c r="Z112" s="239"/>
      <c r="AA112" s="239"/>
      <c r="AB112" s="239" t="str">
        <f t="shared" si="72"/>
        <v>'510015017'</v>
      </c>
      <c r="AC112" s="251" t="str">
        <f t="shared" si="61"/>
        <v>'SDE'</v>
      </c>
      <c r="AD112" s="239">
        <f t="shared" si="73"/>
        <v>150</v>
      </c>
      <c r="AE112" s="239">
        <f t="shared" si="74"/>
        <v>12</v>
      </c>
      <c r="AF112" s="239">
        <f t="shared" si="62"/>
        <v>1</v>
      </c>
      <c r="AG112" s="239" t="str">
        <f t="shared" si="75"/>
        <v>'Q'</v>
      </c>
      <c r="AH112" s="239">
        <f t="shared" si="63"/>
        <v>30</v>
      </c>
      <c r="AI112" s="268">
        <f t="shared" si="76"/>
        <v>150</v>
      </c>
      <c r="AJ112" s="249">
        <f t="shared" si="65"/>
        <v>1.4727272727272727</v>
      </c>
      <c r="AK112" s="249">
        <f t="shared" si="65"/>
        <v>7.6416666666666657</v>
      </c>
      <c r="AL112" s="239">
        <f t="shared" si="52"/>
        <v>2.4</v>
      </c>
      <c r="AM112" s="239">
        <f t="shared" si="77"/>
        <v>17</v>
      </c>
      <c r="AN112" s="239">
        <v>0</v>
      </c>
      <c r="AO112" s="239">
        <v>15</v>
      </c>
      <c r="AP112" s="239">
        <f t="shared" si="54"/>
        <v>2.4</v>
      </c>
      <c r="AQ112" s="239">
        <v>0</v>
      </c>
      <c r="AR112" s="239">
        <v>0</v>
      </c>
      <c r="AS112" s="239">
        <f t="shared" si="78"/>
        <v>150</v>
      </c>
      <c r="AT112" s="239">
        <f t="shared" si="79"/>
        <v>0.12</v>
      </c>
      <c r="AU112" s="239" t="s">
        <v>14</v>
      </c>
      <c r="AV112" s="239" t="s">
        <v>15</v>
      </c>
      <c r="AW112" s="239" t="s">
        <v>14</v>
      </c>
      <c r="AX112" s="239" t="s">
        <v>15</v>
      </c>
      <c r="AY112" s="239">
        <v>0</v>
      </c>
      <c r="AZ112" s="239">
        <v>0</v>
      </c>
      <c r="BA112" s="239">
        <f t="shared" si="64"/>
        <v>1</v>
      </c>
      <c r="BB112" s="239">
        <f t="shared" si="80"/>
        <v>0</v>
      </c>
      <c r="BC112" s="239">
        <f t="shared" si="81"/>
        <v>1000</v>
      </c>
      <c r="BD112" s="239">
        <v>1</v>
      </c>
      <c r="BE112" s="239">
        <v>1</v>
      </c>
      <c r="BF112" s="239">
        <v>1</v>
      </c>
      <c r="BG112" s="239"/>
      <c r="BH112" s="239">
        <v>1</v>
      </c>
      <c r="BI112" s="239">
        <v>1</v>
      </c>
      <c r="BJ112" s="239">
        <f t="shared" si="82"/>
        <v>400</v>
      </c>
      <c r="BK112" s="239">
        <f t="shared" si="60"/>
        <v>1000</v>
      </c>
      <c r="BL112" s="239">
        <v>0</v>
      </c>
    </row>
    <row r="113" spans="1:64" s="33" customFormat="1" ht="12" customHeight="1" x14ac:dyDescent="0.2">
      <c r="A113" s="50" t="str">
        <f t="shared" si="69"/>
        <v>510015018</v>
      </c>
      <c r="B113" s="46">
        <v>5.0999999999999996</v>
      </c>
      <c r="C113" s="47" t="s">
        <v>218</v>
      </c>
      <c r="D113" s="51" t="s">
        <v>181</v>
      </c>
      <c r="E113" s="52">
        <v>0</v>
      </c>
      <c r="F113" s="53">
        <v>1.35</v>
      </c>
      <c r="G113" s="51" t="s">
        <v>106</v>
      </c>
      <c r="H113" s="51">
        <f>'Wind Conditions'!$C$6</f>
        <v>12</v>
      </c>
      <c r="I113" s="472">
        <f>'Wind Conditions'!$C$20</f>
        <v>9.8021333333333349E-2</v>
      </c>
      <c r="J113" s="57">
        <f>'Wind Conditions'!$D$20</f>
        <v>7.0999999999999994E-2</v>
      </c>
      <c r="K113" s="51" t="str">
        <f t="shared" si="66"/>
        <v>R</v>
      </c>
      <c r="L113" s="51">
        <f t="shared" si="67"/>
        <v>150</v>
      </c>
      <c r="M113" s="49">
        <v>0</v>
      </c>
      <c r="N113" s="46" t="s">
        <v>210</v>
      </c>
      <c r="O113" s="61">
        <f>'Wave and Current Conditions'!$O$13</f>
        <v>1.4727272727272727</v>
      </c>
      <c r="P113" s="61">
        <f>'Wave and Current Conditions'!$AD$13</f>
        <v>7.6416666666666657</v>
      </c>
      <c r="Q113" s="51">
        <f t="shared" si="68"/>
        <v>18</v>
      </c>
      <c r="R113" s="51">
        <f t="shared" si="70"/>
        <v>150</v>
      </c>
      <c r="S113" s="62" t="s">
        <v>205</v>
      </c>
      <c r="T113" s="33">
        <f t="shared" si="71"/>
        <v>150</v>
      </c>
      <c r="U113" s="66">
        <f>'Wave and Current Conditions'!$D$98</f>
        <v>0.12</v>
      </c>
      <c r="V113" s="46">
        <v>400</v>
      </c>
      <c r="W113" s="46">
        <v>600</v>
      </c>
      <c r="X113" s="53">
        <v>0.01</v>
      </c>
      <c r="Y113" s="252"/>
      <c r="Z113" s="250"/>
      <c r="AA113" s="250"/>
      <c r="AB113" s="239" t="str">
        <f t="shared" si="72"/>
        <v>'510015018'</v>
      </c>
      <c r="AC113" s="251" t="str">
        <f t="shared" si="61"/>
        <v>'SDE'</v>
      </c>
      <c r="AD113" s="239">
        <f t="shared" si="73"/>
        <v>150</v>
      </c>
      <c r="AE113" s="239">
        <f t="shared" si="74"/>
        <v>12</v>
      </c>
      <c r="AF113" s="239">
        <f t="shared" si="62"/>
        <v>1</v>
      </c>
      <c r="AG113" s="239" t="str">
        <f t="shared" si="75"/>
        <v>'R'</v>
      </c>
      <c r="AH113" s="239">
        <f t="shared" si="63"/>
        <v>30</v>
      </c>
      <c r="AI113" s="268">
        <f t="shared" si="76"/>
        <v>150</v>
      </c>
      <c r="AJ113" s="249">
        <f t="shared" si="65"/>
        <v>1.4727272727272727</v>
      </c>
      <c r="AK113" s="249">
        <f t="shared" si="65"/>
        <v>7.6416666666666657</v>
      </c>
      <c r="AL113" s="239">
        <f t="shared" si="52"/>
        <v>2.4</v>
      </c>
      <c r="AM113" s="239">
        <f t="shared" si="77"/>
        <v>18</v>
      </c>
      <c r="AN113" s="239">
        <v>0</v>
      </c>
      <c r="AO113" s="239">
        <v>15</v>
      </c>
      <c r="AP113" s="239">
        <f t="shared" si="54"/>
        <v>2.4</v>
      </c>
      <c r="AQ113" s="239">
        <v>0</v>
      </c>
      <c r="AR113" s="239">
        <v>0</v>
      </c>
      <c r="AS113" s="239">
        <f t="shared" si="78"/>
        <v>150</v>
      </c>
      <c r="AT113" s="239">
        <f t="shared" si="79"/>
        <v>0.12</v>
      </c>
      <c r="AU113" s="239" t="s">
        <v>14</v>
      </c>
      <c r="AV113" s="239" t="s">
        <v>15</v>
      </c>
      <c r="AW113" s="239" t="s">
        <v>14</v>
      </c>
      <c r="AX113" s="239" t="s">
        <v>15</v>
      </c>
      <c r="AY113" s="239">
        <v>0</v>
      </c>
      <c r="AZ113" s="239">
        <v>0</v>
      </c>
      <c r="BA113" s="239">
        <f t="shared" si="64"/>
        <v>1</v>
      </c>
      <c r="BB113" s="239">
        <f t="shared" si="80"/>
        <v>0</v>
      </c>
      <c r="BC113" s="239">
        <f t="shared" si="81"/>
        <v>1000</v>
      </c>
      <c r="BD113" s="239">
        <v>1</v>
      </c>
      <c r="BE113" s="239">
        <v>1</v>
      </c>
      <c r="BF113" s="239">
        <v>1</v>
      </c>
      <c r="BG113" s="239"/>
      <c r="BH113" s="239">
        <v>1</v>
      </c>
      <c r="BI113" s="239">
        <v>1</v>
      </c>
      <c r="BJ113" s="239">
        <f t="shared" si="82"/>
        <v>400</v>
      </c>
      <c r="BK113" s="239">
        <f t="shared" si="60"/>
        <v>1000</v>
      </c>
      <c r="BL113" s="239">
        <v>0</v>
      </c>
    </row>
    <row r="114" spans="1:64" s="32" customFormat="1" ht="12" customHeight="1" x14ac:dyDescent="0.2">
      <c r="A114" s="45" t="str">
        <f t="shared" si="69"/>
        <v>510018001</v>
      </c>
      <c r="B114" s="46">
        <v>5.0999999999999996</v>
      </c>
      <c r="C114" s="47" t="s">
        <v>218</v>
      </c>
      <c r="D114" s="46" t="s">
        <v>181</v>
      </c>
      <c r="E114" s="48">
        <v>0</v>
      </c>
      <c r="F114" s="49">
        <v>1.35</v>
      </c>
      <c r="G114" s="46" t="s">
        <v>106</v>
      </c>
      <c r="H114" s="46">
        <f>'Wind Conditions'!$C$6</f>
        <v>12</v>
      </c>
      <c r="I114" s="471">
        <f>'Wind Conditions'!$C$20</f>
        <v>9.8021333333333349E-2</v>
      </c>
      <c r="J114" s="56">
        <f>'Wind Conditions'!$D$20</f>
        <v>7.0999999999999994E-2</v>
      </c>
      <c r="K114" s="46" t="str">
        <f t="shared" si="66"/>
        <v>A</v>
      </c>
      <c r="L114" s="46">
        <f t="shared" si="67"/>
        <v>180</v>
      </c>
      <c r="M114" s="49">
        <v>0</v>
      </c>
      <c r="N114" s="46" t="s">
        <v>210</v>
      </c>
      <c r="O114" s="61">
        <f>'Wave and Current Conditions'!$O$13</f>
        <v>1.4727272727272727</v>
      </c>
      <c r="P114" s="61">
        <f>'Wave and Current Conditions'!$AD$13</f>
        <v>7.6416666666666657</v>
      </c>
      <c r="Q114" s="46">
        <f t="shared" si="68"/>
        <v>1</v>
      </c>
      <c r="R114" s="46">
        <f t="shared" si="70"/>
        <v>180</v>
      </c>
      <c r="S114" s="62" t="s">
        <v>205</v>
      </c>
      <c r="T114" s="32">
        <f t="shared" si="71"/>
        <v>180</v>
      </c>
      <c r="U114" s="66">
        <f>'Wave and Current Conditions'!$D$98</f>
        <v>0.12</v>
      </c>
      <c r="V114" s="46">
        <v>400</v>
      </c>
      <c r="W114" s="46">
        <v>600</v>
      </c>
      <c r="X114" s="49">
        <v>0.01</v>
      </c>
      <c r="Y114" s="248"/>
      <c r="Z114" s="239"/>
      <c r="AA114" s="239"/>
      <c r="AB114" s="239" t="str">
        <f t="shared" si="72"/>
        <v>'510018001'</v>
      </c>
      <c r="AC114" s="251" t="str">
        <f t="shared" si="61"/>
        <v>'SDE'</v>
      </c>
      <c r="AD114" s="239">
        <f t="shared" si="73"/>
        <v>180</v>
      </c>
      <c r="AE114" s="239">
        <f t="shared" si="74"/>
        <v>12</v>
      </c>
      <c r="AF114" s="239">
        <f t="shared" si="62"/>
        <v>1</v>
      </c>
      <c r="AG114" s="239" t="str">
        <f t="shared" si="75"/>
        <v>'A'</v>
      </c>
      <c r="AH114" s="239">
        <f t="shared" si="63"/>
        <v>30</v>
      </c>
      <c r="AI114" s="268">
        <f t="shared" si="76"/>
        <v>180</v>
      </c>
      <c r="AJ114" s="249">
        <f t="shared" si="65"/>
        <v>1.4727272727272727</v>
      </c>
      <c r="AK114" s="249">
        <f t="shared" si="65"/>
        <v>7.6416666666666657</v>
      </c>
      <c r="AL114" s="239">
        <f t="shared" si="52"/>
        <v>2.4</v>
      </c>
      <c r="AM114" s="239">
        <f t="shared" si="77"/>
        <v>1</v>
      </c>
      <c r="AN114" s="239">
        <v>0</v>
      </c>
      <c r="AO114" s="239">
        <v>15</v>
      </c>
      <c r="AP114" s="239">
        <f t="shared" si="54"/>
        <v>2.4</v>
      </c>
      <c r="AQ114" s="239">
        <v>0</v>
      </c>
      <c r="AR114" s="239">
        <v>0</v>
      </c>
      <c r="AS114" s="239">
        <f t="shared" si="78"/>
        <v>180</v>
      </c>
      <c r="AT114" s="239">
        <f t="shared" si="79"/>
        <v>0.12</v>
      </c>
      <c r="AU114" s="239" t="s">
        <v>14</v>
      </c>
      <c r="AV114" s="239" t="s">
        <v>15</v>
      </c>
      <c r="AW114" s="239" t="s">
        <v>14</v>
      </c>
      <c r="AX114" s="239" t="s">
        <v>15</v>
      </c>
      <c r="AY114" s="239">
        <v>0</v>
      </c>
      <c r="AZ114" s="239">
        <v>0</v>
      </c>
      <c r="BA114" s="239">
        <f t="shared" si="64"/>
        <v>1</v>
      </c>
      <c r="BB114" s="239">
        <f t="shared" si="80"/>
        <v>0</v>
      </c>
      <c r="BC114" s="239">
        <f t="shared" si="81"/>
        <v>1000</v>
      </c>
      <c r="BD114" s="239">
        <v>1</v>
      </c>
      <c r="BE114" s="239">
        <v>1</v>
      </c>
      <c r="BF114" s="239">
        <v>1</v>
      </c>
      <c r="BG114" s="239"/>
      <c r="BH114" s="239">
        <v>1</v>
      </c>
      <c r="BI114" s="239">
        <v>1</v>
      </c>
      <c r="BJ114" s="239">
        <f t="shared" si="82"/>
        <v>400</v>
      </c>
      <c r="BK114" s="239">
        <f t="shared" si="60"/>
        <v>1000</v>
      </c>
      <c r="BL114" s="239">
        <v>0</v>
      </c>
    </row>
    <row r="115" spans="1:64" s="32" customFormat="1" ht="12" customHeight="1" x14ac:dyDescent="0.2">
      <c r="A115" s="45" t="str">
        <f t="shared" si="69"/>
        <v>510018002</v>
      </c>
      <c r="B115" s="46">
        <v>5.0999999999999996</v>
      </c>
      <c r="C115" s="47" t="s">
        <v>218</v>
      </c>
      <c r="D115" s="46" t="s">
        <v>181</v>
      </c>
      <c r="E115" s="48">
        <v>0</v>
      </c>
      <c r="F115" s="49">
        <v>1.35</v>
      </c>
      <c r="G115" s="46" t="s">
        <v>106</v>
      </c>
      <c r="H115" s="46">
        <f>'Wind Conditions'!$C$6</f>
        <v>12</v>
      </c>
      <c r="I115" s="471">
        <f>'Wind Conditions'!$C$20</f>
        <v>9.8021333333333349E-2</v>
      </c>
      <c r="J115" s="56">
        <f>'Wind Conditions'!$D$20</f>
        <v>7.0999999999999994E-2</v>
      </c>
      <c r="K115" s="46" t="str">
        <f t="shared" si="66"/>
        <v>B</v>
      </c>
      <c r="L115" s="46">
        <f t="shared" si="67"/>
        <v>180</v>
      </c>
      <c r="M115" s="49">
        <v>0</v>
      </c>
      <c r="N115" s="46" t="s">
        <v>210</v>
      </c>
      <c r="O115" s="61">
        <f>'Wave and Current Conditions'!$O$13</f>
        <v>1.4727272727272727</v>
      </c>
      <c r="P115" s="61">
        <f>'Wave and Current Conditions'!$AD$13</f>
        <v>7.6416666666666657</v>
      </c>
      <c r="Q115" s="46">
        <f t="shared" si="68"/>
        <v>2</v>
      </c>
      <c r="R115" s="46">
        <f t="shared" si="70"/>
        <v>180</v>
      </c>
      <c r="S115" s="62" t="s">
        <v>205</v>
      </c>
      <c r="T115" s="32">
        <f t="shared" si="71"/>
        <v>180</v>
      </c>
      <c r="U115" s="66">
        <f>'Wave and Current Conditions'!$D$98</f>
        <v>0.12</v>
      </c>
      <c r="V115" s="46">
        <v>400</v>
      </c>
      <c r="W115" s="46">
        <v>600</v>
      </c>
      <c r="X115" s="49">
        <v>0.01</v>
      </c>
      <c r="Y115" s="248"/>
      <c r="Z115" s="239"/>
      <c r="AA115" s="239"/>
      <c r="AB115" s="239" t="str">
        <f t="shared" si="72"/>
        <v>'510018002'</v>
      </c>
      <c r="AC115" s="251" t="str">
        <f t="shared" si="61"/>
        <v>'SDE'</v>
      </c>
      <c r="AD115" s="239">
        <f t="shared" si="73"/>
        <v>180</v>
      </c>
      <c r="AE115" s="239">
        <f t="shared" si="74"/>
        <v>12</v>
      </c>
      <c r="AF115" s="239">
        <f t="shared" si="62"/>
        <v>1</v>
      </c>
      <c r="AG115" s="239" t="str">
        <f t="shared" si="75"/>
        <v>'B'</v>
      </c>
      <c r="AH115" s="239">
        <f t="shared" si="63"/>
        <v>30</v>
      </c>
      <c r="AI115" s="268">
        <f t="shared" si="76"/>
        <v>180</v>
      </c>
      <c r="AJ115" s="249">
        <f t="shared" si="65"/>
        <v>1.4727272727272727</v>
      </c>
      <c r="AK115" s="249">
        <f t="shared" si="65"/>
        <v>7.6416666666666657</v>
      </c>
      <c r="AL115" s="239">
        <f t="shared" si="52"/>
        <v>2.4</v>
      </c>
      <c r="AM115" s="239">
        <f t="shared" si="77"/>
        <v>2</v>
      </c>
      <c r="AN115" s="239">
        <v>0</v>
      </c>
      <c r="AO115" s="239">
        <v>15</v>
      </c>
      <c r="AP115" s="239">
        <f t="shared" si="54"/>
        <v>2.4</v>
      </c>
      <c r="AQ115" s="239">
        <v>0</v>
      </c>
      <c r="AR115" s="239">
        <v>0</v>
      </c>
      <c r="AS115" s="239">
        <f t="shared" si="78"/>
        <v>180</v>
      </c>
      <c r="AT115" s="239">
        <f t="shared" si="79"/>
        <v>0.12</v>
      </c>
      <c r="AU115" s="239" t="s">
        <v>14</v>
      </c>
      <c r="AV115" s="239" t="s">
        <v>15</v>
      </c>
      <c r="AW115" s="239" t="s">
        <v>14</v>
      </c>
      <c r="AX115" s="239" t="s">
        <v>15</v>
      </c>
      <c r="AY115" s="239">
        <v>0</v>
      </c>
      <c r="AZ115" s="239">
        <v>0</v>
      </c>
      <c r="BA115" s="239">
        <f t="shared" si="64"/>
        <v>1</v>
      </c>
      <c r="BB115" s="239">
        <f t="shared" si="80"/>
        <v>0</v>
      </c>
      <c r="BC115" s="239">
        <f t="shared" si="81"/>
        <v>1000</v>
      </c>
      <c r="BD115" s="239">
        <v>1</v>
      </c>
      <c r="BE115" s="239">
        <v>1</v>
      </c>
      <c r="BF115" s="239">
        <v>1</v>
      </c>
      <c r="BG115" s="239"/>
      <c r="BH115" s="239">
        <v>1</v>
      </c>
      <c r="BI115" s="239">
        <v>1</v>
      </c>
      <c r="BJ115" s="239">
        <f t="shared" si="82"/>
        <v>400</v>
      </c>
      <c r="BK115" s="239">
        <f t="shared" si="60"/>
        <v>1000</v>
      </c>
      <c r="BL115" s="239">
        <v>0</v>
      </c>
    </row>
    <row r="116" spans="1:64" s="33" customFormat="1" ht="12" customHeight="1" x14ac:dyDescent="0.2">
      <c r="A116" s="45" t="str">
        <f t="shared" si="69"/>
        <v>510018003</v>
      </c>
      <c r="B116" s="46">
        <v>5.0999999999999996</v>
      </c>
      <c r="C116" s="47" t="s">
        <v>218</v>
      </c>
      <c r="D116" s="46" t="s">
        <v>181</v>
      </c>
      <c r="E116" s="48">
        <v>0</v>
      </c>
      <c r="F116" s="49">
        <v>1.35</v>
      </c>
      <c r="G116" s="46" t="s">
        <v>106</v>
      </c>
      <c r="H116" s="46">
        <f>'Wind Conditions'!$C$6</f>
        <v>12</v>
      </c>
      <c r="I116" s="471">
        <f>'Wind Conditions'!$C$20</f>
        <v>9.8021333333333349E-2</v>
      </c>
      <c r="J116" s="56">
        <f>'Wind Conditions'!$D$20</f>
        <v>7.0999999999999994E-2</v>
      </c>
      <c r="K116" s="46" t="str">
        <f t="shared" si="66"/>
        <v>C</v>
      </c>
      <c r="L116" s="46">
        <f t="shared" si="67"/>
        <v>180</v>
      </c>
      <c r="M116" s="49">
        <v>0</v>
      </c>
      <c r="N116" s="46" t="s">
        <v>210</v>
      </c>
      <c r="O116" s="61">
        <f>'Wave and Current Conditions'!$O$13</f>
        <v>1.4727272727272727</v>
      </c>
      <c r="P116" s="61">
        <f>'Wave and Current Conditions'!$AD$13</f>
        <v>7.6416666666666657</v>
      </c>
      <c r="Q116" s="46">
        <f t="shared" si="68"/>
        <v>3</v>
      </c>
      <c r="R116" s="46">
        <f t="shared" si="70"/>
        <v>180</v>
      </c>
      <c r="S116" s="62" t="s">
        <v>205</v>
      </c>
      <c r="T116" s="32">
        <f t="shared" si="71"/>
        <v>180</v>
      </c>
      <c r="U116" s="66">
        <f>'Wave and Current Conditions'!$D$98</f>
        <v>0.12</v>
      </c>
      <c r="V116" s="46">
        <v>400</v>
      </c>
      <c r="W116" s="46">
        <v>600</v>
      </c>
      <c r="X116" s="49">
        <v>0.01</v>
      </c>
      <c r="Y116" s="248"/>
      <c r="Z116" s="250"/>
      <c r="AA116" s="250"/>
      <c r="AB116" s="239" t="str">
        <f t="shared" si="72"/>
        <v>'510018003'</v>
      </c>
      <c r="AC116" s="251" t="str">
        <f t="shared" si="61"/>
        <v>'SDE'</v>
      </c>
      <c r="AD116" s="239">
        <f t="shared" si="73"/>
        <v>180</v>
      </c>
      <c r="AE116" s="239">
        <f t="shared" si="74"/>
        <v>12</v>
      </c>
      <c r="AF116" s="239">
        <f t="shared" si="62"/>
        <v>1</v>
      </c>
      <c r="AG116" s="239" t="str">
        <f t="shared" si="75"/>
        <v>'C'</v>
      </c>
      <c r="AH116" s="239">
        <f t="shared" si="63"/>
        <v>30</v>
      </c>
      <c r="AI116" s="268">
        <f t="shared" si="76"/>
        <v>180</v>
      </c>
      <c r="AJ116" s="249">
        <f t="shared" si="65"/>
        <v>1.4727272727272727</v>
      </c>
      <c r="AK116" s="249">
        <f t="shared" si="65"/>
        <v>7.6416666666666657</v>
      </c>
      <c r="AL116" s="239">
        <f t="shared" si="52"/>
        <v>2.4</v>
      </c>
      <c r="AM116" s="239">
        <f t="shared" si="77"/>
        <v>3</v>
      </c>
      <c r="AN116" s="239">
        <v>0</v>
      </c>
      <c r="AO116" s="239">
        <v>15</v>
      </c>
      <c r="AP116" s="239">
        <f t="shared" si="54"/>
        <v>2.4</v>
      </c>
      <c r="AQ116" s="239">
        <v>0</v>
      </c>
      <c r="AR116" s="239">
        <v>0</v>
      </c>
      <c r="AS116" s="239">
        <f t="shared" si="78"/>
        <v>180</v>
      </c>
      <c r="AT116" s="239">
        <f t="shared" si="79"/>
        <v>0.12</v>
      </c>
      <c r="AU116" s="239" t="s">
        <v>14</v>
      </c>
      <c r="AV116" s="239" t="s">
        <v>15</v>
      </c>
      <c r="AW116" s="239" t="s">
        <v>14</v>
      </c>
      <c r="AX116" s="239" t="s">
        <v>15</v>
      </c>
      <c r="AY116" s="239">
        <v>0</v>
      </c>
      <c r="AZ116" s="239">
        <v>0</v>
      </c>
      <c r="BA116" s="239">
        <f t="shared" si="64"/>
        <v>1</v>
      </c>
      <c r="BB116" s="239">
        <f t="shared" si="80"/>
        <v>0</v>
      </c>
      <c r="BC116" s="239">
        <f t="shared" si="81"/>
        <v>1000</v>
      </c>
      <c r="BD116" s="239">
        <v>1</v>
      </c>
      <c r="BE116" s="239">
        <v>1</v>
      </c>
      <c r="BF116" s="239">
        <v>1</v>
      </c>
      <c r="BG116" s="239"/>
      <c r="BH116" s="239">
        <v>1</v>
      </c>
      <c r="BI116" s="239">
        <v>1</v>
      </c>
      <c r="BJ116" s="239">
        <f t="shared" si="82"/>
        <v>400</v>
      </c>
      <c r="BK116" s="239">
        <f t="shared" si="60"/>
        <v>1000</v>
      </c>
      <c r="BL116" s="239">
        <v>0</v>
      </c>
    </row>
    <row r="117" spans="1:64" s="32" customFormat="1" ht="12" customHeight="1" x14ac:dyDescent="0.2">
      <c r="A117" s="45" t="str">
        <f t="shared" si="69"/>
        <v>510018004</v>
      </c>
      <c r="B117" s="46">
        <v>5.0999999999999996</v>
      </c>
      <c r="C117" s="47" t="s">
        <v>218</v>
      </c>
      <c r="D117" s="46" t="s">
        <v>181</v>
      </c>
      <c r="E117" s="48">
        <v>0</v>
      </c>
      <c r="F117" s="49">
        <v>1.35</v>
      </c>
      <c r="G117" s="45" t="s">
        <v>106</v>
      </c>
      <c r="H117" s="46">
        <f>'Wind Conditions'!$C$6</f>
        <v>12</v>
      </c>
      <c r="I117" s="471">
        <f>'Wind Conditions'!$C$20</f>
        <v>9.8021333333333349E-2</v>
      </c>
      <c r="J117" s="56">
        <f>'Wind Conditions'!$D$20</f>
        <v>7.0999999999999994E-2</v>
      </c>
      <c r="K117" s="46" t="str">
        <f t="shared" si="66"/>
        <v>D</v>
      </c>
      <c r="L117" s="46">
        <f t="shared" si="67"/>
        <v>180</v>
      </c>
      <c r="M117" s="49">
        <v>0</v>
      </c>
      <c r="N117" s="46" t="s">
        <v>210</v>
      </c>
      <c r="O117" s="61">
        <f>'Wave and Current Conditions'!$O$13</f>
        <v>1.4727272727272727</v>
      </c>
      <c r="P117" s="61">
        <f>'Wave and Current Conditions'!$AD$13</f>
        <v>7.6416666666666657</v>
      </c>
      <c r="Q117" s="46">
        <f t="shared" si="68"/>
        <v>4</v>
      </c>
      <c r="R117" s="46">
        <f t="shared" si="70"/>
        <v>180</v>
      </c>
      <c r="S117" s="62" t="s">
        <v>205</v>
      </c>
      <c r="T117" s="32">
        <f t="shared" si="71"/>
        <v>180</v>
      </c>
      <c r="U117" s="66">
        <f>'Wave and Current Conditions'!$D$98</f>
        <v>0.12</v>
      </c>
      <c r="V117" s="46">
        <v>400</v>
      </c>
      <c r="W117" s="46">
        <v>600</v>
      </c>
      <c r="X117" s="49">
        <v>0.01</v>
      </c>
      <c r="Y117" s="248"/>
      <c r="Z117" s="239"/>
      <c r="AA117" s="239"/>
      <c r="AB117" s="239" t="str">
        <f t="shared" si="72"/>
        <v>'510018004'</v>
      </c>
      <c r="AC117" s="251" t="str">
        <f t="shared" si="61"/>
        <v>'SDE'</v>
      </c>
      <c r="AD117" s="239">
        <f t="shared" si="73"/>
        <v>180</v>
      </c>
      <c r="AE117" s="239">
        <f t="shared" si="74"/>
        <v>12</v>
      </c>
      <c r="AF117" s="239">
        <f t="shared" si="62"/>
        <v>1</v>
      </c>
      <c r="AG117" s="239" t="str">
        <f t="shared" si="75"/>
        <v>'D'</v>
      </c>
      <c r="AH117" s="239">
        <f t="shared" si="63"/>
        <v>30</v>
      </c>
      <c r="AI117" s="268">
        <f t="shared" si="76"/>
        <v>180</v>
      </c>
      <c r="AJ117" s="249">
        <f t="shared" si="65"/>
        <v>1.4727272727272727</v>
      </c>
      <c r="AK117" s="249">
        <f t="shared" si="65"/>
        <v>7.6416666666666657</v>
      </c>
      <c r="AL117" s="239">
        <f t="shared" si="52"/>
        <v>2.4</v>
      </c>
      <c r="AM117" s="239">
        <f t="shared" si="77"/>
        <v>4</v>
      </c>
      <c r="AN117" s="239">
        <v>0</v>
      </c>
      <c r="AO117" s="239">
        <v>15</v>
      </c>
      <c r="AP117" s="239">
        <f t="shared" si="54"/>
        <v>2.4</v>
      </c>
      <c r="AQ117" s="239">
        <v>0</v>
      </c>
      <c r="AR117" s="239">
        <v>0</v>
      </c>
      <c r="AS117" s="239">
        <f t="shared" si="78"/>
        <v>180</v>
      </c>
      <c r="AT117" s="239">
        <f t="shared" si="79"/>
        <v>0.12</v>
      </c>
      <c r="AU117" s="239" t="s">
        <v>14</v>
      </c>
      <c r="AV117" s="239" t="s">
        <v>15</v>
      </c>
      <c r="AW117" s="239" t="s">
        <v>14</v>
      </c>
      <c r="AX117" s="239" t="s">
        <v>15</v>
      </c>
      <c r="AY117" s="239">
        <v>0</v>
      </c>
      <c r="AZ117" s="239">
        <v>0</v>
      </c>
      <c r="BA117" s="239">
        <f t="shared" si="64"/>
        <v>1</v>
      </c>
      <c r="BB117" s="239">
        <f t="shared" si="80"/>
        <v>0</v>
      </c>
      <c r="BC117" s="239">
        <f t="shared" si="81"/>
        <v>1000</v>
      </c>
      <c r="BD117" s="239">
        <v>1</v>
      </c>
      <c r="BE117" s="239">
        <v>1</v>
      </c>
      <c r="BF117" s="239">
        <v>1</v>
      </c>
      <c r="BG117" s="239"/>
      <c r="BH117" s="239">
        <v>1</v>
      </c>
      <c r="BI117" s="239">
        <v>1</v>
      </c>
      <c r="BJ117" s="239">
        <f t="shared" si="82"/>
        <v>400</v>
      </c>
      <c r="BK117" s="239">
        <f t="shared" si="60"/>
        <v>1000</v>
      </c>
      <c r="BL117" s="239">
        <v>0</v>
      </c>
    </row>
    <row r="118" spans="1:64" s="32" customFormat="1" ht="12" customHeight="1" x14ac:dyDescent="0.2">
      <c r="A118" s="45" t="str">
        <f t="shared" si="69"/>
        <v>510018005</v>
      </c>
      <c r="B118" s="46">
        <v>5.0999999999999996</v>
      </c>
      <c r="C118" s="47" t="s">
        <v>218</v>
      </c>
      <c r="D118" s="46" t="s">
        <v>181</v>
      </c>
      <c r="E118" s="48">
        <v>0</v>
      </c>
      <c r="F118" s="49">
        <v>1.35</v>
      </c>
      <c r="G118" s="46" t="s">
        <v>106</v>
      </c>
      <c r="H118" s="46">
        <f>'Wind Conditions'!$C$6</f>
        <v>12</v>
      </c>
      <c r="I118" s="471">
        <f>'Wind Conditions'!$C$20</f>
        <v>9.8021333333333349E-2</v>
      </c>
      <c r="J118" s="56">
        <f>'Wind Conditions'!$D$20</f>
        <v>7.0999999999999994E-2</v>
      </c>
      <c r="K118" s="46" t="str">
        <f t="shared" si="66"/>
        <v>E</v>
      </c>
      <c r="L118" s="46">
        <f t="shared" si="67"/>
        <v>180</v>
      </c>
      <c r="M118" s="49">
        <v>0</v>
      </c>
      <c r="N118" s="46" t="s">
        <v>210</v>
      </c>
      <c r="O118" s="61">
        <f>'Wave and Current Conditions'!$O$13</f>
        <v>1.4727272727272727</v>
      </c>
      <c r="P118" s="61">
        <f>'Wave and Current Conditions'!$AD$13</f>
        <v>7.6416666666666657</v>
      </c>
      <c r="Q118" s="46">
        <f t="shared" si="68"/>
        <v>5</v>
      </c>
      <c r="R118" s="46">
        <f t="shared" si="70"/>
        <v>180</v>
      </c>
      <c r="S118" s="62" t="s">
        <v>205</v>
      </c>
      <c r="T118" s="32">
        <f t="shared" si="71"/>
        <v>180</v>
      </c>
      <c r="U118" s="66">
        <f>'Wave and Current Conditions'!$D$98</f>
        <v>0.12</v>
      </c>
      <c r="V118" s="46">
        <v>400</v>
      </c>
      <c r="W118" s="46">
        <v>600</v>
      </c>
      <c r="X118" s="49">
        <v>0.01</v>
      </c>
      <c r="Y118" s="248"/>
      <c r="Z118" s="239"/>
      <c r="AA118" s="239"/>
      <c r="AB118" s="239" t="str">
        <f t="shared" si="72"/>
        <v>'510018005'</v>
      </c>
      <c r="AC118" s="251" t="str">
        <f t="shared" si="61"/>
        <v>'SDE'</v>
      </c>
      <c r="AD118" s="239">
        <f t="shared" si="73"/>
        <v>180</v>
      </c>
      <c r="AE118" s="239">
        <f t="shared" si="74"/>
        <v>12</v>
      </c>
      <c r="AF118" s="239">
        <f t="shared" si="62"/>
        <v>1</v>
      </c>
      <c r="AG118" s="239" t="str">
        <f t="shared" si="75"/>
        <v>'E'</v>
      </c>
      <c r="AH118" s="239">
        <f t="shared" si="63"/>
        <v>30</v>
      </c>
      <c r="AI118" s="268">
        <f t="shared" si="76"/>
        <v>180</v>
      </c>
      <c r="AJ118" s="249">
        <f t="shared" si="65"/>
        <v>1.4727272727272727</v>
      </c>
      <c r="AK118" s="249">
        <f t="shared" si="65"/>
        <v>7.6416666666666657</v>
      </c>
      <c r="AL118" s="239">
        <f t="shared" si="52"/>
        <v>2.4</v>
      </c>
      <c r="AM118" s="239">
        <f t="shared" si="77"/>
        <v>5</v>
      </c>
      <c r="AN118" s="239">
        <v>0</v>
      </c>
      <c r="AO118" s="239">
        <v>15</v>
      </c>
      <c r="AP118" s="239">
        <f t="shared" si="54"/>
        <v>2.4</v>
      </c>
      <c r="AQ118" s="239">
        <v>0</v>
      </c>
      <c r="AR118" s="239">
        <v>0</v>
      </c>
      <c r="AS118" s="239">
        <f t="shared" si="78"/>
        <v>180</v>
      </c>
      <c r="AT118" s="239">
        <f t="shared" si="79"/>
        <v>0.12</v>
      </c>
      <c r="AU118" s="239" t="s">
        <v>14</v>
      </c>
      <c r="AV118" s="239" t="s">
        <v>15</v>
      </c>
      <c r="AW118" s="239" t="s">
        <v>14</v>
      </c>
      <c r="AX118" s="239" t="s">
        <v>15</v>
      </c>
      <c r="AY118" s="239">
        <v>0</v>
      </c>
      <c r="AZ118" s="239">
        <v>0</v>
      </c>
      <c r="BA118" s="239">
        <f t="shared" si="64"/>
        <v>1</v>
      </c>
      <c r="BB118" s="239">
        <f t="shared" si="80"/>
        <v>0</v>
      </c>
      <c r="BC118" s="239">
        <f t="shared" si="81"/>
        <v>1000</v>
      </c>
      <c r="BD118" s="239">
        <v>1</v>
      </c>
      <c r="BE118" s="239">
        <v>1</v>
      </c>
      <c r="BF118" s="239">
        <v>1</v>
      </c>
      <c r="BG118" s="239"/>
      <c r="BH118" s="239">
        <v>1</v>
      </c>
      <c r="BI118" s="239">
        <v>1</v>
      </c>
      <c r="BJ118" s="239">
        <f t="shared" si="82"/>
        <v>400</v>
      </c>
      <c r="BK118" s="239">
        <f t="shared" si="60"/>
        <v>1000</v>
      </c>
      <c r="BL118" s="239">
        <v>0</v>
      </c>
    </row>
    <row r="119" spans="1:64" s="33" customFormat="1" ht="12" customHeight="1" x14ac:dyDescent="0.2">
      <c r="A119" s="50" t="str">
        <f t="shared" si="69"/>
        <v>510018006</v>
      </c>
      <c r="B119" s="46">
        <v>5.0999999999999996</v>
      </c>
      <c r="C119" s="47" t="s">
        <v>218</v>
      </c>
      <c r="D119" s="51" t="s">
        <v>181</v>
      </c>
      <c r="E119" s="52">
        <v>0</v>
      </c>
      <c r="F119" s="53">
        <v>1.35</v>
      </c>
      <c r="G119" s="51" t="s">
        <v>106</v>
      </c>
      <c r="H119" s="51">
        <f>'Wind Conditions'!$C$6</f>
        <v>12</v>
      </c>
      <c r="I119" s="472">
        <f>'Wind Conditions'!$C$20</f>
        <v>9.8021333333333349E-2</v>
      </c>
      <c r="J119" s="57">
        <f>'Wind Conditions'!$D$20</f>
        <v>7.0999999999999994E-2</v>
      </c>
      <c r="K119" s="51" t="str">
        <f t="shared" si="66"/>
        <v>F</v>
      </c>
      <c r="L119" s="51">
        <f t="shared" si="67"/>
        <v>180</v>
      </c>
      <c r="M119" s="49">
        <v>0</v>
      </c>
      <c r="N119" s="46" t="s">
        <v>210</v>
      </c>
      <c r="O119" s="61">
        <f>'Wave and Current Conditions'!$O$13</f>
        <v>1.4727272727272727</v>
      </c>
      <c r="P119" s="61">
        <f>'Wave and Current Conditions'!$AD$13</f>
        <v>7.6416666666666657</v>
      </c>
      <c r="Q119" s="51">
        <f t="shared" si="68"/>
        <v>6</v>
      </c>
      <c r="R119" s="51">
        <f t="shared" si="70"/>
        <v>180</v>
      </c>
      <c r="S119" s="62" t="s">
        <v>205</v>
      </c>
      <c r="T119" s="33">
        <f t="shared" si="71"/>
        <v>180</v>
      </c>
      <c r="U119" s="66">
        <f>'Wave and Current Conditions'!$D$98</f>
        <v>0.12</v>
      </c>
      <c r="V119" s="46">
        <v>400</v>
      </c>
      <c r="W119" s="46">
        <v>600</v>
      </c>
      <c r="X119" s="53">
        <v>0.01</v>
      </c>
      <c r="Y119" s="252"/>
      <c r="Z119" s="250"/>
      <c r="AA119" s="250"/>
      <c r="AB119" s="239" t="str">
        <f t="shared" si="72"/>
        <v>'510018006'</v>
      </c>
      <c r="AC119" s="251" t="str">
        <f t="shared" si="61"/>
        <v>'SDE'</v>
      </c>
      <c r="AD119" s="239">
        <f t="shared" si="73"/>
        <v>180</v>
      </c>
      <c r="AE119" s="239">
        <f t="shared" si="74"/>
        <v>12</v>
      </c>
      <c r="AF119" s="239">
        <f t="shared" si="62"/>
        <v>1</v>
      </c>
      <c r="AG119" s="239" t="str">
        <f t="shared" si="75"/>
        <v>'F'</v>
      </c>
      <c r="AH119" s="239">
        <f t="shared" si="63"/>
        <v>30</v>
      </c>
      <c r="AI119" s="268">
        <f t="shared" si="76"/>
        <v>180</v>
      </c>
      <c r="AJ119" s="249">
        <f t="shared" si="65"/>
        <v>1.4727272727272727</v>
      </c>
      <c r="AK119" s="249">
        <f t="shared" si="65"/>
        <v>7.6416666666666657</v>
      </c>
      <c r="AL119" s="239">
        <f t="shared" si="52"/>
        <v>2.4</v>
      </c>
      <c r="AM119" s="239">
        <f t="shared" si="77"/>
        <v>6</v>
      </c>
      <c r="AN119" s="239">
        <v>0</v>
      </c>
      <c r="AO119" s="239">
        <v>15</v>
      </c>
      <c r="AP119" s="239">
        <f t="shared" si="54"/>
        <v>2.4</v>
      </c>
      <c r="AQ119" s="239">
        <v>0</v>
      </c>
      <c r="AR119" s="239">
        <v>0</v>
      </c>
      <c r="AS119" s="239">
        <f t="shared" si="78"/>
        <v>180</v>
      </c>
      <c r="AT119" s="239">
        <f t="shared" si="79"/>
        <v>0.12</v>
      </c>
      <c r="AU119" s="239" t="s">
        <v>14</v>
      </c>
      <c r="AV119" s="239" t="s">
        <v>15</v>
      </c>
      <c r="AW119" s="239" t="s">
        <v>14</v>
      </c>
      <c r="AX119" s="239" t="s">
        <v>15</v>
      </c>
      <c r="AY119" s="239">
        <v>0</v>
      </c>
      <c r="AZ119" s="239">
        <v>0</v>
      </c>
      <c r="BA119" s="239">
        <f t="shared" si="64"/>
        <v>1</v>
      </c>
      <c r="BB119" s="239">
        <f t="shared" si="80"/>
        <v>0</v>
      </c>
      <c r="BC119" s="239">
        <f t="shared" si="81"/>
        <v>1000</v>
      </c>
      <c r="BD119" s="239">
        <v>1</v>
      </c>
      <c r="BE119" s="239">
        <v>1</v>
      </c>
      <c r="BF119" s="239">
        <v>1</v>
      </c>
      <c r="BG119" s="239"/>
      <c r="BH119" s="239">
        <v>1</v>
      </c>
      <c r="BI119" s="239">
        <v>1</v>
      </c>
      <c r="BJ119" s="239">
        <f t="shared" si="82"/>
        <v>400</v>
      </c>
      <c r="BK119" s="239">
        <f t="shared" si="60"/>
        <v>1000</v>
      </c>
      <c r="BL119" s="239">
        <v>0</v>
      </c>
    </row>
    <row r="120" spans="1:64" s="32" customFormat="1" ht="12" customHeight="1" x14ac:dyDescent="0.2">
      <c r="A120" s="45" t="str">
        <f t="shared" si="69"/>
        <v>510018007</v>
      </c>
      <c r="B120" s="46">
        <v>5.0999999999999996</v>
      </c>
      <c r="C120" s="47" t="s">
        <v>218</v>
      </c>
      <c r="D120" s="46" t="s">
        <v>181</v>
      </c>
      <c r="E120" s="48">
        <v>0</v>
      </c>
      <c r="F120" s="49">
        <v>1.35</v>
      </c>
      <c r="G120" s="46" t="s">
        <v>106</v>
      </c>
      <c r="H120" s="46">
        <f>'Wind Conditions'!$C$6</f>
        <v>12</v>
      </c>
      <c r="I120" s="471">
        <f>'Wind Conditions'!$C$20</f>
        <v>9.8021333333333349E-2</v>
      </c>
      <c r="J120" s="56">
        <f>'Wind Conditions'!$D$20</f>
        <v>7.0999999999999994E-2</v>
      </c>
      <c r="K120" s="46" t="str">
        <f t="shared" si="66"/>
        <v>G</v>
      </c>
      <c r="L120" s="46">
        <f t="shared" si="67"/>
        <v>180</v>
      </c>
      <c r="M120" s="49">
        <v>0</v>
      </c>
      <c r="N120" s="46" t="s">
        <v>210</v>
      </c>
      <c r="O120" s="61">
        <f>'Wave and Current Conditions'!$O$13</f>
        <v>1.4727272727272727</v>
      </c>
      <c r="P120" s="61">
        <f>'Wave and Current Conditions'!$AD$13</f>
        <v>7.6416666666666657</v>
      </c>
      <c r="Q120" s="46">
        <f t="shared" si="68"/>
        <v>7</v>
      </c>
      <c r="R120" s="46">
        <f t="shared" si="70"/>
        <v>180</v>
      </c>
      <c r="S120" s="62" t="s">
        <v>205</v>
      </c>
      <c r="T120" s="32">
        <f t="shared" si="71"/>
        <v>180</v>
      </c>
      <c r="U120" s="66">
        <f>'Wave and Current Conditions'!$D$98</f>
        <v>0.12</v>
      </c>
      <c r="V120" s="46">
        <v>400</v>
      </c>
      <c r="W120" s="46">
        <v>600</v>
      </c>
      <c r="X120" s="49">
        <v>0.01</v>
      </c>
      <c r="Y120" s="248"/>
      <c r="Z120" s="239"/>
      <c r="AA120" s="239"/>
      <c r="AB120" s="239" t="str">
        <f t="shared" si="72"/>
        <v>'510018007'</v>
      </c>
      <c r="AC120" s="251" t="str">
        <f t="shared" si="61"/>
        <v>'SDE'</v>
      </c>
      <c r="AD120" s="239">
        <f t="shared" si="73"/>
        <v>180</v>
      </c>
      <c r="AE120" s="239">
        <f t="shared" si="74"/>
        <v>12</v>
      </c>
      <c r="AF120" s="239">
        <f t="shared" si="62"/>
        <v>1</v>
      </c>
      <c r="AG120" s="239" t="str">
        <f t="shared" si="75"/>
        <v>'G'</v>
      </c>
      <c r="AH120" s="239">
        <f t="shared" si="63"/>
        <v>30</v>
      </c>
      <c r="AI120" s="268">
        <f t="shared" si="76"/>
        <v>180</v>
      </c>
      <c r="AJ120" s="249">
        <f t="shared" si="65"/>
        <v>1.4727272727272727</v>
      </c>
      <c r="AK120" s="249">
        <f t="shared" si="65"/>
        <v>7.6416666666666657</v>
      </c>
      <c r="AL120" s="239">
        <f t="shared" si="52"/>
        <v>2.4</v>
      </c>
      <c r="AM120" s="239">
        <f t="shared" si="77"/>
        <v>7</v>
      </c>
      <c r="AN120" s="239">
        <v>0</v>
      </c>
      <c r="AO120" s="239">
        <v>15</v>
      </c>
      <c r="AP120" s="239">
        <f t="shared" si="54"/>
        <v>2.4</v>
      </c>
      <c r="AQ120" s="239">
        <v>0</v>
      </c>
      <c r="AR120" s="239">
        <v>0</v>
      </c>
      <c r="AS120" s="239">
        <f t="shared" si="78"/>
        <v>180</v>
      </c>
      <c r="AT120" s="239">
        <f t="shared" si="79"/>
        <v>0.12</v>
      </c>
      <c r="AU120" s="239" t="s">
        <v>14</v>
      </c>
      <c r="AV120" s="239" t="s">
        <v>15</v>
      </c>
      <c r="AW120" s="239" t="s">
        <v>14</v>
      </c>
      <c r="AX120" s="239" t="s">
        <v>15</v>
      </c>
      <c r="AY120" s="239">
        <v>0</v>
      </c>
      <c r="AZ120" s="239">
        <v>0</v>
      </c>
      <c r="BA120" s="239">
        <f t="shared" si="64"/>
        <v>1</v>
      </c>
      <c r="BB120" s="239">
        <f t="shared" si="80"/>
        <v>0</v>
      </c>
      <c r="BC120" s="239">
        <f t="shared" si="81"/>
        <v>1000</v>
      </c>
      <c r="BD120" s="239">
        <v>1</v>
      </c>
      <c r="BE120" s="239">
        <v>1</v>
      </c>
      <c r="BF120" s="239">
        <v>1</v>
      </c>
      <c r="BG120" s="239"/>
      <c r="BH120" s="239">
        <v>1</v>
      </c>
      <c r="BI120" s="239">
        <v>1</v>
      </c>
      <c r="BJ120" s="239">
        <f t="shared" si="82"/>
        <v>400</v>
      </c>
      <c r="BK120" s="239">
        <f t="shared" si="60"/>
        <v>1000</v>
      </c>
      <c r="BL120" s="239">
        <v>0</v>
      </c>
    </row>
    <row r="121" spans="1:64" s="32" customFormat="1" ht="12" customHeight="1" x14ac:dyDescent="0.2">
      <c r="A121" s="45" t="str">
        <f t="shared" si="69"/>
        <v>510018008</v>
      </c>
      <c r="B121" s="46">
        <v>5.0999999999999996</v>
      </c>
      <c r="C121" s="47" t="s">
        <v>218</v>
      </c>
      <c r="D121" s="46" t="s">
        <v>181</v>
      </c>
      <c r="E121" s="48">
        <v>0</v>
      </c>
      <c r="F121" s="49">
        <v>1.35</v>
      </c>
      <c r="G121" s="46" t="s">
        <v>106</v>
      </c>
      <c r="H121" s="46">
        <f>'Wind Conditions'!$C$6</f>
        <v>12</v>
      </c>
      <c r="I121" s="471">
        <f>'Wind Conditions'!$C$20</f>
        <v>9.8021333333333349E-2</v>
      </c>
      <c r="J121" s="56">
        <f>'Wind Conditions'!$D$20</f>
        <v>7.0999999999999994E-2</v>
      </c>
      <c r="K121" s="46" t="str">
        <f t="shared" si="66"/>
        <v>H</v>
      </c>
      <c r="L121" s="46">
        <f t="shared" si="67"/>
        <v>180</v>
      </c>
      <c r="M121" s="49">
        <v>0</v>
      </c>
      <c r="N121" s="46" t="s">
        <v>210</v>
      </c>
      <c r="O121" s="61">
        <f>'Wave and Current Conditions'!$O$13</f>
        <v>1.4727272727272727</v>
      </c>
      <c r="P121" s="61">
        <f>'Wave and Current Conditions'!$AD$13</f>
        <v>7.6416666666666657</v>
      </c>
      <c r="Q121" s="46">
        <f t="shared" si="68"/>
        <v>8</v>
      </c>
      <c r="R121" s="46">
        <f t="shared" si="70"/>
        <v>180</v>
      </c>
      <c r="S121" s="62" t="s">
        <v>205</v>
      </c>
      <c r="T121" s="32">
        <f t="shared" si="71"/>
        <v>180</v>
      </c>
      <c r="U121" s="66">
        <f>'Wave and Current Conditions'!$D$98</f>
        <v>0.12</v>
      </c>
      <c r="V121" s="46">
        <v>400</v>
      </c>
      <c r="W121" s="46">
        <v>600</v>
      </c>
      <c r="X121" s="49">
        <v>0.01</v>
      </c>
      <c r="Y121" s="248"/>
      <c r="Z121" s="239"/>
      <c r="AA121" s="239"/>
      <c r="AB121" s="239" t="str">
        <f t="shared" si="72"/>
        <v>'510018008'</v>
      </c>
      <c r="AC121" s="251" t="str">
        <f t="shared" si="61"/>
        <v>'SDE'</v>
      </c>
      <c r="AD121" s="239">
        <f t="shared" si="73"/>
        <v>180</v>
      </c>
      <c r="AE121" s="239">
        <f t="shared" si="74"/>
        <v>12</v>
      </c>
      <c r="AF121" s="239">
        <f t="shared" si="62"/>
        <v>1</v>
      </c>
      <c r="AG121" s="239" t="str">
        <f t="shared" si="75"/>
        <v>'H'</v>
      </c>
      <c r="AH121" s="239">
        <f t="shared" si="63"/>
        <v>30</v>
      </c>
      <c r="AI121" s="268">
        <f t="shared" si="76"/>
        <v>180</v>
      </c>
      <c r="AJ121" s="249">
        <f t="shared" si="65"/>
        <v>1.4727272727272727</v>
      </c>
      <c r="AK121" s="249">
        <f t="shared" si="65"/>
        <v>7.6416666666666657</v>
      </c>
      <c r="AL121" s="239">
        <f t="shared" si="52"/>
        <v>2.4</v>
      </c>
      <c r="AM121" s="239">
        <f t="shared" si="77"/>
        <v>8</v>
      </c>
      <c r="AN121" s="239">
        <v>0</v>
      </c>
      <c r="AO121" s="239">
        <v>15</v>
      </c>
      <c r="AP121" s="239">
        <f t="shared" si="54"/>
        <v>2.4</v>
      </c>
      <c r="AQ121" s="239">
        <v>0</v>
      </c>
      <c r="AR121" s="239">
        <v>0</v>
      </c>
      <c r="AS121" s="239">
        <f t="shared" si="78"/>
        <v>180</v>
      </c>
      <c r="AT121" s="239">
        <f t="shared" si="79"/>
        <v>0.12</v>
      </c>
      <c r="AU121" s="239" t="s">
        <v>14</v>
      </c>
      <c r="AV121" s="239" t="s">
        <v>15</v>
      </c>
      <c r="AW121" s="239" t="s">
        <v>14</v>
      </c>
      <c r="AX121" s="239" t="s">
        <v>15</v>
      </c>
      <c r="AY121" s="239">
        <v>0</v>
      </c>
      <c r="AZ121" s="239">
        <v>0</v>
      </c>
      <c r="BA121" s="239">
        <f t="shared" si="64"/>
        <v>1</v>
      </c>
      <c r="BB121" s="239">
        <f t="shared" si="80"/>
        <v>0</v>
      </c>
      <c r="BC121" s="239">
        <f t="shared" si="81"/>
        <v>1000</v>
      </c>
      <c r="BD121" s="239">
        <v>1</v>
      </c>
      <c r="BE121" s="239">
        <v>1</v>
      </c>
      <c r="BF121" s="239">
        <v>1</v>
      </c>
      <c r="BG121" s="239"/>
      <c r="BH121" s="239">
        <v>1</v>
      </c>
      <c r="BI121" s="239">
        <v>1</v>
      </c>
      <c r="BJ121" s="239">
        <f t="shared" si="82"/>
        <v>400</v>
      </c>
      <c r="BK121" s="239">
        <f t="shared" si="60"/>
        <v>1000</v>
      </c>
      <c r="BL121" s="239">
        <v>0</v>
      </c>
    </row>
    <row r="122" spans="1:64" s="33" customFormat="1" ht="12" customHeight="1" x14ac:dyDescent="0.2">
      <c r="A122" s="45" t="str">
        <f t="shared" si="69"/>
        <v>510018009</v>
      </c>
      <c r="B122" s="46">
        <v>5.0999999999999996</v>
      </c>
      <c r="C122" s="47" t="s">
        <v>218</v>
      </c>
      <c r="D122" s="46" t="s">
        <v>181</v>
      </c>
      <c r="E122" s="48">
        <v>0</v>
      </c>
      <c r="F122" s="49">
        <v>1.35</v>
      </c>
      <c r="G122" s="46" t="s">
        <v>106</v>
      </c>
      <c r="H122" s="46">
        <f>'Wind Conditions'!$C$6</f>
        <v>12</v>
      </c>
      <c r="I122" s="471">
        <f>'Wind Conditions'!$C$20</f>
        <v>9.8021333333333349E-2</v>
      </c>
      <c r="J122" s="56">
        <f>'Wind Conditions'!$D$20</f>
        <v>7.0999999999999994E-2</v>
      </c>
      <c r="K122" s="46" t="str">
        <f t="shared" si="66"/>
        <v>I</v>
      </c>
      <c r="L122" s="46">
        <f t="shared" si="67"/>
        <v>180</v>
      </c>
      <c r="M122" s="49">
        <v>0</v>
      </c>
      <c r="N122" s="46" t="s">
        <v>210</v>
      </c>
      <c r="O122" s="61">
        <f>'Wave and Current Conditions'!$O$13</f>
        <v>1.4727272727272727</v>
      </c>
      <c r="P122" s="61">
        <f>'Wave and Current Conditions'!$AD$13</f>
        <v>7.6416666666666657</v>
      </c>
      <c r="Q122" s="46">
        <f t="shared" si="68"/>
        <v>9</v>
      </c>
      <c r="R122" s="46">
        <f t="shared" si="70"/>
        <v>180</v>
      </c>
      <c r="S122" s="62" t="s">
        <v>205</v>
      </c>
      <c r="T122" s="32">
        <f t="shared" si="71"/>
        <v>180</v>
      </c>
      <c r="U122" s="66">
        <f>'Wave and Current Conditions'!$D$98</f>
        <v>0.12</v>
      </c>
      <c r="V122" s="46">
        <v>400</v>
      </c>
      <c r="W122" s="46">
        <v>600</v>
      </c>
      <c r="X122" s="49">
        <v>0.01</v>
      </c>
      <c r="Y122" s="248"/>
      <c r="Z122" s="250"/>
      <c r="AA122" s="250"/>
      <c r="AB122" s="239" t="str">
        <f t="shared" si="72"/>
        <v>'510018009'</v>
      </c>
      <c r="AC122" s="251" t="str">
        <f t="shared" si="61"/>
        <v>'SDE'</v>
      </c>
      <c r="AD122" s="239">
        <f t="shared" si="73"/>
        <v>180</v>
      </c>
      <c r="AE122" s="239">
        <f t="shared" si="74"/>
        <v>12</v>
      </c>
      <c r="AF122" s="239">
        <f t="shared" si="62"/>
        <v>1</v>
      </c>
      <c r="AG122" s="239" t="str">
        <f t="shared" si="75"/>
        <v>'I'</v>
      </c>
      <c r="AH122" s="239">
        <f t="shared" si="63"/>
        <v>30</v>
      </c>
      <c r="AI122" s="268">
        <f t="shared" si="76"/>
        <v>180</v>
      </c>
      <c r="AJ122" s="249">
        <f t="shared" si="65"/>
        <v>1.4727272727272727</v>
      </c>
      <c r="AK122" s="249">
        <f t="shared" si="65"/>
        <v>7.6416666666666657</v>
      </c>
      <c r="AL122" s="239">
        <f t="shared" si="52"/>
        <v>2.4</v>
      </c>
      <c r="AM122" s="239">
        <f t="shared" si="77"/>
        <v>9</v>
      </c>
      <c r="AN122" s="239">
        <v>0</v>
      </c>
      <c r="AO122" s="239">
        <v>15</v>
      </c>
      <c r="AP122" s="239">
        <f t="shared" si="54"/>
        <v>2.4</v>
      </c>
      <c r="AQ122" s="239">
        <v>0</v>
      </c>
      <c r="AR122" s="239">
        <v>0</v>
      </c>
      <c r="AS122" s="239">
        <f t="shared" si="78"/>
        <v>180</v>
      </c>
      <c r="AT122" s="239">
        <f t="shared" si="79"/>
        <v>0.12</v>
      </c>
      <c r="AU122" s="239" t="s">
        <v>14</v>
      </c>
      <c r="AV122" s="239" t="s">
        <v>15</v>
      </c>
      <c r="AW122" s="239" t="s">
        <v>14</v>
      </c>
      <c r="AX122" s="239" t="s">
        <v>15</v>
      </c>
      <c r="AY122" s="239">
        <v>0</v>
      </c>
      <c r="AZ122" s="239">
        <v>0</v>
      </c>
      <c r="BA122" s="239">
        <f t="shared" si="64"/>
        <v>1</v>
      </c>
      <c r="BB122" s="239">
        <f t="shared" si="80"/>
        <v>0</v>
      </c>
      <c r="BC122" s="239">
        <f t="shared" si="81"/>
        <v>1000</v>
      </c>
      <c r="BD122" s="239">
        <v>1</v>
      </c>
      <c r="BE122" s="239">
        <v>1</v>
      </c>
      <c r="BF122" s="239">
        <v>1</v>
      </c>
      <c r="BG122" s="239"/>
      <c r="BH122" s="239">
        <v>1</v>
      </c>
      <c r="BI122" s="239">
        <v>1</v>
      </c>
      <c r="BJ122" s="239">
        <f t="shared" si="82"/>
        <v>400</v>
      </c>
      <c r="BK122" s="239">
        <f t="shared" si="60"/>
        <v>1000</v>
      </c>
      <c r="BL122" s="239">
        <v>0</v>
      </c>
    </row>
    <row r="123" spans="1:64" s="32" customFormat="1" ht="12" customHeight="1" x14ac:dyDescent="0.2">
      <c r="A123" s="45" t="str">
        <f t="shared" si="69"/>
        <v>510018010</v>
      </c>
      <c r="B123" s="46">
        <v>5.0999999999999996</v>
      </c>
      <c r="C123" s="47" t="s">
        <v>218</v>
      </c>
      <c r="D123" s="46" t="s">
        <v>181</v>
      </c>
      <c r="E123" s="48">
        <v>0</v>
      </c>
      <c r="F123" s="49">
        <v>1.35</v>
      </c>
      <c r="G123" s="45" t="s">
        <v>106</v>
      </c>
      <c r="H123" s="46">
        <f>'Wind Conditions'!$C$6</f>
        <v>12</v>
      </c>
      <c r="I123" s="471">
        <f>'Wind Conditions'!$C$20</f>
        <v>9.8021333333333349E-2</v>
      </c>
      <c r="J123" s="56">
        <f>'Wind Conditions'!$D$20</f>
        <v>7.0999999999999994E-2</v>
      </c>
      <c r="K123" s="46" t="str">
        <f t="shared" si="66"/>
        <v>J</v>
      </c>
      <c r="L123" s="46">
        <f t="shared" si="67"/>
        <v>180</v>
      </c>
      <c r="M123" s="49">
        <v>0</v>
      </c>
      <c r="N123" s="46" t="s">
        <v>210</v>
      </c>
      <c r="O123" s="61">
        <f>'Wave and Current Conditions'!$O$13</f>
        <v>1.4727272727272727</v>
      </c>
      <c r="P123" s="61">
        <f>'Wave and Current Conditions'!$AD$13</f>
        <v>7.6416666666666657</v>
      </c>
      <c r="Q123" s="46">
        <f t="shared" si="68"/>
        <v>10</v>
      </c>
      <c r="R123" s="46">
        <f t="shared" si="70"/>
        <v>180</v>
      </c>
      <c r="S123" s="62" t="s">
        <v>205</v>
      </c>
      <c r="T123" s="32">
        <f t="shared" si="71"/>
        <v>180</v>
      </c>
      <c r="U123" s="66">
        <f>'Wave and Current Conditions'!$D$98</f>
        <v>0.12</v>
      </c>
      <c r="V123" s="46">
        <v>400</v>
      </c>
      <c r="W123" s="46">
        <v>600</v>
      </c>
      <c r="X123" s="49">
        <v>0.01</v>
      </c>
      <c r="Y123" s="248"/>
      <c r="Z123" s="239"/>
      <c r="AA123" s="239"/>
      <c r="AB123" s="239" t="str">
        <f t="shared" si="72"/>
        <v>'510018010'</v>
      </c>
      <c r="AC123" s="251" t="str">
        <f t="shared" si="61"/>
        <v>'SDE'</v>
      </c>
      <c r="AD123" s="239">
        <f t="shared" si="73"/>
        <v>180</v>
      </c>
      <c r="AE123" s="239">
        <f t="shared" si="74"/>
        <v>12</v>
      </c>
      <c r="AF123" s="239">
        <f t="shared" si="62"/>
        <v>1</v>
      </c>
      <c r="AG123" s="239" t="str">
        <f t="shared" si="75"/>
        <v>'J'</v>
      </c>
      <c r="AH123" s="239">
        <f t="shared" si="63"/>
        <v>30</v>
      </c>
      <c r="AI123" s="268">
        <f t="shared" si="76"/>
        <v>180</v>
      </c>
      <c r="AJ123" s="249">
        <f t="shared" si="65"/>
        <v>1.4727272727272727</v>
      </c>
      <c r="AK123" s="249">
        <f t="shared" si="65"/>
        <v>7.6416666666666657</v>
      </c>
      <c r="AL123" s="239">
        <f t="shared" si="52"/>
        <v>2.4</v>
      </c>
      <c r="AM123" s="239">
        <f t="shared" si="77"/>
        <v>10</v>
      </c>
      <c r="AN123" s="239">
        <v>0</v>
      </c>
      <c r="AO123" s="239">
        <v>15</v>
      </c>
      <c r="AP123" s="239">
        <f t="shared" si="54"/>
        <v>2.4</v>
      </c>
      <c r="AQ123" s="239">
        <v>0</v>
      </c>
      <c r="AR123" s="239">
        <v>0</v>
      </c>
      <c r="AS123" s="239">
        <f t="shared" si="78"/>
        <v>180</v>
      </c>
      <c r="AT123" s="239">
        <f t="shared" si="79"/>
        <v>0.12</v>
      </c>
      <c r="AU123" s="239" t="s">
        <v>14</v>
      </c>
      <c r="AV123" s="239" t="s">
        <v>15</v>
      </c>
      <c r="AW123" s="239" t="s">
        <v>14</v>
      </c>
      <c r="AX123" s="239" t="s">
        <v>15</v>
      </c>
      <c r="AY123" s="239">
        <v>0</v>
      </c>
      <c r="AZ123" s="239">
        <v>0</v>
      </c>
      <c r="BA123" s="239">
        <f t="shared" si="64"/>
        <v>1</v>
      </c>
      <c r="BB123" s="239">
        <f t="shared" si="80"/>
        <v>0</v>
      </c>
      <c r="BC123" s="239">
        <f t="shared" si="81"/>
        <v>1000</v>
      </c>
      <c r="BD123" s="239">
        <v>1</v>
      </c>
      <c r="BE123" s="239">
        <v>1</v>
      </c>
      <c r="BF123" s="239">
        <v>1</v>
      </c>
      <c r="BG123" s="239"/>
      <c r="BH123" s="239">
        <v>1</v>
      </c>
      <c r="BI123" s="239">
        <v>1</v>
      </c>
      <c r="BJ123" s="239">
        <f t="shared" si="82"/>
        <v>400</v>
      </c>
      <c r="BK123" s="239">
        <f t="shared" si="60"/>
        <v>1000</v>
      </c>
      <c r="BL123" s="239">
        <v>0</v>
      </c>
    </row>
    <row r="124" spans="1:64" s="32" customFormat="1" ht="12" customHeight="1" x14ac:dyDescent="0.2">
      <c r="A124" s="45" t="str">
        <f t="shared" si="69"/>
        <v>510018011</v>
      </c>
      <c r="B124" s="46">
        <v>5.0999999999999996</v>
      </c>
      <c r="C124" s="47" t="s">
        <v>218</v>
      </c>
      <c r="D124" s="46" t="s">
        <v>181</v>
      </c>
      <c r="E124" s="48">
        <v>0</v>
      </c>
      <c r="F124" s="49">
        <v>1.35</v>
      </c>
      <c r="G124" s="46" t="s">
        <v>106</v>
      </c>
      <c r="H124" s="46">
        <f>'Wind Conditions'!$C$6</f>
        <v>12</v>
      </c>
      <c r="I124" s="471">
        <f>'Wind Conditions'!$C$20</f>
        <v>9.8021333333333349E-2</v>
      </c>
      <c r="J124" s="56">
        <f>'Wind Conditions'!$D$20</f>
        <v>7.0999999999999994E-2</v>
      </c>
      <c r="K124" s="46" t="str">
        <f t="shared" si="66"/>
        <v>K</v>
      </c>
      <c r="L124" s="46">
        <f t="shared" si="67"/>
        <v>180</v>
      </c>
      <c r="M124" s="49">
        <v>0</v>
      </c>
      <c r="N124" s="46" t="s">
        <v>210</v>
      </c>
      <c r="O124" s="61">
        <f>'Wave and Current Conditions'!$O$13</f>
        <v>1.4727272727272727</v>
      </c>
      <c r="P124" s="61">
        <f>'Wave and Current Conditions'!$AD$13</f>
        <v>7.6416666666666657</v>
      </c>
      <c r="Q124" s="46">
        <f t="shared" si="68"/>
        <v>11</v>
      </c>
      <c r="R124" s="46">
        <f t="shared" si="70"/>
        <v>180</v>
      </c>
      <c r="S124" s="62" t="s">
        <v>205</v>
      </c>
      <c r="T124" s="32">
        <f t="shared" si="71"/>
        <v>180</v>
      </c>
      <c r="U124" s="66">
        <f>'Wave and Current Conditions'!$D$98</f>
        <v>0.12</v>
      </c>
      <c r="V124" s="46">
        <v>400</v>
      </c>
      <c r="W124" s="46">
        <v>600</v>
      </c>
      <c r="X124" s="49">
        <v>0.01</v>
      </c>
      <c r="Y124" s="248"/>
      <c r="Z124" s="239"/>
      <c r="AA124" s="239"/>
      <c r="AB124" s="239" t="str">
        <f t="shared" si="72"/>
        <v>'510018011'</v>
      </c>
      <c r="AC124" s="251" t="str">
        <f t="shared" si="61"/>
        <v>'SDE'</v>
      </c>
      <c r="AD124" s="239">
        <f t="shared" si="73"/>
        <v>180</v>
      </c>
      <c r="AE124" s="239">
        <f t="shared" si="74"/>
        <v>12</v>
      </c>
      <c r="AF124" s="239">
        <f t="shared" si="62"/>
        <v>1</v>
      </c>
      <c r="AG124" s="239" t="str">
        <f t="shared" si="75"/>
        <v>'K'</v>
      </c>
      <c r="AH124" s="239">
        <f t="shared" si="63"/>
        <v>30</v>
      </c>
      <c r="AI124" s="268">
        <f t="shared" si="76"/>
        <v>180</v>
      </c>
      <c r="AJ124" s="249">
        <f t="shared" si="65"/>
        <v>1.4727272727272727</v>
      </c>
      <c r="AK124" s="249">
        <f t="shared" si="65"/>
        <v>7.6416666666666657</v>
      </c>
      <c r="AL124" s="239">
        <f t="shared" si="52"/>
        <v>2.4</v>
      </c>
      <c r="AM124" s="239">
        <f t="shared" si="77"/>
        <v>11</v>
      </c>
      <c r="AN124" s="239">
        <v>0</v>
      </c>
      <c r="AO124" s="239">
        <v>15</v>
      </c>
      <c r="AP124" s="239">
        <f t="shared" si="54"/>
        <v>2.4</v>
      </c>
      <c r="AQ124" s="239">
        <v>0</v>
      </c>
      <c r="AR124" s="239">
        <v>0</v>
      </c>
      <c r="AS124" s="239">
        <f t="shared" si="78"/>
        <v>180</v>
      </c>
      <c r="AT124" s="239">
        <f t="shared" si="79"/>
        <v>0.12</v>
      </c>
      <c r="AU124" s="239" t="s">
        <v>14</v>
      </c>
      <c r="AV124" s="239" t="s">
        <v>15</v>
      </c>
      <c r="AW124" s="239" t="s">
        <v>14</v>
      </c>
      <c r="AX124" s="239" t="s">
        <v>15</v>
      </c>
      <c r="AY124" s="239">
        <v>0</v>
      </c>
      <c r="AZ124" s="239">
        <v>0</v>
      </c>
      <c r="BA124" s="239">
        <f t="shared" si="64"/>
        <v>1</v>
      </c>
      <c r="BB124" s="239">
        <f t="shared" si="80"/>
        <v>0</v>
      </c>
      <c r="BC124" s="239">
        <f t="shared" si="81"/>
        <v>1000</v>
      </c>
      <c r="BD124" s="239">
        <v>1</v>
      </c>
      <c r="BE124" s="239">
        <v>1</v>
      </c>
      <c r="BF124" s="239">
        <v>1</v>
      </c>
      <c r="BG124" s="239"/>
      <c r="BH124" s="239">
        <v>1</v>
      </c>
      <c r="BI124" s="239">
        <v>1</v>
      </c>
      <c r="BJ124" s="239">
        <f t="shared" si="82"/>
        <v>400</v>
      </c>
      <c r="BK124" s="239">
        <f t="shared" si="60"/>
        <v>1000</v>
      </c>
      <c r="BL124" s="239">
        <v>0</v>
      </c>
    </row>
    <row r="125" spans="1:64" s="33" customFormat="1" ht="12" customHeight="1" x14ac:dyDescent="0.2">
      <c r="A125" s="50" t="str">
        <f t="shared" si="69"/>
        <v>510018012</v>
      </c>
      <c r="B125" s="46">
        <v>5.0999999999999996</v>
      </c>
      <c r="C125" s="47" t="s">
        <v>218</v>
      </c>
      <c r="D125" s="51" t="s">
        <v>181</v>
      </c>
      <c r="E125" s="52">
        <v>0</v>
      </c>
      <c r="F125" s="53">
        <v>1.35</v>
      </c>
      <c r="G125" s="51" t="s">
        <v>106</v>
      </c>
      <c r="H125" s="51">
        <f>'Wind Conditions'!$C$6</f>
        <v>12</v>
      </c>
      <c r="I125" s="472">
        <f>'Wind Conditions'!$C$20</f>
        <v>9.8021333333333349E-2</v>
      </c>
      <c r="J125" s="57">
        <f>'Wind Conditions'!$D$20</f>
        <v>7.0999999999999994E-2</v>
      </c>
      <c r="K125" s="51" t="str">
        <f t="shared" si="66"/>
        <v>L</v>
      </c>
      <c r="L125" s="51">
        <f t="shared" si="67"/>
        <v>180</v>
      </c>
      <c r="M125" s="49">
        <v>0</v>
      </c>
      <c r="N125" s="46" t="s">
        <v>210</v>
      </c>
      <c r="O125" s="61">
        <f>'Wave and Current Conditions'!$O$13</f>
        <v>1.4727272727272727</v>
      </c>
      <c r="P125" s="61">
        <f>'Wave and Current Conditions'!$AD$13</f>
        <v>7.6416666666666657</v>
      </c>
      <c r="Q125" s="51">
        <f t="shared" si="68"/>
        <v>12</v>
      </c>
      <c r="R125" s="51">
        <f t="shared" si="70"/>
        <v>180</v>
      </c>
      <c r="S125" s="62" t="s">
        <v>205</v>
      </c>
      <c r="T125" s="33">
        <f t="shared" si="71"/>
        <v>180</v>
      </c>
      <c r="U125" s="66">
        <f>'Wave and Current Conditions'!$D$98</f>
        <v>0.12</v>
      </c>
      <c r="V125" s="46">
        <v>400</v>
      </c>
      <c r="W125" s="46">
        <v>600</v>
      </c>
      <c r="X125" s="53">
        <v>0.01</v>
      </c>
      <c r="Y125" s="252"/>
      <c r="Z125" s="250"/>
      <c r="AA125" s="250"/>
      <c r="AB125" s="239" t="str">
        <f t="shared" si="72"/>
        <v>'510018012'</v>
      </c>
      <c r="AC125" s="251" t="str">
        <f t="shared" si="61"/>
        <v>'SDE'</v>
      </c>
      <c r="AD125" s="239">
        <f t="shared" si="73"/>
        <v>180</v>
      </c>
      <c r="AE125" s="239">
        <f t="shared" si="74"/>
        <v>12</v>
      </c>
      <c r="AF125" s="239">
        <f t="shared" si="62"/>
        <v>1</v>
      </c>
      <c r="AG125" s="239" t="str">
        <f t="shared" si="75"/>
        <v>'L'</v>
      </c>
      <c r="AH125" s="239">
        <f t="shared" si="63"/>
        <v>30</v>
      </c>
      <c r="AI125" s="268">
        <f t="shared" si="76"/>
        <v>180</v>
      </c>
      <c r="AJ125" s="249">
        <f t="shared" si="65"/>
        <v>1.4727272727272727</v>
      </c>
      <c r="AK125" s="249">
        <f t="shared" si="65"/>
        <v>7.6416666666666657</v>
      </c>
      <c r="AL125" s="239">
        <f t="shared" si="52"/>
        <v>2.4</v>
      </c>
      <c r="AM125" s="239">
        <f t="shared" si="77"/>
        <v>12</v>
      </c>
      <c r="AN125" s="239">
        <v>0</v>
      </c>
      <c r="AO125" s="239">
        <v>15</v>
      </c>
      <c r="AP125" s="239">
        <f t="shared" si="54"/>
        <v>2.4</v>
      </c>
      <c r="AQ125" s="239">
        <v>0</v>
      </c>
      <c r="AR125" s="239">
        <v>0</v>
      </c>
      <c r="AS125" s="239">
        <f t="shared" si="78"/>
        <v>180</v>
      </c>
      <c r="AT125" s="239">
        <f t="shared" si="79"/>
        <v>0.12</v>
      </c>
      <c r="AU125" s="239" t="s">
        <v>14</v>
      </c>
      <c r="AV125" s="239" t="s">
        <v>15</v>
      </c>
      <c r="AW125" s="239" t="s">
        <v>14</v>
      </c>
      <c r="AX125" s="239" t="s">
        <v>15</v>
      </c>
      <c r="AY125" s="239">
        <v>0</v>
      </c>
      <c r="AZ125" s="239">
        <v>0</v>
      </c>
      <c r="BA125" s="239">
        <f t="shared" si="64"/>
        <v>1</v>
      </c>
      <c r="BB125" s="239">
        <f t="shared" si="80"/>
        <v>0</v>
      </c>
      <c r="BC125" s="239">
        <f t="shared" si="81"/>
        <v>1000</v>
      </c>
      <c r="BD125" s="239">
        <v>1</v>
      </c>
      <c r="BE125" s="239">
        <v>1</v>
      </c>
      <c r="BF125" s="239">
        <v>1</v>
      </c>
      <c r="BG125" s="239"/>
      <c r="BH125" s="239">
        <v>1</v>
      </c>
      <c r="BI125" s="239">
        <v>1</v>
      </c>
      <c r="BJ125" s="239">
        <f t="shared" si="82"/>
        <v>400</v>
      </c>
      <c r="BK125" s="239">
        <f t="shared" si="60"/>
        <v>1000</v>
      </c>
      <c r="BL125" s="239">
        <v>0</v>
      </c>
    </row>
    <row r="126" spans="1:64" s="32" customFormat="1" ht="12" customHeight="1" x14ac:dyDescent="0.2">
      <c r="A126" s="45" t="str">
        <f t="shared" si="69"/>
        <v>510018013</v>
      </c>
      <c r="B126" s="46">
        <v>5.0999999999999996</v>
      </c>
      <c r="C126" s="47" t="s">
        <v>218</v>
      </c>
      <c r="D126" s="46" t="s">
        <v>181</v>
      </c>
      <c r="E126" s="48">
        <v>0</v>
      </c>
      <c r="F126" s="49">
        <v>1.35</v>
      </c>
      <c r="G126" s="46" t="s">
        <v>106</v>
      </c>
      <c r="H126" s="46">
        <f>'Wind Conditions'!$C$6</f>
        <v>12</v>
      </c>
      <c r="I126" s="471">
        <f>'Wind Conditions'!$C$20</f>
        <v>9.8021333333333349E-2</v>
      </c>
      <c r="J126" s="56">
        <f>'Wind Conditions'!$D$20</f>
        <v>7.0999999999999994E-2</v>
      </c>
      <c r="K126" s="46" t="str">
        <f t="shared" si="66"/>
        <v>M</v>
      </c>
      <c r="L126" s="46">
        <f t="shared" si="67"/>
        <v>180</v>
      </c>
      <c r="M126" s="49">
        <v>0</v>
      </c>
      <c r="N126" s="46" t="s">
        <v>210</v>
      </c>
      <c r="O126" s="61">
        <f>'Wave and Current Conditions'!$O$13</f>
        <v>1.4727272727272727</v>
      </c>
      <c r="P126" s="61">
        <f>'Wave and Current Conditions'!$AD$13</f>
        <v>7.6416666666666657</v>
      </c>
      <c r="Q126" s="46">
        <f t="shared" si="68"/>
        <v>13</v>
      </c>
      <c r="R126" s="46">
        <f t="shared" si="70"/>
        <v>180</v>
      </c>
      <c r="S126" s="62" t="s">
        <v>205</v>
      </c>
      <c r="T126" s="32">
        <f t="shared" si="71"/>
        <v>180</v>
      </c>
      <c r="U126" s="66">
        <f>'Wave and Current Conditions'!$D$98</f>
        <v>0.12</v>
      </c>
      <c r="V126" s="46">
        <v>400</v>
      </c>
      <c r="W126" s="46">
        <v>600</v>
      </c>
      <c r="X126" s="49">
        <v>0.01</v>
      </c>
      <c r="Y126" s="248"/>
      <c r="Z126" s="239"/>
      <c r="AA126" s="239"/>
      <c r="AB126" s="239" t="str">
        <f t="shared" si="72"/>
        <v>'510018013'</v>
      </c>
      <c r="AC126" s="251" t="str">
        <f t="shared" si="61"/>
        <v>'SDE'</v>
      </c>
      <c r="AD126" s="239">
        <f t="shared" si="73"/>
        <v>180</v>
      </c>
      <c r="AE126" s="239">
        <f t="shared" si="74"/>
        <v>12</v>
      </c>
      <c r="AF126" s="239">
        <f t="shared" si="62"/>
        <v>1</v>
      </c>
      <c r="AG126" s="239" t="str">
        <f t="shared" si="75"/>
        <v>'M'</v>
      </c>
      <c r="AH126" s="239">
        <f t="shared" si="63"/>
        <v>30</v>
      </c>
      <c r="AI126" s="268">
        <f t="shared" si="76"/>
        <v>180</v>
      </c>
      <c r="AJ126" s="249">
        <f t="shared" si="65"/>
        <v>1.4727272727272727</v>
      </c>
      <c r="AK126" s="249">
        <f t="shared" si="65"/>
        <v>7.6416666666666657</v>
      </c>
      <c r="AL126" s="239">
        <f t="shared" si="52"/>
        <v>2.4</v>
      </c>
      <c r="AM126" s="239">
        <f t="shared" si="77"/>
        <v>13</v>
      </c>
      <c r="AN126" s="239">
        <v>0</v>
      </c>
      <c r="AO126" s="239">
        <v>15</v>
      </c>
      <c r="AP126" s="239">
        <f t="shared" si="54"/>
        <v>2.4</v>
      </c>
      <c r="AQ126" s="239">
        <v>0</v>
      </c>
      <c r="AR126" s="239">
        <v>0</v>
      </c>
      <c r="AS126" s="239">
        <f t="shared" si="78"/>
        <v>180</v>
      </c>
      <c r="AT126" s="239">
        <f t="shared" si="79"/>
        <v>0.12</v>
      </c>
      <c r="AU126" s="239" t="s">
        <v>14</v>
      </c>
      <c r="AV126" s="239" t="s">
        <v>15</v>
      </c>
      <c r="AW126" s="239" t="s">
        <v>14</v>
      </c>
      <c r="AX126" s="239" t="s">
        <v>15</v>
      </c>
      <c r="AY126" s="239">
        <v>0</v>
      </c>
      <c r="AZ126" s="239">
        <v>0</v>
      </c>
      <c r="BA126" s="239">
        <f t="shared" si="64"/>
        <v>1</v>
      </c>
      <c r="BB126" s="239">
        <f t="shared" si="80"/>
        <v>0</v>
      </c>
      <c r="BC126" s="239">
        <f t="shared" si="81"/>
        <v>1000</v>
      </c>
      <c r="BD126" s="239">
        <v>1</v>
      </c>
      <c r="BE126" s="239">
        <v>1</v>
      </c>
      <c r="BF126" s="239">
        <v>1</v>
      </c>
      <c r="BG126" s="239"/>
      <c r="BH126" s="239">
        <v>1</v>
      </c>
      <c r="BI126" s="239">
        <v>1</v>
      </c>
      <c r="BJ126" s="239">
        <f t="shared" si="82"/>
        <v>400</v>
      </c>
      <c r="BK126" s="239">
        <f t="shared" si="60"/>
        <v>1000</v>
      </c>
      <c r="BL126" s="239">
        <v>0</v>
      </c>
    </row>
    <row r="127" spans="1:64" s="32" customFormat="1" ht="12" customHeight="1" x14ac:dyDescent="0.2">
      <c r="A127" s="45" t="str">
        <f t="shared" si="69"/>
        <v>510018014</v>
      </c>
      <c r="B127" s="46">
        <v>5.0999999999999996</v>
      </c>
      <c r="C127" s="47" t="s">
        <v>218</v>
      </c>
      <c r="D127" s="46" t="s">
        <v>181</v>
      </c>
      <c r="E127" s="48">
        <v>0</v>
      </c>
      <c r="F127" s="49">
        <v>1.35</v>
      </c>
      <c r="G127" s="46" t="s">
        <v>106</v>
      </c>
      <c r="H127" s="46">
        <f>'Wind Conditions'!$C$6</f>
        <v>12</v>
      </c>
      <c r="I127" s="471">
        <f>'Wind Conditions'!$C$20</f>
        <v>9.8021333333333349E-2</v>
      </c>
      <c r="J127" s="56">
        <f>'Wind Conditions'!$D$20</f>
        <v>7.0999999999999994E-2</v>
      </c>
      <c r="K127" s="46" t="str">
        <f t="shared" si="66"/>
        <v>N</v>
      </c>
      <c r="L127" s="46">
        <f t="shared" si="67"/>
        <v>180</v>
      </c>
      <c r="M127" s="49">
        <v>0</v>
      </c>
      <c r="N127" s="46" t="s">
        <v>210</v>
      </c>
      <c r="O127" s="61">
        <f>'Wave and Current Conditions'!$O$13</f>
        <v>1.4727272727272727</v>
      </c>
      <c r="P127" s="61">
        <f>'Wave and Current Conditions'!$AD$13</f>
        <v>7.6416666666666657</v>
      </c>
      <c r="Q127" s="46">
        <f t="shared" si="68"/>
        <v>14</v>
      </c>
      <c r="R127" s="46">
        <f t="shared" si="70"/>
        <v>180</v>
      </c>
      <c r="S127" s="62" t="s">
        <v>205</v>
      </c>
      <c r="T127" s="32">
        <f t="shared" si="71"/>
        <v>180</v>
      </c>
      <c r="U127" s="66">
        <f>'Wave and Current Conditions'!$D$98</f>
        <v>0.12</v>
      </c>
      <c r="V127" s="46">
        <v>400</v>
      </c>
      <c r="W127" s="46">
        <v>600</v>
      </c>
      <c r="X127" s="49">
        <v>0.01</v>
      </c>
      <c r="Y127" s="248"/>
      <c r="Z127" s="239"/>
      <c r="AA127" s="239"/>
      <c r="AB127" s="239" t="str">
        <f t="shared" si="72"/>
        <v>'510018014'</v>
      </c>
      <c r="AC127" s="251" t="str">
        <f t="shared" si="61"/>
        <v>'SDE'</v>
      </c>
      <c r="AD127" s="239">
        <f t="shared" si="73"/>
        <v>180</v>
      </c>
      <c r="AE127" s="239">
        <f t="shared" si="74"/>
        <v>12</v>
      </c>
      <c r="AF127" s="239">
        <f t="shared" si="62"/>
        <v>1</v>
      </c>
      <c r="AG127" s="239" t="str">
        <f t="shared" si="75"/>
        <v>'N'</v>
      </c>
      <c r="AH127" s="239">
        <f t="shared" si="63"/>
        <v>30</v>
      </c>
      <c r="AI127" s="268">
        <f t="shared" si="76"/>
        <v>180</v>
      </c>
      <c r="AJ127" s="249">
        <f t="shared" si="65"/>
        <v>1.4727272727272727</v>
      </c>
      <c r="AK127" s="249">
        <f t="shared" si="65"/>
        <v>7.6416666666666657</v>
      </c>
      <c r="AL127" s="239">
        <f t="shared" si="52"/>
        <v>2.4</v>
      </c>
      <c r="AM127" s="239">
        <f t="shared" si="77"/>
        <v>14</v>
      </c>
      <c r="AN127" s="239">
        <v>0</v>
      </c>
      <c r="AO127" s="239">
        <v>15</v>
      </c>
      <c r="AP127" s="239">
        <f t="shared" si="54"/>
        <v>2.4</v>
      </c>
      <c r="AQ127" s="239">
        <v>0</v>
      </c>
      <c r="AR127" s="239">
        <v>0</v>
      </c>
      <c r="AS127" s="239">
        <f t="shared" si="78"/>
        <v>180</v>
      </c>
      <c r="AT127" s="239">
        <f t="shared" si="79"/>
        <v>0.12</v>
      </c>
      <c r="AU127" s="239" t="s">
        <v>14</v>
      </c>
      <c r="AV127" s="239" t="s">
        <v>15</v>
      </c>
      <c r="AW127" s="239" t="s">
        <v>14</v>
      </c>
      <c r="AX127" s="239" t="s">
        <v>15</v>
      </c>
      <c r="AY127" s="239">
        <v>0</v>
      </c>
      <c r="AZ127" s="239">
        <v>0</v>
      </c>
      <c r="BA127" s="239">
        <f t="shared" si="64"/>
        <v>1</v>
      </c>
      <c r="BB127" s="239">
        <f t="shared" si="80"/>
        <v>0</v>
      </c>
      <c r="BC127" s="239">
        <f t="shared" si="81"/>
        <v>1000</v>
      </c>
      <c r="BD127" s="239">
        <v>1</v>
      </c>
      <c r="BE127" s="239">
        <v>1</v>
      </c>
      <c r="BF127" s="239">
        <v>1</v>
      </c>
      <c r="BG127" s="239"/>
      <c r="BH127" s="239">
        <v>1</v>
      </c>
      <c r="BI127" s="239">
        <v>1</v>
      </c>
      <c r="BJ127" s="239">
        <f t="shared" si="82"/>
        <v>400</v>
      </c>
      <c r="BK127" s="239">
        <f t="shared" si="60"/>
        <v>1000</v>
      </c>
      <c r="BL127" s="239">
        <v>0</v>
      </c>
    </row>
    <row r="128" spans="1:64" s="33" customFormat="1" ht="12" customHeight="1" x14ac:dyDescent="0.2">
      <c r="A128" s="45" t="str">
        <f t="shared" si="69"/>
        <v>510018015</v>
      </c>
      <c r="B128" s="46">
        <v>5.0999999999999996</v>
      </c>
      <c r="C128" s="47" t="s">
        <v>218</v>
      </c>
      <c r="D128" s="46" t="s">
        <v>181</v>
      </c>
      <c r="E128" s="48">
        <v>0</v>
      </c>
      <c r="F128" s="49">
        <v>1.35</v>
      </c>
      <c r="G128" s="46" t="s">
        <v>106</v>
      </c>
      <c r="H128" s="46">
        <f>'Wind Conditions'!$C$6</f>
        <v>12</v>
      </c>
      <c r="I128" s="471">
        <f>'Wind Conditions'!$C$20</f>
        <v>9.8021333333333349E-2</v>
      </c>
      <c r="J128" s="56">
        <f>'Wind Conditions'!$D$20</f>
        <v>7.0999999999999994E-2</v>
      </c>
      <c r="K128" s="46" t="str">
        <f t="shared" si="66"/>
        <v>O</v>
      </c>
      <c r="L128" s="46">
        <f t="shared" si="67"/>
        <v>180</v>
      </c>
      <c r="M128" s="49">
        <v>0</v>
      </c>
      <c r="N128" s="46" t="s">
        <v>210</v>
      </c>
      <c r="O128" s="61">
        <f>'Wave and Current Conditions'!$O$13</f>
        <v>1.4727272727272727</v>
      </c>
      <c r="P128" s="61">
        <f>'Wave and Current Conditions'!$AD$13</f>
        <v>7.6416666666666657</v>
      </c>
      <c r="Q128" s="46">
        <f t="shared" si="68"/>
        <v>15</v>
      </c>
      <c r="R128" s="46">
        <f t="shared" si="70"/>
        <v>180</v>
      </c>
      <c r="S128" s="62" t="s">
        <v>205</v>
      </c>
      <c r="T128" s="32">
        <f t="shared" si="71"/>
        <v>180</v>
      </c>
      <c r="U128" s="66">
        <f>'Wave and Current Conditions'!$D$98</f>
        <v>0.12</v>
      </c>
      <c r="V128" s="46">
        <v>400</v>
      </c>
      <c r="W128" s="46">
        <v>600</v>
      </c>
      <c r="X128" s="49">
        <v>0.01</v>
      </c>
      <c r="Y128" s="248"/>
      <c r="Z128" s="250"/>
      <c r="AA128" s="250"/>
      <c r="AB128" s="239" t="str">
        <f t="shared" si="72"/>
        <v>'510018015'</v>
      </c>
      <c r="AC128" s="251" t="str">
        <f t="shared" si="61"/>
        <v>'SDE'</v>
      </c>
      <c r="AD128" s="239">
        <f t="shared" si="73"/>
        <v>180</v>
      </c>
      <c r="AE128" s="239">
        <f t="shared" si="74"/>
        <v>12</v>
      </c>
      <c r="AF128" s="239">
        <f t="shared" si="62"/>
        <v>1</v>
      </c>
      <c r="AG128" s="239" t="str">
        <f t="shared" si="75"/>
        <v>'O'</v>
      </c>
      <c r="AH128" s="239">
        <f t="shared" si="63"/>
        <v>30</v>
      </c>
      <c r="AI128" s="268">
        <f t="shared" si="76"/>
        <v>180</v>
      </c>
      <c r="AJ128" s="249">
        <f t="shared" si="65"/>
        <v>1.4727272727272727</v>
      </c>
      <c r="AK128" s="249">
        <f t="shared" si="65"/>
        <v>7.6416666666666657</v>
      </c>
      <c r="AL128" s="239">
        <f t="shared" si="52"/>
        <v>2.4</v>
      </c>
      <c r="AM128" s="239">
        <f t="shared" si="77"/>
        <v>15</v>
      </c>
      <c r="AN128" s="239">
        <v>0</v>
      </c>
      <c r="AO128" s="239">
        <v>15</v>
      </c>
      <c r="AP128" s="239">
        <f t="shared" si="54"/>
        <v>2.4</v>
      </c>
      <c r="AQ128" s="239">
        <v>0</v>
      </c>
      <c r="AR128" s="239">
        <v>0</v>
      </c>
      <c r="AS128" s="239">
        <f t="shared" si="78"/>
        <v>180</v>
      </c>
      <c r="AT128" s="239">
        <f t="shared" si="79"/>
        <v>0.12</v>
      </c>
      <c r="AU128" s="239" t="s">
        <v>14</v>
      </c>
      <c r="AV128" s="239" t="s">
        <v>15</v>
      </c>
      <c r="AW128" s="239" t="s">
        <v>14</v>
      </c>
      <c r="AX128" s="239" t="s">
        <v>15</v>
      </c>
      <c r="AY128" s="239">
        <v>0</v>
      </c>
      <c r="AZ128" s="239">
        <v>0</v>
      </c>
      <c r="BA128" s="239">
        <f t="shared" si="64"/>
        <v>1</v>
      </c>
      <c r="BB128" s="239">
        <f t="shared" si="80"/>
        <v>0</v>
      </c>
      <c r="BC128" s="239">
        <f t="shared" si="81"/>
        <v>1000</v>
      </c>
      <c r="BD128" s="239">
        <v>1</v>
      </c>
      <c r="BE128" s="239">
        <v>1</v>
      </c>
      <c r="BF128" s="239">
        <v>1</v>
      </c>
      <c r="BG128" s="239"/>
      <c r="BH128" s="239">
        <v>1</v>
      </c>
      <c r="BI128" s="239">
        <v>1</v>
      </c>
      <c r="BJ128" s="239">
        <f t="shared" si="82"/>
        <v>400</v>
      </c>
      <c r="BK128" s="239">
        <f t="shared" si="60"/>
        <v>1000</v>
      </c>
      <c r="BL128" s="239">
        <v>0</v>
      </c>
    </row>
    <row r="129" spans="1:64" s="32" customFormat="1" ht="12" customHeight="1" x14ac:dyDescent="0.2">
      <c r="A129" s="45" t="str">
        <f t="shared" si="69"/>
        <v>510018016</v>
      </c>
      <c r="B129" s="46">
        <v>5.0999999999999996</v>
      </c>
      <c r="C129" s="47" t="s">
        <v>218</v>
      </c>
      <c r="D129" s="46" t="s">
        <v>181</v>
      </c>
      <c r="E129" s="48">
        <v>0</v>
      </c>
      <c r="F129" s="49">
        <v>1.35</v>
      </c>
      <c r="G129" s="45" t="s">
        <v>106</v>
      </c>
      <c r="H129" s="46">
        <f>'Wind Conditions'!$C$6</f>
        <v>12</v>
      </c>
      <c r="I129" s="471">
        <f>'Wind Conditions'!$C$20</f>
        <v>9.8021333333333349E-2</v>
      </c>
      <c r="J129" s="56">
        <f>'Wind Conditions'!$D$20</f>
        <v>7.0999999999999994E-2</v>
      </c>
      <c r="K129" s="46" t="str">
        <f t="shared" si="66"/>
        <v>P</v>
      </c>
      <c r="L129" s="46">
        <f t="shared" si="67"/>
        <v>180</v>
      </c>
      <c r="M129" s="49">
        <v>0</v>
      </c>
      <c r="N129" s="46" t="s">
        <v>210</v>
      </c>
      <c r="O129" s="61">
        <f>'Wave and Current Conditions'!$O$13</f>
        <v>1.4727272727272727</v>
      </c>
      <c r="P129" s="61">
        <f>'Wave and Current Conditions'!$AD$13</f>
        <v>7.6416666666666657</v>
      </c>
      <c r="Q129" s="46">
        <f t="shared" si="68"/>
        <v>16</v>
      </c>
      <c r="R129" s="46">
        <f t="shared" si="70"/>
        <v>180</v>
      </c>
      <c r="S129" s="62" t="s">
        <v>205</v>
      </c>
      <c r="T129" s="32">
        <f t="shared" si="71"/>
        <v>180</v>
      </c>
      <c r="U129" s="66">
        <f>'Wave and Current Conditions'!$D$98</f>
        <v>0.12</v>
      </c>
      <c r="V129" s="46">
        <v>400</v>
      </c>
      <c r="W129" s="46">
        <v>600</v>
      </c>
      <c r="X129" s="49">
        <v>0.01</v>
      </c>
      <c r="Y129" s="248"/>
      <c r="Z129" s="239"/>
      <c r="AA129" s="239"/>
      <c r="AB129" s="239" t="str">
        <f t="shared" si="72"/>
        <v>'510018016'</v>
      </c>
      <c r="AC129" s="251" t="str">
        <f t="shared" si="61"/>
        <v>'SDE'</v>
      </c>
      <c r="AD129" s="239">
        <f t="shared" si="73"/>
        <v>180</v>
      </c>
      <c r="AE129" s="239">
        <f t="shared" si="74"/>
        <v>12</v>
      </c>
      <c r="AF129" s="239">
        <f t="shared" si="62"/>
        <v>1</v>
      </c>
      <c r="AG129" s="239" t="str">
        <f t="shared" si="75"/>
        <v>'P'</v>
      </c>
      <c r="AH129" s="239">
        <f t="shared" si="63"/>
        <v>30</v>
      </c>
      <c r="AI129" s="268">
        <f t="shared" si="76"/>
        <v>180</v>
      </c>
      <c r="AJ129" s="249">
        <f t="shared" si="65"/>
        <v>1.4727272727272727</v>
      </c>
      <c r="AK129" s="249">
        <f t="shared" si="65"/>
        <v>7.6416666666666657</v>
      </c>
      <c r="AL129" s="239">
        <f t="shared" si="52"/>
        <v>2.4</v>
      </c>
      <c r="AM129" s="239">
        <f t="shared" si="77"/>
        <v>16</v>
      </c>
      <c r="AN129" s="239">
        <v>0</v>
      </c>
      <c r="AO129" s="239">
        <v>15</v>
      </c>
      <c r="AP129" s="239">
        <f t="shared" si="54"/>
        <v>2.4</v>
      </c>
      <c r="AQ129" s="239">
        <v>0</v>
      </c>
      <c r="AR129" s="239">
        <v>0</v>
      </c>
      <c r="AS129" s="239">
        <f t="shared" si="78"/>
        <v>180</v>
      </c>
      <c r="AT129" s="239">
        <f t="shared" si="79"/>
        <v>0.12</v>
      </c>
      <c r="AU129" s="239" t="s">
        <v>14</v>
      </c>
      <c r="AV129" s="239" t="s">
        <v>15</v>
      </c>
      <c r="AW129" s="239" t="s">
        <v>14</v>
      </c>
      <c r="AX129" s="239" t="s">
        <v>15</v>
      </c>
      <c r="AY129" s="239">
        <v>0</v>
      </c>
      <c r="AZ129" s="239">
        <v>0</v>
      </c>
      <c r="BA129" s="239">
        <f t="shared" si="64"/>
        <v>1</v>
      </c>
      <c r="BB129" s="239">
        <f t="shared" si="80"/>
        <v>0</v>
      </c>
      <c r="BC129" s="239">
        <f t="shared" si="81"/>
        <v>1000</v>
      </c>
      <c r="BD129" s="239">
        <v>1</v>
      </c>
      <c r="BE129" s="239">
        <v>1</v>
      </c>
      <c r="BF129" s="239">
        <v>1</v>
      </c>
      <c r="BG129" s="239"/>
      <c r="BH129" s="239">
        <v>1</v>
      </c>
      <c r="BI129" s="239">
        <v>1</v>
      </c>
      <c r="BJ129" s="239">
        <f t="shared" si="82"/>
        <v>400</v>
      </c>
      <c r="BK129" s="239">
        <f t="shared" si="60"/>
        <v>1000</v>
      </c>
      <c r="BL129" s="239">
        <v>0</v>
      </c>
    </row>
    <row r="130" spans="1:64" s="32" customFormat="1" ht="12" customHeight="1" x14ac:dyDescent="0.2">
      <c r="A130" s="45" t="str">
        <f t="shared" si="69"/>
        <v>510018017</v>
      </c>
      <c r="B130" s="46">
        <v>5.0999999999999996</v>
      </c>
      <c r="C130" s="47" t="s">
        <v>218</v>
      </c>
      <c r="D130" s="46" t="s">
        <v>181</v>
      </c>
      <c r="E130" s="48">
        <v>0</v>
      </c>
      <c r="F130" s="49">
        <v>1.35</v>
      </c>
      <c r="G130" s="46" t="s">
        <v>106</v>
      </c>
      <c r="H130" s="46">
        <f>'Wind Conditions'!$C$6</f>
        <v>12</v>
      </c>
      <c r="I130" s="471">
        <f>'Wind Conditions'!$C$20</f>
        <v>9.8021333333333349E-2</v>
      </c>
      <c r="J130" s="56">
        <f>'Wind Conditions'!$D$20</f>
        <v>7.0999999999999994E-2</v>
      </c>
      <c r="K130" s="46" t="str">
        <f t="shared" si="66"/>
        <v>Q</v>
      </c>
      <c r="L130" s="46">
        <f t="shared" si="67"/>
        <v>180</v>
      </c>
      <c r="M130" s="49">
        <v>0</v>
      </c>
      <c r="N130" s="46" t="s">
        <v>210</v>
      </c>
      <c r="O130" s="61">
        <f>'Wave and Current Conditions'!$O$13</f>
        <v>1.4727272727272727</v>
      </c>
      <c r="P130" s="61">
        <f>'Wave and Current Conditions'!$AD$13</f>
        <v>7.6416666666666657</v>
      </c>
      <c r="Q130" s="46">
        <f t="shared" si="68"/>
        <v>17</v>
      </c>
      <c r="R130" s="46">
        <f t="shared" si="70"/>
        <v>180</v>
      </c>
      <c r="S130" s="62" t="s">
        <v>205</v>
      </c>
      <c r="T130" s="32">
        <f t="shared" si="71"/>
        <v>180</v>
      </c>
      <c r="U130" s="66">
        <f>'Wave and Current Conditions'!$D$98</f>
        <v>0.12</v>
      </c>
      <c r="V130" s="46">
        <v>400</v>
      </c>
      <c r="W130" s="46">
        <v>600</v>
      </c>
      <c r="X130" s="49">
        <v>0.01</v>
      </c>
      <c r="Y130" s="248"/>
      <c r="Z130" s="239"/>
      <c r="AA130" s="239"/>
      <c r="AB130" s="239" t="str">
        <f t="shared" si="72"/>
        <v>'510018017'</v>
      </c>
      <c r="AC130" s="251" t="str">
        <f t="shared" si="61"/>
        <v>'SDE'</v>
      </c>
      <c r="AD130" s="239">
        <f t="shared" si="73"/>
        <v>180</v>
      </c>
      <c r="AE130" s="239">
        <f t="shared" si="74"/>
        <v>12</v>
      </c>
      <c r="AF130" s="239">
        <f t="shared" si="62"/>
        <v>1</v>
      </c>
      <c r="AG130" s="239" t="str">
        <f t="shared" si="75"/>
        <v>'Q'</v>
      </c>
      <c r="AH130" s="239">
        <f t="shared" si="63"/>
        <v>30</v>
      </c>
      <c r="AI130" s="268">
        <f t="shared" si="76"/>
        <v>180</v>
      </c>
      <c r="AJ130" s="249">
        <f t="shared" si="65"/>
        <v>1.4727272727272727</v>
      </c>
      <c r="AK130" s="249">
        <f t="shared" si="65"/>
        <v>7.6416666666666657</v>
      </c>
      <c r="AL130" s="239">
        <f t="shared" si="52"/>
        <v>2.4</v>
      </c>
      <c r="AM130" s="239">
        <f t="shared" si="77"/>
        <v>17</v>
      </c>
      <c r="AN130" s="239">
        <v>0</v>
      </c>
      <c r="AO130" s="239">
        <v>15</v>
      </c>
      <c r="AP130" s="239">
        <f t="shared" si="54"/>
        <v>2.4</v>
      </c>
      <c r="AQ130" s="239">
        <v>0</v>
      </c>
      <c r="AR130" s="239">
        <v>0</v>
      </c>
      <c r="AS130" s="239">
        <f t="shared" si="78"/>
        <v>180</v>
      </c>
      <c r="AT130" s="239">
        <f t="shared" si="79"/>
        <v>0.12</v>
      </c>
      <c r="AU130" s="239" t="s">
        <v>14</v>
      </c>
      <c r="AV130" s="239" t="s">
        <v>15</v>
      </c>
      <c r="AW130" s="239" t="s">
        <v>14</v>
      </c>
      <c r="AX130" s="239" t="s">
        <v>15</v>
      </c>
      <c r="AY130" s="239">
        <v>0</v>
      </c>
      <c r="AZ130" s="239">
        <v>0</v>
      </c>
      <c r="BA130" s="239">
        <f t="shared" si="64"/>
        <v>1</v>
      </c>
      <c r="BB130" s="239">
        <f t="shared" si="80"/>
        <v>0</v>
      </c>
      <c r="BC130" s="239">
        <f t="shared" si="81"/>
        <v>1000</v>
      </c>
      <c r="BD130" s="239">
        <v>1</v>
      </c>
      <c r="BE130" s="239">
        <v>1</v>
      </c>
      <c r="BF130" s="239">
        <v>1</v>
      </c>
      <c r="BG130" s="239"/>
      <c r="BH130" s="239">
        <v>1</v>
      </c>
      <c r="BI130" s="239">
        <v>1</v>
      </c>
      <c r="BJ130" s="239">
        <f t="shared" si="82"/>
        <v>400</v>
      </c>
      <c r="BK130" s="239">
        <f t="shared" si="60"/>
        <v>1000</v>
      </c>
      <c r="BL130" s="239">
        <v>0</v>
      </c>
    </row>
    <row r="131" spans="1:64" s="34" customFormat="1" ht="12" customHeight="1" thickBot="1" x14ac:dyDescent="0.25">
      <c r="A131" s="68" t="str">
        <f t="shared" si="69"/>
        <v>510018018</v>
      </c>
      <c r="B131" s="46">
        <v>5.0999999999999996</v>
      </c>
      <c r="C131" s="47" t="s">
        <v>218</v>
      </c>
      <c r="D131" s="69" t="s">
        <v>181</v>
      </c>
      <c r="E131" s="70">
        <v>0</v>
      </c>
      <c r="F131" s="71">
        <v>1.35</v>
      </c>
      <c r="G131" s="69" t="s">
        <v>106</v>
      </c>
      <c r="H131" s="69">
        <f>'Wind Conditions'!$C$6</f>
        <v>12</v>
      </c>
      <c r="I131" s="473">
        <f>'Wind Conditions'!$C$20</f>
        <v>9.8021333333333349E-2</v>
      </c>
      <c r="J131" s="81">
        <f>'Wind Conditions'!$D$20</f>
        <v>7.0999999999999994E-2</v>
      </c>
      <c r="K131" s="69" t="str">
        <f t="shared" si="66"/>
        <v>R</v>
      </c>
      <c r="L131" s="69">
        <f t="shared" si="67"/>
        <v>180</v>
      </c>
      <c r="M131" s="49">
        <v>0</v>
      </c>
      <c r="N131" s="46" t="s">
        <v>210</v>
      </c>
      <c r="O131" s="61">
        <f>'Wave and Current Conditions'!$O$13</f>
        <v>1.4727272727272727</v>
      </c>
      <c r="P131" s="61">
        <f>'Wave and Current Conditions'!$AD$13</f>
        <v>7.6416666666666657</v>
      </c>
      <c r="Q131" s="69">
        <f t="shared" si="68"/>
        <v>18</v>
      </c>
      <c r="R131" s="69">
        <f t="shared" si="70"/>
        <v>180</v>
      </c>
      <c r="S131" s="62" t="s">
        <v>205</v>
      </c>
      <c r="T131" s="34">
        <f t="shared" si="71"/>
        <v>180</v>
      </c>
      <c r="U131" s="66">
        <f>'Wave and Current Conditions'!$D$98</f>
        <v>0.12</v>
      </c>
      <c r="V131" s="46">
        <v>400</v>
      </c>
      <c r="W131" s="46">
        <v>600</v>
      </c>
      <c r="X131" s="71">
        <v>0.01</v>
      </c>
      <c r="Y131" s="253"/>
      <c r="Z131" s="254"/>
      <c r="AA131" s="254"/>
      <c r="AB131" s="239" t="str">
        <f t="shared" si="72"/>
        <v>'510018018'</v>
      </c>
      <c r="AC131" s="251" t="str">
        <f t="shared" si="61"/>
        <v>'SDE'</v>
      </c>
      <c r="AD131" s="239">
        <f t="shared" si="73"/>
        <v>180</v>
      </c>
      <c r="AE131" s="239">
        <f t="shared" si="74"/>
        <v>12</v>
      </c>
      <c r="AF131" s="239">
        <f t="shared" si="62"/>
        <v>1</v>
      </c>
      <c r="AG131" s="239" t="str">
        <f t="shared" si="75"/>
        <v>'R'</v>
      </c>
      <c r="AH131" s="239">
        <f t="shared" si="63"/>
        <v>30</v>
      </c>
      <c r="AI131" s="268">
        <f t="shared" si="76"/>
        <v>180</v>
      </c>
      <c r="AJ131" s="249">
        <f t="shared" si="65"/>
        <v>1.4727272727272727</v>
      </c>
      <c r="AK131" s="249">
        <f t="shared" si="65"/>
        <v>7.6416666666666657</v>
      </c>
      <c r="AL131" s="239">
        <f t="shared" si="52"/>
        <v>2.4</v>
      </c>
      <c r="AM131" s="239">
        <f t="shared" si="77"/>
        <v>18</v>
      </c>
      <c r="AN131" s="239">
        <v>0</v>
      </c>
      <c r="AO131" s="239">
        <v>15</v>
      </c>
      <c r="AP131" s="239">
        <f t="shared" si="54"/>
        <v>2.4</v>
      </c>
      <c r="AQ131" s="239">
        <v>0</v>
      </c>
      <c r="AR131" s="239">
        <v>0</v>
      </c>
      <c r="AS131" s="239">
        <f t="shared" si="78"/>
        <v>180</v>
      </c>
      <c r="AT131" s="239">
        <f t="shared" si="79"/>
        <v>0.12</v>
      </c>
      <c r="AU131" s="239" t="s">
        <v>14</v>
      </c>
      <c r="AV131" s="239" t="s">
        <v>15</v>
      </c>
      <c r="AW131" s="239" t="s">
        <v>14</v>
      </c>
      <c r="AX131" s="239" t="s">
        <v>15</v>
      </c>
      <c r="AY131" s="239">
        <v>0</v>
      </c>
      <c r="AZ131" s="239">
        <v>0</v>
      </c>
      <c r="BA131" s="239">
        <f t="shared" si="64"/>
        <v>1</v>
      </c>
      <c r="BB131" s="239">
        <f t="shared" si="80"/>
        <v>0</v>
      </c>
      <c r="BC131" s="239">
        <f t="shared" si="81"/>
        <v>1000</v>
      </c>
      <c r="BD131" s="239">
        <v>1</v>
      </c>
      <c r="BE131" s="239">
        <v>1</v>
      </c>
      <c r="BF131" s="239">
        <v>1</v>
      </c>
      <c r="BG131" s="239"/>
      <c r="BH131" s="239">
        <v>1</v>
      </c>
      <c r="BI131" s="239">
        <v>1</v>
      </c>
      <c r="BJ131" s="239">
        <f t="shared" si="82"/>
        <v>400</v>
      </c>
      <c r="BK131" s="239">
        <f t="shared" si="60"/>
        <v>1000</v>
      </c>
      <c r="BL131" s="239">
        <v>0</v>
      </c>
    </row>
  </sheetData>
  <mergeCells count="5">
    <mergeCell ref="V3:X3"/>
    <mergeCell ref="A3:F3"/>
    <mergeCell ref="G3:M3"/>
    <mergeCell ref="N3:R3"/>
    <mergeCell ref="T3:U3"/>
  </mergeCells>
  <pageMargins left="0.69930555555555596" right="0.69930555555555596" top="0.75" bottom="0.75" header="0.3" footer="0.3"/>
  <pageSetup scale="1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BO131"/>
  <sheetViews>
    <sheetView zoomScaleSheetLayoutView="70" workbookViewId="0">
      <pane ySplit="5" topLeftCell="A9" activePane="bottomLeft" state="frozen"/>
      <selection pane="bottomLeft" activeCell="G16" sqref="G16"/>
    </sheetView>
  </sheetViews>
  <sheetFormatPr baseColWidth="10" defaultColWidth="9.1640625" defaultRowHeight="12" customHeight="1" x14ac:dyDescent="0.2"/>
  <cols>
    <col min="1" max="1" width="14.1640625" style="31" customWidth="1"/>
    <col min="2" max="2" width="6.5" style="31" customWidth="1"/>
    <col min="3" max="3" width="40.33203125" style="31" bestFit="1" customWidth="1"/>
    <col min="4" max="4" width="11.33203125" style="31" customWidth="1"/>
    <col min="5" max="5" width="5.6640625" style="31" customWidth="1"/>
    <col min="6" max="6" width="10.33203125" style="37" customWidth="1"/>
    <col min="7" max="7" width="10.5" style="31" customWidth="1"/>
    <col min="8" max="8" width="6" style="31" customWidth="1"/>
    <col min="9" max="9" width="17.33203125" style="31" customWidth="1"/>
    <col min="10" max="10" width="9.83203125" style="31" customWidth="1"/>
    <col min="11" max="11" width="9.33203125" style="31" customWidth="1"/>
    <col min="12" max="12" width="8.5" style="31" customWidth="1"/>
    <col min="13" max="13" width="14.5" style="31" customWidth="1"/>
    <col min="14" max="14" width="10.83203125" style="548" customWidth="1"/>
    <col min="15" max="15" width="23.1640625" style="38" customWidth="1"/>
    <col min="16" max="16" width="14.33203125" style="38" customWidth="1"/>
    <col min="17" max="17" width="10" style="31" customWidth="1"/>
    <col min="18" max="18" width="9" style="31" customWidth="1"/>
    <col min="19" max="19" width="9.1640625" style="548"/>
    <col min="20" max="20" width="9.1640625" style="31"/>
    <col min="21" max="21" width="9.1640625" style="37"/>
    <col min="22" max="22" width="19" style="31" customWidth="1"/>
    <col min="23" max="23" width="34.5" style="31" customWidth="1"/>
    <col min="24" max="24" width="24.5" style="31" customWidth="1"/>
    <col min="25" max="25" width="24.5" style="239" customWidth="1"/>
    <col min="26" max="26" width="21.5" style="239" bestFit="1" customWidth="1"/>
    <col min="27" max="27" width="9.1640625" style="239" customWidth="1"/>
    <col min="28" max="28" width="11.5" style="239" bestFit="1" customWidth="1"/>
    <col min="29" max="29" width="12" style="239" bestFit="1" customWidth="1"/>
    <col min="30" max="30" width="11" style="239" bestFit="1" customWidth="1"/>
    <col min="31" max="31" width="15" style="239" bestFit="1" customWidth="1"/>
    <col min="32" max="33" width="13.5" style="239" bestFit="1" customWidth="1"/>
    <col min="34" max="35" width="12.1640625" style="239" bestFit="1" customWidth="1"/>
    <col min="36" max="36" width="12" style="239" bestFit="1" customWidth="1"/>
    <col min="37" max="37" width="11.6640625" style="239" bestFit="1" customWidth="1"/>
    <col min="38" max="38" width="16.5" style="239" bestFit="1" customWidth="1"/>
    <col min="39" max="39" width="14.5" style="239" bestFit="1" customWidth="1"/>
    <col min="40" max="40" width="11.1640625" style="239" bestFit="1" customWidth="1"/>
    <col min="41" max="41" width="11" style="239" bestFit="1" customWidth="1"/>
    <col min="42" max="42" width="16.33203125" style="239" bestFit="1" customWidth="1"/>
    <col min="43" max="43" width="11.5" style="239" bestFit="1" customWidth="1"/>
    <col min="44" max="44" width="13.5" style="239" bestFit="1" customWidth="1"/>
    <col min="45" max="45" width="11" style="239" bestFit="1" customWidth="1"/>
    <col min="46" max="46" width="11.1640625" style="239" bestFit="1" customWidth="1"/>
    <col min="47" max="47" width="8.83203125" style="239" bestFit="1" customWidth="1"/>
    <col min="48" max="48" width="12" style="239" bestFit="1" customWidth="1"/>
    <col min="49" max="49" width="8.5" style="239" bestFit="1" customWidth="1"/>
    <col min="50" max="50" width="11.5" style="239" bestFit="1" customWidth="1"/>
    <col min="51" max="51" width="26.33203125" style="239" bestFit="1" customWidth="1"/>
    <col min="52" max="52" width="26.6640625" style="239" bestFit="1" customWidth="1"/>
    <col min="53" max="53" width="15" style="239" bestFit="1" customWidth="1"/>
    <col min="54" max="54" width="9.5" style="239" bestFit="1" customWidth="1"/>
    <col min="55" max="55" width="11" style="239" bestFit="1" customWidth="1"/>
    <col min="56" max="56" width="14.5" style="239" customWidth="1"/>
    <col min="57" max="57" width="20.33203125" style="239" bestFit="1" customWidth="1"/>
    <col min="58" max="58" width="18.1640625" style="239" bestFit="1" customWidth="1"/>
    <col min="59" max="59" width="17.6640625" style="239" bestFit="1" customWidth="1"/>
    <col min="60" max="60" width="11.5" style="239" bestFit="1" customWidth="1"/>
    <col min="61" max="61" width="12" style="239" bestFit="1" customWidth="1"/>
    <col min="62" max="62" width="12.5" style="239" bestFit="1" customWidth="1"/>
    <col min="63" max="64" width="14.5" style="239" bestFit="1" customWidth="1"/>
    <col min="65" max="16384" width="9.1640625" style="31"/>
  </cols>
  <sheetData>
    <row r="1" spans="1:67" ht="12" customHeight="1" x14ac:dyDescent="0.2">
      <c r="B1" s="315" t="s">
        <v>259</v>
      </c>
      <c r="Y1" s="238" t="s">
        <v>244</v>
      </c>
    </row>
    <row r="2" spans="1:67" ht="12" customHeight="1" thickBot="1" x14ac:dyDescent="0.25">
      <c r="Y2" s="239" t="s">
        <v>245</v>
      </c>
    </row>
    <row r="3" spans="1:67" ht="14" thickBot="1" x14ac:dyDescent="0.25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541"/>
      <c r="T3" s="606" t="s">
        <v>145</v>
      </c>
      <c r="U3" s="607"/>
      <c r="V3" s="602" t="s">
        <v>146</v>
      </c>
      <c r="W3" s="603"/>
      <c r="X3" s="604"/>
      <c r="Y3" s="240"/>
      <c r="Z3" s="241" t="s">
        <v>17</v>
      </c>
      <c r="AB3" s="242" t="str">
        <f>INTRODUCTION!D11</f>
        <v>Runname</v>
      </c>
      <c r="AC3" s="242" t="str">
        <f>INTRODUCTION!E11</f>
        <v>Inputcode</v>
      </c>
      <c r="AD3" s="242" t="str">
        <f>INTRODUCTION!F11</f>
        <v>Wind_Dir</v>
      </c>
      <c r="AE3" s="242" t="str">
        <f>INTRODUCTION!G11</f>
        <v>Wind_Speed,</v>
      </c>
      <c r="AF3" s="242" t="str">
        <f>INTRODUCTION!H11</f>
        <v>Wind_Type,</v>
      </c>
      <c r="AG3" s="242" t="str">
        <f>INTRODUCTION!I11</f>
        <v>Wind_Seed,</v>
      </c>
      <c r="AH3" s="242" t="str">
        <f>INTRODUCTION!K11</f>
        <v>Wind_Grid</v>
      </c>
      <c r="AI3" s="242" t="str">
        <f>INTRODUCTION!L11</f>
        <v>Wave_Dir,</v>
      </c>
      <c r="AJ3" s="242" t="str">
        <f>INTRODUCTION!M11</f>
        <v>Wave_Hs,</v>
      </c>
      <c r="AK3" s="242" t="str">
        <f>INTRODUCTION!N11</f>
        <v>Wave_Tp,</v>
      </c>
      <c r="AL3" s="242" t="str">
        <f>INTRODUCTION!P11</f>
        <v>Wave_Gamma</v>
      </c>
      <c r="AM3" s="242" t="str">
        <f>INTRODUCTION!Q11</f>
        <v>Wave_Seed,</v>
      </c>
      <c r="AN3" s="242" t="str">
        <f>INTRODUCTION!R11</f>
        <v>Swell_Hs</v>
      </c>
      <c r="AO3" s="242" t="str">
        <f>INTRODUCTION!S11</f>
        <v>Swell_Tp</v>
      </c>
      <c r="AP3" s="242" t="str">
        <f>INTRODUCTION!U11</f>
        <v>Swell_Gamma</v>
      </c>
      <c r="AQ3" s="242" t="str">
        <f>INTRODUCTION!V11</f>
        <v>Swell_Dir</v>
      </c>
      <c r="AR3" s="242" t="str">
        <f>INTRODUCTION!W11</f>
        <v>Swell_Seed</v>
      </c>
      <c r="AS3" s="242" t="str">
        <f>INTRODUCTION!X11</f>
        <v>Cur_Dir,</v>
      </c>
      <c r="AT3" s="242" t="str">
        <f>INTRODUCTION!Y11</f>
        <v>Cur_Spd,</v>
      </c>
      <c r="AU3" s="242" t="str">
        <f>INTRODUCTION!Z11</f>
        <v>GAL_X</v>
      </c>
      <c r="AV3" s="242" t="str">
        <f>INTRODUCTION!AA11</f>
        <v>GAL_Mag</v>
      </c>
      <c r="AW3" s="242" t="str">
        <f>INTRODUCTION!AB11</f>
        <v>LAL_X</v>
      </c>
      <c r="AX3" s="242" t="str">
        <f>INTRODUCTION!AC11</f>
        <v>LAL_Mag</v>
      </c>
      <c r="AY3" s="242" t="str">
        <f>INTRODUCTION!AD11</f>
        <v>MoorBreak_MLnumber</v>
      </c>
      <c r="AZ3" s="242" t="str">
        <f>INTRODUCTION!AE11</f>
        <v>MoorBreak_Time</v>
      </c>
      <c r="BA3" s="242" t="str">
        <f>INTRODUCTION!AF11</f>
        <v>Ballast_Flag</v>
      </c>
      <c r="BB3" s="242" t="str">
        <f>INTRODUCTION!AG11</f>
        <v>Nacyaw</v>
      </c>
      <c r="BC3" s="242" t="str">
        <f>INTRODUCTION!AH11</f>
        <v>RunTime</v>
      </c>
      <c r="BD3" s="242" t="str">
        <f>INTRODUCTION!AI11</f>
        <v>Output_Flag</v>
      </c>
      <c r="BE3" s="242" t="str">
        <f>INTRODUCTION!AJ11</f>
        <v>OutputStats_Flag</v>
      </c>
      <c r="BF3" s="242" t="str">
        <f>INTRODUCTION!AK11</f>
        <v>FAST_Flag</v>
      </c>
      <c r="BG3" s="242" t="str">
        <f>INTRODUCTION!AL11</f>
        <v>Datfile</v>
      </c>
      <c r="BH3" s="242" t="str">
        <f>INTRODUCTION!AM11</f>
        <v>Run_Flag</v>
      </c>
      <c r="BI3" s="242" t="str">
        <f>INTRODUCTION!AN11</f>
        <v>Save_Sim</v>
      </c>
      <c r="BJ3" s="242" t="str">
        <f>INTRODUCTION!AO11</f>
        <v>CutInTime</v>
      </c>
      <c r="BK3" s="242" t="str">
        <f>INTRODUCTION!AP11</f>
        <v>CutOutTime</v>
      </c>
      <c r="BL3" s="242" t="str">
        <f>INTRODUCTION!AQ11</f>
        <v>Time_Origin</v>
      </c>
      <c r="BM3" s="63"/>
      <c r="BN3" s="63"/>
      <c r="BO3" s="63"/>
    </row>
    <row r="4" spans="1:67" ht="67" thickTop="1" thickBot="1" x14ac:dyDescent="0.25">
      <c r="A4" s="39" t="s">
        <v>147</v>
      </c>
      <c r="B4" s="23" t="s">
        <v>148</v>
      </c>
      <c r="C4" s="23" t="s">
        <v>149</v>
      </c>
      <c r="D4" s="23" t="s">
        <v>150</v>
      </c>
      <c r="E4" s="40" t="s">
        <v>151</v>
      </c>
      <c r="F4" s="41" t="s">
        <v>152</v>
      </c>
      <c r="G4" s="23" t="s">
        <v>153</v>
      </c>
      <c r="H4" s="23" t="s">
        <v>154</v>
      </c>
      <c r="I4" s="54" t="s">
        <v>155</v>
      </c>
      <c r="J4" s="54" t="s">
        <v>156</v>
      </c>
      <c r="K4" s="23" t="s">
        <v>157</v>
      </c>
      <c r="L4" s="23" t="s">
        <v>158</v>
      </c>
      <c r="M4" s="553" t="s">
        <v>362</v>
      </c>
      <c r="N4" s="39" t="s">
        <v>159</v>
      </c>
      <c r="O4" s="58" t="s">
        <v>160</v>
      </c>
      <c r="P4" s="58" t="s">
        <v>161</v>
      </c>
      <c r="Q4" s="23" t="s">
        <v>162</v>
      </c>
      <c r="R4" s="23" t="s">
        <v>163</v>
      </c>
      <c r="S4" s="549" t="s">
        <v>165</v>
      </c>
      <c r="T4" s="3" t="s">
        <v>166</v>
      </c>
      <c r="U4" s="64" t="s">
        <v>167</v>
      </c>
      <c r="V4" s="23" t="s">
        <v>168</v>
      </c>
      <c r="W4" s="23" t="s">
        <v>169</v>
      </c>
      <c r="X4" s="41" t="s">
        <v>170</v>
      </c>
      <c r="Y4" s="243"/>
      <c r="Z4" s="244" t="s">
        <v>52</v>
      </c>
      <c r="AB4" s="245" t="str">
        <f>INTRODUCTION!D12</f>
        <v>str</v>
      </c>
      <c r="AC4" s="245" t="str">
        <f>INTRODUCTION!E12</f>
        <v>str</v>
      </c>
      <c r="AD4" s="245" t="str">
        <f>INTRODUCTION!F12</f>
        <v>deg</v>
      </c>
      <c r="AE4" s="245" t="str">
        <f>INTRODUCTION!G12</f>
        <v>m/s</v>
      </c>
      <c r="AF4" s="245" t="str">
        <f>INTRODUCTION!H12</f>
        <v>-</v>
      </c>
      <c r="AG4" s="245" t="str">
        <f>INTRODUCTION!I12</f>
        <v>-</v>
      </c>
      <c r="AH4" s="245" t="str">
        <f>INTRODUCTION!K12</f>
        <v>m</v>
      </c>
      <c r="AI4" s="245" t="str">
        <f>INTRODUCTION!L12</f>
        <v>deg</v>
      </c>
      <c r="AJ4" s="245" t="str">
        <f>INTRODUCTION!M12</f>
        <v>m</v>
      </c>
      <c r="AK4" s="245" t="str">
        <f>INTRODUCTION!N12</f>
        <v>s</v>
      </c>
      <c r="AL4" s="245" t="str">
        <f>INTRODUCTION!P12</f>
        <v>-</v>
      </c>
      <c r="AM4" s="245" t="str">
        <f>INTRODUCTION!Q12</f>
        <v>-</v>
      </c>
      <c r="AN4" s="245" t="str">
        <f>INTRODUCTION!R12</f>
        <v>m</v>
      </c>
      <c r="AO4" s="245" t="str">
        <f>INTRODUCTION!S12</f>
        <v>s</v>
      </c>
      <c r="AP4" s="245" t="str">
        <f>INTRODUCTION!U12</f>
        <v>-</v>
      </c>
      <c r="AQ4" s="245" t="str">
        <f>INTRODUCTION!V12</f>
        <v>deg</v>
      </c>
      <c r="AR4" s="245" t="str">
        <f>INTRODUCTION!W12</f>
        <v>-</v>
      </c>
      <c r="AS4" s="245" t="str">
        <f>INTRODUCTION!X12</f>
        <v>deg</v>
      </c>
      <c r="AT4" s="245" t="str">
        <f>INTRODUCTION!Y12</f>
        <v>m/s</v>
      </c>
      <c r="AU4" s="245" t="str">
        <f>INTRODUCTION!Z12</f>
        <v>m</v>
      </c>
      <c r="AV4" s="245" t="str">
        <f>INTRODUCTION!AA12</f>
        <v>N</v>
      </c>
      <c r="AW4" s="245" t="str">
        <f>INTRODUCTION!AB12</f>
        <v>m</v>
      </c>
      <c r="AX4" s="245" t="str">
        <f>INTRODUCTION!AC12</f>
        <v>N</v>
      </c>
      <c r="AY4" s="245" t="str">
        <f>INTRODUCTION!AD12</f>
        <v>-</v>
      </c>
      <c r="AZ4" s="245" t="str">
        <f>INTRODUCTION!AE12</f>
        <v>s</v>
      </c>
      <c r="BA4" s="245" t="str">
        <f>INTRODUCTION!AF12</f>
        <v>-</v>
      </c>
      <c r="BB4" s="245" t="str">
        <f>INTRODUCTION!AG12</f>
        <v>deg</v>
      </c>
      <c r="BC4" s="245" t="str">
        <f>INTRODUCTION!AH12</f>
        <v>s</v>
      </c>
      <c r="BD4" s="245" t="str">
        <f>INTRODUCTION!AI12</f>
        <v>-</v>
      </c>
      <c r="BE4" s="245" t="str">
        <f>INTRODUCTION!AJ12</f>
        <v>-</v>
      </c>
      <c r="BF4" s="245" t="str">
        <f>INTRODUCTION!AK12</f>
        <v>-</v>
      </c>
      <c r="BG4" s="245" t="s">
        <v>56</v>
      </c>
      <c r="BH4" s="245">
        <f>INTRODUCTION!AM12</f>
        <v>0</v>
      </c>
      <c r="BI4" s="245" t="str">
        <f>INTRODUCTION!AN12</f>
        <v>-</v>
      </c>
      <c r="BJ4" s="245" t="str">
        <f>INTRODUCTION!AO12</f>
        <v>s</v>
      </c>
      <c r="BK4" s="245" t="str">
        <f>INTRODUCTION!AP12</f>
        <v>s</v>
      </c>
      <c r="BL4" s="245" t="str">
        <f>INTRODUCTION!AQ12</f>
        <v>-</v>
      </c>
      <c r="BM4" s="65"/>
      <c r="BN4" s="65"/>
      <c r="BO4" s="65"/>
    </row>
    <row r="5" spans="1:67" ht="12" customHeight="1" thickTop="1" thickBot="1" x14ac:dyDescent="0.25">
      <c r="A5" s="42" t="s">
        <v>171</v>
      </c>
      <c r="B5" s="7" t="s">
        <v>171</v>
      </c>
      <c r="C5" s="7" t="s">
        <v>171</v>
      </c>
      <c r="D5" s="7" t="s">
        <v>171</v>
      </c>
      <c r="E5" s="43" t="s">
        <v>171</v>
      </c>
      <c r="F5" s="44" t="s">
        <v>171</v>
      </c>
      <c r="G5" s="7" t="s">
        <v>171</v>
      </c>
      <c r="H5" s="7" t="s">
        <v>172</v>
      </c>
      <c r="I5" s="55" t="s">
        <v>173</v>
      </c>
      <c r="J5" s="55" t="s">
        <v>171</v>
      </c>
      <c r="K5" s="7" t="s">
        <v>171</v>
      </c>
      <c r="L5" s="7" t="s">
        <v>174</v>
      </c>
      <c r="M5" s="7" t="s">
        <v>174</v>
      </c>
      <c r="N5" s="42" t="s">
        <v>171</v>
      </c>
      <c r="O5" s="59" t="s">
        <v>175</v>
      </c>
      <c r="P5" s="59" t="s">
        <v>176</v>
      </c>
      <c r="Q5" s="7" t="s">
        <v>171</v>
      </c>
      <c r="R5" s="7" t="s">
        <v>174</v>
      </c>
      <c r="S5" s="42" t="s">
        <v>171</v>
      </c>
      <c r="T5" s="7" t="s">
        <v>174</v>
      </c>
      <c r="U5" s="60" t="s">
        <v>172</v>
      </c>
      <c r="V5" s="7" t="s">
        <v>176</v>
      </c>
      <c r="W5" s="7" t="s">
        <v>176</v>
      </c>
      <c r="X5" s="44" t="s">
        <v>176</v>
      </c>
      <c r="Y5" s="246"/>
      <c r="Z5" s="247" t="s">
        <v>177</v>
      </c>
      <c r="BA5" s="239" t="s">
        <v>178</v>
      </c>
      <c r="BF5" s="239" t="s">
        <v>179</v>
      </c>
      <c r="BG5" s="239" t="s">
        <v>180</v>
      </c>
    </row>
    <row r="6" spans="1:67" s="32" customFormat="1" ht="12" customHeight="1" x14ac:dyDescent="0.2">
      <c r="A6" s="45" t="str">
        <f t="shared" ref="A6:A37" si="0">TEXT(B6*10,"00")&amp;TEXT(E6,"00")&amp;TEXT(L6,"000")&amp;TEXT(Q6,"00")</f>
        <v>520000001</v>
      </c>
      <c r="B6" s="46">
        <v>5.2</v>
      </c>
      <c r="C6" s="47" t="s">
        <v>219</v>
      </c>
      <c r="D6" s="46" t="s">
        <v>181</v>
      </c>
      <c r="E6" s="48">
        <v>0</v>
      </c>
      <c r="F6" s="49">
        <v>1.35</v>
      </c>
      <c r="G6" s="46" t="s">
        <v>106</v>
      </c>
      <c r="H6" s="46">
        <f>'Wind Conditions'!$C$6</f>
        <v>12</v>
      </c>
      <c r="I6" s="471">
        <f>'Wind Conditions'!$C$20</f>
        <v>9.8021333333333349E-2</v>
      </c>
      <c r="J6" s="56">
        <f>'Wind Conditions'!$D$20</f>
        <v>7.0999999999999994E-2</v>
      </c>
      <c r="K6" s="46" t="s">
        <v>182</v>
      </c>
      <c r="L6" s="46">
        <v>0</v>
      </c>
      <c r="M6" s="46">
        <f>0</f>
        <v>0</v>
      </c>
      <c r="N6" s="45" t="s">
        <v>183</v>
      </c>
      <c r="O6" s="61">
        <f>VLOOKUP(MOD(180+$L6-INTRODUCTION!$E$24,360),'Wave and Current Conditions'!$C$33:$E$44,2,TRUE)</f>
        <v>3.16</v>
      </c>
      <c r="P6" s="61">
        <f>VLOOKUP(MOD(180+$L6-INTRODUCTION!$E$24,360),'Wave and Current Conditions'!$C$33:$E$44,3,TRUE)</f>
        <v>9.77</v>
      </c>
      <c r="Q6" s="46">
        <v>1</v>
      </c>
      <c r="R6" s="46">
        <f t="shared" ref="R6:R37" si="1">L6</f>
        <v>0</v>
      </c>
      <c r="S6" s="550" t="s">
        <v>184</v>
      </c>
      <c r="T6" s="32">
        <f t="shared" ref="T6:T37" si="2">R6</f>
        <v>0</v>
      </c>
      <c r="U6" s="66">
        <f>'Wave and Current Conditions'!$D$99</f>
        <v>0.26</v>
      </c>
      <c r="V6" s="46">
        <v>400</v>
      </c>
      <c r="W6" s="46">
        <v>600</v>
      </c>
      <c r="X6" s="49">
        <v>0.01</v>
      </c>
      <c r="Y6" s="248"/>
      <c r="Z6" s="239"/>
      <c r="AA6" s="239"/>
      <c r="AB6" s="239" t="str">
        <f t="shared" ref="AB6:AB37" si="3">"'"&amp;A6&amp;"'"</f>
        <v>'520000001'</v>
      </c>
      <c r="AC6" s="316" t="s">
        <v>221</v>
      </c>
      <c r="AD6" s="239">
        <f t="shared" ref="AD6:AD37" si="4">L6</f>
        <v>0</v>
      </c>
      <c r="AE6" s="239">
        <f t="shared" ref="AE6:AE37" si="5">H6</f>
        <v>12</v>
      </c>
      <c r="AF6" s="317">
        <v>1</v>
      </c>
      <c r="AG6" s="239" t="str">
        <f t="shared" ref="AG6:AG37" si="6">"'"&amp;K6&amp;"'"</f>
        <v>'A'</v>
      </c>
      <c r="AH6" s="317">
        <v>30</v>
      </c>
      <c r="AI6" s="268">
        <f t="shared" ref="AI6:AI37" si="7">R6</f>
        <v>0</v>
      </c>
      <c r="AJ6" s="249">
        <f t="shared" ref="AJ6:AJ37" si="8">O6</f>
        <v>3.16</v>
      </c>
      <c r="AK6" s="249">
        <f t="shared" ref="AK6:AK37" si="9">P6</f>
        <v>9.77</v>
      </c>
      <c r="AL6" s="239">
        <f t="shared" ref="AL6:AL69" si="10">gamma</f>
        <v>2.4</v>
      </c>
      <c r="AM6" s="239">
        <f t="shared" ref="AM6:AM37" si="11">Q6</f>
        <v>1</v>
      </c>
      <c r="AN6" s="239">
        <v>0</v>
      </c>
      <c r="AO6" s="239">
        <v>15</v>
      </c>
      <c r="AP6" s="239">
        <f t="shared" ref="AP6:AP69" si="12">gamma</f>
        <v>2.4</v>
      </c>
      <c r="AQ6" s="239">
        <v>0</v>
      </c>
      <c r="AR6" s="239">
        <v>0</v>
      </c>
      <c r="AS6" s="239">
        <f t="shared" ref="AS6:AS37" si="13">T6</f>
        <v>0</v>
      </c>
      <c r="AT6" s="239">
        <f t="shared" ref="AT6:AT37" si="14">U6</f>
        <v>0.26</v>
      </c>
      <c r="AU6" s="239" t="s">
        <v>14</v>
      </c>
      <c r="AV6" s="239" t="s">
        <v>15</v>
      </c>
      <c r="AW6" s="239" t="s">
        <v>14</v>
      </c>
      <c r="AX6" s="239" t="s">
        <v>15</v>
      </c>
      <c r="AY6" s="239">
        <v>0</v>
      </c>
      <c r="AZ6" s="239">
        <v>0</v>
      </c>
      <c r="BA6" s="317">
        <v>1</v>
      </c>
      <c r="BB6" s="239">
        <f t="shared" ref="BB6:BB37" si="15">M6</f>
        <v>0</v>
      </c>
      <c r="BC6" s="239">
        <f t="shared" ref="BC6:BC37" si="16">V6+W6</f>
        <v>1000</v>
      </c>
      <c r="BD6" s="239">
        <v>1</v>
      </c>
      <c r="BE6" s="239">
        <v>1</v>
      </c>
      <c r="BF6" s="239">
        <v>1</v>
      </c>
      <c r="BG6" s="239"/>
      <c r="BH6" s="239">
        <v>1</v>
      </c>
      <c r="BI6" s="239">
        <v>1</v>
      </c>
      <c r="BJ6" s="239">
        <f t="shared" ref="BJ6:BJ37" si="17">V6</f>
        <v>400</v>
      </c>
      <c r="BK6" s="239">
        <f t="shared" ref="BK6" si="18">BC6</f>
        <v>1000</v>
      </c>
      <c r="BL6" s="239">
        <v>0</v>
      </c>
    </row>
    <row r="7" spans="1:67" s="32" customFormat="1" ht="12" customHeight="1" x14ac:dyDescent="0.2">
      <c r="A7" s="45" t="str">
        <f t="shared" si="0"/>
        <v>520000002</v>
      </c>
      <c r="B7" s="46">
        <v>5.2</v>
      </c>
      <c r="C7" s="47" t="s">
        <v>219</v>
      </c>
      <c r="D7" s="46" t="s">
        <v>181</v>
      </c>
      <c r="E7" s="48">
        <v>0</v>
      </c>
      <c r="F7" s="49">
        <v>1.35</v>
      </c>
      <c r="G7" s="46" t="s">
        <v>106</v>
      </c>
      <c r="H7" s="46">
        <f>'Wind Conditions'!$C$6</f>
        <v>12</v>
      </c>
      <c r="I7" s="471">
        <f>'Wind Conditions'!$C$20</f>
        <v>9.8021333333333349E-2</v>
      </c>
      <c r="J7" s="56">
        <f>'Wind Conditions'!$D$20</f>
        <v>7.0999999999999994E-2</v>
      </c>
      <c r="K7" s="46" t="s">
        <v>91</v>
      </c>
      <c r="L7" s="46">
        <v>0</v>
      </c>
      <c r="M7" s="46">
        <f>0</f>
        <v>0</v>
      </c>
      <c r="N7" s="45" t="s">
        <v>183</v>
      </c>
      <c r="O7" s="61">
        <f>VLOOKUP(MOD(180+$L7-INTRODUCTION!$E$24,360),'Wave and Current Conditions'!$C$33:$E$44,2,TRUE)</f>
        <v>3.16</v>
      </c>
      <c r="P7" s="61">
        <f>VLOOKUP(MOD(180+$L7-INTRODUCTION!$E$24,360),'Wave and Current Conditions'!$C$33:$E$44,3,TRUE)</f>
        <v>9.77</v>
      </c>
      <c r="Q7" s="46">
        <v>2</v>
      </c>
      <c r="R7" s="46">
        <f t="shared" si="1"/>
        <v>0</v>
      </c>
      <c r="S7" s="550" t="s">
        <v>184</v>
      </c>
      <c r="T7" s="32">
        <f t="shared" si="2"/>
        <v>0</v>
      </c>
      <c r="U7" s="66">
        <f>'Wave and Current Conditions'!$D$99</f>
        <v>0.26</v>
      </c>
      <c r="V7" s="46">
        <v>400</v>
      </c>
      <c r="W7" s="46">
        <v>600</v>
      </c>
      <c r="X7" s="49">
        <v>0.01</v>
      </c>
      <c r="Y7" s="248"/>
      <c r="Z7" s="239"/>
      <c r="AA7" s="239"/>
      <c r="AB7" s="239" t="str">
        <f t="shared" si="3"/>
        <v>'520000002'</v>
      </c>
      <c r="AC7" s="251" t="str">
        <f>AC6</f>
        <v>'SDE'</v>
      </c>
      <c r="AD7" s="239">
        <f t="shared" si="4"/>
        <v>0</v>
      </c>
      <c r="AE7" s="239">
        <f t="shared" si="5"/>
        <v>12</v>
      </c>
      <c r="AF7" s="239">
        <v>1</v>
      </c>
      <c r="AG7" s="239" t="str">
        <f t="shared" si="6"/>
        <v>'B'</v>
      </c>
      <c r="AH7" s="239">
        <f>AH6</f>
        <v>30</v>
      </c>
      <c r="AI7" s="268">
        <f t="shared" si="7"/>
        <v>0</v>
      </c>
      <c r="AJ7" s="249">
        <f t="shared" si="8"/>
        <v>3.16</v>
      </c>
      <c r="AK7" s="249">
        <f t="shared" si="9"/>
        <v>9.77</v>
      </c>
      <c r="AL7" s="239">
        <f t="shared" si="10"/>
        <v>2.4</v>
      </c>
      <c r="AM7" s="239">
        <f t="shared" si="11"/>
        <v>2</v>
      </c>
      <c r="AN7" s="239">
        <v>0</v>
      </c>
      <c r="AO7" s="239">
        <v>15</v>
      </c>
      <c r="AP7" s="239">
        <f t="shared" si="12"/>
        <v>2.4</v>
      </c>
      <c r="AQ7" s="239">
        <v>0</v>
      </c>
      <c r="AR7" s="239">
        <v>0</v>
      </c>
      <c r="AS7" s="239">
        <f t="shared" si="13"/>
        <v>0</v>
      </c>
      <c r="AT7" s="239">
        <f t="shared" si="14"/>
        <v>0.26</v>
      </c>
      <c r="AU7" s="239" t="s">
        <v>14</v>
      </c>
      <c r="AV7" s="239" t="s">
        <v>15</v>
      </c>
      <c r="AW7" s="239" t="s">
        <v>14</v>
      </c>
      <c r="AX7" s="239" t="s">
        <v>15</v>
      </c>
      <c r="AY7" s="239">
        <v>0</v>
      </c>
      <c r="AZ7" s="239">
        <v>0</v>
      </c>
      <c r="BA7" s="239">
        <f>BA6</f>
        <v>1</v>
      </c>
      <c r="BB7" s="239">
        <f t="shared" si="15"/>
        <v>0</v>
      </c>
      <c r="BC7" s="239">
        <f t="shared" si="16"/>
        <v>1000</v>
      </c>
      <c r="BD7" s="239">
        <v>1</v>
      </c>
      <c r="BE7" s="239">
        <v>1</v>
      </c>
      <c r="BF7" s="239">
        <v>1</v>
      </c>
      <c r="BG7" s="239"/>
      <c r="BH7" s="239">
        <v>1</v>
      </c>
      <c r="BI7" s="239">
        <v>1</v>
      </c>
      <c r="BJ7" s="239">
        <f t="shared" si="17"/>
        <v>400</v>
      </c>
      <c r="BK7" s="239">
        <f t="shared" ref="BK7:BK70" si="19">BC7</f>
        <v>1000</v>
      </c>
      <c r="BL7" s="239">
        <v>0</v>
      </c>
    </row>
    <row r="8" spans="1:67" s="33" customFormat="1" ht="12" customHeight="1" x14ac:dyDescent="0.2">
      <c r="A8" s="45" t="str">
        <f t="shared" si="0"/>
        <v>520000003</v>
      </c>
      <c r="B8" s="46">
        <v>5.2</v>
      </c>
      <c r="C8" s="47" t="s">
        <v>219</v>
      </c>
      <c r="D8" s="46" t="s">
        <v>181</v>
      </c>
      <c r="E8" s="48">
        <v>0</v>
      </c>
      <c r="F8" s="49">
        <v>1.35</v>
      </c>
      <c r="G8" s="46" t="s">
        <v>106</v>
      </c>
      <c r="H8" s="46">
        <f>'Wind Conditions'!$C$6</f>
        <v>12</v>
      </c>
      <c r="I8" s="471">
        <f>'Wind Conditions'!$C$20</f>
        <v>9.8021333333333349E-2</v>
      </c>
      <c r="J8" s="56">
        <f>'Wind Conditions'!$D$20</f>
        <v>7.0999999999999994E-2</v>
      </c>
      <c r="K8" s="46" t="s">
        <v>186</v>
      </c>
      <c r="L8" s="46">
        <v>0</v>
      </c>
      <c r="M8" s="46">
        <f>0</f>
        <v>0</v>
      </c>
      <c r="N8" s="45" t="s">
        <v>183</v>
      </c>
      <c r="O8" s="61">
        <f>VLOOKUP(MOD(180+$L8-INTRODUCTION!$E$24,360),'Wave and Current Conditions'!$C$33:$E$44,2,TRUE)</f>
        <v>3.16</v>
      </c>
      <c r="P8" s="61">
        <f>VLOOKUP(MOD(180+$L8-INTRODUCTION!$E$24,360),'Wave and Current Conditions'!$C$33:$E$44,3,TRUE)</f>
        <v>9.77</v>
      </c>
      <c r="Q8" s="46">
        <v>3</v>
      </c>
      <c r="R8" s="46">
        <f t="shared" si="1"/>
        <v>0</v>
      </c>
      <c r="S8" s="550" t="s">
        <v>184</v>
      </c>
      <c r="T8" s="32">
        <f t="shared" si="2"/>
        <v>0</v>
      </c>
      <c r="U8" s="66">
        <f>'Wave and Current Conditions'!$D$99</f>
        <v>0.26</v>
      </c>
      <c r="V8" s="46">
        <v>400</v>
      </c>
      <c r="W8" s="46">
        <v>600</v>
      </c>
      <c r="X8" s="49">
        <v>0.01</v>
      </c>
      <c r="Y8" s="248"/>
      <c r="Z8" s="250"/>
      <c r="AA8" s="250"/>
      <c r="AB8" s="239" t="str">
        <f t="shared" si="3"/>
        <v>'520000003'</v>
      </c>
      <c r="AC8" s="251" t="str">
        <f t="shared" ref="AC8:AC71" si="20">AC7</f>
        <v>'SDE'</v>
      </c>
      <c r="AD8" s="239">
        <f t="shared" si="4"/>
        <v>0</v>
      </c>
      <c r="AE8" s="239">
        <f t="shared" si="5"/>
        <v>12</v>
      </c>
      <c r="AF8" s="239">
        <v>1</v>
      </c>
      <c r="AG8" s="239" t="str">
        <f t="shared" si="6"/>
        <v>'C'</v>
      </c>
      <c r="AH8" s="239">
        <f t="shared" ref="AH8:AH71" si="21">AH7</f>
        <v>30</v>
      </c>
      <c r="AI8" s="268">
        <f t="shared" si="7"/>
        <v>0</v>
      </c>
      <c r="AJ8" s="249">
        <f t="shared" si="8"/>
        <v>3.16</v>
      </c>
      <c r="AK8" s="249">
        <f t="shared" si="9"/>
        <v>9.77</v>
      </c>
      <c r="AL8" s="239">
        <f t="shared" si="10"/>
        <v>2.4</v>
      </c>
      <c r="AM8" s="239">
        <f t="shared" si="11"/>
        <v>3</v>
      </c>
      <c r="AN8" s="239">
        <v>0</v>
      </c>
      <c r="AO8" s="239">
        <v>15</v>
      </c>
      <c r="AP8" s="239">
        <f t="shared" si="12"/>
        <v>2.4</v>
      </c>
      <c r="AQ8" s="239">
        <v>0</v>
      </c>
      <c r="AR8" s="239">
        <v>0</v>
      </c>
      <c r="AS8" s="239">
        <f t="shared" si="13"/>
        <v>0</v>
      </c>
      <c r="AT8" s="239">
        <f t="shared" si="14"/>
        <v>0.26</v>
      </c>
      <c r="AU8" s="239" t="s">
        <v>14</v>
      </c>
      <c r="AV8" s="239" t="s">
        <v>15</v>
      </c>
      <c r="AW8" s="239" t="s">
        <v>14</v>
      </c>
      <c r="AX8" s="239" t="s">
        <v>15</v>
      </c>
      <c r="AY8" s="239">
        <v>0</v>
      </c>
      <c r="AZ8" s="239">
        <v>0</v>
      </c>
      <c r="BA8" s="239">
        <f t="shared" ref="BA8:BA71" si="22">BA7</f>
        <v>1</v>
      </c>
      <c r="BB8" s="239">
        <f t="shared" si="15"/>
        <v>0</v>
      </c>
      <c r="BC8" s="239">
        <f t="shared" si="16"/>
        <v>1000</v>
      </c>
      <c r="BD8" s="239">
        <v>1</v>
      </c>
      <c r="BE8" s="239">
        <v>1</v>
      </c>
      <c r="BF8" s="239">
        <v>1</v>
      </c>
      <c r="BG8" s="239"/>
      <c r="BH8" s="239">
        <v>1</v>
      </c>
      <c r="BI8" s="239">
        <v>1</v>
      </c>
      <c r="BJ8" s="239">
        <f t="shared" si="17"/>
        <v>400</v>
      </c>
      <c r="BK8" s="239">
        <f t="shared" si="19"/>
        <v>1000</v>
      </c>
      <c r="BL8" s="239">
        <v>0</v>
      </c>
    </row>
    <row r="9" spans="1:67" s="32" customFormat="1" ht="12" customHeight="1" x14ac:dyDescent="0.2">
      <c r="A9" s="45" t="str">
        <f t="shared" si="0"/>
        <v>520000004</v>
      </c>
      <c r="B9" s="46">
        <v>5.2</v>
      </c>
      <c r="C9" s="47" t="s">
        <v>219</v>
      </c>
      <c r="D9" s="46" t="s">
        <v>181</v>
      </c>
      <c r="E9" s="48">
        <v>0</v>
      </c>
      <c r="F9" s="49">
        <v>1.35</v>
      </c>
      <c r="G9" s="45" t="s">
        <v>106</v>
      </c>
      <c r="H9" s="46">
        <f>'Wind Conditions'!$C$6</f>
        <v>12</v>
      </c>
      <c r="I9" s="471">
        <f>'Wind Conditions'!$C$20</f>
        <v>9.8021333333333349E-2</v>
      </c>
      <c r="J9" s="56">
        <f>'Wind Conditions'!$D$20</f>
        <v>7.0999999999999994E-2</v>
      </c>
      <c r="K9" s="46" t="s">
        <v>187</v>
      </c>
      <c r="L9" s="46">
        <v>0</v>
      </c>
      <c r="M9" s="46">
        <f>0</f>
        <v>0</v>
      </c>
      <c r="N9" s="45" t="s">
        <v>183</v>
      </c>
      <c r="O9" s="61">
        <f>VLOOKUP(MOD(180+$L9-INTRODUCTION!$E$24,360),'Wave and Current Conditions'!$C$33:$E$44,2,TRUE)</f>
        <v>3.16</v>
      </c>
      <c r="P9" s="61">
        <f>VLOOKUP(MOD(180+$L9-INTRODUCTION!$E$24,360),'Wave and Current Conditions'!$C$33:$E$44,3,TRUE)</f>
        <v>9.77</v>
      </c>
      <c r="Q9" s="46">
        <v>4</v>
      </c>
      <c r="R9" s="46">
        <f t="shared" si="1"/>
        <v>0</v>
      </c>
      <c r="S9" s="550" t="s">
        <v>184</v>
      </c>
      <c r="T9" s="32">
        <f t="shared" si="2"/>
        <v>0</v>
      </c>
      <c r="U9" s="66">
        <f>'Wave and Current Conditions'!$D$99</f>
        <v>0.26</v>
      </c>
      <c r="V9" s="46">
        <v>400</v>
      </c>
      <c r="W9" s="46">
        <v>600</v>
      </c>
      <c r="X9" s="49">
        <v>0.01</v>
      </c>
      <c r="Y9" s="248"/>
      <c r="Z9" s="239"/>
      <c r="AA9" s="239"/>
      <c r="AB9" s="239" t="str">
        <f t="shared" si="3"/>
        <v>'520000004'</v>
      </c>
      <c r="AC9" s="251" t="str">
        <f t="shared" si="20"/>
        <v>'SDE'</v>
      </c>
      <c r="AD9" s="239">
        <f t="shared" si="4"/>
        <v>0</v>
      </c>
      <c r="AE9" s="239">
        <f t="shared" si="5"/>
        <v>12</v>
      </c>
      <c r="AF9" s="239">
        <v>1</v>
      </c>
      <c r="AG9" s="239" t="str">
        <f t="shared" si="6"/>
        <v>'D'</v>
      </c>
      <c r="AH9" s="239">
        <f t="shared" si="21"/>
        <v>30</v>
      </c>
      <c r="AI9" s="268">
        <f t="shared" si="7"/>
        <v>0</v>
      </c>
      <c r="AJ9" s="249">
        <f t="shared" si="8"/>
        <v>3.16</v>
      </c>
      <c r="AK9" s="249">
        <f t="shared" si="9"/>
        <v>9.77</v>
      </c>
      <c r="AL9" s="239">
        <f t="shared" si="10"/>
        <v>2.4</v>
      </c>
      <c r="AM9" s="239">
        <f t="shared" si="11"/>
        <v>4</v>
      </c>
      <c r="AN9" s="239">
        <v>0</v>
      </c>
      <c r="AO9" s="239">
        <v>15</v>
      </c>
      <c r="AP9" s="239">
        <f t="shared" si="12"/>
        <v>2.4</v>
      </c>
      <c r="AQ9" s="239">
        <v>0</v>
      </c>
      <c r="AR9" s="239">
        <v>0</v>
      </c>
      <c r="AS9" s="239">
        <f t="shared" si="13"/>
        <v>0</v>
      </c>
      <c r="AT9" s="239">
        <f t="shared" si="14"/>
        <v>0.26</v>
      </c>
      <c r="AU9" s="239" t="s">
        <v>14</v>
      </c>
      <c r="AV9" s="239" t="s">
        <v>15</v>
      </c>
      <c r="AW9" s="239" t="s">
        <v>14</v>
      </c>
      <c r="AX9" s="239" t="s">
        <v>15</v>
      </c>
      <c r="AY9" s="239">
        <v>0</v>
      </c>
      <c r="AZ9" s="239">
        <v>0</v>
      </c>
      <c r="BA9" s="239">
        <f t="shared" si="22"/>
        <v>1</v>
      </c>
      <c r="BB9" s="239">
        <f t="shared" si="15"/>
        <v>0</v>
      </c>
      <c r="BC9" s="239">
        <f t="shared" si="16"/>
        <v>1000</v>
      </c>
      <c r="BD9" s="239">
        <v>1</v>
      </c>
      <c r="BE9" s="239">
        <v>1</v>
      </c>
      <c r="BF9" s="239">
        <v>1</v>
      </c>
      <c r="BG9" s="239"/>
      <c r="BH9" s="239">
        <v>1</v>
      </c>
      <c r="BI9" s="239">
        <v>1</v>
      </c>
      <c r="BJ9" s="239">
        <f t="shared" si="17"/>
        <v>400</v>
      </c>
      <c r="BK9" s="239">
        <f t="shared" si="19"/>
        <v>1000</v>
      </c>
      <c r="BL9" s="239">
        <v>0</v>
      </c>
    </row>
    <row r="10" spans="1:67" s="32" customFormat="1" ht="12" customHeight="1" x14ac:dyDescent="0.2">
      <c r="A10" s="45" t="str">
        <f t="shared" si="0"/>
        <v>520000005</v>
      </c>
      <c r="B10" s="46">
        <v>5.2</v>
      </c>
      <c r="C10" s="47" t="s">
        <v>219</v>
      </c>
      <c r="D10" s="46" t="s">
        <v>181</v>
      </c>
      <c r="E10" s="48">
        <v>0</v>
      </c>
      <c r="F10" s="49">
        <v>1.35</v>
      </c>
      <c r="G10" s="46" t="s">
        <v>106</v>
      </c>
      <c r="H10" s="46">
        <f>'Wind Conditions'!$C$6</f>
        <v>12</v>
      </c>
      <c r="I10" s="471">
        <f>'Wind Conditions'!$C$20</f>
        <v>9.8021333333333349E-2</v>
      </c>
      <c r="J10" s="56">
        <f>'Wind Conditions'!$D$20</f>
        <v>7.0999999999999994E-2</v>
      </c>
      <c r="K10" s="46" t="s">
        <v>188</v>
      </c>
      <c r="L10" s="46">
        <v>0</v>
      </c>
      <c r="M10" s="46">
        <f>0</f>
        <v>0</v>
      </c>
      <c r="N10" s="45" t="s">
        <v>183</v>
      </c>
      <c r="O10" s="61">
        <f>VLOOKUP(MOD(180+$L10-INTRODUCTION!$E$24,360),'Wave and Current Conditions'!$C$33:$E$44,2,TRUE)</f>
        <v>3.16</v>
      </c>
      <c r="P10" s="61">
        <f>VLOOKUP(MOD(180+$L10-INTRODUCTION!$E$24,360),'Wave and Current Conditions'!$C$33:$E$44,3,TRUE)</f>
        <v>9.77</v>
      </c>
      <c r="Q10" s="46">
        <v>5</v>
      </c>
      <c r="R10" s="46">
        <f t="shared" si="1"/>
        <v>0</v>
      </c>
      <c r="S10" s="550" t="s">
        <v>184</v>
      </c>
      <c r="T10" s="32">
        <f t="shared" si="2"/>
        <v>0</v>
      </c>
      <c r="U10" s="66">
        <f>'Wave and Current Conditions'!$D$99</f>
        <v>0.26</v>
      </c>
      <c r="V10" s="46">
        <v>400</v>
      </c>
      <c r="W10" s="46">
        <v>600</v>
      </c>
      <c r="X10" s="49">
        <v>0.01</v>
      </c>
      <c r="Y10" s="248"/>
      <c r="Z10" s="239"/>
      <c r="AA10" s="239"/>
      <c r="AB10" s="239" t="str">
        <f t="shared" si="3"/>
        <v>'520000005'</v>
      </c>
      <c r="AC10" s="251" t="str">
        <f t="shared" si="20"/>
        <v>'SDE'</v>
      </c>
      <c r="AD10" s="239">
        <f t="shared" si="4"/>
        <v>0</v>
      </c>
      <c r="AE10" s="239">
        <f t="shared" si="5"/>
        <v>12</v>
      </c>
      <c r="AF10" s="239">
        <v>1</v>
      </c>
      <c r="AG10" s="239" t="str">
        <f t="shared" si="6"/>
        <v>'E'</v>
      </c>
      <c r="AH10" s="239">
        <f t="shared" si="21"/>
        <v>30</v>
      </c>
      <c r="AI10" s="268">
        <f t="shared" si="7"/>
        <v>0</v>
      </c>
      <c r="AJ10" s="249">
        <f t="shared" si="8"/>
        <v>3.16</v>
      </c>
      <c r="AK10" s="249">
        <f t="shared" si="9"/>
        <v>9.77</v>
      </c>
      <c r="AL10" s="239">
        <f t="shared" si="10"/>
        <v>2.4</v>
      </c>
      <c r="AM10" s="239">
        <f t="shared" si="11"/>
        <v>5</v>
      </c>
      <c r="AN10" s="239">
        <v>0</v>
      </c>
      <c r="AO10" s="239">
        <v>15</v>
      </c>
      <c r="AP10" s="239">
        <f t="shared" si="12"/>
        <v>2.4</v>
      </c>
      <c r="AQ10" s="239">
        <v>0</v>
      </c>
      <c r="AR10" s="239">
        <v>0</v>
      </c>
      <c r="AS10" s="239">
        <f t="shared" si="13"/>
        <v>0</v>
      </c>
      <c r="AT10" s="239">
        <f t="shared" si="14"/>
        <v>0.26</v>
      </c>
      <c r="AU10" s="239" t="s">
        <v>14</v>
      </c>
      <c r="AV10" s="239" t="s">
        <v>15</v>
      </c>
      <c r="AW10" s="239" t="s">
        <v>14</v>
      </c>
      <c r="AX10" s="239" t="s">
        <v>15</v>
      </c>
      <c r="AY10" s="239">
        <v>0</v>
      </c>
      <c r="AZ10" s="239">
        <v>0</v>
      </c>
      <c r="BA10" s="239">
        <f t="shared" si="22"/>
        <v>1</v>
      </c>
      <c r="BB10" s="239">
        <f t="shared" si="15"/>
        <v>0</v>
      </c>
      <c r="BC10" s="239">
        <f t="shared" si="16"/>
        <v>1000</v>
      </c>
      <c r="BD10" s="239">
        <v>1</v>
      </c>
      <c r="BE10" s="239">
        <v>1</v>
      </c>
      <c r="BF10" s="239">
        <v>1</v>
      </c>
      <c r="BG10" s="239"/>
      <c r="BH10" s="239">
        <v>1</v>
      </c>
      <c r="BI10" s="239">
        <v>1</v>
      </c>
      <c r="BJ10" s="239">
        <f t="shared" si="17"/>
        <v>400</v>
      </c>
      <c r="BK10" s="239">
        <f t="shared" si="19"/>
        <v>1000</v>
      </c>
      <c r="BL10" s="239">
        <v>0</v>
      </c>
    </row>
    <row r="11" spans="1:67" s="33" customFormat="1" ht="12" customHeight="1" x14ac:dyDescent="0.2">
      <c r="A11" s="50" t="str">
        <f t="shared" si="0"/>
        <v>520000006</v>
      </c>
      <c r="B11" s="46">
        <v>5.2</v>
      </c>
      <c r="C11" s="47" t="s">
        <v>219</v>
      </c>
      <c r="D11" s="51" t="s">
        <v>181</v>
      </c>
      <c r="E11" s="52">
        <v>0</v>
      </c>
      <c r="F11" s="53">
        <v>1.35</v>
      </c>
      <c r="G11" s="51" t="s">
        <v>106</v>
      </c>
      <c r="H11" s="51">
        <f>'Wind Conditions'!$C$6</f>
        <v>12</v>
      </c>
      <c r="I11" s="472">
        <f>'Wind Conditions'!$C$20</f>
        <v>9.8021333333333349E-2</v>
      </c>
      <c r="J11" s="57">
        <f>'Wind Conditions'!$D$20</f>
        <v>7.0999999999999994E-2</v>
      </c>
      <c r="K11" s="51" t="s">
        <v>190</v>
      </c>
      <c r="L11" s="51">
        <v>0</v>
      </c>
      <c r="M11" s="46">
        <f>0</f>
        <v>0</v>
      </c>
      <c r="N11" s="50" t="s">
        <v>183</v>
      </c>
      <c r="O11" s="61">
        <f>VLOOKUP(MOD(180+$L11-INTRODUCTION!$E$24,360),'Wave and Current Conditions'!$C$33:$E$44,2,TRUE)</f>
        <v>3.16</v>
      </c>
      <c r="P11" s="61">
        <f>VLOOKUP(MOD(180+$L11-INTRODUCTION!$E$24,360),'Wave and Current Conditions'!$C$33:$E$44,3,TRUE)</f>
        <v>9.77</v>
      </c>
      <c r="Q11" s="51">
        <v>6</v>
      </c>
      <c r="R11" s="51">
        <f t="shared" si="1"/>
        <v>0</v>
      </c>
      <c r="S11" s="551" t="s">
        <v>184</v>
      </c>
      <c r="T11" s="33">
        <f t="shared" si="2"/>
        <v>0</v>
      </c>
      <c r="U11" s="67">
        <f>'Wave and Current Conditions'!$D$99</f>
        <v>0.26</v>
      </c>
      <c r="V11" s="46">
        <v>400</v>
      </c>
      <c r="W11" s="46">
        <v>600</v>
      </c>
      <c r="X11" s="53">
        <v>0.01</v>
      </c>
      <c r="Y11" s="252"/>
      <c r="Z11" s="250"/>
      <c r="AA11" s="250"/>
      <c r="AB11" s="239" t="str">
        <f t="shared" si="3"/>
        <v>'520000006'</v>
      </c>
      <c r="AC11" s="251" t="str">
        <f t="shared" si="20"/>
        <v>'SDE'</v>
      </c>
      <c r="AD11" s="239">
        <f t="shared" si="4"/>
        <v>0</v>
      </c>
      <c r="AE11" s="239">
        <f t="shared" si="5"/>
        <v>12</v>
      </c>
      <c r="AF11" s="239">
        <v>1</v>
      </c>
      <c r="AG11" s="239" t="str">
        <f t="shared" si="6"/>
        <v>'F'</v>
      </c>
      <c r="AH11" s="239">
        <f t="shared" si="21"/>
        <v>30</v>
      </c>
      <c r="AI11" s="268">
        <f t="shared" si="7"/>
        <v>0</v>
      </c>
      <c r="AJ11" s="249">
        <f t="shared" si="8"/>
        <v>3.16</v>
      </c>
      <c r="AK11" s="249">
        <f t="shared" si="9"/>
        <v>9.77</v>
      </c>
      <c r="AL11" s="239">
        <f t="shared" si="10"/>
        <v>2.4</v>
      </c>
      <c r="AM11" s="239">
        <f t="shared" si="11"/>
        <v>6</v>
      </c>
      <c r="AN11" s="239">
        <v>0</v>
      </c>
      <c r="AO11" s="239">
        <v>15</v>
      </c>
      <c r="AP11" s="239">
        <f t="shared" si="12"/>
        <v>2.4</v>
      </c>
      <c r="AQ11" s="239">
        <v>0</v>
      </c>
      <c r="AR11" s="239">
        <v>0</v>
      </c>
      <c r="AS11" s="239">
        <f t="shared" si="13"/>
        <v>0</v>
      </c>
      <c r="AT11" s="239">
        <f t="shared" si="14"/>
        <v>0.26</v>
      </c>
      <c r="AU11" s="239" t="s">
        <v>14</v>
      </c>
      <c r="AV11" s="239" t="s">
        <v>15</v>
      </c>
      <c r="AW11" s="239" t="s">
        <v>14</v>
      </c>
      <c r="AX11" s="239" t="s">
        <v>15</v>
      </c>
      <c r="AY11" s="239">
        <v>0</v>
      </c>
      <c r="AZ11" s="239">
        <v>0</v>
      </c>
      <c r="BA11" s="239">
        <f t="shared" si="22"/>
        <v>1</v>
      </c>
      <c r="BB11" s="239">
        <f t="shared" si="15"/>
        <v>0</v>
      </c>
      <c r="BC11" s="239">
        <f t="shared" si="16"/>
        <v>1000</v>
      </c>
      <c r="BD11" s="239">
        <v>1</v>
      </c>
      <c r="BE11" s="239">
        <v>1</v>
      </c>
      <c r="BF11" s="239">
        <v>1</v>
      </c>
      <c r="BG11" s="239"/>
      <c r="BH11" s="239">
        <v>1</v>
      </c>
      <c r="BI11" s="239">
        <v>1</v>
      </c>
      <c r="BJ11" s="239">
        <f t="shared" si="17"/>
        <v>400</v>
      </c>
      <c r="BK11" s="239">
        <f t="shared" si="19"/>
        <v>1000</v>
      </c>
      <c r="BL11" s="239">
        <v>0</v>
      </c>
    </row>
    <row r="12" spans="1:67" s="32" customFormat="1" ht="12" customHeight="1" x14ac:dyDescent="0.2">
      <c r="A12" s="45" t="str">
        <f t="shared" si="0"/>
        <v>520000007</v>
      </c>
      <c r="B12" s="46">
        <v>5.2</v>
      </c>
      <c r="C12" s="47" t="s">
        <v>219</v>
      </c>
      <c r="D12" s="46" t="s">
        <v>181</v>
      </c>
      <c r="E12" s="48">
        <v>0</v>
      </c>
      <c r="F12" s="49">
        <v>1.35</v>
      </c>
      <c r="G12" s="46" t="s">
        <v>106</v>
      </c>
      <c r="H12" s="46">
        <f>'Wind Conditions'!$C$6</f>
        <v>12</v>
      </c>
      <c r="I12" s="471">
        <f>'Wind Conditions'!$C$20</f>
        <v>9.8021333333333349E-2</v>
      </c>
      <c r="J12" s="56">
        <f>'Wind Conditions'!$D$20</f>
        <v>7.0999999999999994E-2</v>
      </c>
      <c r="K12" s="46" t="s">
        <v>191</v>
      </c>
      <c r="L12" s="46">
        <v>0</v>
      </c>
      <c r="M12" s="46">
        <f>0</f>
        <v>0</v>
      </c>
      <c r="N12" s="45" t="s">
        <v>183</v>
      </c>
      <c r="O12" s="61">
        <f>VLOOKUP(MOD(180+$L12-INTRODUCTION!$E$24,360),'Wave and Current Conditions'!$C$33:$E$44,2,TRUE)</f>
        <v>3.16</v>
      </c>
      <c r="P12" s="61">
        <f>VLOOKUP(MOD(180+$L12-INTRODUCTION!$E$24,360),'Wave and Current Conditions'!$C$33:$E$44,3,TRUE)</f>
        <v>9.77</v>
      </c>
      <c r="Q12" s="46">
        <v>7</v>
      </c>
      <c r="R12" s="46">
        <f t="shared" si="1"/>
        <v>0</v>
      </c>
      <c r="S12" s="550" t="s">
        <v>184</v>
      </c>
      <c r="T12" s="32">
        <f t="shared" si="2"/>
        <v>0</v>
      </c>
      <c r="U12" s="66">
        <f>'Wave and Current Conditions'!$D$99</f>
        <v>0.26</v>
      </c>
      <c r="V12" s="46">
        <v>400</v>
      </c>
      <c r="W12" s="46">
        <v>600</v>
      </c>
      <c r="X12" s="49">
        <v>0.01</v>
      </c>
      <c r="Y12" s="248"/>
      <c r="Z12" s="239"/>
      <c r="AA12" s="239"/>
      <c r="AB12" s="239" t="str">
        <f t="shared" si="3"/>
        <v>'520000007'</v>
      </c>
      <c r="AC12" s="251" t="str">
        <f t="shared" si="20"/>
        <v>'SDE'</v>
      </c>
      <c r="AD12" s="239">
        <f t="shared" si="4"/>
        <v>0</v>
      </c>
      <c r="AE12" s="239">
        <f t="shared" si="5"/>
        <v>12</v>
      </c>
      <c r="AF12" s="239">
        <v>1</v>
      </c>
      <c r="AG12" s="239" t="str">
        <f t="shared" si="6"/>
        <v>'G'</v>
      </c>
      <c r="AH12" s="239">
        <f t="shared" si="21"/>
        <v>30</v>
      </c>
      <c r="AI12" s="268">
        <f t="shared" si="7"/>
        <v>0</v>
      </c>
      <c r="AJ12" s="249">
        <f t="shared" si="8"/>
        <v>3.16</v>
      </c>
      <c r="AK12" s="249">
        <f t="shared" si="9"/>
        <v>9.77</v>
      </c>
      <c r="AL12" s="239">
        <f t="shared" si="10"/>
        <v>2.4</v>
      </c>
      <c r="AM12" s="239">
        <f t="shared" si="11"/>
        <v>7</v>
      </c>
      <c r="AN12" s="239">
        <v>0</v>
      </c>
      <c r="AO12" s="239">
        <v>15</v>
      </c>
      <c r="AP12" s="239">
        <f t="shared" si="12"/>
        <v>2.4</v>
      </c>
      <c r="AQ12" s="239">
        <v>0</v>
      </c>
      <c r="AR12" s="239">
        <v>0</v>
      </c>
      <c r="AS12" s="239">
        <f t="shared" si="13"/>
        <v>0</v>
      </c>
      <c r="AT12" s="239">
        <f t="shared" si="14"/>
        <v>0.26</v>
      </c>
      <c r="AU12" s="239" t="s">
        <v>14</v>
      </c>
      <c r="AV12" s="239" t="s">
        <v>15</v>
      </c>
      <c r="AW12" s="239" t="s">
        <v>14</v>
      </c>
      <c r="AX12" s="239" t="s">
        <v>15</v>
      </c>
      <c r="AY12" s="239">
        <v>0</v>
      </c>
      <c r="AZ12" s="239">
        <v>0</v>
      </c>
      <c r="BA12" s="239">
        <f t="shared" si="22"/>
        <v>1</v>
      </c>
      <c r="BB12" s="239">
        <f t="shared" si="15"/>
        <v>0</v>
      </c>
      <c r="BC12" s="239">
        <f t="shared" si="16"/>
        <v>1000</v>
      </c>
      <c r="BD12" s="239">
        <v>1</v>
      </c>
      <c r="BE12" s="239">
        <v>1</v>
      </c>
      <c r="BF12" s="239">
        <v>1</v>
      </c>
      <c r="BG12" s="239"/>
      <c r="BH12" s="239">
        <v>1</v>
      </c>
      <c r="BI12" s="239">
        <v>1</v>
      </c>
      <c r="BJ12" s="239">
        <f t="shared" si="17"/>
        <v>400</v>
      </c>
      <c r="BK12" s="239">
        <f t="shared" si="19"/>
        <v>1000</v>
      </c>
      <c r="BL12" s="239">
        <v>0</v>
      </c>
    </row>
    <row r="13" spans="1:67" s="32" customFormat="1" ht="12" customHeight="1" x14ac:dyDescent="0.2">
      <c r="A13" s="45" t="str">
        <f t="shared" si="0"/>
        <v>520000008</v>
      </c>
      <c r="B13" s="46">
        <v>5.2</v>
      </c>
      <c r="C13" s="47" t="s">
        <v>219</v>
      </c>
      <c r="D13" s="46" t="s">
        <v>181</v>
      </c>
      <c r="E13" s="48">
        <v>0</v>
      </c>
      <c r="F13" s="49">
        <v>1.35</v>
      </c>
      <c r="G13" s="46" t="s">
        <v>106</v>
      </c>
      <c r="H13" s="46">
        <f>'Wind Conditions'!$C$6</f>
        <v>12</v>
      </c>
      <c r="I13" s="471">
        <f>'Wind Conditions'!$C$20</f>
        <v>9.8021333333333349E-2</v>
      </c>
      <c r="J13" s="56">
        <f>'Wind Conditions'!$D$20</f>
        <v>7.0999999999999994E-2</v>
      </c>
      <c r="K13" s="46" t="s">
        <v>192</v>
      </c>
      <c r="L13" s="46">
        <v>0</v>
      </c>
      <c r="M13" s="46">
        <f>0</f>
        <v>0</v>
      </c>
      <c r="N13" s="45" t="s">
        <v>183</v>
      </c>
      <c r="O13" s="61">
        <f>VLOOKUP(MOD(180+$L13-INTRODUCTION!$E$24,360),'Wave and Current Conditions'!$C$33:$E$44,2,TRUE)</f>
        <v>3.16</v>
      </c>
      <c r="P13" s="61">
        <f>VLOOKUP(MOD(180+$L13-INTRODUCTION!$E$24,360),'Wave and Current Conditions'!$C$33:$E$44,3,TRUE)</f>
        <v>9.77</v>
      </c>
      <c r="Q13" s="46">
        <v>8</v>
      </c>
      <c r="R13" s="46">
        <f t="shared" si="1"/>
        <v>0</v>
      </c>
      <c r="S13" s="550" t="s">
        <v>184</v>
      </c>
      <c r="T13" s="32">
        <f t="shared" si="2"/>
        <v>0</v>
      </c>
      <c r="U13" s="66">
        <f>'Wave and Current Conditions'!$D$99</f>
        <v>0.26</v>
      </c>
      <c r="V13" s="46">
        <v>400</v>
      </c>
      <c r="W13" s="46">
        <v>600</v>
      </c>
      <c r="X13" s="49">
        <v>0.01</v>
      </c>
      <c r="Y13" s="248"/>
      <c r="Z13" s="239"/>
      <c r="AA13" s="239"/>
      <c r="AB13" s="239" t="str">
        <f t="shared" si="3"/>
        <v>'520000008'</v>
      </c>
      <c r="AC13" s="251" t="str">
        <f t="shared" si="20"/>
        <v>'SDE'</v>
      </c>
      <c r="AD13" s="239">
        <f t="shared" si="4"/>
        <v>0</v>
      </c>
      <c r="AE13" s="239">
        <f t="shared" si="5"/>
        <v>12</v>
      </c>
      <c r="AF13" s="239">
        <v>1</v>
      </c>
      <c r="AG13" s="239" t="str">
        <f t="shared" si="6"/>
        <v>'H'</v>
      </c>
      <c r="AH13" s="239">
        <f t="shared" si="21"/>
        <v>30</v>
      </c>
      <c r="AI13" s="268">
        <f t="shared" si="7"/>
        <v>0</v>
      </c>
      <c r="AJ13" s="249">
        <f t="shared" si="8"/>
        <v>3.16</v>
      </c>
      <c r="AK13" s="249">
        <f t="shared" si="9"/>
        <v>9.77</v>
      </c>
      <c r="AL13" s="239">
        <f t="shared" si="10"/>
        <v>2.4</v>
      </c>
      <c r="AM13" s="239">
        <f t="shared" si="11"/>
        <v>8</v>
      </c>
      <c r="AN13" s="239">
        <v>0</v>
      </c>
      <c r="AO13" s="239">
        <v>15</v>
      </c>
      <c r="AP13" s="239">
        <f t="shared" si="12"/>
        <v>2.4</v>
      </c>
      <c r="AQ13" s="239">
        <v>0</v>
      </c>
      <c r="AR13" s="239">
        <v>0</v>
      </c>
      <c r="AS13" s="239">
        <f t="shared" si="13"/>
        <v>0</v>
      </c>
      <c r="AT13" s="239">
        <f t="shared" si="14"/>
        <v>0.26</v>
      </c>
      <c r="AU13" s="239" t="s">
        <v>14</v>
      </c>
      <c r="AV13" s="239" t="s">
        <v>15</v>
      </c>
      <c r="AW13" s="239" t="s">
        <v>14</v>
      </c>
      <c r="AX13" s="239" t="s">
        <v>15</v>
      </c>
      <c r="AY13" s="239">
        <v>0</v>
      </c>
      <c r="AZ13" s="239">
        <v>0</v>
      </c>
      <c r="BA13" s="239">
        <f t="shared" si="22"/>
        <v>1</v>
      </c>
      <c r="BB13" s="239">
        <f t="shared" si="15"/>
        <v>0</v>
      </c>
      <c r="BC13" s="239">
        <f t="shared" si="16"/>
        <v>1000</v>
      </c>
      <c r="BD13" s="239">
        <v>1</v>
      </c>
      <c r="BE13" s="239">
        <v>1</v>
      </c>
      <c r="BF13" s="239">
        <v>1</v>
      </c>
      <c r="BG13" s="239"/>
      <c r="BH13" s="239">
        <v>1</v>
      </c>
      <c r="BI13" s="239">
        <v>1</v>
      </c>
      <c r="BJ13" s="239">
        <f t="shared" si="17"/>
        <v>400</v>
      </c>
      <c r="BK13" s="239">
        <f t="shared" si="19"/>
        <v>1000</v>
      </c>
      <c r="BL13" s="239">
        <v>0</v>
      </c>
    </row>
    <row r="14" spans="1:67" s="33" customFormat="1" ht="12" customHeight="1" x14ac:dyDescent="0.2">
      <c r="A14" s="45" t="str">
        <f t="shared" si="0"/>
        <v>520000009</v>
      </c>
      <c r="B14" s="46">
        <v>5.2</v>
      </c>
      <c r="C14" s="47" t="s">
        <v>219</v>
      </c>
      <c r="D14" s="46" t="s">
        <v>181</v>
      </c>
      <c r="E14" s="48">
        <v>0</v>
      </c>
      <c r="F14" s="49">
        <v>1.35</v>
      </c>
      <c r="G14" s="46" t="s">
        <v>106</v>
      </c>
      <c r="H14" s="46">
        <f>'Wind Conditions'!$C$6</f>
        <v>12</v>
      </c>
      <c r="I14" s="471">
        <f>'Wind Conditions'!$C$20</f>
        <v>9.8021333333333349E-2</v>
      </c>
      <c r="J14" s="56">
        <f>'Wind Conditions'!$D$20</f>
        <v>7.0999999999999994E-2</v>
      </c>
      <c r="K14" s="46" t="s">
        <v>193</v>
      </c>
      <c r="L14" s="46">
        <v>0</v>
      </c>
      <c r="M14" s="46">
        <f>0</f>
        <v>0</v>
      </c>
      <c r="N14" s="45" t="s">
        <v>183</v>
      </c>
      <c r="O14" s="61">
        <f>VLOOKUP(MOD(180+$L14-INTRODUCTION!$E$24,360),'Wave and Current Conditions'!$C$33:$E$44,2,TRUE)</f>
        <v>3.16</v>
      </c>
      <c r="P14" s="61">
        <f>VLOOKUP(MOD(180+$L14-INTRODUCTION!$E$24,360),'Wave and Current Conditions'!$C$33:$E$44,3,TRUE)</f>
        <v>9.77</v>
      </c>
      <c r="Q14" s="46">
        <v>9</v>
      </c>
      <c r="R14" s="46">
        <f t="shared" si="1"/>
        <v>0</v>
      </c>
      <c r="S14" s="550" t="s">
        <v>184</v>
      </c>
      <c r="T14" s="32">
        <f t="shared" si="2"/>
        <v>0</v>
      </c>
      <c r="U14" s="66">
        <f>'Wave and Current Conditions'!$D$99</f>
        <v>0.26</v>
      </c>
      <c r="V14" s="46">
        <v>400</v>
      </c>
      <c r="W14" s="46">
        <v>600</v>
      </c>
      <c r="X14" s="49">
        <v>0.01</v>
      </c>
      <c r="Y14" s="248"/>
      <c r="Z14" s="250"/>
      <c r="AA14" s="250"/>
      <c r="AB14" s="239" t="str">
        <f t="shared" si="3"/>
        <v>'520000009'</v>
      </c>
      <c r="AC14" s="251" t="str">
        <f t="shared" si="20"/>
        <v>'SDE'</v>
      </c>
      <c r="AD14" s="239">
        <f t="shared" si="4"/>
        <v>0</v>
      </c>
      <c r="AE14" s="239">
        <f t="shared" si="5"/>
        <v>12</v>
      </c>
      <c r="AF14" s="239">
        <v>1</v>
      </c>
      <c r="AG14" s="239" t="str">
        <f t="shared" si="6"/>
        <v>'I'</v>
      </c>
      <c r="AH14" s="239">
        <f t="shared" si="21"/>
        <v>30</v>
      </c>
      <c r="AI14" s="268">
        <f t="shared" si="7"/>
        <v>0</v>
      </c>
      <c r="AJ14" s="249">
        <f t="shared" si="8"/>
        <v>3.16</v>
      </c>
      <c r="AK14" s="249">
        <f t="shared" si="9"/>
        <v>9.77</v>
      </c>
      <c r="AL14" s="239">
        <f t="shared" si="10"/>
        <v>2.4</v>
      </c>
      <c r="AM14" s="239">
        <f t="shared" si="11"/>
        <v>9</v>
      </c>
      <c r="AN14" s="239">
        <v>0</v>
      </c>
      <c r="AO14" s="239">
        <v>15</v>
      </c>
      <c r="AP14" s="239">
        <f t="shared" si="12"/>
        <v>2.4</v>
      </c>
      <c r="AQ14" s="239">
        <v>0</v>
      </c>
      <c r="AR14" s="239">
        <v>0</v>
      </c>
      <c r="AS14" s="239">
        <f t="shared" si="13"/>
        <v>0</v>
      </c>
      <c r="AT14" s="239">
        <f t="shared" si="14"/>
        <v>0.26</v>
      </c>
      <c r="AU14" s="239" t="s">
        <v>14</v>
      </c>
      <c r="AV14" s="239" t="s">
        <v>15</v>
      </c>
      <c r="AW14" s="239" t="s">
        <v>14</v>
      </c>
      <c r="AX14" s="239" t="s">
        <v>15</v>
      </c>
      <c r="AY14" s="239">
        <v>0</v>
      </c>
      <c r="AZ14" s="239">
        <v>0</v>
      </c>
      <c r="BA14" s="239">
        <f t="shared" si="22"/>
        <v>1</v>
      </c>
      <c r="BB14" s="239">
        <f t="shared" si="15"/>
        <v>0</v>
      </c>
      <c r="BC14" s="239">
        <f t="shared" si="16"/>
        <v>1000</v>
      </c>
      <c r="BD14" s="239">
        <v>1</v>
      </c>
      <c r="BE14" s="239">
        <v>1</v>
      </c>
      <c r="BF14" s="239">
        <v>1</v>
      </c>
      <c r="BG14" s="239"/>
      <c r="BH14" s="239">
        <v>1</v>
      </c>
      <c r="BI14" s="239">
        <v>1</v>
      </c>
      <c r="BJ14" s="239">
        <f t="shared" si="17"/>
        <v>400</v>
      </c>
      <c r="BK14" s="239">
        <f t="shared" si="19"/>
        <v>1000</v>
      </c>
      <c r="BL14" s="239">
        <v>0</v>
      </c>
    </row>
    <row r="15" spans="1:67" s="32" customFormat="1" ht="12" customHeight="1" x14ac:dyDescent="0.2">
      <c r="A15" s="45" t="str">
        <f t="shared" si="0"/>
        <v>520000010</v>
      </c>
      <c r="B15" s="46">
        <v>5.2</v>
      </c>
      <c r="C15" s="47" t="s">
        <v>219</v>
      </c>
      <c r="D15" s="46" t="s">
        <v>181</v>
      </c>
      <c r="E15" s="48">
        <v>0</v>
      </c>
      <c r="F15" s="49">
        <v>1.35</v>
      </c>
      <c r="G15" s="45" t="s">
        <v>106</v>
      </c>
      <c r="H15" s="46">
        <f>'Wind Conditions'!$C$6</f>
        <v>12</v>
      </c>
      <c r="I15" s="471">
        <f>'Wind Conditions'!$C$20</f>
        <v>9.8021333333333349E-2</v>
      </c>
      <c r="J15" s="56">
        <f>'Wind Conditions'!$D$20</f>
        <v>7.0999999999999994E-2</v>
      </c>
      <c r="K15" s="46" t="s">
        <v>194</v>
      </c>
      <c r="L15" s="46">
        <v>0</v>
      </c>
      <c r="M15" s="46">
        <f>0</f>
        <v>0</v>
      </c>
      <c r="N15" s="45" t="s">
        <v>183</v>
      </c>
      <c r="O15" s="61">
        <f>VLOOKUP(MOD(180+$L15-INTRODUCTION!$E$24,360),'Wave and Current Conditions'!$C$33:$E$44,2,TRUE)</f>
        <v>3.16</v>
      </c>
      <c r="P15" s="61">
        <f>VLOOKUP(MOD(180+$L15-INTRODUCTION!$E$24,360),'Wave and Current Conditions'!$C$33:$E$44,3,TRUE)</f>
        <v>9.77</v>
      </c>
      <c r="Q15" s="46">
        <v>10</v>
      </c>
      <c r="R15" s="46">
        <f t="shared" si="1"/>
        <v>0</v>
      </c>
      <c r="S15" s="550" t="s">
        <v>184</v>
      </c>
      <c r="T15" s="32">
        <f t="shared" si="2"/>
        <v>0</v>
      </c>
      <c r="U15" s="66">
        <f>'Wave and Current Conditions'!$D$99</f>
        <v>0.26</v>
      </c>
      <c r="V15" s="46">
        <v>400</v>
      </c>
      <c r="W15" s="46">
        <v>600</v>
      </c>
      <c r="X15" s="49">
        <v>0.01</v>
      </c>
      <c r="Y15" s="248"/>
      <c r="Z15" s="239"/>
      <c r="AA15" s="239"/>
      <c r="AB15" s="239" t="str">
        <f t="shared" si="3"/>
        <v>'520000010'</v>
      </c>
      <c r="AC15" s="251" t="str">
        <f t="shared" si="20"/>
        <v>'SDE'</v>
      </c>
      <c r="AD15" s="239">
        <f t="shared" si="4"/>
        <v>0</v>
      </c>
      <c r="AE15" s="239">
        <f t="shared" si="5"/>
        <v>12</v>
      </c>
      <c r="AF15" s="239">
        <v>1</v>
      </c>
      <c r="AG15" s="239" t="str">
        <f t="shared" si="6"/>
        <v>'J'</v>
      </c>
      <c r="AH15" s="239">
        <f t="shared" si="21"/>
        <v>30</v>
      </c>
      <c r="AI15" s="268">
        <f t="shared" si="7"/>
        <v>0</v>
      </c>
      <c r="AJ15" s="249">
        <f t="shared" si="8"/>
        <v>3.16</v>
      </c>
      <c r="AK15" s="249">
        <f t="shared" si="9"/>
        <v>9.77</v>
      </c>
      <c r="AL15" s="239">
        <f t="shared" si="10"/>
        <v>2.4</v>
      </c>
      <c r="AM15" s="239">
        <f t="shared" si="11"/>
        <v>10</v>
      </c>
      <c r="AN15" s="239">
        <v>0</v>
      </c>
      <c r="AO15" s="239">
        <v>15</v>
      </c>
      <c r="AP15" s="239">
        <f t="shared" si="12"/>
        <v>2.4</v>
      </c>
      <c r="AQ15" s="239">
        <v>0</v>
      </c>
      <c r="AR15" s="239">
        <v>0</v>
      </c>
      <c r="AS15" s="239">
        <f t="shared" si="13"/>
        <v>0</v>
      </c>
      <c r="AT15" s="239">
        <f t="shared" si="14"/>
        <v>0.26</v>
      </c>
      <c r="AU15" s="239" t="s">
        <v>14</v>
      </c>
      <c r="AV15" s="239" t="s">
        <v>15</v>
      </c>
      <c r="AW15" s="239" t="s">
        <v>14</v>
      </c>
      <c r="AX15" s="239" t="s">
        <v>15</v>
      </c>
      <c r="AY15" s="239">
        <v>0</v>
      </c>
      <c r="AZ15" s="239">
        <v>0</v>
      </c>
      <c r="BA15" s="239">
        <f t="shared" si="22"/>
        <v>1</v>
      </c>
      <c r="BB15" s="239">
        <f t="shared" si="15"/>
        <v>0</v>
      </c>
      <c r="BC15" s="239">
        <f t="shared" si="16"/>
        <v>1000</v>
      </c>
      <c r="BD15" s="239">
        <v>1</v>
      </c>
      <c r="BE15" s="239">
        <v>1</v>
      </c>
      <c r="BF15" s="239">
        <v>1</v>
      </c>
      <c r="BG15" s="239"/>
      <c r="BH15" s="239">
        <v>1</v>
      </c>
      <c r="BI15" s="239">
        <v>1</v>
      </c>
      <c r="BJ15" s="239">
        <f t="shared" si="17"/>
        <v>400</v>
      </c>
      <c r="BK15" s="239">
        <f t="shared" si="19"/>
        <v>1000</v>
      </c>
      <c r="BL15" s="239">
        <v>0</v>
      </c>
    </row>
    <row r="16" spans="1:67" s="32" customFormat="1" ht="12" customHeight="1" x14ac:dyDescent="0.2">
      <c r="A16" s="45" t="str">
        <f t="shared" si="0"/>
        <v>520000011</v>
      </c>
      <c r="B16" s="46">
        <v>5.2</v>
      </c>
      <c r="C16" s="47" t="s">
        <v>219</v>
      </c>
      <c r="D16" s="46" t="s">
        <v>181</v>
      </c>
      <c r="E16" s="48">
        <v>0</v>
      </c>
      <c r="F16" s="49">
        <v>1.35</v>
      </c>
      <c r="G16" s="46" t="s">
        <v>106</v>
      </c>
      <c r="H16" s="46">
        <f>'Wind Conditions'!$C$6</f>
        <v>12</v>
      </c>
      <c r="I16" s="471">
        <f>'Wind Conditions'!$C$20</f>
        <v>9.8021333333333349E-2</v>
      </c>
      <c r="J16" s="56">
        <f>'Wind Conditions'!$D$20</f>
        <v>7.0999999999999994E-2</v>
      </c>
      <c r="K16" s="46" t="s">
        <v>195</v>
      </c>
      <c r="L16" s="46">
        <v>0</v>
      </c>
      <c r="M16" s="46">
        <f>0</f>
        <v>0</v>
      </c>
      <c r="N16" s="45" t="s">
        <v>183</v>
      </c>
      <c r="O16" s="61">
        <f>VLOOKUP(MOD(180+$L16-INTRODUCTION!$E$24,360),'Wave and Current Conditions'!$C$33:$E$44,2,TRUE)</f>
        <v>3.16</v>
      </c>
      <c r="P16" s="61">
        <f>VLOOKUP(MOD(180+$L16-INTRODUCTION!$E$24,360),'Wave and Current Conditions'!$C$33:$E$44,3,TRUE)</f>
        <v>9.77</v>
      </c>
      <c r="Q16" s="46">
        <v>11</v>
      </c>
      <c r="R16" s="46">
        <f t="shared" si="1"/>
        <v>0</v>
      </c>
      <c r="S16" s="550" t="s">
        <v>184</v>
      </c>
      <c r="T16" s="32">
        <f t="shared" si="2"/>
        <v>0</v>
      </c>
      <c r="U16" s="66">
        <f>'Wave and Current Conditions'!$D$99</f>
        <v>0.26</v>
      </c>
      <c r="V16" s="46">
        <v>400</v>
      </c>
      <c r="W16" s="46">
        <v>600</v>
      </c>
      <c r="X16" s="49">
        <v>0.01</v>
      </c>
      <c r="Y16" s="248"/>
      <c r="Z16" s="239"/>
      <c r="AA16" s="239"/>
      <c r="AB16" s="239" t="str">
        <f t="shared" si="3"/>
        <v>'520000011'</v>
      </c>
      <c r="AC16" s="251" t="str">
        <f t="shared" si="20"/>
        <v>'SDE'</v>
      </c>
      <c r="AD16" s="239">
        <f t="shared" si="4"/>
        <v>0</v>
      </c>
      <c r="AE16" s="239">
        <f t="shared" si="5"/>
        <v>12</v>
      </c>
      <c r="AF16" s="239">
        <v>1</v>
      </c>
      <c r="AG16" s="239" t="str">
        <f t="shared" si="6"/>
        <v>'K'</v>
      </c>
      <c r="AH16" s="239">
        <f t="shared" si="21"/>
        <v>30</v>
      </c>
      <c r="AI16" s="268">
        <f t="shared" si="7"/>
        <v>0</v>
      </c>
      <c r="AJ16" s="249">
        <f t="shared" si="8"/>
        <v>3.16</v>
      </c>
      <c r="AK16" s="249">
        <f t="shared" si="9"/>
        <v>9.77</v>
      </c>
      <c r="AL16" s="239">
        <f t="shared" si="10"/>
        <v>2.4</v>
      </c>
      <c r="AM16" s="239">
        <f t="shared" si="11"/>
        <v>11</v>
      </c>
      <c r="AN16" s="239">
        <v>0</v>
      </c>
      <c r="AO16" s="239">
        <v>15</v>
      </c>
      <c r="AP16" s="239">
        <f t="shared" si="12"/>
        <v>2.4</v>
      </c>
      <c r="AQ16" s="239">
        <v>0</v>
      </c>
      <c r="AR16" s="239">
        <v>0</v>
      </c>
      <c r="AS16" s="239">
        <f t="shared" si="13"/>
        <v>0</v>
      </c>
      <c r="AT16" s="239">
        <f t="shared" si="14"/>
        <v>0.26</v>
      </c>
      <c r="AU16" s="239" t="s">
        <v>14</v>
      </c>
      <c r="AV16" s="239" t="s">
        <v>15</v>
      </c>
      <c r="AW16" s="239" t="s">
        <v>14</v>
      </c>
      <c r="AX16" s="239" t="s">
        <v>15</v>
      </c>
      <c r="AY16" s="239">
        <v>0</v>
      </c>
      <c r="AZ16" s="239">
        <v>0</v>
      </c>
      <c r="BA16" s="239">
        <f t="shared" si="22"/>
        <v>1</v>
      </c>
      <c r="BB16" s="239">
        <f t="shared" si="15"/>
        <v>0</v>
      </c>
      <c r="BC16" s="239">
        <f t="shared" si="16"/>
        <v>1000</v>
      </c>
      <c r="BD16" s="239">
        <v>1</v>
      </c>
      <c r="BE16" s="239">
        <v>1</v>
      </c>
      <c r="BF16" s="239">
        <v>1</v>
      </c>
      <c r="BG16" s="239"/>
      <c r="BH16" s="239">
        <v>1</v>
      </c>
      <c r="BI16" s="239">
        <v>1</v>
      </c>
      <c r="BJ16" s="239">
        <f t="shared" si="17"/>
        <v>400</v>
      </c>
      <c r="BK16" s="239">
        <f t="shared" si="19"/>
        <v>1000</v>
      </c>
      <c r="BL16" s="239">
        <v>0</v>
      </c>
    </row>
    <row r="17" spans="1:64" s="33" customFormat="1" ht="12" customHeight="1" x14ac:dyDescent="0.2">
      <c r="A17" s="50" t="str">
        <f t="shared" si="0"/>
        <v>520000012</v>
      </c>
      <c r="B17" s="46">
        <v>5.2</v>
      </c>
      <c r="C17" s="47" t="s">
        <v>219</v>
      </c>
      <c r="D17" s="51" t="s">
        <v>181</v>
      </c>
      <c r="E17" s="52">
        <v>0</v>
      </c>
      <c r="F17" s="53">
        <v>1.35</v>
      </c>
      <c r="G17" s="51" t="s">
        <v>106</v>
      </c>
      <c r="H17" s="51">
        <f>'Wind Conditions'!$C$6</f>
        <v>12</v>
      </c>
      <c r="I17" s="472">
        <f>'Wind Conditions'!$C$20</f>
        <v>9.8021333333333349E-2</v>
      </c>
      <c r="J17" s="57">
        <f>'Wind Conditions'!$D$20</f>
        <v>7.0999999999999994E-2</v>
      </c>
      <c r="K17" s="51" t="s">
        <v>196</v>
      </c>
      <c r="L17" s="51">
        <v>0</v>
      </c>
      <c r="M17" s="46">
        <f>0</f>
        <v>0</v>
      </c>
      <c r="N17" s="50" t="s">
        <v>183</v>
      </c>
      <c r="O17" s="61">
        <f>VLOOKUP(MOD(180+$L17-INTRODUCTION!$E$24,360),'Wave and Current Conditions'!$C$33:$E$44,2,TRUE)</f>
        <v>3.16</v>
      </c>
      <c r="P17" s="61">
        <f>VLOOKUP(MOD(180+$L17-INTRODUCTION!$E$24,360),'Wave and Current Conditions'!$C$33:$E$44,3,TRUE)</f>
        <v>9.77</v>
      </c>
      <c r="Q17" s="51">
        <v>12</v>
      </c>
      <c r="R17" s="51">
        <f t="shared" si="1"/>
        <v>0</v>
      </c>
      <c r="S17" s="551" t="s">
        <v>184</v>
      </c>
      <c r="T17" s="33">
        <f t="shared" si="2"/>
        <v>0</v>
      </c>
      <c r="U17" s="67">
        <f>'Wave and Current Conditions'!$D$99</f>
        <v>0.26</v>
      </c>
      <c r="V17" s="46">
        <v>400</v>
      </c>
      <c r="W17" s="46">
        <v>600</v>
      </c>
      <c r="X17" s="53">
        <v>0.01</v>
      </c>
      <c r="Y17" s="252"/>
      <c r="Z17" s="250"/>
      <c r="AA17" s="250"/>
      <c r="AB17" s="239" t="str">
        <f t="shared" si="3"/>
        <v>'520000012'</v>
      </c>
      <c r="AC17" s="251" t="str">
        <f t="shared" si="20"/>
        <v>'SDE'</v>
      </c>
      <c r="AD17" s="239">
        <f t="shared" si="4"/>
        <v>0</v>
      </c>
      <c r="AE17" s="239">
        <f t="shared" si="5"/>
        <v>12</v>
      </c>
      <c r="AF17" s="239">
        <v>1</v>
      </c>
      <c r="AG17" s="239" t="str">
        <f t="shared" si="6"/>
        <v>'L'</v>
      </c>
      <c r="AH17" s="239">
        <f t="shared" si="21"/>
        <v>30</v>
      </c>
      <c r="AI17" s="268">
        <f t="shared" si="7"/>
        <v>0</v>
      </c>
      <c r="AJ17" s="249">
        <f t="shared" si="8"/>
        <v>3.16</v>
      </c>
      <c r="AK17" s="249">
        <f t="shared" si="9"/>
        <v>9.77</v>
      </c>
      <c r="AL17" s="239">
        <f t="shared" si="10"/>
        <v>2.4</v>
      </c>
      <c r="AM17" s="239">
        <f t="shared" si="11"/>
        <v>12</v>
      </c>
      <c r="AN17" s="239">
        <v>0</v>
      </c>
      <c r="AO17" s="239">
        <v>15</v>
      </c>
      <c r="AP17" s="239">
        <f t="shared" si="12"/>
        <v>2.4</v>
      </c>
      <c r="AQ17" s="239">
        <v>0</v>
      </c>
      <c r="AR17" s="239">
        <v>0</v>
      </c>
      <c r="AS17" s="239">
        <f t="shared" si="13"/>
        <v>0</v>
      </c>
      <c r="AT17" s="239">
        <f t="shared" si="14"/>
        <v>0.26</v>
      </c>
      <c r="AU17" s="239" t="s">
        <v>14</v>
      </c>
      <c r="AV17" s="239" t="s">
        <v>15</v>
      </c>
      <c r="AW17" s="239" t="s">
        <v>14</v>
      </c>
      <c r="AX17" s="239" t="s">
        <v>15</v>
      </c>
      <c r="AY17" s="239">
        <v>0</v>
      </c>
      <c r="AZ17" s="239">
        <v>0</v>
      </c>
      <c r="BA17" s="239">
        <f t="shared" si="22"/>
        <v>1</v>
      </c>
      <c r="BB17" s="239">
        <f t="shared" si="15"/>
        <v>0</v>
      </c>
      <c r="BC17" s="239">
        <f t="shared" si="16"/>
        <v>1000</v>
      </c>
      <c r="BD17" s="239">
        <v>1</v>
      </c>
      <c r="BE17" s="239">
        <v>1</v>
      </c>
      <c r="BF17" s="239">
        <v>1</v>
      </c>
      <c r="BG17" s="239"/>
      <c r="BH17" s="239">
        <v>1</v>
      </c>
      <c r="BI17" s="239">
        <v>1</v>
      </c>
      <c r="BJ17" s="239">
        <f t="shared" si="17"/>
        <v>400</v>
      </c>
      <c r="BK17" s="239">
        <f t="shared" si="19"/>
        <v>1000</v>
      </c>
      <c r="BL17" s="239">
        <v>0</v>
      </c>
    </row>
    <row r="18" spans="1:64" s="32" customFormat="1" ht="12" customHeight="1" x14ac:dyDescent="0.2">
      <c r="A18" s="45" t="str">
        <f t="shared" si="0"/>
        <v>520000013</v>
      </c>
      <c r="B18" s="46">
        <v>5.2</v>
      </c>
      <c r="C18" s="47" t="s">
        <v>219</v>
      </c>
      <c r="D18" s="46" t="s">
        <v>181</v>
      </c>
      <c r="E18" s="48">
        <v>0</v>
      </c>
      <c r="F18" s="49">
        <v>1.35</v>
      </c>
      <c r="G18" s="46" t="s">
        <v>106</v>
      </c>
      <c r="H18" s="46">
        <f>'Wind Conditions'!$C$6</f>
        <v>12</v>
      </c>
      <c r="I18" s="471">
        <f>'Wind Conditions'!$C$20</f>
        <v>9.8021333333333349E-2</v>
      </c>
      <c r="J18" s="56">
        <f>'Wind Conditions'!$D$20</f>
        <v>7.0999999999999994E-2</v>
      </c>
      <c r="K18" s="46" t="s">
        <v>197</v>
      </c>
      <c r="L18" s="46">
        <v>0</v>
      </c>
      <c r="M18" s="46">
        <f>0</f>
        <v>0</v>
      </c>
      <c r="N18" s="45" t="s">
        <v>183</v>
      </c>
      <c r="O18" s="61">
        <f>VLOOKUP(MOD(180+$L18-INTRODUCTION!$E$24,360),'Wave and Current Conditions'!$C$33:$E$44,2,TRUE)</f>
        <v>3.16</v>
      </c>
      <c r="P18" s="61">
        <f>VLOOKUP(MOD(180+$L18-INTRODUCTION!$E$24,360),'Wave and Current Conditions'!$C$33:$E$44,3,TRUE)</f>
        <v>9.77</v>
      </c>
      <c r="Q18" s="46">
        <v>13</v>
      </c>
      <c r="R18" s="46">
        <f t="shared" si="1"/>
        <v>0</v>
      </c>
      <c r="S18" s="550" t="s">
        <v>184</v>
      </c>
      <c r="T18" s="32">
        <f t="shared" si="2"/>
        <v>0</v>
      </c>
      <c r="U18" s="66">
        <f>'Wave and Current Conditions'!$D$99</f>
        <v>0.26</v>
      </c>
      <c r="V18" s="46">
        <v>400</v>
      </c>
      <c r="W18" s="46">
        <v>600</v>
      </c>
      <c r="X18" s="49">
        <v>0.01</v>
      </c>
      <c r="Y18" s="248"/>
      <c r="Z18" s="239"/>
      <c r="AA18" s="239"/>
      <c r="AB18" s="239" t="str">
        <f t="shared" si="3"/>
        <v>'520000013'</v>
      </c>
      <c r="AC18" s="251" t="str">
        <f t="shared" si="20"/>
        <v>'SDE'</v>
      </c>
      <c r="AD18" s="239">
        <f t="shared" si="4"/>
        <v>0</v>
      </c>
      <c r="AE18" s="239">
        <f t="shared" si="5"/>
        <v>12</v>
      </c>
      <c r="AF18" s="239">
        <v>1</v>
      </c>
      <c r="AG18" s="239" t="str">
        <f t="shared" si="6"/>
        <v>'M'</v>
      </c>
      <c r="AH18" s="239">
        <f t="shared" si="21"/>
        <v>30</v>
      </c>
      <c r="AI18" s="268">
        <f t="shared" si="7"/>
        <v>0</v>
      </c>
      <c r="AJ18" s="249">
        <f t="shared" si="8"/>
        <v>3.16</v>
      </c>
      <c r="AK18" s="249">
        <f t="shared" si="9"/>
        <v>9.77</v>
      </c>
      <c r="AL18" s="239">
        <f t="shared" si="10"/>
        <v>2.4</v>
      </c>
      <c r="AM18" s="239">
        <f t="shared" si="11"/>
        <v>13</v>
      </c>
      <c r="AN18" s="239">
        <v>0</v>
      </c>
      <c r="AO18" s="239">
        <v>15</v>
      </c>
      <c r="AP18" s="239">
        <f t="shared" si="12"/>
        <v>2.4</v>
      </c>
      <c r="AQ18" s="239">
        <v>0</v>
      </c>
      <c r="AR18" s="239">
        <v>0</v>
      </c>
      <c r="AS18" s="239">
        <f t="shared" si="13"/>
        <v>0</v>
      </c>
      <c r="AT18" s="239">
        <f t="shared" si="14"/>
        <v>0.26</v>
      </c>
      <c r="AU18" s="239" t="s">
        <v>14</v>
      </c>
      <c r="AV18" s="239" t="s">
        <v>15</v>
      </c>
      <c r="AW18" s="239" t="s">
        <v>14</v>
      </c>
      <c r="AX18" s="239" t="s">
        <v>15</v>
      </c>
      <c r="AY18" s="239">
        <v>0</v>
      </c>
      <c r="AZ18" s="239">
        <v>0</v>
      </c>
      <c r="BA18" s="239">
        <f t="shared" si="22"/>
        <v>1</v>
      </c>
      <c r="BB18" s="239">
        <f t="shared" si="15"/>
        <v>0</v>
      </c>
      <c r="BC18" s="239">
        <f t="shared" si="16"/>
        <v>1000</v>
      </c>
      <c r="BD18" s="239">
        <v>1</v>
      </c>
      <c r="BE18" s="239">
        <v>1</v>
      </c>
      <c r="BF18" s="239">
        <v>1</v>
      </c>
      <c r="BG18" s="239"/>
      <c r="BH18" s="239">
        <v>1</v>
      </c>
      <c r="BI18" s="239">
        <v>1</v>
      </c>
      <c r="BJ18" s="239">
        <f t="shared" si="17"/>
        <v>400</v>
      </c>
      <c r="BK18" s="239">
        <f t="shared" si="19"/>
        <v>1000</v>
      </c>
      <c r="BL18" s="239">
        <v>0</v>
      </c>
    </row>
    <row r="19" spans="1:64" s="32" customFormat="1" ht="12" customHeight="1" x14ac:dyDescent="0.2">
      <c r="A19" s="45" t="str">
        <f t="shared" si="0"/>
        <v>520000014</v>
      </c>
      <c r="B19" s="46">
        <v>5.2</v>
      </c>
      <c r="C19" s="47" t="s">
        <v>219</v>
      </c>
      <c r="D19" s="46" t="s">
        <v>181</v>
      </c>
      <c r="E19" s="48">
        <v>0</v>
      </c>
      <c r="F19" s="49">
        <v>1.35</v>
      </c>
      <c r="G19" s="46" t="s">
        <v>106</v>
      </c>
      <c r="H19" s="46">
        <f>'Wind Conditions'!$C$6</f>
        <v>12</v>
      </c>
      <c r="I19" s="471">
        <f>'Wind Conditions'!$C$20</f>
        <v>9.8021333333333349E-2</v>
      </c>
      <c r="J19" s="56">
        <f>'Wind Conditions'!$D$20</f>
        <v>7.0999999999999994E-2</v>
      </c>
      <c r="K19" s="46" t="s">
        <v>59</v>
      </c>
      <c r="L19" s="46">
        <v>0</v>
      </c>
      <c r="M19" s="46">
        <f>0</f>
        <v>0</v>
      </c>
      <c r="N19" s="45" t="s">
        <v>183</v>
      </c>
      <c r="O19" s="61">
        <f>VLOOKUP(MOD(180+$L19-INTRODUCTION!$E$24,360),'Wave and Current Conditions'!$C$33:$E$44,2,TRUE)</f>
        <v>3.16</v>
      </c>
      <c r="P19" s="61">
        <f>VLOOKUP(MOD(180+$L19-INTRODUCTION!$E$24,360),'Wave and Current Conditions'!$C$33:$E$44,3,TRUE)</f>
        <v>9.77</v>
      </c>
      <c r="Q19" s="46">
        <v>14</v>
      </c>
      <c r="R19" s="46">
        <f t="shared" si="1"/>
        <v>0</v>
      </c>
      <c r="S19" s="550" t="s">
        <v>184</v>
      </c>
      <c r="T19" s="32">
        <f t="shared" si="2"/>
        <v>0</v>
      </c>
      <c r="U19" s="66">
        <f>'Wave and Current Conditions'!$D$99</f>
        <v>0.26</v>
      </c>
      <c r="V19" s="46">
        <v>400</v>
      </c>
      <c r="W19" s="46">
        <v>600</v>
      </c>
      <c r="X19" s="49">
        <v>0.01</v>
      </c>
      <c r="Y19" s="248"/>
      <c r="Z19" s="239"/>
      <c r="AA19" s="239"/>
      <c r="AB19" s="239" t="str">
        <f t="shared" si="3"/>
        <v>'520000014'</v>
      </c>
      <c r="AC19" s="251" t="str">
        <f t="shared" si="20"/>
        <v>'SDE'</v>
      </c>
      <c r="AD19" s="239">
        <f t="shared" si="4"/>
        <v>0</v>
      </c>
      <c r="AE19" s="239">
        <f t="shared" si="5"/>
        <v>12</v>
      </c>
      <c r="AF19" s="239">
        <v>1</v>
      </c>
      <c r="AG19" s="239" t="str">
        <f t="shared" si="6"/>
        <v>'N'</v>
      </c>
      <c r="AH19" s="239">
        <f t="shared" si="21"/>
        <v>30</v>
      </c>
      <c r="AI19" s="268">
        <f t="shared" si="7"/>
        <v>0</v>
      </c>
      <c r="AJ19" s="249">
        <f t="shared" si="8"/>
        <v>3.16</v>
      </c>
      <c r="AK19" s="249">
        <f t="shared" si="9"/>
        <v>9.77</v>
      </c>
      <c r="AL19" s="239">
        <f t="shared" si="10"/>
        <v>2.4</v>
      </c>
      <c r="AM19" s="239">
        <f t="shared" si="11"/>
        <v>14</v>
      </c>
      <c r="AN19" s="239">
        <v>0</v>
      </c>
      <c r="AO19" s="239">
        <v>15</v>
      </c>
      <c r="AP19" s="239">
        <f t="shared" si="12"/>
        <v>2.4</v>
      </c>
      <c r="AQ19" s="239">
        <v>0</v>
      </c>
      <c r="AR19" s="239">
        <v>0</v>
      </c>
      <c r="AS19" s="239">
        <f t="shared" si="13"/>
        <v>0</v>
      </c>
      <c r="AT19" s="239">
        <f t="shared" si="14"/>
        <v>0.26</v>
      </c>
      <c r="AU19" s="239" t="s">
        <v>14</v>
      </c>
      <c r="AV19" s="239" t="s">
        <v>15</v>
      </c>
      <c r="AW19" s="239" t="s">
        <v>14</v>
      </c>
      <c r="AX19" s="239" t="s">
        <v>15</v>
      </c>
      <c r="AY19" s="239">
        <v>0</v>
      </c>
      <c r="AZ19" s="239">
        <v>0</v>
      </c>
      <c r="BA19" s="239">
        <f t="shared" si="22"/>
        <v>1</v>
      </c>
      <c r="BB19" s="239">
        <f t="shared" si="15"/>
        <v>0</v>
      </c>
      <c r="BC19" s="239">
        <f t="shared" si="16"/>
        <v>1000</v>
      </c>
      <c r="BD19" s="239">
        <v>1</v>
      </c>
      <c r="BE19" s="239">
        <v>1</v>
      </c>
      <c r="BF19" s="239">
        <v>1</v>
      </c>
      <c r="BG19" s="239"/>
      <c r="BH19" s="239">
        <v>1</v>
      </c>
      <c r="BI19" s="239">
        <v>1</v>
      </c>
      <c r="BJ19" s="239">
        <f t="shared" si="17"/>
        <v>400</v>
      </c>
      <c r="BK19" s="239">
        <f t="shared" si="19"/>
        <v>1000</v>
      </c>
      <c r="BL19" s="239">
        <v>0</v>
      </c>
    </row>
    <row r="20" spans="1:64" s="33" customFormat="1" ht="12" customHeight="1" x14ac:dyDescent="0.2">
      <c r="A20" s="45" t="str">
        <f t="shared" si="0"/>
        <v>520000015</v>
      </c>
      <c r="B20" s="46">
        <v>5.2</v>
      </c>
      <c r="C20" s="47" t="s">
        <v>219</v>
      </c>
      <c r="D20" s="46" t="s">
        <v>181</v>
      </c>
      <c r="E20" s="48">
        <v>0</v>
      </c>
      <c r="F20" s="49">
        <v>1.35</v>
      </c>
      <c r="G20" s="46" t="s">
        <v>106</v>
      </c>
      <c r="H20" s="46">
        <f>'Wind Conditions'!$C$6</f>
        <v>12</v>
      </c>
      <c r="I20" s="471">
        <f>'Wind Conditions'!$C$20</f>
        <v>9.8021333333333349E-2</v>
      </c>
      <c r="J20" s="56">
        <f>'Wind Conditions'!$D$20</f>
        <v>7.0999999999999994E-2</v>
      </c>
      <c r="K20" s="46" t="s">
        <v>198</v>
      </c>
      <c r="L20" s="46">
        <v>0</v>
      </c>
      <c r="M20" s="46">
        <f>0</f>
        <v>0</v>
      </c>
      <c r="N20" s="45" t="s">
        <v>183</v>
      </c>
      <c r="O20" s="61">
        <f>VLOOKUP(MOD(180+$L20-INTRODUCTION!$E$24,360),'Wave and Current Conditions'!$C$33:$E$44,2,TRUE)</f>
        <v>3.16</v>
      </c>
      <c r="P20" s="61">
        <f>VLOOKUP(MOD(180+$L20-INTRODUCTION!$E$24,360),'Wave and Current Conditions'!$C$33:$E$44,3,TRUE)</f>
        <v>9.77</v>
      </c>
      <c r="Q20" s="46">
        <v>15</v>
      </c>
      <c r="R20" s="46">
        <f t="shared" si="1"/>
        <v>0</v>
      </c>
      <c r="S20" s="550" t="s">
        <v>184</v>
      </c>
      <c r="T20" s="32">
        <f t="shared" si="2"/>
        <v>0</v>
      </c>
      <c r="U20" s="66">
        <f>'Wave and Current Conditions'!$D$99</f>
        <v>0.26</v>
      </c>
      <c r="V20" s="46">
        <v>400</v>
      </c>
      <c r="W20" s="46">
        <v>600</v>
      </c>
      <c r="X20" s="49">
        <v>0.01</v>
      </c>
      <c r="Y20" s="248"/>
      <c r="Z20" s="250"/>
      <c r="AA20" s="250"/>
      <c r="AB20" s="239" t="str">
        <f t="shared" si="3"/>
        <v>'520000015'</v>
      </c>
      <c r="AC20" s="251" t="str">
        <f t="shared" si="20"/>
        <v>'SDE'</v>
      </c>
      <c r="AD20" s="239">
        <f t="shared" si="4"/>
        <v>0</v>
      </c>
      <c r="AE20" s="239">
        <f t="shared" si="5"/>
        <v>12</v>
      </c>
      <c r="AF20" s="239">
        <v>1</v>
      </c>
      <c r="AG20" s="239" t="str">
        <f t="shared" si="6"/>
        <v>'O'</v>
      </c>
      <c r="AH20" s="239">
        <f t="shared" si="21"/>
        <v>30</v>
      </c>
      <c r="AI20" s="268">
        <f t="shared" si="7"/>
        <v>0</v>
      </c>
      <c r="AJ20" s="249">
        <f t="shared" si="8"/>
        <v>3.16</v>
      </c>
      <c r="AK20" s="249">
        <f t="shared" si="9"/>
        <v>9.77</v>
      </c>
      <c r="AL20" s="239">
        <f t="shared" si="10"/>
        <v>2.4</v>
      </c>
      <c r="AM20" s="239">
        <f t="shared" si="11"/>
        <v>15</v>
      </c>
      <c r="AN20" s="239">
        <v>0</v>
      </c>
      <c r="AO20" s="239">
        <v>15</v>
      </c>
      <c r="AP20" s="239">
        <f t="shared" si="12"/>
        <v>2.4</v>
      </c>
      <c r="AQ20" s="239">
        <v>0</v>
      </c>
      <c r="AR20" s="239">
        <v>0</v>
      </c>
      <c r="AS20" s="239">
        <f t="shared" si="13"/>
        <v>0</v>
      </c>
      <c r="AT20" s="239">
        <f t="shared" si="14"/>
        <v>0.26</v>
      </c>
      <c r="AU20" s="239" t="s">
        <v>14</v>
      </c>
      <c r="AV20" s="239" t="s">
        <v>15</v>
      </c>
      <c r="AW20" s="239" t="s">
        <v>14</v>
      </c>
      <c r="AX20" s="239" t="s">
        <v>15</v>
      </c>
      <c r="AY20" s="239">
        <v>0</v>
      </c>
      <c r="AZ20" s="239">
        <v>0</v>
      </c>
      <c r="BA20" s="239">
        <f t="shared" si="22"/>
        <v>1</v>
      </c>
      <c r="BB20" s="239">
        <f t="shared" si="15"/>
        <v>0</v>
      </c>
      <c r="BC20" s="239">
        <f t="shared" si="16"/>
        <v>1000</v>
      </c>
      <c r="BD20" s="239">
        <v>1</v>
      </c>
      <c r="BE20" s="239">
        <v>1</v>
      </c>
      <c r="BF20" s="239">
        <v>1</v>
      </c>
      <c r="BG20" s="239"/>
      <c r="BH20" s="239">
        <v>1</v>
      </c>
      <c r="BI20" s="239">
        <v>1</v>
      </c>
      <c r="BJ20" s="239">
        <f t="shared" si="17"/>
        <v>400</v>
      </c>
      <c r="BK20" s="239">
        <f t="shared" si="19"/>
        <v>1000</v>
      </c>
      <c r="BL20" s="239">
        <v>0</v>
      </c>
    </row>
    <row r="21" spans="1:64" s="32" customFormat="1" ht="12" customHeight="1" x14ac:dyDescent="0.2">
      <c r="A21" s="45" t="str">
        <f t="shared" si="0"/>
        <v>520000016</v>
      </c>
      <c r="B21" s="46">
        <v>5.2</v>
      </c>
      <c r="C21" s="47" t="s">
        <v>219</v>
      </c>
      <c r="D21" s="46" t="s">
        <v>181</v>
      </c>
      <c r="E21" s="48">
        <v>0</v>
      </c>
      <c r="F21" s="49">
        <v>1.35</v>
      </c>
      <c r="G21" s="45" t="s">
        <v>106</v>
      </c>
      <c r="H21" s="46">
        <f>'Wind Conditions'!$C$6</f>
        <v>12</v>
      </c>
      <c r="I21" s="471">
        <f>'Wind Conditions'!$C$20</f>
        <v>9.8021333333333349E-2</v>
      </c>
      <c r="J21" s="56">
        <f>'Wind Conditions'!$D$20</f>
        <v>7.0999999999999994E-2</v>
      </c>
      <c r="K21" s="46" t="s">
        <v>199</v>
      </c>
      <c r="L21" s="46">
        <v>0</v>
      </c>
      <c r="M21" s="46">
        <f>0</f>
        <v>0</v>
      </c>
      <c r="N21" s="45" t="s">
        <v>183</v>
      </c>
      <c r="O21" s="61">
        <f>VLOOKUP(MOD(180+$L21-INTRODUCTION!$E$24,360),'Wave and Current Conditions'!$C$33:$E$44,2,TRUE)</f>
        <v>3.16</v>
      </c>
      <c r="P21" s="61">
        <f>VLOOKUP(MOD(180+$L21-INTRODUCTION!$E$24,360),'Wave and Current Conditions'!$C$33:$E$44,3,TRUE)</f>
        <v>9.77</v>
      </c>
      <c r="Q21" s="46">
        <v>16</v>
      </c>
      <c r="R21" s="46">
        <f t="shared" si="1"/>
        <v>0</v>
      </c>
      <c r="S21" s="550" t="s">
        <v>184</v>
      </c>
      <c r="T21" s="32">
        <f t="shared" si="2"/>
        <v>0</v>
      </c>
      <c r="U21" s="66">
        <f>'Wave and Current Conditions'!$D$99</f>
        <v>0.26</v>
      </c>
      <c r="V21" s="46">
        <v>400</v>
      </c>
      <c r="W21" s="46">
        <v>600</v>
      </c>
      <c r="X21" s="49">
        <v>0.01</v>
      </c>
      <c r="Y21" s="248"/>
      <c r="Z21" s="239"/>
      <c r="AA21" s="239"/>
      <c r="AB21" s="239" t="str">
        <f t="shared" si="3"/>
        <v>'520000016'</v>
      </c>
      <c r="AC21" s="251" t="str">
        <f t="shared" si="20"/>
        <v>'SDE'</v>
      </c>
      <c r="AD21" s="239">
        <f t="shared" si="4"/>
        <v>0</v>
      </c>
      <c r="AE21" s="239">
        <f t="shared" si="5"/>
        <v>12</v>
      </c>
      <c r="AF21" s="239">
        <v>1</v>
      </c>
      <c r="AG21" s="239" t="str">
        <f t="shared" si="6"/>
        <v>'P'</v>
      </c>
      <c r="AH21" s="239">
        <f t="shared" si="21"/>
        <v>30</v>
      </c>
      <c r="AI21" s="268">
        <f t="shared" si="7"/>
        <v>0</v>
      </c>
      <c r="AJ21" s="249">
        <f t="shared" si="8"/>
        <v>3.16</v>
      </c>
      <c r="AK21" s="249">
        <f t="shared" si="9"/>
        <v>9.77</v>
      </c>
      <c r="AL21" s="239">
        <f t="shared" si="10"/>
        <v>2.4</v>
      </c>
      <c r="AM21" s="239">
        <f t="shared" si="11"/>
        <v>16</v>
      </c>
      <c r="AN21" s="239">
        <v>0</v>
      </c>
      <c r="AO21" s="239">
        <v>15</v>
      </c>
      <c r="AP21" s="239">
        <f t="shared" si="12"/>
        <v>2.4</v>
      </c>
      <c r="AQ21" s="239">
        <v>0</v>
      </c>
      <c r="AR21" s="239">
        <v>0</v>
      </c>
      <c r="AS21" s="239">
        <f t="shared" si="13"/>
        <v>0</v>
      </c>
      <c r="AT21" s="239">
        <f t="shared" si="14"/>
        <v>0.26</v>
      </c>
      <c r="AU21" s="239" t="s">
        <v>14</v>
      </c>
      <c r="AV21" s="239" t="s">
        <v>15</v>
      </c>
      <c r="AW21" s="239" t="s">
        <v>14</v>
      </c>
      <c r="AX21" s="239" t="s">
        <v>15</v>
      </c>
      <c r="AY21" s="239">
        <v>0</v>
      </c>
      <c r="AZ21" s="239">
        <v>0</v>
      </c>
      <c r="BA21" s="239">
        <f t="shared" si="22"/>
        <v>1</v>
      </c>
      <c r="BB21" s="239">
        <f t="shared" si="15"/>
        <v>0</v>
      </c>
      <c r="BC21" s="239">
        <f t="shared" si="16"/>
        <v>1000</v>
      </c>
      <c r="BD21" s="239">
        <v>1</v>
      </c>
      <c r="BE21" s="239">
        <v>1</v>
      </c>
      <c r="BF21" s="239">
        <v>1</v>
      </c>
      <c r="BG21" s="239"/>
      <c r="BH21" s="239">
        <v>1</v>
      </c>
      <c r="BI21" s="239">
        <v>1</v>
      </c>
      <c r="BJ21" s="239">
        <f t="shared" si="17"/>
        <v>400</v>
      </c>
      <c r="BK21" s="239">
        <f t="shared" si="19"/>
        <v>1000</v>
      </c>
      <c r="BL21" s="239">
        <v>0</v>
      </c>
    </row>
    <row r="22" spans="1:64" s="32" customFormat="1" ht="12" customHeight="1" x14ac:dyDescent="0.2">
      <c r="A22" s="45" t="str">
        <f t="shared" si="0"/>
        <v>520000017</v>
      </c>
      <c r="B22" s="46">
        <v>5.2</v>
      </c>
      <c r="C22" s="47" t="s">
        <v>219</v>
      </c>
      <c r="D22" s="46" t="s">
        <v>181</v>
      </c>
      <c r="E22" s="48">
        <v>0</v>
      </c>
      <c r="F22" s="49">
        <v>1.35</v>
      </c>
      <c r="G22" s="46" t="s">
        <v>106</v>
      </c>
      <c r="H22" s="46">
        <f>'Wind Conditions'!$C$6</f>
        <v>12</v>
      </c>
      <c r="I22" s="471">
        <f>'Wind Conditions'!$C$20</f>
        <v>9.8021333333333349E-2</v>
      </c>
      <c r="J22" s="56">
        <f>'Wind Conditions'!$D$20</f>
        <v>7.0999999999999994E-2</v>
      </c>
      <c r="K22" s="46" t="s">
        <v>200</v>
      </c>
      <c r="L22" s="46">
        <v>0</v>
      </c>
      <c r="M22" s="46">
        <f>0</f>
        <v>0</v>
      </c>
      <c r="N22" s="45" t="s">
        <v>183</v>
      </c>
      <c r="O22" s="61">
        <f>VLOOKUP(MOD(180+$L22-INTRODUCTION!$E$24,360),'Wave and Current Conditions'!$C$33:$E$44,2,TRUE)</f>
        <v>3.16</v>
      </c>
      <c r="P22" s="61">
        <f>VLOOKUP(MOD(180+$L22-INTRODUCTION!$E$24,360),'Wave and Current Conditions'!$C$33:$E$44,3,TRUE)</f>
        <v>9.77</v>
      </c>
      <c r="Q22" s="46">
        <v>17</v>
      </c>
      <c r="R22" s="46">
        <f t="shared" si="1"/>
        <v>0</v>
      </c>
      <c r="S22" s="550" t="s">
        <v>184</v>
      </c>
      <c r="T22" s="32">
        <f t="shared" si="2"/>
        <v>0</v>
      </c>
      <c r="U22" s="66">
        <f>'Wave and Current Conditions'!$D$99</f>
        <v>0.26</v>
      </c>
      <c r="V22" s="46">
        <v>400</v>
      </c>
      <c r="W22" s="46">
        <v>600</v>
      </c>
      <c r="X22" s="49">
        <v>0.01</v>
      </c>
      <c r="Y22" s="248"/>
      <c r="Z22" s="239"/>
      <c r="AA22" s="239"/>
      <c r="AB22" s="239" t="str">
        <f t="shared" si="3"/>
        <v>'520000017'</v>
      </c>
      <c r="AC22" s="251" t="str">
        <f t="shared" si="20"/>
        <v>'SDE'</v>
      </c>
      <c r="AD22" s="239">
        <f t="shared" si="4"/>
        <v>0</v>
      </c>
      <c r="AE22" s="239">
        <f t="shared" si="5"/>
        <v>12</v>
      </c>
      <c r="AF22" s="239">
        <v>1</v>
      </c>
      <c r="AG22" s="239" t="str">
        <f t="shared" si="6"/>
        <v>'Q'</v>
      </c>
      <c r="AH22" s="239">
        <f t="shared" si="21"/>
        <v>30</v>
      </c>
      <c r="AI22" s="268">
        <f t="shared" si="7"/>
        <v>0</v>
      </c>
      <c r="AJ22" s="249">
        <f t="shared" si="8"/>
        <v>3.16</v>
      </c>
      <c r="AK22" s="249">
        <f t="shared" si="9"/>
        <v>9.77</v>
      </c>
      <c r="AL22" s="239">
        <f t="shared" si="10"/>
        <v>2.4</v>
      </c>
      <c r="AM22" s="239">
        <f t="shared" si="11"/>
        <v>17</v>
      </c>
      <c r="AN22" s="239">
        <v>0</v>
      </c>
      <c r="AO22" s="239">
        <v>15</v>
      </c>
      <c r="AP22" s="239">
        <f t="shared" si="12"/>
        <v>2.4</v>
      </c>
      <c r="AQ22" s="239">
        <v>0</v>
      </c>
      <c r="AR22" s="239">
        <v>0</v>
      </c>
      <c r="AS22" s="239">
        <f t="shared" si="13"/>
        <v>0</v>
      </c>
      <c r="AT22" s="239">
        <f t="shared" si="14"/>
        <v>0.26</v>
      </c>
      <c r="AU22" s="239" t="s">
        <v>14</v>
      </c>
      <c r="AV22" s="239" t="s">
        <v>15</v>
      </c>
      <c r="AW22" s="239" t="s">
        <v>14</v>
      </c>
      <c r="AX22" s="239" t="s">
        <v>15</v>
      </c>
      <c r="AY22" s="239">
        <v>0</v>
      </c>
      <c r="AZ22" s="239">
        <v>0</v>
      </c>
      <c r="BA22" s="239">
        <f t="shared" si="22"/>
        <v>1</v>
      </c>
      <c r="BB22" s="239">
        <f t="shared" si="15"/>
        <v>0</v>
      </c>
      <c r="BC22" s="239">
        <f t="shared" si="16"/>
        <v>1000</v>
      </c>
      <c r="BD22" s="239">
        <v>1</v>
      </c>
      <c r="BE22" s="239">
        <v>1</v>
      </c>
      <c r="BF22" s="239">
        <v>1</v>
      </c>
      <c r="BG22" s="239"/>
      <c r="BH22" s="239">
        <v>1</v>
      </c>
      <c r="BI22" s="239">
        <v>1</v>
      </c>
      <c r="BJ22" s="239">
        <f t="shared" si="17"/>
        <v>400</v>
      </c>
      <c r="BK22" s="239">
        <f t="shared" si="19"/>
        <v>1000</v>
      </c>
      <c r="BL22" s="239">
        <v>0</v>
      </c>
    </row>
    <row r="23" spans="1:64" s="33" customFormat="1" ht="12" customHeight="1" x14ac:dyDescent="0.2">
      <c r="A23" s="50" t="str">
        <f t="shared" si="0"/>
        <v>520000018</v>
      </c>
      <c r="B23" s="46">
        <v>5.2</v>
      </c>
      <c r="C23" s="47" t="s">
        <v>219</v>
      </c>
      <c r="D23" s="51" t="s">
        <v>181</v>
      </c>
      <c r="E23" s="52">
        <v>0</v>
      </c>
      <c r="F23" s="53">
        <v>1.35</v>
      </c>
      <c r="G23" s="51" t="s">
        <v>106</v>
      </c>
      <c r="H23" s="51">
        <f>'Wind Conditions'!$C$6</f>
        <v>12</v>
      </c>
      <c r="I23" s="472">
        <f>'Wind Conditions'!$C$20</f>
        <v>9.8021333333333349E-2</v>
      </c>
      <c r="J23" s="57">
        <f>'Wind Conditions'!$D$20</f>
        <v>7.0999999999999994E-2</v>
      </c>
      <c r="K23" s="51" t="s">
        <v>201</v>
      </c>
      <c r="L23" s="51">
        <v>0</v>
      </c>
      <c r="M23" s="46">
        <f>0</f>
        <v>0</v>
      </c>
      <c r="N23" s="50" t="s">
        <v>183</v>
      </c>
      <c r="O23" s="61">
        <f>VLOOKUP(MOD(180+$L23-INTRODUCTION!$E$24,360),'Wave and Current Conditions'!$C$33:$E$44,2,TRUE)</f>
        <v>3.16</v>
      </c>
      <c r="P23" s="61">
        <f>VLOOKUP(MOD(180+$L23-INTRODUCTION!$E$24,360),'Wave and Current Conditions'!$C$33:$E$44,3,TRUE)</f>
        <v>9.77</v>
      </c>
      <c r="Q23" s="51">
        <v>18</v>
      </c>
      <c r="R23" s="51">
        <f t="shared" si="1"/>
        <v>0</v>
      </c>
      <c r="S23" s="551" t="s">
        <v>184</v>
      </c>
      <c r="T23" s="33">
        <f t="shared" si="2"/>
        <v>0</v>
      </c>
      <c r="U23" s="67">
        <f>'Wave and Current Conditions'!$D$99</f>
        <v>0.26</v>
      </c>
      <c r="V23" s="46">
        <v>400</v>
      </c>
      <c r="W23" s="46">
        <v>600</v>
      </c>
      <c r="X23" s="53">
        <v>0.01</v>
      </c>
      <c r="Y23" s="252"/>
      <c r="Z23" s="250"/>
      <c r="AA23" s="250"/>
      <c r="AB23" s="239" t="str">
        <f t="shared" si="3"/>
        <v>'520000018'</v>
      </c>
      <c r="AC23" s="251" t="str">
        <f t="shared" si="20"/>
        <v>'SDE'</v>
      </c>
      <c r="AD23" s="239">
        <f t="shared" si="4"/>
        <v>0</v>
      </c>
      <c r="AE23" s="239">
        <f t="shared" si="5"/>
        <v>12</v>
      </c>
      <c r="AF23" s="239">
        <v>1</v>
      </c>
      <c r="AG23" s="239" t="str">
        <f t="shared" si="6"/>
        <v>'R'</v>
      </c>
      <c r="AH23" s="239">
        <f t="shared" si="21"/>
        <v>30</v>
      </c>
      <c r="AI23" s="268">
        <f t="shared" si="7"/>
        <v>0</v>
      </c>
      <c r="AJ23" s="249">
        <f t="shared" si="8"/>
        <v>3.16</v>
      </c>
      <c r="AK23" s="249">
        <f t="shared" si="9"/>
        <v>9.77</v>
      </c>
      <c r="AL23" s="239">
        <f t="shared" si="10"/>
        <v>2.4</v>
      </c>
      <c r="AM23" s="239">
        <f t="shared" si="11"/>
        <v>18</v>
      </c>
      <c r="AN23" s="239">
        <v>0</v>
      </c>
      <c r="AO23" s="239">
        <v>15</v>
      </c>
      <c r="AP23" s="239">
        <f t="shared" si="12"/>
        <v>2.4</v>
      </c>
      <c r="AQ23" s="239">
        <v>0</v>
      </c>
      <c r="AR23" s="239">
        <v>0</v>
      </c>
      <c r="AS23" s="239">
        <f t="shared" si="13"/>
        <v>0</v>
      </c>
      <c r="AT23" s="239">
        <f t="shared" si="14"/>
        <v>0.26</v>
      </c>
      <c r="AU23" s="239" t="s">
        <v>14</v>
      </c>
      <c r="AV23" s="239" t="s">
        <v>15</v>
      </c>
      <c r="AW23" s="239" t="s">
        <v>14</v>
      </c>
      <c r="AX23" s="239" t="s">
        <v>15</v>
      </c>
      <c r="AY23" s="239">
        <v>0</v>
      </c>
      <c r="AZ23" s="239">
        <v>0</v>
      </c>
      <c r="BA23" s="239">
        <f t="shared" si="22"/>
        <v>1</v>
      </c>
      <c r="BB23" s="239">
        <f t="shared" si="15"/>
        <v>0</v>
      </c>
      <c r="BC23" s="239">
        <f t="shared" si="16"/>
        <v>1000</v>
      </c>
      <c r="BD23" s="239">
        <v>1</v>
      </c>
      <c r="BE23" s="239">
        <v>1</v>
      </c>
      <c r="BF23" s="239">
        <v>1</v>
      </c>
      <c r="BG23" s="239"/>
      <c r="BH23" s="239">
        <v>1</v>
      </c>
      <c r="BI23" s="239">
        <v>1</v>
      </c>
      <c r="BJ23" s="239">
        <f t="shared" si="17"/>
        <v>400</v>
      </c>
      <c r="BK23" s="239">
        <f t="shared" si="19"/>
        <v>1000</v>
      </c>
      <c r="BL23" s="239">
        <v>0</v>
      </c>
    </row>
    <row r="24" spans="1:64" s="32" customFormat="1" ht="12" customHeight="1" x14ac:dyDescent="0.2">
      <c r="A24" s="45" t="str">
        <f t="shared" si="0"/>
        <v>520003001</v>
      </c>
      <c r="B24" s="46">
        <v>5.2</v>
      </c>
      <c r="C24" s="47" t="s">
        <v>219</v>
      </c>
      <c r="D24" s="46" t="s">
        <v>181</v>
      </c>
      <c r="E24" s="48">
        <v>0</v>
      </c>
      <c r="F24" s="49">
        <v>1.35</v>
      </c>
      <c r="G24" s="46" t="s">
        <v>106</v>
      </c>
      <c r="H24" s="46">
        <f>'Wind Conditions'!$C$6</f>
        <v>12</v>
      </c>
      <c r="I24" s="471">
        <f>'Wind Conditions'!$C$20</f>
        <v>9.8021333333333349E-2</v>
      </c>
      <c r="J24" s="56">
        <f>'Wind Conditions'!$D$20</f>
        <v>7.0999999999999994E-2</v>
      </c>
      <c r="K24" s="46" t="str">
        <f>K6</f>
        <v>A</v>
      </c>
      <c r="L24" s="46">
        <f>L6+30</f>
        <v>30</v>
      </c>
      <c r="M24" s="46">
        <f>0</f>
        <v>0</v>
      </c>
      <c r="N24" s="45" t="s">
        <v>183</v>
      </c>
      <c r="O24" s="61">
        <f>VLOOKUP(MOD(180+$L24-INTRODUCTION!$E$24,360),'Wave and Current Conditions'!$C$33:$E$44,2,TRUE)</f>
        <v>4.7</v>
      </c>
      <c r="P24" s="61">
        <f>VLOOKUP(MOD(180+$L24-INTRODUCTION!$E$24,360),'Wave and Current Conditions'!$C$33:$E$44,3,TRUE)</f>
        <v>9.7899999999999991</v>
      </c>
      <c r="Q24" s="46">
        <f>Q6</f>
        <v>1</v>
      </c>
      <c r="R24" s="46">
        <f t="shared" si="1"/>
        <v>30</v>
      </c>
      <c r="S24" s="550" t="s">
        <v>184</v>
      </c>
      <c r="T24" s="32">
        <f t="shared" si="2"/>
        <v>30</v>
      </c>
      <c r="U24" s="66">
        <f>'Wave and Current Conditions'!$D$99</f>
        <v>0.26</v>
      </c>
      <c r="V24" s="46">
        <v>400</v>
      </c>
      <c r="W24" s="46">
        <v>600</v>
      </c>
      <c r="X24" s="49">
        <v>0.01</v>
      </c>
      <c r="Y24" s="248"/>
      <c r="Z24" s="239"/>
      <c r="AA24" s="239"/>
      <c r="AB24" s="239" t="str">
        <f t="shared" si="3"/>
        <v>'520003001'</v>
      </c>
      <c r="AC24" s="251" t="str">
        <f t="shared" si="20"/>
        <v>'SDE'</v>
      </c>
      <c r="AD24" s="239">
        <f t="shared" si="4"/>
        <v>30</v>
      </c>
      <c r="AE24" s="239">
        <f t="shared" si="5"/>
        <v>12</v>
      </c>
      <c r="AF24" s="239">
        <v>1</v>
      </c>
      <c r="AG24" s="239" t="str">
        <f t="shared" si="6"/>
        <v>'A'</v>
      </c>
      <c r="AH24" s="239">
        <f t="shared" si="21"/>
        <v>30</v>
      </c>
      <c r="AI24" s="268">
        <f t="shared" si="7"/>
        <v>30</v>
      </c>
      <c r="AJ24" s="249">
        <f t="shared" si="8"/>
        <v>4.7</v>
      </c>
      <c r="AK24" s="249">
        <f t="shared" si="9"/>
        <v>9.7899999999999991</v>
      </c>
      <c r="AL24" s="239">
        <f t="shared" si="10"/>
        <v>2.4</v>
      </c>
      <c r="AM24" s="239">
        <f t="shared" si="11"/>
        <v>1</v>
      </c>
      <c r="AN24" s="239">
        <v>0</v>
      </c>
      <c r="AO24" s="239">
        <v>15</v>
      </c>
      <c r="AP24" s="239">
        <f t="shared" si="12"/>
        <v>2.4</v>
      </c>
      <c r="AQ24" s="239">
        <v>0</v>
      </c>
      <c r="AR24" s="239">
        <v>0</v>
      </c>
      <c r="AS24" s="239">
        <f t="shared" si="13"/>
        <v>30</v>
      </c>
      <c r="AT24" s="239">
        <f t="shared" si="14"/>
        <v>0.26</v>
      </c>
      <c r="AU24" s="239" t="s">
        <v>14</v>
      </c>
      <c r="AV24" s="239" t="s">
        <v>15</v>
      </c>
      <c r="AW24" s="239" t="s">
        <v>14</v>
      </c>
      <c r="AX24" s="239" t="s">
        <v>15</v>
      </c>
      <c r="AY24" s="239">
        <v>0</v>
      </c>
      <c r="AZ24" s="239">
        <v>0</v>
      </c>
      <c r="BA24" s="239">
        <f t="shared" si="22"/>
        <v>1</v>
      </c>
      <c r="BB24" s="239">
        <f t="shared" si="15"/>
        <v>0</v>
      </c>
      <c r="BC24" s="239">
        <f t="shared" si="16"/>
        <v>1000</v>
      </c>
      <c r="BD24" s="239">
        <v>1</v>
      </c>
      <c r="BE24" s="239">
        <v>1</v>
      </c>
      <c r="BF24" s="239">
        <v>1</v>
      </c>
      <c r="BG24" s="239"/>
      <c r="BH24" s="239">
        <v>1</v>
      </c>
      <c r="BI24" s="239">
        <v>1</v>
      </c>
      <c r="BJ24" s="239">
        <f t="shared" si="17"/>
        <v>400</v>
      </c>
      <c r="BK24" s="239">
        <f t="shared" si="19"/>
        <v>1000</v>
      </c>
      <c r="BL24" s="239">
        <v>0</v>
      </c>
    </row>
    <row r="25" spans="1:64" s="32" customFormat="1" ht="12" customHeight="1" x14ac:dyDescent="0.2">
      <c r="A25" s="45" t="str">
        <f t="shared" si="0"/>
        <v>520003002</v>
      </c>
      <c r="B25" s="46">
        <v>5.2</v>
      </c>
      <c r="C25" s="47" t="s">
        <v>219</v>
      </c>
      <c r="D25" s="46" t="s">
        <v>181</v>
      </c>
      <c r="E25" s="48">
        <v>0</v>
      </c>
      <c r="F25" s="49">
        <v>1.35</v>
      </c>
      <c r="G25" s="46" t="s">
        <v>106</v>
      </c>
      <c r="H25" s="46">
        <f>'Wind Conditions'!$C$6</f>
        <v>12</v>
      </c>
      <c r="I25" s="471">
        <f>'Wind Conditions'!$C$20</f>
        <v>9.8021333333333349E-2</v>
      </c>
      <c r="J25" s="56">
        <f>'Wind Conditions'!$D$20</f>
        <v>7.0999999999999994E-2</v>
      </c>
      <c r="K25" s="46" t="str">
        <f t="shared" ref="K25:K88" si="23">K7</f>
        <v>B</v>
      </c>
      <c r="L25" s="46">
        <f t="shared" ref="L25:L88" si="24">L7+30</f>
        <v>30</v>
      </c>
      <c r="M25" s="46">
        <f>0</f>
        <v>0</v>
      </c>
      <c r="N25" s="45" t="s">
        <v>183</v>
      </c>
      <c r="O25" s="61">
        <f>VLOOKUP(MOD(180+$L25-INTRODUCTION!$E$24,360),'Wave and Current Conditions'!$C$33:$E$44,2,TRUE)</f>
        <v>4.7</v>
      </c>
      <c r="P25" s="61">
        <f>VLOOKUP(MOD(180+$L25-INTRODUCTION!$E$24,360),'Wave and Current Conditions'!$C$33:$E$44,3,TRUE)</f>
        <v>9.7899999999999991</v>
      </c>
      <c r="Q25" s="46">
        <f t="shared" ref="Q25:Q88" si="25">Q7</f>
        <v>2</v>
      </c>
      <c r="R25" s="46">
        <f t="shared" si="1"/>
        <v>30</v>
      </c>
      <c r="S25" s="550" t="s">
        <v>184</v>
      </c>
      <c r="T25" s="32">
        <f t="shared" si="2"/>
        <v>30</v>
      </c>
      <c r="U25" s="66">
        <f>'Wave and Current Conditions'!$D$99</f>
        <v>0.26</v>
      </c>
      <c r="V25" s="46">
        <v>400</v>
      </c>
      <c r="W25" s="46">
        <v>600</v>
      </c>
      <c r="X25" s="49">
        <v>0.01</v>
      </c>
      <c r="Y25" s="248"/>
      <c r="Z25" s="239"/>
      <c r="AA25" s="239"/>
      <c r="AB25" s="239" t="str">
        <f t="shared" si="3"/>
        <v>'520003002'</v>
      </c>
      <c r="AC25" s="251" t="str">
        <f t="shared" si="20"/>
        <v>'SDE'</v>
      </c>
      <c r="AD25" s="239">
        <f t="shared" si="4"/>
        <v>30</v>
      </c>
      <c r="AE25" s="239">
        <f t="shared" si="5"/>
        <v>12</v>
      </c>
      <c r="AF25" s="239">
        <v>1</v>
      </c>
      <c r="AG25" s="239" t="str">
        <f t="shared" si="6"/>
        <v>'B'</v>
      </c>
      <c r="AH25" s="239">
        <f t="shared" si="21"/>
        <v>30</v>
      </c>
      <c r="AI25" s="268">
        <f t="shared" si="7"/>
        <v>30</v>
      </c>
      <c r="AJ25" s="249">
        <f t="shared" si="8"/>
        <v>4.7</v>
      </c>
      <c r="AK25" s="249">
        <f t="shared" si="9"/>
        <v>9.7899999999999991</v>
      </c>
      <c r="AL25" s="239">
        <f t="shared" si="10"/>
        <v>2.4</v>
      </c>
      <c r="AM25" s="239">
        <f t="shared" si="11"/>
        <v>2</v>
      </c>
      <c r="AN25" s="239">
        <v>0</v>
      </c>
      <c r="AO25" s="239">
        <v>15</v>
      </c>
      <c r="AP25" s="239">
        <f t="shared" si="12"/>
        <v>2.4</v>
      </c>
      <c r="AQ25" s="239">
        <v>0</v>
      </c>
      <c r="AR25" s="239">
        <v>0</v>
      </c>
      <c r="AS25" s="239">
        <f t="shared" si="13"/>
        <v>30</v>
      </c>
      <c r="AT25" s="239">
        <f t="shared" si="14"/>
        <v>0.26</v>
      </c>
      <c r="AU25" s="239" t="s">
        <v>14</v>
      </c>
      <c r="AV25" s="239" t="s">
        <v>15</v>
      </c>
      <c r="AW25" s="239" t="s">
        <v>14</v>
      </c>
      <c r="AX25" s="239" t="s">
        <v>15</v>
      </c>
      <c r="AY25" s="239">
        <v>0</v>
      </c>
      <c r="AZ25" s="239">
        <v>0</v>
      </c>
      <c r="BA25" s="239">
        <f t="shared" si="22"/>
        <v>1</v>
      </c>
      <c r="BB25" s="239">
        <f t="shared" si="15"/>
        <v>0</v>
      </c>
      <c r="BC25" s="239">
        <f t="shared" si="16"/>
        <v>1000</v>
      </c>
      <c r="BD25" s="239">
        <v>1</v>
      </c>
      <c r="BE25" s="239">
        <v>1</v>
      </c>
      <c r="BF25" s="239">
        <v>1</v>
      </c>
      <c r="BG25" s="239"/>
      <c r="BH25" s="239">
        <v>1</v>
      </c>
      <c r="BI25" s="239">
        <v>1</v>
      </c>
      <c r="BJ25" s="239">
        <f t="shared" si="17"/>
        <v>400</v>
      </c>
      <c r="BK25" s="239">
        <f t="shared" si="19"/>
        <v>1000</v>
      </c>
      <c r="BL25" s="239">
        <v>0</v>
      </c>
    </row>
    <row r="26" spans="1:64" s="33" customFormat="1" ht="12" customHeight="1" x14ac:dyDescent="0.2">
      <c r="A26" s="45" t="str">
        <f t="shared" si="0"/>
        <v>520003003</v>
      </c>
      <c r="B26" s="46">
        <v>5.2</v>
      </c>
      <c r="C26" s="47" t="s">
        <v>219</v>
      </c>
      <c r="D26" s="46" t="s">
        <v>181</v>
      </c>
      <c r="E26" s="48">
        <v>0</v>
      </c>
      <c r="F26" s="49">
        <v>1.35</v>
      </c>
      <c r="G26" s="46" t="s">
        <v>106</v>
      </c>
      <c r="H26" s="46">
        <f>'Wind Conditions'!$C$6</f>
        <v>12</v>
      </c>
      <c r="I26" s="471">
        <f>'Wind Conditions'!$C$20</f>
        <v>9.8021333333333349E-2</v>
      </c>
      <c r="J26" s="56">
        <f>'Wind Conditions'!$D$20</f>
        <v>7.0999999999999994E-2</v>
      </c>
      <c r="K26" s="46" t="str">
        <f t="shared" si="23"/>
        <v>C</v>
      </c>
      <c r="L26" s="46">
        <f t="shared" si="24"/>
        <v>30</v>
      </c>
      <c r="M26" s="46">
        <f>0</f>
        <v>0</v>
      </c>
      <c r="N26" s="45" t="s">
        <v>183</v>
      </c>
      <c r="O26" s="61">
        <f>VLOOKUP(MOD(180+$L26-INTRODUCTION!$E$24,360),'Wave and Current Conditions'!$C$33:$E$44,2,TRUE)</f>
        <v>4.7</v>
      </c>
      <c r="P26" s="61">
        <f>VLOOKUP(MOD(180+$L26-INTRODUCTION!$E$24,360),'Wave and Current Conditions'!$C$33:$E$44,3,TRUE)</f>
        <v>9.7899999999999991</v>
      </c>
      <c r="Q26" s="46">
        <f t="shared" si="25"/>
        <v>3</v>
      </c>
      <c r="R26" s="46">
        <f t="shared" si="1"/>
        <v>30</v>
      </c>
      <c r="S26" s="550" t="s">
        <v>184</v>
      </c>
      <c r="T26" s="32">
        <f t="shared" si="2"/>
        <v>30</v>
      </c>
      <c r="U26" s="66">
        <f>'Wave and Current Conditions'!$D$99</f>
        <v>0.26</v>
      </c>
      <c r="V26" s="46">
        <v>400</v>
      </c>
      <c r="W26" s="46">
        <v>600</v>
      </c>
      <c r="X26" s="49">
        <v>0.01</v>
      </c>
      <c r="Y26" s="248"/>
      <c r="Z26" s="250"/>
      <c r="AA26" s="250"/>
      <c r="AB26" s="239" t="str">
        <f t="shared" si="3"/>
        <v>'520003003'</v>
      </c>
      <c r="AC26" s="251" t="str">
        <f t="shared" si="20"/>
        <v>'SDE'</v>
      </c>
      <c r="AD26" s="239">
        <f t="shared" si="4"/>
        <v>30</v>
      </c>
      <c r="AE26" s="239">
        <f t="shared" si="5"/>
        <v>12</v>
      </c>
      <c r="AF26" s="239">
        <v>1</v>
      </c>
      <c r="AG26" s="239" t="str">
        <f t="shared" si="6"/>
        <v>'C'</v>
      </c>
      <c r="AH26" s="239">
        <f t="shared" si="21"/>
        <v>30</v>
      </c>
      <c r="AI26" s="268">
        <f t="shared" si="7"/>
        <v>30</v>
      </c>
      <c r="AJ26" s="249">
        <f t="shared" si="8"/>
        <v>4.7</v>
      </c>
      <c r="AK26" s="249">
        <f t="shared" si="9"/>
        <v>9.7899999999999991</v>
      </c>
      <c r="AL26" s="239">
        <f t="shared" si="10"/>
        <v>2.4</v>
      </c>
      <c r="AM26" s="239">
        <f t="shared" si="11"/>
        <v>3</v>
      </c>
      <c r="AN26" s="239">
        <v>0</v>
      </c>
      <c r="AO26" s="239">
        <v>15</v>
      </c>
      <c r="AP26" s="239">
        <f t="shared" si="12"/>
        <v>2.4</v>
      </c>
      <c r="AQ26" s="239">
        <v>0</v>
      </c>
      <c r="AR26" s="239">
        <v>0</v>
      </c>
      <c r="AS26" s="239">
        <f t="shared" si="13"/>
        <v>30</v>
      </c>
      <c r="AT26" s="239">
        <f t="shared" si="14"/>
        <v>0.26</v>
      </c>
      <c r="AU26" s="239" t="s">
        <v>14</v>
      </c>
      <c r="AV26" s="239" t="s">
        <v>15</v>
      </c>
      <c r="AW26" s="239" t="s">
        <v>14</v>
      </c>
      <c r="AX26" s="239" t="s">
        <v>15</v>
      </c>
      <c r="AY26" s="239">
        <v>0</v>
      </c>
      <c r="AZ26" s="239">
        <v>0</v>
      </c>
      <c r="BA26" s="239">
        <f t="shared" si="22"/>
        <v>1</v>
      </c>
      <c r="BB26" s="239">
        <f t="shared" si="15"/>
        <v>0</v>
      </c>
      <c r="BC26" s="239">
        <f t="shared" si="16"/>
        <v>1000</v>
      </c>
      <c r="BD26" s="239">
        <v>1</v>
      </c>
      <c r="BE26" s="239">
        <v>1</v>
      </c>
      <c r="BF26" s="239">
        <v>1</v>
      </c>
      <c r="BG26" s="239"/>
      <c r="BH26" s="239">
        <v>1</v>
      </c>
      <c r="BI26" s="239">
        <v>1</v>
      </c>
      <c r="BJ26" s="239">
        <f t="shared" si="17"/>
        <v>400</v>
      </c>
      <c r="BK26" s="239">
        <f t="shared" si="19"/>
        <v>1000</v>
      </c>
      <c r="BL26" s="239">
        <v>0</v>
      </c>
    </row>
    <row r="27" spans="1:64" s="32" customFormat="1" ht="12" customHeight="1" x14ac:dyDescent="0.2">
      <c r="A27" s="45" t="str">
        <f t="shared" si="0"/>
        <v>520003004</v>
      </c>
      <c r="B27" s="46">
        <v>5.2</v>
      </c>
      <c r="C27" s="47" t="s">
        <v>219</v>
      </c>
      <c r="D27" s="46" t="s">
        <v>181</v>
      </c>
      <c r="E27" s="48">
        <v>0</v>
      </c>
      <c r="F27" s="49">
        <v>1.35</v>
      </c>
      <c r="G27" s="45" t="s">
        <v>106</v>
      </c>
      <c r="H27" s="46">
        <f>'Wind Conditions'!$C$6</f>
        <v>12</v>
      </c>
      <c r="I27" s="471">
        <f>'Wind Conditions'!$C$20</f>
        <v>9.8021333333333349E-2</v>
      </c>
      <c r="J27" s="56">
        <f>'Wind Conditions'!$D$20</f>
        <v>7.0999999999999994E-2</v>
      </c>
      <c r="K27" s="46" t="str">
        <f t="shared" si="23"/>
        <v>D</v>
      </c>
      <c r="L27" s="46">
        <f t="shared" si="24"/>
        <v>30</v>
      </c>
      <c r="M27" s="46">
        <f>0</f>
        <v>0</v>
      </c>
      <c r="N27" s="45" t="s">
        <v>183</v>
      </c>
      <c r="O27" s="61">
        <f>VLOOKUP(MOD(180+$L27-INTRODUCTION!$E$24,360),'Wave and Current Conditions'!$C$33:$E$44,2,TRUE)</f>
        <v>4.7</v>
      </c>
      <c r="P27" s="61">
        <f>VLOOKUP(MOD(180+$L27-INTRODUCTION!$E$24,360),'Wave and Current Conditions'!$C$33:$E$44,3,TRUE)</f>
        <v>9.7899999999999991</v>
      </c>
      <c r="Q27" s="46">
        <f t="shared" si="25"/>
        <v>4</v>
      </c>
      <c r="R27" s="46">
        <f t="shared" si="1"/>
        <v>30</v>
      </c>
      <c r="S27" s="550" t="s">
        <v>184</v>
      </c>
      <c r="T27" s="32">
        <f t="shared" si="2"/>
        <v>30</v>
      </c>
      <c r="U27" s="66">
        <f>'Wave and Current Conditions'!$D$99</f>
        <v>0.26</v>
      </c>
      <c r="V27" s="46">
        <v>400</v>
      </c>
      <c r="W27" s="46">
        <v>600</v>
      </c>
      <c r="X27" s="49">
        <v>0.01</v>
      </c>
      <c r="Y27" s="248"/>
      <c r="Z27" s="239"/>
      <c r="AA27" s="239"/>
      <c r="AB27" s="239" t="str">
        <f t="shared" si="3"/>
        <v>'520003004'</v>
      </c>
      <c r="AC27" s="251" t="str">
        <f t="shared" si="20"/>
        <v>'SDE'</v>
      </c>
      <c r="AD27" s="239">
        <f t="shared" si="4"/>
        <v>30</v>
      </c>
      <c r="AE27" s="239">
        <f t="shared" si="5"/>
        <v>12</v>
      </c>
      <c r="AF27" s="239">
        <v>1</v>
      </c>
      <c r="AG27" s="239" t="str">
        <f t="shared" si="6"/>
        <v>'D'</v>
      </c>
      <c r="AH27" s="239">
        <f t="shared" si="21"/>
        <v>30</v>
      </c>
      <c r="AI27" s="268">
        <f t="shared" si="7"/>
        <v>30</v>
      </c>
      <c r="AJ27" s="249">
        <f t="shared" si="8"/>
        <v>4.7</v>
      </c>
      <c r="AK27" s="249">
        <f t="shared" si="9"/>
        <v>9.7899999999999991</v>
      </c>
      <c r="AL27" s="239">
        <f t="shared" si="10"/>
        <v>2.4</v>
      </c>
      <c r="AM27" s="239">
        <f t="shared" si="11"/>
        <v>4</v>
      </c>
      <c r="AN27" s="239">
        <v>0</v>
      </c>
      <c r="AO27" s="239">
        <v>15</v>
      </c>
      <c r="AP27" s="239">
        <f t="shared" si="12"/>
        <v>2.4</v>
      </c>
      <c r="AQ27" s="239">
        <v>0</v>
      </c>
      <c r="AR27" s="239">
        <v>0</v>
      </c>
      <c r="AS27" s="239">
        <f t="shared" si="13"/>
        <v>30</v>
      </c>
      <c r="AT27" s="239">
        <f t="shared" si="14"/>
        <v>0.26</v>
      </c>
      <c r="AU27" s="239" t="s">
        <v>14</v>
      </c>
      <c r="AV27" s="239" t="s">
        <v>15</v>
      </c>
      <c r="AW27" s="239" t="s">
        <v>14</v>
      </c>
      <c r="AX27" s="239" t="s">
        <v>15</v>
      </c>
      <c r="AY27" s="239">
        <v>0</v>
      </c>
      <c r="AZ27" s="239">
        <v>0</v>
      </c>
      <c r="BA27" s="239">
        <f t="shared" si="22"/>
        <v>1</v>
      </c>
      <c r="BB27" s="239">
        <f t="shared" si="15"/>
        <v>0</v>
      </c>
      <c r="BC27" s="239">
        <f t="shared" si="16"/>
        <v>1000</v>
      </c>
      <c r="BD27" s="239">
        <v>1</v>
      </c>
      <c r="BE27" s="239">
        <v>1</v>
      </c>
      <c r="BF27" s="239">
        <v>1</v>
      </c>
      <c r="BG27" s="239"/>
      <c r="BH27" s="239">
        <v>1</v>
      </c>
      <c r="BI27" s="239">
        <v>1</v>
      </c>
      <c r="BJ27" s="239">
        <f t="shared" si="17"/>
        <v>400</v>
      </c>
      <c r="BK27" s="239">
        <f t="shared" si="19"/>
        <v>1000</v>
      </c>
      <c r="BL27" s="239">
        <v>0</v>
      </c>
    </row>
    <row r="28" spans="1:64" s="32" customFormat="1" ht="12" customHeight="1" x14ac:dyDescent="0.2">
      <c r="A28" s="45" t="str">
        <f t="shared" si="0"/>
        <v>520003005</v>
      </c>
      <c r="B28" s="46">
        <v>5.2</v>
      </c>
      <c r="C28" s="47" t="s">
        <v>219</v>
      </c>
      <c r="D28" s="46" t="s">
        <v>181</v>
      </c>
      <c r="E28" s="48">
        <v>0</v>
      </c>
      <c r="F28" s="49">
        <v>1.35</v>
      </c>
      <c r="G28" s="46" t="s">
        <v>106</v>
      </c>
      <c r="H28" s="46">
        <f>'Wind Conditions'!$C$6</f>
        <v>12</v>
      </c>
      <c r="I28" s="471">
        <f>'Wind Conditions'!$C$20</f>
        <v>9.8021333333333349E-2</v>
      </c>
      <c r="J28" s="56">
        <f>'Wind Conditions'!$D$20</f>
        <v>7.0999999999999994E-2</v>
      </c>
      <c r="K28" s="46" t="str">
        <f t="shared" si="23"/>
        <v>E</v>
      </c>
      <c r="L28" s="46">
        <f t="shared" si="24"/>
        <v>30</v>
      </c>
      <c r="M28" s="46">
        <f>0</f>
        <v>0</v>
      </c>
      <c r="N28" s="45" t="s">
        <v>183</v>
      </c>
      <c r="O28" s="61">
        <f>VLOOKUP(MOD(180+$L28-INTRODUCTION!$E$24,360),'Wave and Current Conditions'!$C$33:$E$44,2,TRUE)</f>
        <v>4.7</v>
      </c>
      <c r="P28" s="61">
        <f>VLOOKUP(MOD(180+$L28-INTRODUCTION!$E$24,360),'Wave and Current Conditions'!$C$33:$E$44,3,TRUE)</f>
        <v>9.7899999999999991</v>
      </c>
      <c r="Q28" s="46">
        <f t="shared" si="25"/>
        <v>5</v>
      </c>
      <c r="R28" s="46">
        <f t="shared" si="1"/>
        <v>30</v>
      </c>
      <c r="S28" s="550" t="s">
        <v>184</v>
      </c>
      <c r="T28" s="32">
        <f t="shared" si="2"/>
        <v>30</v>
      </c>
      <c r="U28" s="66">
        <f>'Wave and Current Conditions'!$D$99</f>
        <v>0.26</v>
      </c>
      <c r="V28" s="46">
        <v>400</v>
      </c>
      <c r="W28" s="46">
        <v>600</v>
      </c>
      <c r="X28" s="49">
        <v>0.01</v>
      </c>
      <c r="Y28" s="248"/>
      <c r="Z28" s="239"/>
      <c r="AA28" s="239"/>
      <c r="AB28" s="239" t="str">
        <f t="shared" si="3"/>
        <v>'520003005'</v>
      </c>
      <c r="AC28" s="251" t="str">
        <f t="shared" si="20"/>
        <v>'SDE'</v>
      </c>
      <c r="AD28" s="239">
        <f t="shared" si="4"/>
        <v>30</v>
      </c>
      <c r="AE28" s="239">
        <f t="shared" si="5"/>
        <v>12</v>
      </c>
      <c r="AF28" s="239">
        <v>1</v>
      </c>
      <c r="AG28" s="239" t="str">
        <f t="shared" si="6"/>
        <v>'E'</v>
      </c>
      <c r="AH28" s="239">
        <f t="shared" si="21"/>
        <v>30</v>
      </c>
      <c r="AI28" s="268">
        <f t="shared" si="7"/>
        <v>30</v>
      </c>
      <c r="AJ28" s="249">
        <f t="shared" si="8"/>
        <v>4.7</v>
      </c>
      <c r="AK28" s="249">
        <f t="shared" si="9"/>
        <v>9.7899999999999991</v>
      </c>
      <c r="AL28" s="239">
        <f t="shared" si="10"/>
        <v>2.4</v>
      </c>
      <c r="AM28" s="239">
        <f t="shared" si="11"/>
        <v>5</v>
      </c>
      <c r="AN28" s="239">
        <v>0</v>
      </c>
      <c r="AO28" s="239">
        <v>15</v>
      </c>
      <c r="AP28" s="239">
        <f t="shared" si="12"/>
        <v>2.4</v>
      </c>
      <c r="AQ28" s="239">
        <v>0</v>
      </c>
      <c r="AR28" s="239">
        <v>0</v>
      </c>
      <c r="AS28" s="239">
        <f t="shared" si="13"/>
        <v>30</v>
      </c>
      <c r="AT28" s="239">
        <f t="shared" si="14"/>
        <v>0.26</v>
      </c>
      <c r="AU28" s="239" t="s">
        <v>14</v>
      </c>
      <c r="AV28" s="239" t="s">
        <v>15</v>
      </c>
      <c r="AW28" s="239" t="s">
        <v>14</v>
      </c>
      <c r="AX28" s="239" t="s">
        <v>15</v>
      </c>
      <c r="AY28" s="239">
        <v>0</v>
      </c>
      <c r="AZ28" s="239">
        <v>0</v>
      </c>
      <c r="BA28" s="239">
        <f t="shared" si="22"/>
        <v>1</v>
      </c>
      <c r="BB28" s="239">
        <f t="shared" si="15"/>
        <v>0</v>
      </c>
      <c r="BC28" s="239">
        <f t="shared" si="16"/>
        <v>1000</v>
      </c>
      <c r="BD28" s="239">
        <v>1</v>
      </c>
      <c r="BE28" s="239">
        <v>1</v>
      </c>
      <c r="BF28" s="239">
        <v>1</v>
      </c>
      <c r="BG28" s="239"/>
      <c r="BH28" s="239">
        <v>1</v>
      </c>
      <c r="BI28" s="239">
        <v>1</v>
      </c>
      <c r="BJ28" s="239">
        <f t="shared" si="17"/>
        <v>400</v>
      </c>
      <c r="BK28" s="239">
        <f t="shared" si="19"/>
        <v>1000</v>
      </c>
      <c r="BL28" s="239">
        <v>0</v>
      </c>
    </row>
    <row r="29" spans="1:64" s="33" customFormat="1" ht="12" customHeight="1" x14ac:dyDescent="0.2">
      <c r="A29" s="50" t="str">
        <f t="shared" si="0"/>
        <v>520003006</v>
      </c>
      <c r="B29" s="46">
        <v>5.2</v>
      </c>
      <c r="C29" s="47" t="s">
        <v>219</v>
      </c>
      <c r="D29" s="51" t="s">
        <v>181</v>
      </c>
      <c r="E29" s="52">
        <v>0</v>
      </c>
      <c r="F29" s="53">
        <v>1.35</v>
      </c>
      <c r="G29" s="51" t="s">
        <v>106</v>
      </c>
      <c r="H29" s="51">
        <f>'Wind Conditions'!$C$6</f>
        <v>12</v>
      </c>
      <c r="I29" s="472">
        <f>'Wind Conditions'!$C$20</f>
        <v>9.8021333333333349E-2</v>
      </c>
      <c r="J29" s="57">
        <f>'Wind Conditions'!$D$20</f>
        <v>7.0999999999999994E-2</v>
      </c>
      <c r="K29" s="51" t="str">
        <f t="shared" si="23"/>
        <v>F</v>
      </c>
      <c r="L29" s="51">
        <f t="shared" si="24"/>
        <v>30</v>
      </c>
      <c r="M29" s="46">
        <f>0</f>
        <v>0</v>
      </c>
      <c r="N29" s="50" t="s">
        <v>183</v>
      </c>
      <c r="O29" s="61">
        <f>VLOOKUP(MOD(180+$L29-INTRODUCTION!$E$24,360),'Wave and Current Conditions'!$C$33:$E$44,2,TRUE)</f>
        <v>4.7</v>
      </c>
      <c r="P29" s="61">
        <f>VLOOKUP(MOD(180+$L29-INTRODUCTION!$E$24,360),'Wave and Current Conditions'!$C$33:$E$44,3,TRUE)</f>
        <v>9.7899999999999991</v>
      </c>
      <c r="Q29" s="51">
        <f t="shared" si="25"/>
        <v>6</v>
      </c>
      <c r="R29" s="51">
        <f t="shared" si="1"/>
        <v>30</v>
      </c>
      <c r="S29" s="551" t="s">
        <v>184</v>
      </c>
      <c r="T29" s="33">
        <f t="shared" si="2"/>
        <v>30</v>
      </c>
      <c r="U29" s="67">
        <f>'Wave and Current Conditions'!$D$99</f>
        <v>0.26</v>
      </c>
      <c r="V29" s="46">
        <v>400</v>
      </c>
      <c r="W29" s="46">
        <v>600</v>
      </c>
      <c r="X29" s="53">
        <v>0.01</v>
      </c>
      <c r="Y29" s="252"/>
      <c r="Z29" s="250"/>
      <c r="AA29" s="250"/>
      <c r="AB29" s="239" t="str">
        <f t="shared" si="3"/>
        <v>'520003006'</v>
      </c>
      <c r="AC29" s="251" t="str">
        <f t="shared" si="20"/>
        <v>'SDE'</v>
      </c>
      <c r="AD29" s="239">
        <f t="shared" si="4"/>
        <v>30</v>
      </c>
      <c r="AE29" s="239">
        <f t="shared" si="5"/>
        <v>12</v>
      </c>
      <c r="AF29" s="239">
        <v>1</v>
      </c>
      <c r="AG29" s="239" t="str">
        <f t="shared" si="6"/>
        <v>'F'</v>
      </c>
      <c r="AH29" s="239">
        <f t="shared" si="21"/>
        <v>30</v>
      </c>
      <c r="AI29" s="268">
        <f t="shared" si="7"/>
        <v>30</v>
      </c>
      <c r="AJ29" s="249">
        <f t="shared" si="8"/>
        <v>4.7</v>
      </c>
      <c r="AK29" s="249">
        <f t="shared" si="9"/>
        <v>9.7899999999999991</v>
      </c>
      <c r="AL29" s="239">
        <f t="shared" si="10"/>
        <v>2.4</v>
      </c>
      <c r="AM29" s="239">
        <f t="shared" si="11"/>
        <v>6</v>
      </c>
      <c r="AN29" s="239">
        <v>0</v>
      </c>
      <c r="AO29" s="239">
        <v>15</v>
      </c>
      <c r="AP29" s="239">
        <f t="shared" si="12"/>
        <v>2.4</v>
      </c>
      <c r="AQ29" s="239">
        <v>0</v>
      </c>
      <c r="AR29" s="239">
        <v>0</v>
      </c>
      <c r="AS29" s="239">
        <f t="shared" si="13"/>
        <v>30</v>
      </c>
      <c r="AT29" s="239">
        <f t="shared" si="14"/>
        <v>0.26</v>
      </c>
      <c r="AU29" s="239" t="s">
        <v>14</v>
      </c>
      <c r="AV29" s="239" t="s">
        <v>15</v>
      </c>
      <c r="AW29" s="239" t="s">
        <v>14</v>
      </c>
      <c r="AX29" s="239" t="s">
        <v>15</v>
      </c>
      <c r="AY29" s="239">
        <v>0</v>
      </c>
      <c r="AZ29" s="239">
        <v>0</v>
      </c>
      <c r="BA29" s="239">
        <f t="shared" si="22"/>
        <v>1</v>
      </c>
      <c r="BB29" s="239">
        <f t="shared" si="15"/>
        <v>0</v>
      </c>
      <c r="BC29" s="239">
        <f t="shared" si="16"/>
        <v>1000</v>
      </c>
      <c r="BD29" s="239">
        <v>1</v>
      </c>
      <c r="BE29" s="239">
        <v>1</v>
      </c>
      <c r="BF29" s="239">
        <v>1</v>
      </c>
      <c r="BG29" s="239"/>
      <c r="BH29" s="239">
        <v>1</v>
      </c>
      <c r="BI29" s="239">
        <v>1</v>
      </c>
      <c r="BJ29" s="239">
        <f t="shared" si="17"/>
        <v>400</v>
      </c>
      <c r="BK29" s="239">
        <f t="shared" si="19"/>
        <v>1000</v>
      </c>
      <c r="BL29" s="239">
        <v>0</v>
      </c>
    </row>
    <row r="30" spans="1:64" s="32" customFormat="1" ht="12" customHeight="1" x14ac:dyDescent="0.2">
      <c r="A30" s="45" t="str">
        <f t="shared" si="0"/>
        <v>520003007</v>
      </c>
      <c r="B30" s="46">
        <v>5.2</v>
      </c>
      <c r="C30" s="47" t="s">
        <v>219</v>
      </c>
      <c r="D30" s="46" t="s">
        <v>181</v>
      </c>
      <c r="E30" s="48">
        <v>0</v>
      </c>
      <c r="F30" s="49">
        <v>1.35</v>
      </c>
      <c r="G30" s="46" t="s">
        <v>106</v>
      </c>
      <c r="H30" s="46">
        <f>'Wind Conditions'!$C$6</f>
        <v>12</v>
      </c>
      <c r="I30" s="471">
        <f>'Wind Conditions'!$C$20</f>
        <v>9.8021333333333349E-2</v>
      </c>
      <c r="J30" s="56">
        <f>'Wind Conditions'!$D$20</f>
        <v>7.0999999999999994E-2</v>
      </c>
      <c r="K30" s="46" t="str">
        <f t="shared" si="23"/>
        <v>G</v>
      </c>
      <c r="L30" s="46">
        <f t="shared" si="24"/>
        <v>30</v>
      </c>
      <c r="M30" s="46">
        <f>0</f>
        <v>0</v>
      </c>
      <c r="N30" s="45" t="s">
        <v>183</v>
      </c>
      <c r="O30" s="61">
        <f>VLOOKUP(MOD(180+$L30-INTRODUCTION!$E$24,360),'Wave and Current Conditions'!$C$33:$E$44,2,TRUE)</f>
        <v>4.7</v>
      </c>
      <c r="P30" s="61">
        <f>VLOOKUP(MOD(180+$L30-INTRODUCTION!$E$24,360),'Wave and Current Conditions'!$C$33:$E$44,3,TRUE)</f>
        <v>9.7899999999999991</v>
      </c>
      <c r="Q30" s="46">
        <f t="shared" si="25"/>
        <v>7</v>
      </c>
      <c r="R30" s="46">
        <f t="shared" si="1"/>
        <v>30</v>
      </c>
      <c r="S30" s="550" t="s">
        <v>184</v>
      </c>
      <c r="T30" s="32">
        <f t="shared" si="2"/>
        <v>30</v>
      </c>
      <c r="U30" s="66">
        <f>'Wave and Current Conditions'!$D$99</f>
        <v>0.26</v>
      </c>
      <c r="V30" s="46">
        <v>400</v>
      </c>
      <c r="W30" s="46">
        <v>600</v>
      </c>
      <c r="X30" s="49">
        <v>0.01</v>
      </c>
      <c r="Y30" s="248"/>
      <c r="Z30" s="239"/>
      <c r="AA30" s="239"/>
      <c r="AB30" s="239" t="str">
        <f t="shared" si="3"/>
        <v>'520003007'</v>
      </c>
      <c r="AC30" s="251" t="str">
        <f t="shared" si="20"/>
        <v>'SDE'</v>
      </c>
      <c r="AD30" s="239">
        <f t="shared" si="4"/>
        <v>30</v>
      </c>
      <c r="AE30" s="239">
        <f t="shared" si="5"/>
        <v>12</v>
      </c>
      <c r="AF30" s="239">
        <v>1</v>
      </c>
      <c r="AG30" s="239" t="str">
        <f t="shared" si="6"/>
        <v>'G'</v>
      </c>
      <c r="AH30" s="239">
        <f t="shared" si="21"/>
        <v>30</v>
      </c>
      <c r="AI30" s="268">
        <f t="shared" si="7"/>
        <v>30</v>
      </c>
      <c r="AJ30" s="249">
        <f t="shared" si="8"/>
        <v>4.7</v>
      </c>
      <c r="AK30" s="249">
        <f t="shared" si="9"/>
        <v>9.7899999999999991</v>
      </c>
      <c r="AL30" s="239">
        <f t="shared" si="10"/>
        <v>2.4</v>
      </c>
      <c r="AM30" s="239">
        <f t="shared" si="11"/>
        <v>7</v>
      </c>
      <c r="AN30" s="239">
        <v>0</v>
      </c>
      <c r="AO30" s="239">
        <v>15</v>
      </c>
      <c r="AP30" s="239">
        <f t="shared" si="12"/>
        <v>2.4</v>
      </c>
      <c r="AQ30" s="239">
        <v>0</v>
      </c>
      <c r="AR30" s="239">
        <v>0</v>
      </c>
      <c r="AS30" s="239">
        <f t="shared" si="13"/>
        <v>30</v>
      </c>
      <c r="AT30" s="239">
        <f t="shared" si="14"/>
        <v>0.26</v>
      </c>
      <c r="AU30" s="239" t="s">
        <v>14</v>
      </c>
      <c r="AV30" s="239" t="s">
        <v>15</v>
      </c>
      <c r="AW30" s="239" t="s">
        <v>14</v>
      </c>
      <c r="AX30" s="239" t="s">
        <v>15</v>
      </c>
      <c r="AY30" s="239">
        <v>0</v>
      </c>
      <c r="AZ30" s="239">
        <v>0</v>
      </c>
      <c r="BA30" s="239">
        <f t="shared" si="22"/>
        <v>1</v>
      </c>
      <c r="BB30" s="239">
        <f t="shared" si="15"/>
        <v>0</v>
      </c>
      <c r="BC30" s="239">
        <f t="shared" si="16"/>
        <v>1000</v>
      </c>
      <c r="BD30" s="239">
        <v>1</v>
      </c>
      <c r="BE30" s="239">
        <v>1</v>
      </c>
      <c r="BF30" s="239">
        <v>1</v>
      </c>
      <c r="BG30" s="239"/>
      <c r="BH30" s="239">
        <v>1</v>
      </c>
      <c r="BI30" s="239">
        <v>1</v>
      </c>
      <c r="BJ30" s="239">
        <f t="shared" si="17"/>
        <v>400</v>
      </c>
      <c r="BK30" s="239">
        <f t="shared" si="19"/>
        <v>1000</v>
      </c>
      <c r="BL30" s="239">
        <v>0</v>
      </c>
    </row>
    <row r="31" spans="1:64" s="32" customFormat="1" ht="12" customHeight="1" x14ac:dyDescent="0.2">
      <c r="A31" s="45" t="str">
        <f t="shared" si="0"/>
        <v>520003008</v>
      </c>
      <c r="B31" s="46">
        <v>5.2</v>
      </c>
      <c r="C31" s="47" t="s">
        <v>219</v>
      </c>
      <c r="D31" s="46" t="s">
        <v>181</v>
      </c>
      <c r="E31" s="48">
        <v>0</v>
      </c>
      <c r="F31" s="49">
        <v>1.35</v>
      </c>
      <c r="G31" s="46" t="s">
        <v>106</v>
      </c>
      <c r="H31" s="46">
        <f>'Wind Conditions'!$C$6</f>
        <v>12</v>
      </c>
      <c r="I31" s="471">
        <f>'Wind Conditions'!$C$20</f>
        <v>9.8021333333333349E-2</v>
      </c>
      <c r="J31" s="56">
        <f>'Wind Conditions'!$D$20</f>
        <v>7.0999999999999994E-2</v>
      </c>
      <c r="K31" s="46" t="str">
        <f t="shared" si="23"/>
        <v>H</v>
      </c>
      <c r="L31" s="46">
        <f t="shared" si="24"/>
        <v>30</v>
      </c>
      <c r="M31" s="46">
        <f>0</f>
        <v>0</v>
      </c>
      <c r="N31" s="45" t="s">
        <v>183</v>
      </c>
      <c r="O31" s="61">
        <f>VLOOKUP(MOD(180+$L31-INTRODUCTION!$E$24,360),'Wave and Current Conditions'!$C$33:$E$44,2,TRUE)</f>
        <v>4.7</v>
      </c>
      <c r="P31" s="61">
        <f>VLOOKUP(MOD(180+$L31-INTRODUCTION!$E$24,360),'Wave and Current Conditions'!$C$33:$E$44,3,TRUE)</f>
        <v>9.7899999999999991</v>
      </c>
      <c r="Q31" s="46">
        <f t="shared" si="25"/>
        <v>8</v>
      </c>
      <c r="R31" s="46">
        <f t="shared" si="1"/>
        <v>30</v>
      </c>
      <c r="S31" s="550" t="s">
        <v>184</v>
      </c>
      <c r="T31" s="32">
        <f t="shared" si="2"/>
        <v>30</v>
      </c>
      <c r="U31" s="66">
        <f>'Wave and Current Conditions'!$D$99</f>
        <v>0.26</v>
      </c>
      <c r="V31" s="46">
        <v>400</v>
      </c>
      <c r="W31" s="46">
        <v>600</v>
      </c>
      <c r="X31" s="49">
        <v>0.01</v>
      </c>
      <c r="Y31" s="248"/>
      <c r="Z31" s="239"/>
      <c r="AA31" s="239"/>
      <c r="AB31" s="239" t="str">
        <f t="shared" si="3"/>
        <v>'520003008'</v>
      </c>
      <c r="AC31" s="251" t="str">
        <f t="shared" si="20"/>
        <v>'SDE'</v>
      </c>
      <c r="AD31" s="239">
        <f t="shared" si="4"/>
        <v>30</v>
      </c>
      <c r="AE31" s="239">
        <f t="shared" si="5"/>
        <v>12</v>
      </c>
      <c r="AF31" s="239">
        <v>1</v>
      </c>
      <c r="AG31" s="239" t="str">
        <f t="shared" si="6"/>
        <v>'H'</v>
      </c>
      <c r="AH31" s="239">
        <f t="shared" si="21"/>
        <v>30</v>
      </c>
      <c r="AI31" s="268">
        <f t="shared" si="7"/>
        <v>30</v>
      </c>
      <c r="AJ31" s="249">
        <f t="shared" si="8"/>
        <v>4.7</v>
      </c>
      <c r="AK31" s="249">
        <f t="shared" si="9"/>
        <v>9.7899999999999991</v>
      </c>
      <c r="AL31" s="239">
        <f t="shared" si="10"/>
        <v>2.4</v>
      </c>
      <c r="AM31" s="239">
        <f t="shared" si="11"/>
        <v>8</v>
      </c>
      <c r="AN31" s="239">
        <v>0</v>
      </c>
      <c r="AO31" s="239">
        <v>15</v>
      </c>
      <c r="AP31" s="239">
        <f t="shared" si="12"/>
        <v>2.4</v>
      </c>
      <c r="AQ31" s="239">
        <v>0</v>
      </c>
      <c r="AR31" s="239">
        <v>0</v>
      </c>
      <c r="AS31" s="239">
        <f t="shared" si="13"/>
        <v>30</v>
      </c>
      <c r="AT31" s="239">
        <f t="shared" si="14"/>
        <v>0.26</v>
      </c>
      <c r="AU31" s="239" t="s">
        <v>14</v>
      </c>
      <c r="AV31" s="239" t="s">
        <v>15</v>
      </c>
      <c r="AW31" s="239" t="s">
        <v>14</v>
      </c>
      <c r="AX31" s="239" t="s">
        <v>15</v>
      </c>
      <c r="AY31" s="239">
        <v>0</v>
      </c>
      <c r="AZ31" s="239">
        <v>0</v>
      </c>
      <c r="BA31" s="239">
        <f t="shared" si="22"/>
        <v>1</v>
      </c>
      <c r="BB31" s="239">
        <f t="shared" si="15"/>
        <v>0</v>
      </c>
      <c r="BC31" s="239">
        <f t="shared" si="16"/>
        <v>1000</v>
      </c>
      <c r="BD31" s="239">
        <v>1</v>
      </c>
      <c r="BE31" s="239">
        <v>1</v>
      </c>
      <c r="BF31" s="239">
        <v>1</v>
      </c>
      <c r="BG31" s="239"/>
      <c r="BH31" s="239">
        <v>1</v>
      </c>
      <c r="BI31" s="239">
        <v>1</v>
      </c>
      <c r="BJ31" s="239">
        <f t="shared" si="17"/>
        <v>400</v>
      </c>
      <c r="BK31" s="239">
        <f t="shared" si="19"/>
        <v>1000</v>
      </c>
      <c r="BL31" s="239">
        <v>0</v>
      </c>
    </row>
    <row r="32" spans="1:64" s="33" customFormat="1" ht="12" customHeight="1" x14ac:dyDescent="0.2">
      <c r="A32" s="45" t="str">
        <f t="shared" si="0"/>
        <v>520003009</v>
      </c>
      <c r="B32" s="46">
        <v>5.2</v>
      </c>
      <c r="C32" s="47" t="s">
        <v>219</v>
      </c>
      <c r="D32" s="46" t="s">
        <v>181</v>
      </c>
      <c r="E32" s="48">
        <v>0</v>
      </c>
      <c r="F32" s="49">
        <v>1.35</v>
      </c>
      <c r="G32" s="46" t="s">
        <v>106</v>
      </c>
      <c r="H32" s="46">
        <f>'Wind Conditions'!$C$6</f>
        <v>12</v>
      </c>
      <c r="I32" s="471">
        <f>'Wind Conditions'!$C$20</f>
        <v>9.8021333333333349E-2</v>
      </c>
      <c r="J32" s="56">
        <f>'Wind Conditions'!$D$20</f>
        <v>7.0999999999999994E-2</v>
      </c>
      <c r="K32" s="46" t="str">
        <f t="shared" si="23"/>
        <v>I</v>
      </c>
      <c r="L32" s="46">
        <f t="shared" si="24"/>
        <v>30</v>
      </c>
      <c r="M32" s="46">
        <f>0</f>
        <v>0</v>
      </c>
      <c r="N32" s="45" t="s">
        <v>183</v>
      </c>
      <c r="O32" s="61">
        <f>VLOOKUP(MOD(180+$L32-INTRODUCTION!$E$24,360),'Wave and Current Conditions'!$C$33:$E$44,2,TRUE)</f>
        <v>4.7</v>
      </c>
      <c r="P32" s="61">
        <f>VLOOKUP(MOD(180+$L32-INTRODUCTION!$E$24,360),'Wave and Current Conditions'!$C$33:$E$44,3,TRUE)</f>
        <v>9.7899999999999991</v>
      </c>
      <c r="Q32" s="46">
        <f t="shared" si="25"/>
        <v>9</v>
      </c>
      <c r="R32" s="46">
        <f t="shared" si="1"/>
        <v>30</v>
      </c>
      <c r="S32" s="550" t="s">
        <v>184</v>
      </c>
      <c r="T32" s="32">
        <f t="shared" si="2"/>
        <v>30</v>
      </c>
      <c r="U32" s="66">
        <f>'Wave and Current Conditions'!$D$99</f>
        <v>0.26</v>
      </c>
      <c r="V32" s="46">
        <v>400</v>
      </c>
      <c r="W32" s="46">
        <v>600</v>
      </c>
      <c r="X32" s="49">
        <v>0.01</v>
      </c>
      <c r="Y32" s="248"/>
      <c r="Z32" s="250"/>
      <c r="AA32" s="250"/>
      <c r="AB32" s="239" t="str">
        <f t="shared" si="3"/>
        <v>'520003009'</v>
      </c>
      <c r="AC32" s="251" t="str">
        <f t="shared" si="20"/>
        <v>'SDE'</v>
      </c>
      <c r="AD32" s="239">
        <f t="shared" si="4"/>
        <v>30</v>
      </c>
      <c r="AE32" s="239">
        <f t="shared" si="5"/>
        <v>12</v>
      </c>
      <c r="AF32" s="239">
        <v>1</v>
      </c>
      <c r="AG32" s="239" t="str">
        <f t="shared" si="6"/>
        <v>'I'</v>
      </c>
      <c r="AH32" s="239">
        <f t="shared" si="21"/>
        <v>30</v>
      </c>
      <c r="AI32" s="268">
        <f t="shared" si="7"/>
        <v>30</v>
      </c>
      <c r="AJ32" s="249">
        <f t="shared" si="8"/>
        <v>4.7</v>
      </c>
      <c r="AK32" s="249">
        <f t="shared" si="9"/>
        <v>9.7899999999999991</v>
      </c>
      <c r="AL32" s="239">
        <f t="shared" si="10"/>
        <v>2.4</v>
      </c>
      <c r="AM32" s="239">
        <f t="shared" si="11"/>
        <v>9</v>
      </c>
      <c r="AN32" s="239">
        <v>0</v>
      </c>
      <c r="AO32" s="239">
        <v>15</v>
      </c>
      <c r="AP32" s="239">
        <f t="shared" si="12"/>
        <v>2.4</v>
      </c>
      <c r="AQ32" s="239">
        <v>0</v>
      </c>
      <c r="AR32" s="239">
        <v>0</v>
      </c>
      <c r="AS32" s="239">
        <f t="shared" si="13"/>
        <v>30</v>
      </c>
      <c r="AT32" s="239">
        <f t="shared" si="14"/>
        <v>0.26</v>
      </c>
      <c r="AU32" s="239" t="s">
        <v>14</v>
      </c>
      <c r="AV32" s="239" t="s">
        <v>15</v>
      </c>
      <c r="AW32" s="239" t="s">
        <v>14</v>
      </c>
      <c r="AX32" s="239" t="s">
        <v>15</v>
      </c>
      <c r="AY32" s="239">
        <v>0</v>
      </c>
      <c r="AZ32" s="239">
        <v>0</v>
      </c>
      <c r="BA32" s="239">
        <f t="shared" si="22"/>
        <v>1</v>
      </c>
      <c r="BB32" s="239">
        <f t="shared" si="15"/>
        <v>0</v>
      </c>
      <c r="BC32" s="239">
        <f t="shared" si="16"/>
        <v>1000</v>
      </c>
      <c r="BD32" s="239">
        <v>1</v>
      </c>
      <c r="BE32" s="239">
        <v>1</v>
      </c>
      <c r="BF32" s="239">
        <v>1</v>
      </c>
      <c r="BG32" s="239"/>
      <c r="BH32" s="239">
        <v>1</v>
      </c>
      <c r="BI32" s="239">
        <v>1</v>
      </c>
      <c r="BJ32" s="239">
        <f t="shared" si="17"/>
        <v>400</v>
      </c>
      <c r="BK32" s="239">
        <f t="shared" si="19"/>
        <v>1000</v>
      </c>
      <c r="BL32" s="239">
        <v>0</v>
      </c>
    </row>
    <row r="33" spans="1:64" s="32" customFormat="1" ht="12" customHeight="1" x14ac:dyDescent="0.2">
      <c r="A33" s="45" t="str">
        <f t="shared" si="0"/>
        <v>520003010</v>
      </c>
      <c r="B33" s="46">
        <v>5.2</v>
      </c>
      <c r="C33" s="47" t="s">
        <v>219</v>
      </c>
      <c r="D33" s="46" t="s">
        <v>181</v>
      </c>
      <c r="E33" s="48">
        <v>0</v>
      </c>
      <c r="F33" s="49">
        <v>1.35</v>
      </c>
      <c r="G33" s="45" t="s">
        <v>106</v>
      </c>
      <c r="H33" s="46">
        <f>'Wind Conditions'!$C$6</f>
        <v>12</v>
      </c>
      <c r="I33" s="471">
        <f>'Wind Conditions'!$C$20</f>
        <v>9.8021333333333349E-2</v>
      </c>
      <c r="J33" s="56">
        <f>'Wind Conditions'!$D$20</f>
        <v>7.0999999999999994E-2</v>
      </c>
      <c r="K33" s="46" t="str">
        <f t="shared" si="23"/>
        <v>J</v>
      </c>
      <c r="L33" s="46">
        <f t="shared" si="24"/>
        <v>30</v>
      </c>
      <c r="M33" s="46">
        <f>0</f>
        <v>0</v>
      </c>
      <c r="N33" s="45" t="s">
        <v>183</v>
      </c>
      <c r="O33" s="61">
        <f>VLOOKUP(MOD(180+$L33-INTRODUCTION!$E$24,360),'Wave and Current Conditions'!$C$33:$E$44,2,TRUE)</f>
        <v>4.7</v>
      </c>
      <c r="P33" s="61">
        <f>VLOOKUP(MOD(180+$L33-INTRODUCTION!$E$24,360),'Wave and Current Conditions'!$C$33:$E$44,3,TRUE)</f>
        <v>9.7899999999999991</v>
      </c>
      <c r="Q33" s="46">
        <f t="shared" si="25"/>
        <v>10</v>
      </c>
      <c r="R33" s="46">
        <f t="shared" si="1"/>
        <v>30</v>
      </c>
      <c r="S33" s="550" t="s">
        <v>184</v>
      </c>
      <c r="T33" s="32">
        <f t="shared" si="2"/>
        <v>30</v>
      </c>
      <c r="U33" s="66">
        <f>'Wave and Current Conditions'!$D$99</f>
        <v>0.26</v>
      </c>
      <c r="V33" s="46">
        <v>400</v>
      </c>
      <c r="W33" s="46">
        <v>600</v>
      </c>
      <c r="X33" s="49">
        <v>0.01</v>
      </c>
      <c r="Y33" s="248"/>
      <c r="Z33" s="239"/>
      <c r="AA33" s="239"/>
      <c r="AB33" s="239" t="str">
        <f t="shared" si="3"/>
        <v>'520003010'</v>
      </c>
      <c r="AC33" s="251" t="str">
        <f t="shared" si="20"/>
        <v>'SDE'</v>
      </c>
      <c r="AD33" s="239">
        <f t="shared" si="4"/>
        <v>30</v>
      </c>
      <c r="AE33" s="239">
        <f t="shared" si="5"/>
        <v>12</v>
      </c>
      <c r="AF33" s="239">
        <v>1</v>
      </c>
      <c r="AG33" s="239" t="str">
        <f t="shared" si="6"/>
        <v>'J'</v>
      </c>
      <c r="AH33" s="239">
        <f t="shared" si="21"/>
        <v>30</v>
      </c>
      <c r="AI33" s="268">
        <f t="shared" si="7"/>
        <v>30</v>
      </c>
      <c r="AJ33" s="249">
        <f t="shared" si="8"/>
        <v>4.7</v>
      </c>
      <c r="AK33" s="249">
        <f t="shared" si="9"/>
        <v>9.7899999999999991</v>
      </c>
      <c r="AL33" s="239">
        <f t="shared" si="10"/>
        <v>2.4</v>
      </c>
      <c r="AM33" s="239">
        <f t="shared" si="11"/>
        <v>10</v>
      </c>
      <c r="AN33" s="239">
        <v>0</v>
      </c>
      <c r="AO33" s="239">
        <v>15</v>
      </c>
      <c r="AP33" s="239">
        <f t="shared" si="12"/>
        <v>2.4</v>
      </c>
      <c r="AQ33" s="239">
        <v>0</v>
      </c>
      <c r="AR33" s="239">
        <v>0</v>
      </c>
      <c r="AS33" s="239">
        <f t="shared" si="13"/>
        <v>30</v>
      </c>
      <c r="AT33" s="239">
        <f t="shared" si="14"/>
        <v>0.26</v>
      </c>
      <c r="AU33" s="239" t="s">
        <v>14</v>
      </c>
      <c r="AV33" s="239" t="s">
        <v>15</v>
      </c>
      <c r="AW33" s="239" t="s">
        <v>14</v>
      </c>
      <c r="AX33" s="239" t="s">
        <v>15</v>
      </c>
      <c r="AY33" s="239">
        <v>0</v>
      </c>
      <c r="AZ33" s="239">
        <v>0</v>
      </c>
      <c r="BA33" s="239">
        <f t="shared" si="22"/>
        <v>1</v>
      </c>
      <c r="BB33" s="239">
        <f t="shared" si="15"/>
        <v>0</v>
      </c>
      <c r="BC33" s="239">
        <f t="shared" si="16"/>
        <v>1000</v>
      </c>
      <c r="BD33" s="239">
        <v>1</v>
      </c>
      <c r="BE33" s="239">
        <v>1</v>
      </c>
      <c r="BF33" s="239">
        <v>1</v>
      </c>
      <c r="BG33" s="239"/>
      <c r="BH33" s="239">
        <v>1</v>
      </c>
      <c r="BI33" s="239">
        <v>1</v>
      </c>
      <c r="BJ33" s="239">
        <f t="shared" si="17"/>
        <v>400</v>
      </c>
      <c r="BK33" s="239">
        <f t="shared" si="19"/>
        <v>1000</v>
      </c>
      <c r="BL33" s="239">
        <v>0</v>
      </c>
    </row>
    <row r="34" spans="1:64" s="32" customFormat="1" ht="12" customHeight="1" x14ac:dyDescent="0.2">
      <c r="A34" s="45" t="str">
        <f t="shared" si="0"/>
        <v>520003011</v>
      </c>
      <c r="B34" s="46">
        <v>5.2</v>
      </c>
      <c r="C34" s="47" t="s">
        <v>219</v>
      </c>
      <c r="D34" s="46" t="s">
        <v>181</v>
      </c>
      <c r="E34" s="48">
        <v>0</v>
      </c>
      <c r="F34" s="49">
        <v>1.35</v>
      </c>
      <c r="G34" s="46" t="s">
        <v>106</v>
      </c>
      <c r="H34" s="46">
        <f>'Wind Conditions'!$C$6</f>
        <v>12</v>
      </c>
      <c r="I34" s="471">
        <f>'Wind Conditions'!$C$20</f>
        <v>9.8021333333333349E-2</v>
      </c>
      <c r="J34" s="56">
        <f>'Wind Conditions'!$D$20</f>
        <v>7.0999999999999994E-2</v>
      </c>
      <c r="K34" s="46" t="str">
        <f t="shared" si="23"/>
        <v>K</v>
      </c>
      <c r="L34" s="46">
        <f t="shared" si="24"/>
        <v>30</v>
      </c>
      <c r="M34" s="46">
        <f>0</f>
        <v>0</v>
      </c>
      <c r="N34" s="45" t="s">
        <v>183</v>
      </c>
      <c r="O34" s="61">
        <f>VLOOKUP(MOD(180+$L34-INTRODUCTION!$E$24,360),'Wave and Current Conditions'!$C$33:$E$44,2,TRUE)</f>
        <v>4.7</v>
      </c>
      <c r="P34" s="61">
        <f>VLOOKUP(MOD(180+$L34-INTRODUCTION!$E$24,360),'Wave and Current Conditions'!$C$33:$E$44,3,TRUE)</f>
        <v>9.7899999999999991</v>
      </c>
      <c r="Q34" s="46">
        <f t="shared" si="25"/>
        <v>11</v>
      </c>
      <c r="R34" s="46">
        <f t="shared" si="1"/>
        <v>30</v>
      </c>
      <c r="S34" s="550" t="s">
        <v>184</v>
      </c>
      <c r="T34" s="32">
        <f t="shared" si="2"/>
        <v>30</v>
      </c>
      <c r="U34" s="66">
        <f>'Wave and Current Conditions'!$D$99</f>
        <v>0.26</v>
      </c>
      <c r="V34" s="46">
        <v>400</v>
      </c>
      <c r="W34" s="46">
        <v>600</v>
      </c>
      <c r="X34" s="49">
        <v>0.01</v>
      </c>
      <c r="Y34" s="248"/>
      <c r="Z34" s="239"/>
      <c r="AA34" s="239"/>
      <c r="AB34" s="239" t="str">
        <f t="shared" si="3"/>
        <v>'520003011'</v>
      </c>
      <c r="AC34" s="251" t="str">
        <f t="shared" si="20"/>
        <v>'SDE'</v>
      </c>
      <c r="AD34" s="239">
        <f t="shared" si="4"/>
        <v>30</v>
      </c>
      <c r="AE34" s="239">
        <f t="shared" si="5"/>
        <v>12</v>
      </c>
      <c r="AF34" s="239">
        <v>1</v>
      </c>
      <c r="AG34" s="239" t="str">
        <f t="shared" si="6"/>
        <v>'K'</v>
      </c>
      <c r="AH34" s="239">
        <f t="shared" si="21"/>
        <v>30</v>
      </c>
      <c r="AI34" s="268">
        <f t="shared" si="7"/>
        <v>30</v>
      </c>
      <c r="AJ34" s="249">
        <f t="shared" si="8"/>
        <v>4.7</v>
      </c>
      <c r="AK34" s="249">
        <f t="shared" si="9"/>
        <v>9.7899999999999991</v>
      </c>
      <c r="AL34" s="239">
        <f t="shared" si="10"/>
        <v>2.4</v>
      </c>
      <c r="AM34" s="239">
        <f t="shared" si="11"/>
        <v>11</v>
      </c>
      <c r="AN34" s="239">
        <v>0</v>
      </c>
      <c r="AO34" s="239">
        <v>15</v>
      </c>
      <c r="AP34" s="239">
        <f t="shared" si="12"/>
        <v>2.4</v>
      </c>
      <c r="AQ34" s="239">
        <v>0</v>
      </c>
      <c r="AR34" s="239">
        <v>0</v>
      </c>
      <c r="AS34" s="239">
        <f t="shared" si="13"/>
        <v>30</v>
      </c>
      <c r="AT34" s="239">
        <f t="shared" si="14"/>
        <v>0.26</v>
      </c>
      <c r="AU34" s="239" t="s">
        <v>14</v>
      </c>
      <c r="AV34" s="239" t="s">
        <v>15</v>
      </c>
      <c r="AW34" s="239" t="s">
        <v>14</v>
      </c>
      <c r="AX34" s="239" t="s">
        <v>15</v>
      </c>
      <c r="AY34" s="239">
        <v>0</v>
      </c>
      <c r="AZ34" s="239">
        <v>0</v>
      </c>
      <c r="BA34" s="239">
        <f t="shared" si="22"/>
        <v>1</v>
      </c>
      <c r="BB34" s="239">
        <f t="shared" si="15"/>
        <v>0</v>
      </c>
      <c r="BC34" s="239">
        <f t="shared" si="16"/>
        <v>1000</v>
      </c>
      <c r="BD34" s="239">
        <v>1</v>
      </c>
      <c r="BE34" s="239">
        <v>1</v>
      </c>
      <c r="BF34" s="239">
        <v>1</v>
      </c>
      <c r="BG34" s="239"/>
      <c r="BH34" s="239">
        <v>1</v>
      </c>
      <c r="BI34" s="239">
        <v>1</v>
      </c>
      <c r="BJ34" s="239">
        <f t="shared" si="17"/>
        <v>400</v>
      </c>
      <c r="BK34" s="239">
        <f t="shared" si="19"/>
        <v>1000</v>
      </c>
      <c r="BL34" s="239">
        <v>0</v>
      </c>
    </row>
    <row r="35" spans="1:64" s="33" customFormat="1" ht="12" customHeight="1" x14ac:dyDescent="0.2">
      <c r="A35" s="50" t="str">
        <f t="shared" si="0"/>
        <v>520003012</v>
      </c>
      <c r="B35" s="46">
        <v>5.2</v>
      </c>
      <c r="C35" s="47" t="s">
        <v>219</v>
      </c>
      <c r="D35" s="51" t="s">
        <v>181</v>
      </c>
      <c r="E35" s="52">
        <v>0</v>
      </c>
      <c r="F35" s="53">
        <v>1.35</v>
      </c>
      <c r="G35" s="51" t="s">
        <v>106</v>
      </c>
      <c r="H35" s="51">
        <f>'Wind Conditions'!$C$6</f>
        <v>12</v>
      </c>
      <c r="I35" s="472">
        <f>'Wind Conditions'!$C$20</f>
        <v>9.8021333333333349E-2</v>
      </c>
      <c r="J35" s="57">
        <f>'Wind Conditions'!$D$20</f>
        <v>7.0999999999999994E-2</v>
      </c>
      <c r="K35" s="51" t="str">
        <f t="shared" si="23"/>
        <v>L</v>
      </c>
      <c r="L35" s="51">
        <f t="shared" si="24"/>
        <v>30</v>
      </c>
      <c r="M35" s="46">
        <f>0</f>
        <v>0</v>
      </c>
      <c r="N35" s="50" t="s">
        <v>183</v>
      </c>
      <c r="O35" s="61">
        <f>VLOOKUP(MOD(180+$L35-INTRODUCTION!$E$24,360),'Wave and Current Conditions'!$C$33:$E$44,2,TRUE)</f>
        <v>4.7</v>
      </c>
      <c r="P35" s="61">
        <f>VLOOKUP(MOD(180+$L35-INTRODUCTION!$E$24,360),'Wave and Current Conditions'!$C$33:$E$44,3,TRUE)</f>
        <v>9.7899999999999991</v>
      </c>
      <c r="Q35" s="51">
        <f t="shared" si="25"/>
        <v>12</v>
      </c>
      <c r="R35" s="51">
        <f t="shared" si="1"/>
        <v>30</v>
      </c>
      <c r="S35" s="551" t="s">
        <v>184</v>
      </c>
      <c r="T35" s="33">
        <f t="shared" si="2"/>
        <v>30</v>
      </c>
      <c r="U35" s="67">
        <f>'Wave and Current Conditions'!$D$99</f>
        <v>0.26</v>
      </c>
      <c r="V35" s="46">
        <v>400</v>
      </c>
      <c r="W35" s="46">
        <v>600</v>
      </c>
      <c r="X35" s="53">
        <v>0.01</v>
      </c>
      <c r="Y35" s="252"/>
      <c r="Z35" s="250"/>
      <c r="AA35" s="250"/>
      <c r="AB35" s="239" t="str">
        <f t="shared" si="3"/>
        <v>'520003012'</v>
      </c>
      <c r="AC35" s="251" t="str">
        <f t="shared" si="20"/>
        <v>'SDE'</v>
      </c>
      <c r="AD35" s="239">
        <f t="shared" si="4"/>
        <v>30</v>
      </c>
      <c r="AE35" s="239">
        <f t="shared" si="5"/>
        <v>12</v>
      </c>
      <c r="AF35" s="239">
        <v>1</v>
      </c>
      <c r="AG35" s="239" t="str">
        <f t="shared" si="6"/>
        <v>'L'</v>
      </c>
      <c r="AH35" s="239">
        <f t="shared" si="21"/>
        <v>30</v>
      </c>
      <c r="AI35" s="268">
        <f t="shared" si="7"/>
        <v>30</v>
      </c>
      <c r="AJ35" s="249">
        <f t="shared" si="8"/>
        <v>4.7</v>
      </c>
      <c r="AK35" s="249">
        <f t="shared" si="9"/>
        <v>9.7899999999999991</v>
      </c>
      <c r="AL35" s="239">
        <f t="shared" si="10"/>
        <v>2.4</v>
      </c>
      <c r="AM35" s="239">
        <f t="shared" si="11"/>
        <v>12</v>
      </c>
      <c r="AN35" s="239">
        <v>0</v>
      </c>
      <c r="AO35" s="239">
        <v>15</v>
      </c>
      <c r="AP35" s="239">
        <f t="shared" si="12"/>
        <v>2.4</v>
      </c>
      <c r="AQ35" s="239">
        <v>0</v>
      </c>
      <c r="AR35" s="239">
        <v>0</v>
      </c>
      <c r="AS35" s="239">
        <f t="shared" si="13"/>
        <v>30</v>
      </c>
      <c r="AT35" s="239">
        <f t="shared" si="14"/>
        <v>0.26</v>
      </c>
      <c r="AU35" s="239" t="s">
        <v>14</v>
      </c>
      <c r="AV35" s="239" t="s">
        <v>15</v>
      </c>
      <c r="AW35" s="239" t="s">
        <v>14</v>
      </c>
      <c r="AX35" s="239" t="s">
        <v>15</v>
      </c>
      <c r="AY35" s="239">
        <v>0</v>
      </c>
      <c r="AZ35" s="239">
        <v>0</v>
      </c>
      <c r="BA35" s="239">
        <f t="shared" si="22"/>
        <v>1</v>
      </c>
      <c r="BB35" s="239">
        <f t="shared" si="15"/>
        <v>0</v>
      </c>
      <c r="BC35" s="239">
        <f t="shared" si="16"/>
        <v>1000</v>
      </c>
      <c r="BD35" s="239">
        <v>1</v>
      </c>
      <c r="BE35" s="239">
        <v>1</v>
      </c>
      <c r="BF35" s="239">
        <v>1</v>
      </c>
      <c r="BG35" s="239"/>
      <c r="BH35" s="239">
        <v>1</v>
      </c>
      <c r="BI35" s="239">
        <v>1</v>
      </c>
      <c r="BJ35" s="239">
        <f t="shared" si="17"/>
        <v>400</v>
      </c>
      <c r="BK35" s="239">
        <f t="shared" si="19"/>
        <v>1000</v>
      </c>
      <c r="BL35" s="239">
        <v>0</v>
      </c>
    </row>
    <row r="36" spans="1:64" s="32" customFormat="1" ht="12" customHeight="1" x14ac:dyDescent="0.2">
      <c r="A36" s="45" t="str">
        <f t="shared" si="0"/>
        <v>520003013</v>
      </c>
      <c r="B36" s="46">
        <v>5.2</v>
      </c>
      <c r="C36" s="47" t="s">
        <v>219</v>
      </c>
      <c r="D36" s="46" t="s">
        <v>181</v>
      </c>
      <c r="E36" s="48">
        <v>0</v>
      </c>
      <c r="F36" s="49">
        <v>1.35</v>
      </c>
      <c r="G36" s="46" t="s">
        <v>106</v>
      </c>
      <c r="H36" s="46">
        <f>'Wind Conditions'!$C$6</f>
        <v>12</v>
      </c>
      <c r="I36" s="471">
        <f>'Wind Conditions'!$C$20</f>
        <v>9.8021333333333349E-2</v>
      </c>
      <c r="J36" s="56">
        <f>'Wind Conditions'!$D$20</f>
        <v>7.0999999999999994E-2</v>
      </c>
      <c r="K36" s="46" t="str">
        <f t="shared" si="23"/>
        <v>M</v>
      </c>
      <c r="L36" s="46">
        <f t="shared" si="24"/>
        <v>30</v>
      </c>
      <c r="M36" s="46">
        <f>0</f>
        <v>0</v>
      </c>
      <c r="N36" s="45" t="s">
        <v>183</v>
      </c>
      <c r="O36" s="61">
        <f>VLOOKUP(MOD(180+$L36-INTRODUCTION!$E$24,360),'Wave and Current Conditions'!$C$33:$E$44,2,TRUE)</f>
        <v>4.7</v>
      </c>
      <c r="P36" s="61">
        <f>VLOOKUP(MOD(180+$L36-INTRODUCTION!$E$24,360),'Wave and Current Conditions'!$C$33:$E$44,3,TRUE)</f>
        <v>9.7899999999999991</v>
      </c>
      <c r="Q36" s="46">
        <f t="shared" si="25"/>
        <v>13</v>
      </c>
      <c r="R36" s="46">
        <f t="shared" si="1"/>
        <v>30</v>
      </c>
      <c r="S36" s="550" t="s">
        <v>184</v>
      </c>
      <c r="T36" s="32">
        <f t="shared" si="2"/>
        <v>30</v>
      </c>
      <c r="U36" s="66">
        <f>'Wave and Current Conditions'!$D$99</f>
        <v>0.26</v>
      </c>
      <c r="V36" s="46">
        <v>400</v>
      </c>
      <c r="W36" s="46">
        <v>600</v>
      </c>
      <c r="X36" s="49">
        <v>0.01</v>
      </c>
      <c r="Y36" s="248"/>
      <c r="Z36" s="239"/>
      <c r="AA36" s="239"/>
      <c r="AB36" s="239" t="str">
        <f t="shared" si="3"/>
        <v>'520003013'</v>
      </c>
      <c r="AC36" s="251" t="str">
        <f t="shared" si="20"/>
        <v>'SDE'</v>
      </c>
      <c r="AD36" s="239">
        <f t="shared" si="4"/>
        <v>30</v>
      </c>
      <c r="AE36" s="239">
        <f t="shared" si="5"/>
        <v>12</v>
      </c>
      <c r="AF36" s="239">
        <v>1</v>
      </c>
      <c r="AG36" s="239" t="str">
        <f t="shared" si="6"/>
        <v>'M'</v>
      </c>
      <c r="AH36" s="239">
        <f t="shared" si="21"/>
        <v>30</v>
      </c>
      <c r="AI36" s="268">
        <f t="shared" si="7"/>
        <v>30</v>
      </c>
      <c r="AJ36" s="249">
        <f t="shared" si="8"/>
        <v>4.7</v>
      </c>
      <c r="AK36" s="249">
        <f t="shared" si="9"/>
        <v>9.7899999999999991</v>
      </c>
      <c r="AL36" s="239">
        <f t="shared" si="10"/>
        <v>2.4</v>
      </c>
      <c r="AM36" s="239">
        <f t="shared" si="11"/>
        <v>13</v>
      </c>
      <c r="AN36" s="239">
        <v>0</v>
      </c>
      <c r="AO36" s="239">
        <v>15</v>
      </c>
      <c r="AP36" s="239">
        <f t="shared" si="12"/>
        <v>2.4</v>
      </c>
      <c r="AQ36" s="239">
        <v>0</v>
      </c>
      <c r="AR36" s="239">
        <v>0</v>
      </c>
      <c r="AS36" s="239">
        <f t="shared" si="13"/>
        <v>30</v>
      </c>
      <c r="AT36" s="239">
        <f t="shared" si="14"/>
        <v>0.26</v>
      </c>
      <c r="AU36" s="239" t="s">
        <v>14</v>
      </c>
      <c r="AV36" s="239" t="s">
        <v>15</v>
      </c>
      <c r="AW36" s="239" t="s">
        <v>14</v>
      </c>
      <c r="AX36" s="239" t="s">
        <v>15</v>
      </c>
      <c r="AY36" s="239">
        <v>0</v>
      </c>
      <c r="AZ36" s="239">
        <v>0</v>
      </c>
      <c r="BA36" s="239">
        <f t="shared" si="22"/>
        <v>1</v>
      </c>
      <c r="BB36" s="239">
        <f t="shared" si="15"/>
        <v>0</v>
      </c>
      <c r="BC36" s="239">
        <f t="shared" si="16"/>
        <v>1000</v>
      </c>
      <c r="BD36" s="239">
        <v>1</v>
      </c>
      <c r="BE36" s="239">
        <v>1</v>
      </c>
      <c r="BF36" s="239">
        <v>1</v>
      </c>
      <c r="BG36" s="239"/>
      <c r="BH36" s="239">
        <v>1</v>
      </c>
      <c r="BI36" s="239">
        <v>1</v>
      </c>
      <c r="BJ36" s="239">
        <f t="shared" si="17"/>
        <v>400</v>
      </c>
      <c r="BK36" s="239">
        <f t="shared" si="19"/>
        <v>1000</v>
      </c>
      <c r="BL36" s="239">
        <v>0</v>
      </c>
    </row>
    <row r="37" spans="1:64" s="32" customFormat="1" ht="12" customHeight="1" x14ac:dyDescent="0.2">
      <c r="A37" s="45" t="str">
        <f t="shared" si="0"/>
        <v>520003014</v>
      </c>
      <c r="B37" s="46">
        <v>5.2</v>
      </c>
      <c r="C37" s="47" t="s">
        <v>219</v>
      </c>
      <c r="D37" s="46" t="s">
        <v>181</v>
      </c>
      <c r="E37" s="48">
        <v>0</v>
      </c>
      <c r="F37" s="49">
        <v>1.35</v>
      </c>
      <c r="G37" s="46" t="s">
        <v>106</v>
      </c>
      <c r="H37" s="46">
        <f>'Wind Conditions'!$C$6</f>
        <v>12</v>
      </c>
      <c r="I37" s="471">
        <f>'Wind Conditions'!$C$20</f>
        <v>9.8021333333333349E-2</v>
      </c>
      <c r="J37" s="56">
        <f>'Wind Conditions'!$D$20</f>
        <v>7.0999999999999994E-2</v>
      </c>
      <c r="K37" s="46" t="str">
        <f t="shared" si="23"/>
        <v>N</v>
      </c>
      <c r="L37" s="46">
        <f t="shared" si="24"/>
        <v>30</v>
      </c>
      <c r="M37" s="46">
        <f>0</f>
        <v>0</v>
      </c>
      <c r="N37" s="45" t="s">
        <v>183</v>
      </c>
      <c r="O37" s="61">
        <f>VLOOKUP(MOD(180+$L37-INTRODUCTION!$E$24,360),'Wave and Current Conditions'!$C$33:$E$44,2,TRUE)</f>
        <v>4.7</v>
      </c>
      <c r="P37" s="61">
        <f>VLOOKUP(MOD(180+$L37-INTRODUCTION!$E$24,360),'Wave and Current Conditions'!$C$33:$E$44,3,TRUE)</f>
        <v>9.7899999999999991</v>
      </c>
      <c r="Q37" s="46">
        <f t="shared" si="25"/>
        <v>14</v>
      </c>
      <c r="R37" s="46">
        <f t="shared" si="1"/>
        <v>30</v>
      </c>
      <c r="S37" s="550" t="s">
        <v>184</v>
      </c>
      <c r="T37" s="32">
        <f t="shared" si="2"/>
        <v>30</v>
      </c>
      <c r="U37" s="66">
        <f>'Wave and Current Conditions'!$D$99</f>
        <v>0.26</v>
      </c>
      <c r="V37" s="46">
        <v>400</v>
      </c>
      <c r="W37" s="46">
        <v>600</v>
      </c>
      <c r="X37" s="49">
        <v>0.01</v>
      </c>
      <c r="Y37" s="248"/>
      <c r="Z37" s="239"/>
      <c r="AA37" s="239"/>
      <c r="AB37" s="239" t="str">
        <f t="shared" si="3"/>
        <v>'520003014'</v>
      </c>
      <c r="AC37" s="251" t="str">
        <f t="shared" si="20"/>
        <v>'SDE'</v>
      </c>
      <c r="AD37" s="239">
        <f t="shared" si="4"/>
        <v>30</v>
      </c>
      <c r="AE37" s="239">
        <f t="shared" si="5"/>
        <v>12</v>
      </c>
      <c r="AF37" s="239">
        <v>1</v>
      </c>
      <c r="AG37" s="239" t="str">
        <f t="shared" si="6"/>
        <v>'N'</v>
      </c>
      <c r="AH37" s="239">
        <f t="shared" si="21"/>
        <v>30</v>
      </c>
      <c r="AI37" s="268">
        <f t="shared" si="7"/>
        <v>30</v>
      </c>
      <c r="AJ37" s="249">
        <f t="shared" si="8"/>
        <v>4.7</v>
      </c>
      <c r="AK37" s="249">
        <f t="shared" si="9"/>
        <v>9.7899999999999991</v>
      </c>
      <c r="AL37" s="239">
        <f t="shared" si="10"/>
        <v>2.4</v>
      </c>
      <c r="AM37" s="239">
        <f t="shared" si="11"/>
        <v>14</v>
      </c>
      <c r="AN37" s="239">
        <v>0</v>
      </c>
      <c r="AO37" s="239">
        <v>15</v>
      </c>
      <c r="AP37" s="239">
        <f t="shared" si="12"/>
        <v>2.4</v>
      </c>
      <c r="AQ37" s="239">
        <v>0</v>
      </c>
      <c r="AR37" s="239">
        <v>0</v>
      </c>
      <c r="AS37" s="239">
        <f t="shared" si="13"/>
        <v>30</v>
      </c>
      <c r="AT37" s="239">
        <f t="shared" si="14"/>
        <v>0.26</v>
      </c>
      <c r="AU37" s="239" t="s">
        <v>14</v>
      </c>
      <c r="AV37" s="239" t="s">
        <v>15</v>
      </c>
      <c r="AW37" s="239" t="s">
        <v>14</v>
      </c>
      <c r="AX37" s="239" t="s">
        <v>15</v>
      </c>
      <c r="AY37" s="239">
        <v>0</v>
      </c>
      <c r="AZ37" s="239">
        <v>0</v>
      </c>
      <c r="BA37" s="239">
        <f t="shared" si="22"/>
        <v>1</v>
      </c>
      <c r="BB37" s="239">
        <f t="shared" si="15"/>
        <v>0</v>
      </c>
      <c r="BC37" s="239">
        <f t="shared" si="16"/>
        <v>1000</v>
      </c>
      <c r="BD37" s="239">
        <v>1</v>
      </c>
      <c r="BE37" s="239">
        <v>1</v>
      </c>
      <c r="BF37" s="239">
        <v>1</v>
      </c>
      <c r="BG37" s="239"/>
      <c r="BH37" s="239">
        <v>1</v>
      </c>
      <c r="BI37" s="239">
        <v>1</v>
      </c>
      <c r="BJ37" s="239">
        <f t="shared" si="17"/>
        <v>400</v>
      </c>
      <c r="BK37" s="239">
        <f t="shared" si="19"/>
        <v>1000</v>
      </c>
      <c r="BL37" s="239">
        <v>0</v>
      </c>
    </row>
    <row r="38" spans="1:64" s="33" customFormat="1" ht="12" customHeight="1" x14ac:dyDescent="0.2">
      <c r="A38" s="45" t="str">
        <f t="shared" ref="A38:A69" si="26">TEXT(B38*10,"00")&amp;TEXT(E38,"00")&amp;TEXT(L38,"000")&amp;TEXT(Q38,"00")</f>
        <v>520003015</v>
      </c>
      <c r="B38" s="46">
        <v>5.2</v>
      </c>
      <c r="C38" s="47" t="s">
        <v>219</v>
      </c>
      <c r="D38" s="46" t="s">
        <v>181</v>
      </c>
      <c r="E38" s="48">
        <v>0</v>
      </c>
      <c r="F38" s="49">
        <v>1.35</v>
      </c>
      <c r="G38" s="46" t="s">
        <v>106</v>
      </c>
      <c r="H38" s="46">
        <f>'Wind Conditions'!$C$6</f>
        <v>12</v>
      </c>
      <c r="I38" s="471">
        <f>'Wind Conditions'!$C$20</f>
        <v>9.8021333333333349E-2</v>
      </c>
      <c r="J38" s="56">
        <f>'Wind Conditions'!$D$20</f>
        <v>7.0999999999999994E-2</v>
      </c>
      <c r="K38" s="46" t="str">
        <f t="shared" si="23"/>
        <v>O</v>
      </c>
      <c r="L38" s="46">
        <f t="shared" si="24"/>
        <v>30</v>
      </c>
      <c r="M38" s="46">
        <f>0</f>
        <v>0</v>
      </c>
      <c r="N38" s="45" t="s">
        <v>183</v>
      </c>
      <c r="O38" s="61">
        <f>VLOOKUP(MOD(180+$L38-INTRODUCTION!$E$24,360),'Wave and Current Conditions'!$C$33:$E$44,2,TRUE)</f>
        <v>4.7</v>
      </c>
      <c r="P38" s="61">
        <f>VLOOKUP(MOD(180+$L38-INTRODUCTION!$E$24,360),'Wave and Current Conditions'!$C$33:$E$44,3,TRUE)</f>
        <v>9.7899999999999991</v>
      </c>
      <c r="Q38" s="46">
        <f t="shared" si="25"/>
        <v>15</v>
      </c>
      <c r="R38" s="46">
        <f t="shared" ref="R38:R69" si="27">L38</f>
        <v>30</v>
      </c>
      <c r="S38" s="550" t="s">
        <v>184</v>
      </c>
      <c r="T38" s="32">
        <f t="shared" ref="T38:T69" si="28">R38</f>
        <v>30</v>
      </c>
      <c r="U38" s="66">
        <f>'Wave and Current Conditions'!$D$99</f>
        <v>0.26</v>
      </c>
      <c r="V38" s="46">
        <v>400</v>
      </c>
      <c r="W38" s="46">
        <v>600</v>
      </c>
      <c r="X38" s="49">
        <v>0.01</v>
      </c>
      <c r="Y38" s="248"/>
      <c r="Z38" s="250"/>
      <c r="AA38" s="250"/>
      <c r="AB38" s="239" t="str">
        <f t="shared" ref="AB38:AB69" si="29">"'"&amp;A38&amp;"'"</f>
        <v>'520003015'</v>
      </c>
      <c r="AC38" s="251" t="str">
        <f t="shared" si="20"/>
        <v>'SDE'</v>
      </c>
      <c r="AD38" s="239">
        <f t="shared" ref="AD38:AD69" si="30">L38</f>
        <v>30</v>
      </c>
      <c r="AE38" s="239">
        <f t="shared" ref="AE38:AE69" si="31">H38</f>
        <v>12</v>
      </c>
      <c r="AF38" s="239">
        <v>1</v>
      </c>
      <c r="AG38" s="239" t="str">
        <f t="shared" ref="AG38:AG69" si="32">"'"&amp;K38&amp;"'"</f>
        <v>'O'</v>
      </c>
      <c r="AH38" s="239">
        <f t="shared" si="21"/>
        <v>30</v>
      </c>
      <c r="AI38" s="268">
        <f t="shared" ref="AI38:AI69" si="33">R38</f>
        <v>30</v>
      </c>
      <c r="AJ38" s="249">
        <f t="shared" ref="AJ38:AJ69" si="34">O38</f>
        <v>4.7</v>
      </c>
      <c r="AK38" s="249">
        <f t="shared" ref="AK38:AK69" si="35">P38</f>
        <v>9.7899999999999991</v>
      </c>
      <c r="AL38" s="239">
        <f t="shared" si="10"/>
        <v>2.4</v>
      </c>
      <c r="AM38" s="239">
        <f t="shared" ref="AM38:AM69" si="36">Q38</f>
        <v>15</v>
      </c>
      <c r="AN38" s="239">
        <v>0</v>
      </c>
      <c r="AO38" s="239">
        <v>15</v>
      </c>
      <c r="AP38" s="239">
        <f t="shared" si="12"/>
        <v>2.4</v>
      </c>
      <c r="AQ38" s="239">
        <v>0</v>
      </c>
      <c r="AR38" s="239">
        <v>0</v>
      </c>
      <c r="AS38" s="239">
        <f t="shared" ref="AS38:AS69" si="37">T38</f>
        <v>30</v>
      </c>
      <c r="AT38" s="239">
        <f t="shared" ref="AT38:AT69" si="38">U38</f>
        <v>0.26</v>
      </c>
      <c r="AU38" s="239" t="s">
        <v>14</v>
      </c>
      <c r="AV38" s="239" t="s">
        <v>15</v>
      </c>
      <c r="AW38" s="239" t="s">
        <v>14</v>
      </c>
      <c r="AX38" s="239" t="s">
        <v>15</v>
      </c>
      <c r="AY38" s="239">
        <v>0</v>
      </c>
      <c r="AZ38" s="239">
        <v>0</v>
      </c>
      <c r="BA38" s="239">
        <f t="shared" si="22"/>
        <v>1</v>
      </c>
      <c r="BB38" s="239">
        <f t="shared" ref="BB38:BB69" si="39">M38</f>
        <v>0</v>
      </c>
      <c r="BC38" s="239">
        <f t="shared" ref="BC38:BC69" si="40">V38+W38</f>
        <v>1000</v>
      </c>
      <c r="BD38" s="239">
        <v>1</v>
      </c>
      <c r="BE38" s="239">
        <v>1</v>
      </c>
      <c r="BF38" s="239">
        <v>1</v>
      </c>
      <c r="BG38" s="239"/>
      <c r="BH38" s="239">
        <v>1</v>
      </c>
      <c r="BI38" s="239">
        <v>1</v>
      </c>
      <c r="BJ38" s="239">
        <f t="shared" ref="BJ38:BJ69" si="41">V38</f>
        <v>400</v>
      </c>
      <c r="BK38" s="239">
        <f t="shared" si="19"/>
        <v>1000</v>
      </c>
      <c r="BL38" s="239">
        <v>0</v>
      </c>
    </row>
    <row r="39" spans="1:64" s="32" customFormat="1" ht="12" customHeight="1" x14ac:dyDescent="0.2">
      <c r="A39" s="45" t="str">
        <f t="shared" si="26"/>
        <v>520003016</v>
      </c>
      <c r="B39" s="46">
        <v>5.2</v>
      </c>
      <c r="C39" s="47" t="s">
        <v>219</v>
      </c>
      <c r="D39" s="46" t="s">
        <v>181</v>
      </c>
      <c r="E39" s="48">
        <v>0</v>
      </c>
      <c r="F39" s="49">
        <v>1.35</v>
      </c>
      <c r="G39" s="45" t="s">
        <v>106</v>
      </c>
      <c r="H39" s="46">
        <f>'Wind Conditions'!$C$6</f>
        <v>12</v>
      </c>
      <c r="I39" s="471">
        <f>'Wind Conditions'!$C$20</f>
        <v>9.8021333333333349E-2</v>
      </c>
      <c r="J39" s="56">
        <f>'Wind Conditions'!$D$20</f>
        <v>7.0999999999999994E-2</v>
      </c>
      <c r="K39" s="46" t="str">
        <f t="shared" si="23"/>
        <v>P</v>
      </c>
      <c r="L39" s="46">
        <f t="shared" si="24"/>
        <v>30</v>
      </c>
      <c r="M39" s="46">
        <f>0</f>
        <v>0</v>
      </c>
      <c r="N39" s="45" t="s">
        <v>183</v>
      </c>
      <c r="O39" s="61">
        <f>VLOOKUP(MOD(180+$L39-INTRODUCTION!$E$24,360),'Wave and Current Conditions'!$C$33:$E$44,2,TRUE)</f>
        <v>4.7</v>
      </c>
      <c r="P39" s="61">
        <f>VLOOKUP(MOD(180+$L39-INTRODUCTION!$E$24,360),'Wave and Current Conditions'!$C$33:$E$44,3,TRUE)</f>
        <v>9.7899999999999991</v>
      </c>
      <c r="Q39" s="46">
        <f t="shared" si="25"/>
        <v>16</v>
      </c>
      <c r="R39" s="46">
        <f t="shared" si="27"/>
        <v>30</v>
      </c>
      <c r="S39" s="550" t="s">
        <v>184</v>
      </c>
      <c r="T39" s="32">
        <f t="shared" si="28"/>
        <v>30</v>
      </c>
      <c r="U39" s="66">
        <f>'Wave and Current Conditions'!$D$99</f>
        <v>0.26</v>
      </c>
      <c r="V39" s="46">
        <v>400</v>
      </c>
      <c r="W39" s="46">
        <v>600</v>
      </c>
      <c r="X39" s="49">
        <v>0.01</v>
      </c>
      <c r="Y39" s="248"/>
      <c r="Z39" s="239"/>
      <c r="AA39" s="239"/>
      <c r="AB39" s="239" t="str">
        <f t="shared" si="29"/>
        <v>'520003016'</v>
      </c>
      <c r="AC39" s="251" t="str">
        <f t="shared" si="20"/>
        <v>'SDE'</v>
      </c>
      <c r="AD39" s="239">
        <f t="shared" si="30"/>
        <v>30</v>
      </c>
      <c r="AE39" s="239">
        <f t="shared" si="31"/>
        <v>12</v>
      </c>
      <c r="AF39" s="239">
        <v>1</v>
      </c>
      <c r="AG39" s="239" t="str">
        <f t="shared" si="32"/>
        <v>'P'</v>
      </c>
      <c r="AH39" s="239">
        <f t="shared" si="21"/>
        <v>30</v>
      </c>
      <c r="AI39" s="268">
        <f t="shared" si="33"/>
        <v>30</v>
      </c>
      <c r="AJ39" s="249">
        <f t="shared" si="34"/>
        <v>4.7</v>
      </c>
      <c r="AK39" s="249">
        <f t="shared" si="35"/>
        <v>9.7899999999999991</v>
      </c>
      <c r="AL39" s="239">
        <f t="shared" si="10"/>
        <v>2.4</v>
      </c>
      <c r="AM39" s="239">
        <f t="shared" si="36"/>
        <v>16</v>
      </c>
      <c r="AN39" s="239">
        <v>0</v>
      </c>
      <c r="AO39" s="239">
        <v>15</v>
      </c>
      <c r="AP39" s="239">
        <f t="shared" si="12"/>
        <v>2.4</v>
      </c>
      <c r="AQ39" s="239">
        <v>0</v>
      </c>
      <c r="AR39" s="239">
        <v>0</v>
      </c>
      <c r="AS39" s="239">
        <f t="shared" si="37"/>
        <v>30</v>
      </c>
      <c r="AT39" s="239">
        <f t="shared" si="38"/>
        <v>0.26</v>
      </c>
      <c r="AU39" s="239" t="s">
        <v>14</v>
      </c>
      <c r="AV39" s="239" t="s">
        <v>15</v>
      </c>
      <c r="AW39" s="239" t="s">
        <v>14</v>
      </c>
      <c r="AX39" s="239" t="s">
        <v>15</v>
      </c>
      <c r="AY39" s="239">
        <v>0</v>
      </c>
      <c r="AZ39" s="239">
        <v>0</v>
      </c>
      <c r="BA39" s="239">
        <f t="shared" si="22"/>
        <v>1</v>
      </c>
      <c r="BB39" s="239">
        <f t="shared" si="39"/>
        <v>0</v>
      </c>
      <c r="BC39" s="239">
        <f t="shared" si="40"/>
        <v>1000</v>
      </c>
      <c r="BD39" s="239">
        <v>1</v>
      </c>
      <c r="BE39" s="239">
        <v>1</v>
      </c>
      <c r="BF39" s="239">
        <v>1</v>
      </c>
      <c r="BG39" s="239"/>
      <c r="BH39" s="239">
        <v>1</v>
      </c>
      <c r="BI39" s="239">
        <v>1</v>
      </c>
      <c r="BJ39" s="239">
        <f t="shared" si="41"/>
        <v>400</v>
      </c>
      <c r="BK39" s="239">
        <f t="shared" si="19"/>
        <v>1000</v>
      </c>
      <c r="BL39" s="239">
        <v>0</v>
      </c>
    </row>
    <row r="40" spans="1:64" s="32" customFormat="1" ht="12" customHeight="1" x14ac:dyDescent="0.2">
      <c r="A40" s="45" t="str">
        <f t="shared" si="26"/>
        <v>520003017</v>
      </c>
      <c r="B40" s="46">
        <v>5.2</v>
      </c>
      <c r="C40" s="47" t="s">
        <v>219</v>
      </c>
      <c r="D40" s="46" t="s">
        <v>181</v>
      </c>
      <c r="E40" s="48">
        <v>0</v>
      </c>
      <c r="F40" s="49">
        <v>1.35</v>
      </c>
      <c r="G40" s="46" t="s">
        <v>106</v>
      </c>
      <c r="H40" s="46">
        <f>'Wind Conditions'!$C$6</f>
        <v>12</v>
      </c>
      <c r="I40" s="471">
        <f>'Wind Conditions'!$C$20</f>
        <v>9.8021333333333349E-2</v>
      </c>
      <c r="J40" s="56">
        <f>'Wind Conditions'!$D$20</f>
        <v>7.0999999999999994E-2</v>
      </c>
      <c r="K40" s="46" t="str">
        <f t="shared" si="23"/>
        <v>Q</v>
      </c>
      <c r="L40" s="46">
        <f t="shared" si="24"/>
        <v>30</v>
      </c>
      <c r="M40" s="46">
        <f>0</f>
        <v>0</v>
      </c>
      <c r="N40" s="45" t="s">
        <v>183</v>
      </c>
      <c r="O40" s="61">
        <f>VLOOKUP(MOD(180+$L40-INTRODUCTION!$E$24,360),'Wave and Current Conditions'!$C$33:$E$44,2,TRUE)</f>
        <v>4.7</v>
      </c>
      <c r="P40" s="61">
        <f>VLOOKUP(MOD(180+$L40-INTRODUCTION!$E$24,360),'Wave and Current Conditions'!$C$33:$E$44,3,TRUE)</f>
        <v>9.7899999999999991</v>
      </c>
      <c r="Q40" s="46">
        <f t="shared" si="25"/>
        <v>17</v>
      </c>
      <c r="R40" s="46">
        <f t="shared" si="27"/>
        <v>30</v>
      </c>
      <c r="S40" s="550" t="s">
        <v>184</v>
      </c>
      <c r="T40" s="32">
        <f t="shared" si="28"/>
        <v>30</v>
      </c>
      <c r="U40" s="66">
        <f>'Wave and Current Conditions'!$D$99</f>
        <v>0.26</v>
      </c>
      <c r="V40" s="46">
        <v>400</v>
      </c>
      <c r="W40" s="46">
        <v>600</v>
      </c>
      <c r="X40" s="49">
        <v>0.01</v>
      </c>
      <c r="Y40" s="248"/>
      <c r="Z40" s="239"/>
      <c r="AA40" s="239"/>
      <c r="AB40" s="239" t="str">
        <f t="shared" si="29"/>
        <v>'520003017'</v>
      </c>
      <c r="AC40" s="251" t="str">
        <f t="shared" si="20"/>
        <v>'SDE'</v>
      </c>
      <c r="AD40" s="239">
        <f t="shared" si="30"/>
        <v>30</v>
      </c>
      <c r="AE40" s="239">
        <f t="shared" si="31"/>
        <v>12</v>
      </c>
      <c r="AF40" s="239">
        <v>1</v>
      </c>
      <c r="AG40" s="239" t="str">
        <f t="shared" si="32"/>
        <v>'Q'</v>
      </c>
      <c r="AH40" s="239">
        <f t="shared" si="21"/>
        <v>30</v>
      </c>
      <c r="AI40" s="268">
        <f t="shared" si="33"/>
        <v>30</v>
      </c>
      <c r="AJ40" s="249">
        <f t="shared" si="34"/>
        <v>4.7</v>
      </c>
      <c r="AK40" s="249">
        <f t="shared" si="35"/>
        <v>9.7899999999999991</v>
      </c>
      <c r="AL40" s="239">
        <f t="shared" si="10"/>
        <v>2.4</v>
      </c>
      <c r="AM40" s="239">
        <f t="shared" si="36"/>
        <v>17</v>
      </c>
      <c r="AN40" s="239">
        <v>0</v>
      </c>
      <c r="AO40" s="239">
        <v>15</v>
      </c>
      <c r="AP40" s="239">
        <f t="shared" si="12"/>
        <v>2.4</v>
      </c>
      <c r="AQ40" s="239">
        <v>0</v>
      </c>
      <c r="AR40" s="239">
        <v>0</v>
      </c>
      <c r="AS40" s="239">
        <f t="shared" si="37"/>
        <v>30</v>
      </c>
      <c r="AT40" s="239">
        <f t="shared" si="38"/>
        <v>0.26</v>
      </c>
      <c r="AU40" s="239" t="s">
        <v>14</v>
      </c>
      <c r="AV40" s="239" t="s">
        <v>15</v>
      </c>
      <c r="AW40" s="239" t="s">
        <v>14</v>
      </c>
      <c r="AX40" s="239" t="s">
        <v>15</v>
      </c>
      <c r="AY40" s="239">
        <v>0</v>
      </c>
      <c r="AZ40" s="239">
        <v>0</v>
      </c>
      <c r="BA40" s="239">
        <f t="shared" si="22"/>
        <v>1</v>
      </c>
      <c r="BB40" s="239">
        <f t="shared" si="39"/>
        <v>0</v>
      </c>
      <c r="BC40" s="239">
        <f t="shared" si="40"/>
        <v>1000</v>
      </c>
      <c r="BD40" s="239">
        <v>1</v>
      </c>
      <c r="BE40" s="239">
        <v>1</v>
      </c>
      <c r="BF40" s="239">
        <v>1</v>
      </c>
      <c r="BG40" s="239"/>
      <c r="BH40" s="239">
        <v>1</v>
      </c>
      <c r="BI40" s="239">
        <v>1</v>
      </c>
      <c r="BJ40" s="239">
        <f t="shared" si="41"/>
        <v>400</v>
      </c>
      <c r="BK40" s="239">
        <f t="shared" si="19"/>
        <v>1000</v>
      </c>
      <c r="BL40" s="239">
        <v>0</v>
      </c>
    </row>
    <row r="41" spans="1:64" s="33" customFormat="1" ht="12" customHeight="1" x14ac:dyDescent="0.2">
      <c r="A41" s="50" t="str">
        <f t="shared" si="26"/>
        <v>520003018</v>
      </c>
      <c r="B41" s="46">
        <v>5.2</v>
      </c>
      <c r="C41" s="47" t="s">
        <v>219</v>
      </c>
      <c r="D41" s="51" t="s">
        <v>181</v>
      </c>
      <c r="E41" s="52">
        <v>0</v>
      </c>
      <c r="F41" s="53">
        <v>1.35</v>
      </c>
      <c r="G41" s="51" t="s">
        <v>106</v>
      </c>
      <c r="H41" s="51">
        <f>'Wind Conditions'!$C$6</f>
        <v>12</v>
      </c>
      <c r="I41" s="472">
        <f>'Wind Conditions'!$C$20</f>
        <v>9.8021333333333349E-2</v>
      </c>
      <c r="J41" s="57">
        <f>'Wind Conditions'!$D$20</f>
        <v>7.0999999999999994E-2</v>
      </c>
      <c r="K41" s="51" t="str">
        <f t="shared" si="23"/>
        <v>R</v>
      </c>
      <c r="L41" s="51">
        <f t="shared" si="24"/>
        <v>30</v>
      </c>
      <c r="M41" s="46">
        <f>0</f>
        <v>0</v>
      </c>
      <c r="N41" s="50" t="s">
        <v>183</v>
      </c>
      <c r="O41" s="61">
        <f>VLOOKUP(MOD(180+$L41-INTRODUCTION!$E$24,360),'Wave and Current Conditions'!$C$33:$E$44,2,TRUE)</f>
        <v>4.7</v>
      </c>
      <c r="P41" s="61">
        <f>VLOOKUP(MOD(180+$L41-INTRODUCTION!$E$24,360),'Wave and Current Conditions'!$C$33:$E$44,3,TRUE)</f>
        <v>9.7899999999999991</v>
      </c>
      <c r="Q41" s="51">
        <f t="shared" si="25"/>
        <v>18</v>
      </c>
      <c r="R41" s="51">
        <f t="shared" si="27"/>
        <v>30</v>
      </c>
      <c r="S41" s="551" t="s">
        <v>184</v>
      </c>
      <c r="T41" s="33">
        <f t="shared" si="28"/>
        <v>30</v>
      </c>
      <c r="U41" s="67">
        <f>'Wave and Current Conditions'!$D$99</f>
        <v>0.26</v>
      </c>
      <c r="V41" s="46">
        <v>400</v>
      </c>
      <c r="W41" s="46">
        <v>600</v>
      </c>
      <c r="X41" s="53">
        <v>0.01</v>
      </c>
      <c r="Y41" s="252"/>
      <c r="Z41" s="250"/>
      <c r="AA41" s="250"/>
      <c r="AB41" s="239" t="str">
        <f t="shared" si="29"/>
        <v>'520003018'</v>
      </c>
      <c r="AC41" s="251" t="str">
        <f t="shared" si="20"/>
        <v>'SDE'</v>
      </c>
      <c r="AD41" s="239">
        <f t="shared" si="30"/>
        <v>30</v>
      </c>
      <c r="AE41" s="239">
        <f t="shared" si="31"/>
        <v>12</v>
      </c>
      <c r="AF41" s="239">
        <v>1</v>
      </c>
      <c r="AG41" s="239" t="str">
        <f t="shared" si="32"/>
        <v>'R'</v>
      </c>
      <c r="AH41" s="239">
        <f t="shared" si="21"/>
        <v>30</v>
      </c>
      <c r="AI41" s="268">
        <f t="shared" si="33"/>
        <v>30</v>
      </c>
      <c r="AJ41" s="249">
        <f t="shared" si="34"/>
        <v>4.7</v>
      </c>
      <c r="AK41" s="249">
        <f t="shared" si="35"/>
        <v>9.7899999999999991</v>
      </c>
      <c r="AL41" s="239">
        <f t="shared" si="10"/>
        <v>2.4</v>
      </c>
      <c r="AM41" s="239">
        <f t="shared" si="36"/>
        <v>18</v>
      </c>
      <c r="AN41" s="239">
        <v>0</v>
      </c>
      <c r="AO41" s="239">
        <v>15</v>
      </c>
      <c r="AP41" s="239">
        <f t="shared" si="12"/>
        <v>2.4</v>
      </c>
      <c r="AQ41" s="239">
        <v>0</v>
      </c>
      <c r="AR41" s="239">
        <v>0</v>
      </c>
      <c r="AS41" s="239">
        <f t="shared" si="37"/>
        <v>30</v>
      </c>
      <c r="AT41" s="239">
        <f t="shared" si="38"/>
        <v>0.26</v>
      </c>
      <c r="AU41" s="239" t="s">
        <v>14</v>
      </c>
      <c r="AV41" s="239" t="s">
        <v>15</v>
      </c>
      <c r="AW41" s="239" t="s">
        <v>14</v>
      </c>
      <c r="AX41" s="239" t="s">
        <v>15</v>
      </c>
      <c r="AY41" s="239">
        <v>0</v>
      </c>
      <c r="AZ41" s="239">
        <v>0</v>
      </c>
      <c r="BA41" s="239">
        <f t="shared" si="22"/>
        <v>1</v>
      </c>
      <c r="BB41" s="239">
        <f t="shared" si="39"/>
        <v>0</v>
      </c>
      <c r="BC41" s="239">
        <f t="shared" si="40"/>
        <v>1000</v>
      </c>
      <c r="BD41" s="239">
        <v>1</v>
      </c>
      <c r="BE41" s="239">
        <v>1</v>
      </c>
      <c r="BF41" s="239">
        <v>1</v>
      </c>
      <c r="BG41" s="239"/>
      <c r="BH41" s="239">
        <v>1</v>
      </c>
      <c r="BI41" s="239">
        <v>1</v>
      </c>
      <c r="BJ41" s="239">
        <f t="shared" si="41"/>
        <v>400</v>
      </c>
      <c r="BK41" s="239">
        <f t="shared" si="19"/>
        <v>1000</v>
      </c>
      <c r="BL41" s="239">
        <v>0</v>
      </c>
    </row>
    <row r="42" spans="1:64" s="32" customFormat="1" ht="12" customHeight="1" x14ac:dyDescent="0.2">
      <c r="A42" s="45" t="str">
        <f t="shared" si="26"/>
        <v>520006001</v>
      </c>
      <c r="B42" s="46">
        <v>5.2</v>
      </c>
      <c r="C42" s="47" t="s">
        <v>219</v>
      </c>
      <c r="D42" s="46" t="s">
        <v>181</v>
      </c>
      <c r="E42" s="48">
        <v>0</v>
      </c>
      <c r="F42" s="49">
        <v>1.35</v>
      </c>
      <c r="G42" s="46" t="s">
        <v>106</v>
      </c>
      <c r="H42" s="46">
        <f>'Wind Conditions'!$C$6</f>
        <v>12</v>
      </c>
      <c r="I42" s="471">
        <f>'Wind Conditions'!$C$20</f>
        <v>9.8021333333333349E-2</v>
      </c>
      <c r="J42" s="56">
        <f>'Wind Conditions'!$D$20</f>
        <v>7.0999999999999994E-2</v>
      </c>
      <c r="K42" s="46" t="str">
        <f t="shared" si="23"/>
        <v>A</v>
      </c>
      <c r="L42" s="46">
        <f t="shared" si="24"/>
        <v>60</v>
      </c>
      <c r="M42" s="46">
        <f>0</f>
        <v>0</v>
      </c>
      <c r="N42" s="45" t="s">
        <v>183</v>
      </c>
      <c r="O42" s="61">
        <f>VLOOKUP(MOD(180+$L42-INTRODUCTION!$E$24,360),'Wave and Current Conditions'!$C$33:$E$44,2,TRUE)</f>
        <v>6.83</v>
      </c>
      <c r="P42" s="61">
        <f>VLOOKUP(MOD(180+$L42-INTRODUCTION!$E$24,360),'Wave and Current Conditions'!$C$33:$E$44,3,TRUE)</f>
        <v>11.52</v>
      </c>
      <c r="Q42" s="46">
        <f t="shared" si="25"/>
        <v>1</v>
      </c>
      <c r="R42" s="46">
        <f t="shared" si="27"/>
        <v>60</v>
      </c>
      <c r="S42" s="550" t="s">
        <v>184</v>
      </c>
      <c r="T42" s="32">
        <f t="shared" si="28"/>
        <v>60</v>
      </c>
      <c r="U42" s="66">
        <f>'Wave and Current Conditions'!$D$99</f>
        <v>0.26</v>
      </c>
      <c r="V42" s="46">
        <v>400</v>
      </c>
      <c r="W42" s="46">
        <v>600</v>
      </c>
      <c r="X42" s="49">
        <v>0.01</v>
      </c>
      <c r="Y42" s="248"/>
      <c r="Z42" s="239"/>
      <c r="AA42" s="239"/>
      <c r="AB42" s="239" t="str">
        <f t="shared" si="29"/>
        <v>'520006001'</v>
      </c>
      <c r="AC42" s="251" t="str">
        <f t="shared" si="20"/>
        <v>'SDE'</v>
      </c>
      <c r="AD42" s="239">
        <f t="shared" si="30"/>
        <v>60</v>
      </c>
      <c r="AE42" s="239">
        <f t="shared" si="31"/>
        <v>12</v>
      </c>
      <c r="AF42" s="239">
        <v>1</v>
      </c>
      <c r="AG42" s="239" t="str">
        <f t="shared" si="32"/>
        <v>'A'</v>
      </c>
      <c r="AH42" s="239">
        <f t="shared" si="21"/>
        <v>30</v>
      </c>
      <c r="AI42" s="268">
        <f t="shared" si="33"/>
        <v>60</v>
      </c>
      <c r="AJ42" s="249">
        <f t="shared" si="34"/>
        <v>6.83</v>
      </c>
      <c r="AK42" s="249">
        <f t="shared" si="35"/>
        <v>11.52</v>
      </c>
      <c r="AL42" s="239">
        <f t="shared" si="10"/>
        <v>2.4</v>
      </c>
      <c r="AM42" s="239">
        <f t="shared" si="36"/>
        <v>1</v>
      </c>
      <c r="AN42" s="239">
        <v>0</v>
      </c>
      <c r="AO42" s="239">
        <v>15</v>
      </c>
      <c r="AP42" s="239">
        <f t="shared" si="12"/>
        <v>2.4</v>
      </c>
      <c r="AQ42" s="239">
        <v>0</v>
      </c>
      <c r="AR42" s="239">
        <v>0</v>
      </c>
      <c r="AS42" s="239">
        <f t="shared" si="37"/>
        <v>60</v>
      </c>
      <c r="AT42" s="239">
        <f t="shared" si="38"/>
        <v>0.26</v>
      </c>
      <c r="AU42" s="239" t="s">
        <v>14</v>
      </c>
      <c r="AV42" s="239" t="s">
        <v>15</v>
      </c>
      <c r="AW42" s="239" t="s">
        <v>14</v>
      </c>
      <c r="AX42" s="239" t="s">
        <v>15</v>
      </c>
      <c r="AY42" s="239">
        <v>0</v>
      </c>
      <c r="AZ42" s="239">
        <v>0</v>
      </c>
      <c r="BA42" s="239">
        <f t="shared" si="22"/>
        <v>1</v>
      </c>
      <c r="BB42" s="239">
        <f t="shared" si="39"/>
        <v>0</v>
      </c>
      <c r="BC42" s="239">
        <f t="shared" si="40"/>
        <v>1000</v>
      </c>
      <c r="BD42" s="239">
        <v>1</v>
      </c>
      <c r="BE42" s="239">
        <v>1</v>
      </c>
      <c r="BF42" s="239">
        <v>1</v>
      </c>
      <c r="BG42" s="239"/>
      <c r="BH42" s="239">
        <v>1</v>
      </c>
      <c r="BI42" s="239">
        <v>1</v>
      </c>
      <c r="BJ42" s="239">
        <f t="shared" si="41"/>
        <v>400</v>
      </c>
      <c r="BK42" s="239">
        <f t="shared" si="19"/>
        <v>1000</v>
      </c>
      <c r="BL42" s="239">
        <v>0</v>
      </c>
    </row>
    <row r="43" spans="1:64" s="32" customFormat="1" ht="12" customHeight="1" x14ac:dyDescent="0.2">
      <c r="A43" s="45" t="str">
        <f t="shared" si="26"/>
        <v>520006002</v>
      </c>
      <c r="B43" s="46">
        <v>5.2</v>
      </c>
      <c r="C43" s="47" t="s">
        <v>219</v>
      </c>
      <c r="D43" s="46" t="s">
        <v>181</v>
      </c>
      <c r="E43" s="48">
        <v>0</v>
      </c>
      <c r="F43" s="49">
        <v>1.35</v>
      </c>
      <c r="G43" s="46" t="s">
        <v>106</v>
      </c>
      <c r="H43" s="46">
        <f>'Wind Conditions'!$C$6</f>
        <v>12</v>
      </c>
      <c r="I43" s="471">
        <f>'Wind Conditions'!$C$20</f>
        <v>9.8021333333333349E-2</v>
      </c>
      <c r="J43" s="56">
        <f>'Wind Conditions'!$D$20</f>
        <v>7.0999999999999994E-2</v>
      </c>
      <c r="K43" s="46" t="str">
        <f t="shared" si="23"/>
        <v>B</v>
      </c>
      <c r="L43" s="46">
        <f t="shared" si="24"/>
        <v>60</v>
      </c>
      <c r="M43" s="46">
        <f>0</f>
        <v>0</v>
      </c>
      <c r="N43" s="45" t="s">
        <v>183</v>
      </c>
      <c r="O43" s="61">
        <f>VLOOKUP(MOD(180+$L43-INTRODUCTION!$E$24,360),'Wave and Current Conditions'!$C$33:$E$44,2,TRUE)</f>
        <v>6.83</v>
      </c>
      <c r="P43" s="61">
        <f>VLOOKUP(MOD(180+$L43-INTRODUCTION!$E$24,360),'Wave and Current Conditions'!$C$33:$E$44,3,TRUE)</f>
        <v>11.52</v>
      </c>
      <c r="Q43" s="46">
        <f t="shared" si="25"/>
        <v>2</v>
      </c>
      <c r="R43" s="46">
        <f t="shared" si="27"/>
        <v>60</v>
      </c>
      <c r="S43" s="550" t="s">
        <v>184</v>
      </c>
      <c r="T43" s="32">
        <f t="shared" si="28"/>
        <v>60</v>
      </c>
      <c r="U43" s="66">
        <f>'Wave and Current Conditions'!$D$99</f>
        <v>0.26</v>
      </c>
      <c r="V43" s="46">
        <v>400</v>
      </c>
      <c r="W43" s="46">
        <v>600</v>
      </c>
      <c r="X43" s="49">
        <v>0.01</v>
      </c>
      <c r="Y43" s="248"/>
      <c r="Z43" s="239"/>
      <c r="AA43" s="239"/>
      <c r="AB43" s="239" t="str">
        <f t="shared" si="29"/>
        <v>'520006002'</v>
      </c>
      <c r="AC43" s="251" t="str">
        <f t="shared" si="20"/>
        <v>'SDE'</v>
      </c>
      <c r="AD43" s="239">
        <f t="shared" si="30"/>
        <v>60</v>
      </c>
      <c r="AE43" s="239">
        <f t="shared" si="31"/>
        <v>12</v>
      </c>
      <c r="AF43" s="239">
        <v>1</v>
      </c>
      <c r="AG43" s="239" t="str">
        <f t="shared" si="32"/>
        <v>'B'</v>
      </c>
      <c r="AH43" s="239">
        <f t="shared" si="21"/>
        <v>30</v>
      </c>
      <c r="AI43" s="268">
        <f t="shared" si="33"/>
        <v>60</v>
      </c>
      <c r="AJ43" s="249">
        <f t="shared" si="34"/>
        <v>6.83</v>
      </c>
      <c r="AK43" s="249">
        <f t="shared" si="35"/>
        <v>11.52</v>
      </c>
      <c r="AL43" s="239">
        <f t="shared" si="10"/>
        <v>2.4</v>
      </c>
      <c r="AM43" s="239">
        <f t="shared" si="36"/>
        <v>2</v>
      </c>
      <c r="AN43" s="239">
        <v>0</v>
      </c>
      <c r="AO43" s="239">
        <v>15</v>
      </c>
      <c r="AP43" s="239">
        <f t="shared" si="12"/>
        <v>2.4</v>
      </c>
      <c r="AQ43" s="239">
        <v>0</v>
      </c>
      <c r="AR43" s="239">
        <v>0</v>
      </c>
      <c r="AS43" s="239">
        <f t="shared" si="37"/>
        <v>60</v>
      </c>
      <c r="AT43" s="239">
        <f t="shared" si="38"/>
        <v>0.26</v>
      </c>
      <c r="AU43" s="239" t="s">
        <v>14</v>
      </c>
      <c r="AV43" s="239" t="s">
        <v>15</v>
      </c>
      <c r="AW43" s="239" t="s">
        <v>14</v>
      </c>
      <c r="AX43" s="239" t="s">
        <v>15</v>
      </c>
      <c r="AY43" s="239">
        <v>0</v>
      </c>
      <c r="AZ43" s="239">
        <v>0</v>
      </c>
      <c r="BA43" s="239">
        <f t="shared" si="22"/>
        <v>1</v>
      </c>
      <c r="BB43" s="239">
        <f t="shared" si="39"/>
        <v>0</v>
      </c>
      <c r="BC43" s="239">
        <f t="shared" si="40"/>
        <v>1000</v>
      </c>
      <c r="BD43" s="239">
        <v>1</v>
      </c>
      <c r="BE43" s="239">
        <v>1</v>
      </c>
      <c r="BF43" s="239">
        <v>1</v>
      </c>
      <c r="BG43" s="239"/>
      <c r="BH43" s="239">
        <v>1</v>
      </c>
      <c r="BI43" s="239">
        <v>1</v>
      </c>
      <c r="BJ43" s="239">
        <f t="shared" si="41"/>
        <v>400</v>
      </c>
      <c r="BK43" s="239">
        <f t="shared" si="19"/>
        <v>1000</v>
      </c>
      <c r="BL43" s="239">
        <v>0</v>
      </c>
    </row>
    <row r="44" spans="1:64" s="33" customFormat="1" ht="12" customHeight="1" x14ac:dyDescent="0.2">
      <c r="A44" s="45" t="str">
        <f t="shared" si="26"/>
        <v>520006003</v>
      </c>
      <c r="B44" s="46">
        <v>5.2</v>
      </c>
      <c r="C44" s="47" t="s">
        <v>219</v>
      </c>
      <c r="D44" s="46" t="s">
        <v>181</v>
      </c>
      <c r="E44" s="48">
        <v>0</v>
      </c>
      <c r="F44" s="49">
        <v>1.35</v>
      </c>
      <c r="G44" s="46" t="s">
        <v>106</v>
      </c>
      <c r="H44" s="46">
        <f>'Wind Conditions'!$C$6</f>
        <v>12</v>
      </c>
      <c r="I44" s="471">
        <f>'Wind Conditions'!$C$20</f>
        <v>9.8021333333333349E-2</v>
      </c>
      <c r="J44" s="56">
        <f>'Wind Conditions'!$D$20</f>
        <v>7.0999999999999994E-2</v>
      </c>
      <c r="K44" s="46" t="str">
        <f t="shared" si="23"/>
        <v>C</v>
      </c>
      <c r="L44" s="46">
        <f t="shared" si="24"/>
        <v>60</v>
      </c>
      <c r="M44" s="46">
        <f>0</f>
        <v>0</v>
      </c>
      <c r="N44" s="45" t="s">
        <v>183</v>
      </c>
      <c r="O44" s="61">
        <f>VLOOKUP(MOD(180+$L44-INTRODUCTION!$E$24,360),'Wave and Current Conditions'!$C$33:$E$44,2,TRUE)</f>
        <v>6.83</v>
      </c>
      <c r="P44" s="61">
        <f>VLOOKUP(MOD(180+$L44-INTRODUCTION!$E$24,360),'Wave and Current Conditions'!$C$33:$E$44,3,TRUE)</f>
        <v>11.52</v>
      </c>
      <c r="Q44" s="46">
        <f t="shared" si="25"/>
        <v>3</v>
      </c>
      <c r="R44" s="46">
        <f t="shared" si="27"/>
        <v>60</v>
      </c>
      <c r="S44" s="550" t="s">
        <v>184</v>
      </c>
      <c r="T44" s="32">
        <f t="shared" si="28"/>
        <v>60</v>
      </c>
      <c r="U44" s="66">
        <f>'Wave and Current Conditions'!$D$99</f>
        <v>0.26</v>
      </c>
      <c r="V44" s="46">
        <v>400</v>
      </c>
      <c r="W44" s="46">
        <v>600</v>
      </c>
      <c r="X44" s="49">
        <v>0.01</v>
      </c>
      <c r="Y44" s="248"/>
      <c r="Z44" s="250"/>
      <c r="AA44" s="250"/>
      <c r="AB44" s="239" t="str">
        <f t="shared" si="29"/>
        <v>'520006003'</v>
      </c>
      <c r="AC44" s="251" t="str">
        <f t="shared" si="20"/>
        <v>'SDE'</v>
      </c>
      <c r="AD44" s="239">
        <f t="shared" si="30"/>
        <v>60</v>
      </c>
      <c r="AE44" s="239">
        <f t="shared" si="31"/>
        <v>12</v>
      </c>
      <c r="AF44" s="239">
        <v>1</v>
      </c>
      <c r="AG44" s="239" t="str">
        <f t="shared" si="32"/>
        <v>'C'</v>
      </c>
      <c r="AH44" s="239">
        <f t="shared" si="21"/>
        <v>30</v>
      </c>
      <c r="AI44" s="268">
        <f t="shared" si="33"/>
        <v>60</v>
      </c>
      <c r="AJ44" s="249">
        <f t="shared" si="34"/>
        <v>6.83</v>
      </c>
      <c r="AK44" s="249">
        <f t="shared" si="35"/>
        <v>11.52</v>
      </c>
      <c r="AL44" s="239">
        <f t="shared" si="10"/>
        <v>2.4</v>
      </c>
      <c r="AM44" s="239">
        <f t="shared" si="36"/>
        <v>3</v>
      </c>
      <c r="AN44" s="239">
        <v>0</v>
      </c>
      <c r="AO44" s="239">
        <v>15</v>
      </c>
      <c r="AP44" s="239">
        <f t="shared" si="12"/>
        <v>2.4</v>
      </c>
      <c r="AQ44" s="239">
        <v>0</v>
      </c>
      <c r="AR44" s="239">
        <v>0</v>
      </c>
      <c r="AS44" s="239">
        <f t="shared" si="37"/>
        <v>60</v>
      </c>
      <c r="AT44" s="239">
        <f t="shared" si="38"/>
        <v>0.26</v>
      </c>
      <c r="AU44" s="239" t="s">
        <v>14</v>
      </c>
      <c r="AV44" s="239" t="s">
        <v>15</v>
      </c>
      <c r="AW44" s="239" t="s">
        <v>14</v>
      </c>
      <c r="AX44" s="239" t="s">
        <v>15</v>
      </c>
      <c r="AY44" s="239">
        <v>0</v>
      </c>
      <c r="AZ44" s="239">
        <v>0</v>
      </c>
      <c r="BA44" s="239">
        <f t="shared" si="22"/>
        <v>1</v>
      </c>
      <c r="BB44" s="239">
        <f t="shared" si="39"/>
        <v>0</v>
      </c>
      <c r="BC44" s="239">
        <f t="shared" si="40"/>
        <v>1000</v>
      </c>
      <c r="BD44" s="239">
        <v>1</v>
      </c>
      <c r="BE44" s="239">
        <v>1</v>
      </c>
      <c r="BF44" s="239">
        <v>1</v>
      </c>
      <c r="BG44" s="239"/>
      <c r="BH44" s="239">
        <v>1</v>
      </c>
      <c r="BI44" s="239">
        <v>1</v>
      </c>
      <c r="BJ44" s="239">
        <f t="shared" si="41"/>
        <v>400</v>
      </c>
      <c r="BK44" s="239">
        <f t="shared" si="19"/>
        <v>1000</v>
      </c>
      <c r="BL44" s="239">
        <v>0</v>
      </c>
    </row>
    <row r="45" spans="1:64" s="32" customFormat="1" ht="12" customHeight="1" x14ac:dyDescent="0.2">
      <c r="A45" s="45" t="str">
        <f t="shared" si="26"/>
        <v>520006004</v>
      </c>
      <c r="B45" s="46">
        <v>5.2</v>
      </c>
      <c r="C45" s="47" t="s">
        <v>219</v>
      </c>
      <c r="D45" s="46" t="s">
        <v>181</v>
      </c>
      <c r="E45" s="48">
        <v>0</v>
      </c>
      <c r="F45" s="49">
        <v>1.35</v>
      </c>
      <c r="G45" s="45" t="s">
        <v>106</v>
      </c>
      <c r="H45" s="46">
        <f>'Wind Conditions'!$C$6</f>
        <v>12</v>
      </c>
      <c r="I45" s="471">
        <f>'Wind Conditions'!$C$20</f>
        <v>9.8021333333333349E-2</v>
      </c>
      <c r="J45" s="56">
        <f>'Wind Conditions'!$D$20</f>
        <v>7.0999999999999994E-2</v>
      </c>
      <c r="K45" s="46" t="str">
        <f t="shared" si="23"/>
        <v>D</v>
      </c>
      <c r="L45" s="46">
        <f t="shared" si="24"/>
        <v>60</v>
      </c>
      <c r="M45" s="46">
        <f>0</f>
        <v>0</v>
      </c>
      <c r="N45" s="45" t="s">
        <v>183</v>
      </c>
      <c r="O45" s="61">
        <f>VLOOKUP(MOD(180+$L45-INTRODUCTION!$E$24,360),'Wave and Current Conditions'!$C$33:$E$44,2,TRUE)</f>
        <v>6.83</v>
      </c>
      <c r="P45" s="61">
        <f>VLOOKUP(MOD(180+$L45-INTRODUCTION!$E$24,360),'Wave and Current Conditions'!$C$33:$E$44,3,TRUE)</f>
        <v>11.52</v>
      </c>
      <c r="Q45" s="46">
        <f t="shared" si="25"/>
        <v>4</v>
      </c>
      <c r="R45" s="46">
        <f t="shared" si="27"/>
        <v>60</v>
      </c>
      <c r="S45" s="550" t="s">
        <v>184</v>
      </c>
      <c r="T45" s="32">
        <f t="shared" si="28"/>
        <v>60</v>
      </c>
      <c r="U45" s="66">
        <f>'Wave and Current Conditions'!$D$99</f>
        <v>0.26</v>
      </c>
      <c r="V45" s="46">
        <v>400</v>
      </c>
      <c r="W45" s="46">
        <v>600</v>
      </c>
      <c r="X45" s="49">
        <v>0.01</v>
      </c>
      <c r="Y45" s="248"/>
      <c r="Z45" s="239"/>
      <c r="AA45" s="239"/>
      <c r="AB45" s="239" t="str">
        <f t="shared" si="29"/>
        <v>'520006004'</v>
      </c>
      <c r="AC45" s="251" t="str">
        <f t="shared" si="20"/>
        <v>'SDE'</v>
      </c>
      <c r="AD45" s="239">
        <f t="shared" si="30"/>
        <v>60</v>
      </c>
      <c r="AE45" s="239">
        <f t="shared" si="31"/>
        <v>12</v>
      </c>
      <c r="AF45" s="239">
        <v>1</v>
      </c>
      <c r="AG45" s="239" t="str">
        <f t="shared" si="32"/>
        <v>'D'</v>
      </c>
      <c r="AH45" s="239">
        <f t="shared" si="21"/>
        <v>30</v>
      </c>
      <c r="AI45" s="268">
        <f t="shared" si="33"/>
        <v>60</v>
      </c>
      <c r="AJ45" s="249">
        <f t="shared" si="34"/>
        <v>6.83</v>
      </c>
      <c r="AK45" s="249">
        <f t="shared" si="35"/>
        <v>11.52</v>
      </c>
      <c r="AL45" s="239">
        <f t="shared" si="10"/>
        <v>2.4</v>
      </c>
      <c r="AM45" s="239">
        <f t="shared" si="36"/>
        <v>4</v>
      </c>
      <c r="AN45" s="239">
        <v>0</v>
      </c>
      <c r="AO45" s="239">
        <v>15</v>
      </c>
      <c r="AP45" s="239">
        <f t="shared" si="12"/>
        <v>2.4</v>
      </c>
      <c r="AQ45" s="239">
        <v>0</v>
      </c>
      <c r="AR45" s="239">
        <v>0</v>
      </c>
      <c r="AS45" s="239">
        <f t="shared" si="37"/>
        <v>60</v>
      </c>
      <c r="AT45" s="239">
        <f t="shared" si="38"/>
        <v>0.26</v>
      </c>
      <c r="AU45" s="239" t="s">
        <v>14</v>
      </c>
      <c r="AV45" s="239" t="s">
        <v>15</v>
      </c>
      <c r="AW45" s="239" t="s">
        <v>14</v>
      </c>
      <c r="AX45" s="239" t="s">
        <v>15</v>
      </c>
      <c r="AY45" s="239">
        <v>0</v>
      </c>
      <c r="AZ45" s="239">
        <v>0</v>
      </c>
      <c r="BA45" s="239">
        <f t="shared" si="22"/>
        <v>1</v>
      </c>
      <c r="BB45" s="239">
        <f t="shared" si="39"/>
        <v>0</v>
      </c>
      <c r="BC45" s="239">
        <f t="shared" si="40"/>
        <v>1000</v>
      </c>
      <c r="BD45" s="239">
        <v>1</v>
      </c>
      <c r="BE45" s="239">
        <v>1</v>
      </c>
      <c r="BF45" s="239">
        <v>1</v>
      </c>
      <c r="BG45" s="239"/>
      <c r="BH45" s="239">
        <v>1</v>
      </c>
      <c r="BI45" s="239">
        <v>1</v>
      </c>
      <c r="BJ45" s="239">
        <f t="shared" si="41"/>
        <v>400</v>
      </c>
      <c r="BK45" s="239">
        <f t="shared" si="19"/>
        <v>1000</v>
      </c>
      <c r="BL45" s="239">
        <v>0</v>
      </c>
    </row>
    <row r="46" spans="1:64" s="32" customFormat="1" ht="12" customHeight="1" x14ac:dyDescent="0.2">
      <c r="A46" s="45" t="str">
        <f t="shared" si="26"/>
        <v>520006005</v>
      </c>
      <c r="B46" s="46">
        <v>5.2</v>
      </c>
      <c r="C46" s="47" t="s">
        <v>219</v>
      </c>
      <c r="D46" s="46" t="s">
        <v>181</v>
      </c>
      <c r="E46" s="48">
        <v>0</v>
      </c>
      <c r="F46" s="49">
        <v>1.35</v>
      </c>
      <c r="G46" s="46" t="s">
        <v>106</v>
      </c>
      <c r="H46" s="46">
        <f>'Wind Conditions'!$C$6</f>
        <v>12</v>
      </c>
      <c r="I46" s="471">
        <f>'Wind Conditions'!$C$20</f>
        <v>9.8021333333333349E-2</v>
      </c>
      <c r="J46" s="56">
        <f>'Wind Conditions'!$D$20</f>
        <v>7.0999999999999994E-2</v>
      </c>
      <c r="K46" s="46" t="str">
        <f t="shared" si="23"/>
        <v>E</v>
      </c>
      <c r="L46" s="46">
        <f t="shared" si="24"/>
        <v>60</v>
      </c>
      <c r="M46" s="46">
        <f>0</f>
        <v>0</v>
      </c>
      <c r="N46" s="45" t="s">
        <v>183</v>
      </c>
      <c r="O46" s="61">
        <f>VLOOKUP(MOD(180+$L46-INTRODUCTION!$E$24,360),'Wave and Current Conditions'!$C$33:$E$44,2,TRUE)</f>
        <v>6.83</v>
      </c>
      <c r="P46" s="61">
        <f>VLOOKUP(MOD(180+$L46-INTRODUCTION!$E$24,360),'Wave and Current Conditions'!$C$33:$E$44,3,TRUE)</f>
        <v>11.52</v>
      </c>
      <c r="Q46" s="46">
        <f t="shared" si="25"/>
        <v>5</v>
      </c>
      <c r="R46" s="46">
        <f t="shared" si="27"/>
        <v>60</v>
      </c>
      <c r="S46" s="550" t="s">
        <v>184</v>
      </c>
      <c r="T46" s="32">
        <f t="shared" si="28"/>
        <v>60</v>
      </c>
      <c r="U46" s="66">
        <f>'Wave and Current Conditions'!$D$99</f>
        <v>0.26</v>
      </c>
      <c r="V46" s="46">
        <v>400</v>
      </c>
      <c r="W46" s="46">
        <v>600</v>
      </c>
      <c r="X46" s="49">
        <v>0.01</v>
      </c>
      <c r="Y46" s="248"/>
      <c r="Z46" s="239"/>
      <c r="AA46" s="239"/>
      <c r="AB46" s="239" t="str">
        <f t="shared" si="29"/>
        <v>'520006005'</v>
      </c>
      <c r="AC46" s="251" t="str">
        <f t="shared" si="20"/>
        <v>'SDE'</v>
      </c>
      <c r="AD46" s="239">
        <f t="shared" si="30"/>
        <v>60</v>
      </c>
      <c r="AE46" s="239">
        <f t="shared" si="31"/>
        <v>12</v>
      </c>
      <c r="AF46" s="239">
        <v>1</v>
      </c>
      <c r="AG46" s="239" t="str">
        <f t="shared" si="32"/>
        <v>'E'</v>
      </c>
      <c r="AH46" s="239">
        <f t="shared" si="21"/>
        <v>30</v>
      </c>
      <c r="AI46" s="268">
        <f t="shared" si="33"/>
        <v>60</v>
      </c>
      <c r="AJ46" s="249">
        <f t="shared" si="34"/>
        <v>6.83</v>
      </c>
      <c r="AK46" s="249">
        <f t="shared" si="35"/>
        <v>11.52</v>
      </c>
      <c r="AL46" s="239">
        <f t="shared" si="10"/>
        <v>2.4</v>
      </c>
      <c r="AM46" s="239">
        <f t="shared" si="36"/>
        <v>5</v>
      </c>
      <c r="AN46" s="239">
        <v>0</v>
      </c>
      <c r="AO46" s="239">
        <v>15</v>
      </c>
      <c r="AP46" s="239">
        <f t="shared" si="12"/>
        <v>2.4</v>
      </c>
      <c r="AQ46" s="239">
        <v>0</v>
      </c>
      <c r="AR46" s="239">
        <v>0</v>
      </c>
      <c r="AS46" s="239">
        <f t="shared" si="37"/>
        <v>60</v>
      </c>
      <c r="AT46" s="239">
        <f t="shared" si="38"/>
        <v>0.26</v>
      </c>
      <c r="AU46" s="239" t="s">
        <v>14</v>
      </c>
      <c r="AV46" s="239" t="s">
        <v>15</v>
      </c>
      <c r="AW46" s="239" t="s">
        <v>14</v>
      </c>
      <c r="AX46" s="239" t="s">
        <v>15</v>
      </c>
      <c r="AY46" s="239">
        <v>0</v>
      </c>
      <c r="AZ46" s="239">
        <v>0</v>
      </c>
      <c r="BA46" s="239">
        <f t="shared" si="22"/>
        <v>1</v>
      </c>
      <c r="BB46" s="239">
        <f t="shared" si="39"/>
        <v>0</v>
      </c>
      <c r="BC46" s="239">
        <f t="shared" si="40"/>
        <v>1000</v>
      </c>
      <c r="BD46" s="239">
        <v>1</v>
      </c>
      <c r="BE46" s="239">
        <v>1</v>
      </c>
      <c r="BF46" s="239">
        <v>1</v>
      </c>
      <c r="BG46" s="239"/>
      <c r="BH46" s="239">
        <v>1</v>
      </c>
      <c r="BI46" s="239">
        <v>1</v>
      </c>
      <c r="BJ46" s="239">
        <f t="shared" si="41"/>
        <v>400</v>
      </c>
      <c r="BK46" s="239">
        <f t="shared" si="19"/>
        <v>1000</v>
      </c>
      <c r="BL46" s="239">
        <v>0</v>
      </c>
    </row>
    <row r="47" spans="1:64" s="33" customFormat="1" ht="12" customHeight="1" x14ac:dyDescent="0.2">
      <c r="A47" s="50" t="str">
        <f t="shared" si="26"/>
        <v>520006006</v>
      </c>
      <c r="B47" s="46">
        <v>5.2</v>
      </c>
      <c r="C47" s="47" t="s">
        <v>219</v>
      </c>
      <c r="D47" s="51" t="s">
        <v>181</v>
      </c>
      <c r="E47" s="52">
        <v>0</v>
      </c>
      <c r="F47" s="53">
        <v>1.35</v>
      </c>
      <c r="G47" s="51" t="s">
        <v>106</v>
      </c>
      <c r="H47" s="51">
        <f>'Wind Conditions'!$C$6</f>
        <v>12</v>
      </c>
      <c r="I47" s="472">
        <f>'Wind Conditions'!$C$20</f>
        <v>9.8021333333333349E-2</v>
      </c>
      <c r="J47" s="57">
        <f>'Wind Conditions'!$D$20</f>
        <v>7.0999999999999994E-2</v>
      </c>
      <c r="K47" s="51" t="str">
        <f t="shared" si="23"/>
        <v>F</v>
      </c>
      <c r="L47" s="51">
        <f t="shared" si="24"/>
        <v>60</v>
      </c>
      <c r="M47" s="46">
        <f>0</f>
        <v>0</v>
      </c>
      <c r="N47" s="50" t="s">
        <v>183</v>
      </c>
      <c r="O47" s="61">
        <f>VLOOKUP(MOD(180+$L47-INTRODUCTION!$E$24,360),'Wave and Current Conditions'!$C$33:$E$44,2,TRUE)</f>
        <v>6.83</v>
      </c>
      <c r="P47" s="61">
        <f>VLOOKUP(MOD(180+$L47-INTRODUCTION!$E$24,360),'Wave and Current Conditions'!$C$33:$E$44,3,TRUE)</f>
        <v>11.52</v>
      </c>
      <c r="Q47" s="51">
        <f t="shared" si="25"/>
        <v>6</v>
      </c>
      <c r="R47" s="51">
        <f t="shared" si="27"/>
        <v>60</v>
      </c>
      <c r="S47" s="551" t="s">
        <v>184</v>
      </c>
      <c r="T47" s="33">
        <f t="shared" si="28"/>
        <v>60</v>
      </c>
      <c r="U47" s="67">
        <f>'Wave and Current Conditions'!$D$99</f>
        <v>0.26</v>
      </c>
      <c r="V47" s="46">
        <v>400</v>
      </c>
      <c r="W47" s="46">
        <v>600</v>
      </c>
      <c r="X47" s="53">
        <v>0.01</v>
      </c>
      <c r="Y47" s="252"/>
      <c r="Z47" s="250"/>
      <c r="AA47" s="250"/>
      <c r="AB47" s="239" t="str">
        <f t="shared" si="29"/>
        <v>'520006006'</v>
      </c>
      <c r="AC47" s="251" t="str">
        <f t="shared" si="20"/>
        <v>'SDE'</v>
      </c>
      <c r="AD47" s="239">
        <f t="shared" si="30"/>
        <v>60</v>
      </c>
      <c r="AE47" s="239">
        <f t="shared" si="31"/>
        <v>12</v>
      </c>
      <c r="AF47" s="239">
        <v>1</v>
      </c>
      <c r="AG47" s="239" t="str">
        <f t="shared" si="32"/>
        <v>'F'</v>
      </c>
      <c r="AH47" s="239">
        <f t="shared" si="21"/>
        <v>30</v>
      </c>
      <c r="AI47" s="268">
        <f t="shared" si="33"/>
        <v>60</v>
      </c>
      <c r="AJ47" s="249">
        <f t="shared" si="34"/>
        <v>6.83</v>
      </c>
      <c r="AK47" s="249">
        <f t="shared" si="35"/>
        <v>11.52</v>
      </c>
      <c r="AL47" s="239">
        <f t="shared" si="10"/>
        <v>2.4</v>
      </c>
      <c r="AM47" s="239">
        <f t="shared" si="36"/>
        <v>6</v>
      </c>
      <c r="AN47" s="239">
        <v>0</v>
      </c>
      <c r="AO47" s="239">
        <v>15</v>
      </c>
      <c r="AP47" s="239">
        <f t="shared" si="12"/>
        <v>2.4</v>
      </c>
      <c r="AQ47" s="239">
        <v>0</v>
      </c>
      <c r="AR47" s="239">
        <v>0</v>
      </c>
      <c r="AS47" s="239">
        <f t="shared" si="37"/>
        <v>60</v>
      </c>
      <c r="AT47" s="239">
        <f t="shared" si="38"/>
        <v>0.26</v>
      </c>
      <c r="AU47" s="239" t="s">
        <v>14</v>
      </c>
      <c r="AV47" s="239" t="s">
        <v>15</v>
      </c>
      <c r="AW47" s="239" t="s">
        <v>14</v>
      </c>
      <c r="AX47" s="239" t="s">
        <v>15</v>
      </c>
      <c r="AY47" s="239">
        <v>0</v>
      </c>
      <c r="AZ47" s="239">
        <v>0</v>
      </c>
      <c r="BA47" s="239">
        <f t="shared" si="22"/>
        <v>1</v>
      </c>
      <c r="BB47" s="239">
        <f t="shared" si="39"/>
        <v>0</v>
      </c>
      <c r="BC47" s="239">
        <f t="shared" si="40"/>
        <v>1000</v>
      </c>
      <c r="BD47" s="239">
        <v>1</v>
      </c>
      <c r="BE47" s="239">
        <v>1</v>
      </c>
      <c r="BF47" s="239">
        <v>1</v>
      </c>
      <c r="BG47" s="239"/>
      <c r="BH47" s="239">
        <v>1</v>
      </c>
      <c r="BI47" s="239">
        <v>1</v>
      </c>
      <c r="BJ47" s="239">
        <f t="shared" si="41"/>
        <v>400</v>
      </c>
      <c r="BK47" s="239">
        <f t="shared" si="19"/>
        <v>1000</v>
      </c>
      <c r="BL47" s="239">
        <v>0</v>
      </c>
    </row>
    <row r="48" spans="1:64" s="32" customFormat="1" ht="12" customHeight="1" x14ac:dyDescent="0.2">
      <c r="A48" s="45" t="str">
        <f t="shared" si="26"/>
        <v>520006007</v>
      </c>
      <c r="B48" s="46">
        <v>5.2</v>
      </c>
      <c r="C48" s="47" t="s">
        <v>219</v>
      </c>
      <c r="D48" s="46" t="s">
        <v>181</v>
      </c>
      <c r="E48" s="48">
        <v>0</v>
      </c>
      <c r="F48" s="49">
        <v>1.35</v>
      </c>
      <c r="G48" s="46" t="s">
        <v>106</v>
      </c>
      <c r="H48" s="46">
        <f>'Wind Conditions'!$C$6</f>
        <v>12</v>
      </c>
      <c r="I48" s="471">
        <f>'Wind Conditions'!$C$20</f>
        <v>9.8021333333333349E-2</v>
      </c>
      <c r="J48" s="56">
        <f>'Wind Conditions'!$D$20</f>
        <v>7.0999999999999994E-2</v>
      </c>
      <c r="K48" s="46" t="str">
        <f t="shared" si="23"/>
        <v>G</v>
      </c>
      <c r="L48" s="46">
        <f t="shared" si="24"/>
        <v>60</v>
      </c>
      <c r="M48" s="46">
        <f>0</f>
        <v>0</v>
      </c>
      <c r="N48" s="45" t="s">
        <v>183</v>
      </c>
      <c r="O48" s="61">
        <f>VLOOKUP(MOD(180+$L48-INTRODUCTION!$E$24,360),'Wave and Current Conditions'!$C$33:$E$44,2,TRUE)</f>
        <v>6.83</v>
      </c>
      <c r="P48" s="61">
        <f>VLOOKUP(MOD(180+$L48-INTRODUCTION!$E$24,360),'Wave and Current Conditions'!$C$33:$E$44,3,TRUE)</f>
        <v>11.52</v>
      </c>
      <c r="Q48" s="46">
        <f t="shared" si="25"/>
        <v>7</v>
      </c>
      <c r="R48" s="46">
        <f t="shared" si="27"/>
        <v>60</v>
      </c>
      <c r="S48" s="550" t="s">
        <v>184</v>
      </c>
      <c r="T48" s="32">
        <f t="shared" si="28"/>
        <v>60</v>
      </c>
      <c r="U48" s="66">
        <f>'Wave and Current Conditions'!$D$99</f>
        <v>0.26</v>
      </c>
      <c r="V48" s="46">
        <v>400</v>
      </c>
      <c r="W48" s="46">
        <v>600</v>
      </c>
      <c r="X48" s="49">
        <v>0.01</v>
      </c>
      <c r="Y48" s="248"/>
      <c r="Z48" s="239"/>
      <c r="AA48" s="239"/>
      <c r="AB48" s="239" t="str">
        <f t="shared" si="29"/>
        <v>'520006007'</v>
      </c>
      <c r="AC48" s="251" t="str">
        <f t="shared" si="20"/>
        <v>'SDE'</v>
      </c>
      <c r="AD48" s="239">
        <f t="shared" si="30"/>
        <v>60</v>
      </c>
      <c r="AE48" s="239">
        <f t="shared" si="31"/>
        <v>12</v>
      </c>
      <c r="AF48" s="239">
        <v>1</v>
      </c>
      <c r="AG48" s="239" t="str">
        <f t="shared" si="32"/>
        <v>'G'</v>
      </c>
      <c r="AH48" s="239">
        <f t="shared" si="21"/>
        <v>30</v>
      </c>
      <c r="AI48" s="268">
        <f t="shared" si="33"/>
        <v>60</v>
      </c>
      <c r="AJ48" s="249">
        <f t="shared" si="34"/>
        <v>6.83</v>
      </c>
      <c r="AK48" s="249">
        <f t="shared" si="35"/>
        <v>11.52</v>
      </c>
      <c r="AL48" s="239">
        <f t="shared" si="10"/>
        <v>2.4</v>
      </c>
      <c r="AM48" s="239">
        <f t="shared" si="36"/>
        <v>7</v>
      </c>
      <c r="AN48" s="239">
        <v>0</v>
      </c>
      <c r="AO48" s="239">
        <v>15</v>
      </c>
      <c r="AP48" s="239">
        <f t="shared" si="12"/>
        <v>2.4</v>
      </c>
      <c r="AQ48" s="239">
        <v>0</v>
      </c>
      <c r="AR48" s="239">
        <v>0</v>
      </c>
      <c r="AS48" s="239">
        <f t="shared" si="37"/>
        <v>60</v>
      </c>
      <c r="AT48" s="239">
        <f t="shared" si="38"/>
        <v>0.26</v>
      </c>
      <c r="AU48" s="239" t="s">
        <v>14</v>
      </c>
      <c r="AV48" s="239" t="s">
        <v>15</v>
      </c>
      <c r="AW48" s="239" t="s">
        <v>14</v>
      </c>
      <c r="AX48" s="239" t="s">
        <v>15</v>
      </c>
      <c r="AY48" s="239">
        <v>0</v>
      </c>
      <c r="AZ48" s="239">
        <v>0</v>
      </c>
      <c r="BA48" s="239">
        <f t="shared" si="22"/>
        <v>1</v>
      </c>
      <c r="BB48" s="239">
        <f t="shared" si="39"/>
        <v>0</v>
      </c>
      <c r="BC48" s="239">
        <f t="shared" si="40"/>
        <v>1000</v>
      </c>
      <c r="BD48" s="239">
        <v>1</v>
      </c>
      <c r="BE48" s="239">
        <v>1</v>
      </c>
      <c r="BF48" s="239">
        <v>1</v>
      </c>
      <c r="BG48" s="239"/>
      <c r="BH48" s="239">
        <v>1</v>
      </c>
      <c r="BI48" s="239">
        <v>1</v>
      </c>
      <c r="BJ48" s="239">
        <f t="shared" si="41"/>
        <v>400</v>
      </c>
      <c r="BK48" s="239">
        <f t="shared" si="19"/>
        <v>1000</v>
      </c>
      <c r="BL48" s="239">
        <v>0</v>
      </c>
    </row>
    <row r="49" spans="1:64" s="32" customFormat="1" ht="12" customHeight="1" x14ac:dyDescent="0.2">
      <c r="A49" s="45" t="str">
        <f t="shared" si="26"/>
        <v>520006008</v>
      </c>
      <c r="B49" s="46">
        <v>5.2</v>
      </c>
      <c r="C49" s="47" t="s">
        <v>219</v>
      </c>
      <c r="D49" s="46" t="s">
        <v>181</v>
      </c>
      <c r="E49" s="48">
        <v>0</v>
      </c>
      <c r="F49" s="49">
        <v>1.35</v>
      </c>
      <c r="G49" s="46" t="s">
        <v>106</v>
      </c>
      <c r="H49" s="46">
        <f>'Wind Conditions'!$C$6</f>
        <v>12</v>
      </c>
      <c r="I49" s="471">
        <f>'Wind Conditions'!$C$20</f>
        <v>9.8021333333333349E-2</v>
      </c>
      <c r="J49" s="56">
        <f>'Wind Conditions'!$D$20</f>
        <v>7.0999999999999994E-2</v>
      </c>
      <c r="K49" s="46" t="str">
        <f t="shared" si="23"/>
        <v>H</v>
      </c>
      <c r="L49" s="46">
        <f t="shared" si="24"/>
        <v>60</v>
      </c>
      <c r="M49" s="46">
        <f>0</f>
        <v>0</v>
      </c>
      <c r="N49" s="45" t="s">
        <v>183</v>
      </c>
      <c r="O49" s="61">
        <f>VLOOKUP(MOD(180+$L49-INTRODUCTION!$E$24,360),'Wave and Current Conditions'!$C$33:$E$44,2,TRUE)</f>
        <v>6.83</v>
      </c>
      <c r="P49" s="61">
        <f>VLOOKUP(MOD(180+$L49-INTRODUCTION!$E$24,360),'Wave and Current Conditions'!$C$33:$E$44,3,TRUE)</f>
        <v>11.52</v>
      </c>
      <c r="Q49" s="46">
        <f t="shared" si="25"/>
        <v>8</v>
      </c>
      <c r="R49" s="46">
        <f t="shared" si="27"/>
        <v>60</v>
      </c>
      <c r="S49" s="550" t="s">
        <v>184</v>
      </c>
      <c r="T49" s="32">
        <f t="shared" si="28"/>
        <v>60</v>
      </c>
      <c r="U49" s="66">
        <f>'Wave and Current Conditions'!$D$99</f>
        <v>0.26</v>
      </c>
      <c r="V49" s="46">
        <v>400</v>
      </c>
      <c r="W49" s="46">
        <v>600</v>
      </c>
      <c r="X49" s="49">
        <v>0.01</v>
      </c>
      <c r="Y49" s="248"/>
      <c r="Z49" s="239"/>
      <c r="AA49" s="239"/>
      <c r="AB49" s="239" t="str">
        <f t="shared" si="29"/>
        <v>'520006008'</v>
      </c>
      <c r="AC49" s="251" t="str">
        <f t="shared" si="20"/>
        <v>'SDE'</v>
      </c>
      <c r="AD49" s="239">
        <f t="shared" si="30"/>
        <v>60</v>
      </c>
      <c r="AE49" s="239">
        <f t="shared" si="31"/>
        <v>12</v>
      </c>
      <c r="AF49" s="239">
        <v>1</v>
      </c>
      <c r="AG49" s="239" t="str">
        <f t="shared" si="32"/>
        <v>'H'</v>
      </c>
      <c r="AH49" s="239">
        <f t="shared" si="21"/>
        <v>30</v>
      </c>
      <c r="AI49" s="268">
        <f t="shared" si="33"/>
        <v>60</v>
      </c>
      <c r="AJ49" s="249">
        <f t="shared" si="34"/>
        <v>6.83</v>
      </c>
      <c r="AK49" s="249">
        <f t="shared" si="35"/>
        <v>11.52</v>
      </c>
      <c r="AL49" s="239">
        <f t="shared" si="10"/>
        <v>2.4</v>
      </c>
      <c r="AM49" s="239">
        <f t="shared" si="36"/>
        <v>8</v>
      </c>
      <c r="AN49" s="239">
        <v>0</v>
      </c>
      <c r="AO49" s="239">
        <v>15</v>
      </c>
      <c r="AP49" s="239">
        <f t="shared" si="12"/>
        <v>2.4</v>
      </c>
      <c r="AQ49" s="239">
        <v>0</v>
      </c>
      <c r="AR49" s="239">
        <v>0</v>
      </c>
      <c r="AS49" s="239">
        <f t="shared" si="37"/>
        <v>60</v>
      </c>
      <c r="AT49" s="239">
        <f t="shared" si="38"/>
        <v>0.26</v>
      </c>
      <c r="AU49" s="239" t="s">
        <v>14</v>
      </c>
      <c r="AV49" s="239" t="s">
        <v>15</v>
      </c>
      <c r="AW49" s="239" t="s">
        <v>14</v>
      </c>
      <c r="AX49" s="239" t="s">
        <v>15</v>
      </c>
      <c r="AY49" s="239">
        <v>0</v>
      </c>
      <c r="AZ49" s="239">
        <v>0</v>
      </c>
      <c r="BA49" s="239">
        <f t="shared" si="22"/>
        <v>1</v>
      </c>
      <c r="BB49" s="239">
        <f t="shared" si="39"/>
        <v>0</v>
      </c>
      <c r="BC49" s="239">
        <f t="shared" si="40"/>
        <v>1000</v>
      </c>
      <c r="BD49" s="239">
        <v>1</v>
      </c>
      <c r="BE49" s="239">
        <v>1</v>
      </c>
      <c r="BF49" s="239">
        <v>1</v>
      </c>
      <c r="BG49" s="239"/>
      <c r="BH49" s="239">
        <v>1</v>
      </c>
      <c r="BI49" s="239">
        <v>1</v>
      </c>
      <c r="BJ49" s="239">
        <f t="shared" si="41"/>
        <v>400</v>
      </c>
      <c r="BK49" s="239">
        <f t="shared" si="19"/>
        <v>1000</v>
      </c>
      <c r="BL49" s="239">
        <v>0</v>
      </c>
    </row>
    <row r="50" spans="1:64" s="33" customFormat="1" ht="12" customHeight="1" x14ac:dyDescent="0.2">
      <c r="A50" s="45" t="str">
        <f t="shared" si="26"/>
        <v>520006009</v>
      </c>
      <c r="B50" s="46">
        <v>5.2</v>
      </c>
      <c r="C50" s="47" t="s">
        <v>219</v>
      </c>
      <c r="D50" s="46" t="s">
        <v>181</v>
      </c>
      <c r="E50" s="48">
        <v>0</v>
      </c>
      <c r="F50" s="49">
        <v>1.35</v>
      </c>
      <c r="G50" s="46" t="s">
        <v>106</v>
      </c>
      <c r="H50" s="46">
        <f>'Wind Conditions'!$C$6</f>
        <v>12</v>
      </c>
      <c r="I50" s="471">
        <f>'Wind Conditions'!$C$20</f>
        <v>9.8021333333333349E-2</v>
      </c>
      <c r="J50" s="56">
        <f>'Wind Conditions'!$D$20</f>
        <v>7.0999999999999994E-2</v>
      </c>
      <c r="K50" s="46" t="str">
        <f t="shared" si="23"/>
        <v>I</v>
      </c>
      <c r="L50" s="46">
        <f t="shared" si="24"/>
        <v>60</v>
      </c>
      <c r="M50" s="46">
        <f>0</f>
        <v>0</v>
      </c>
      <c r="N50" s="45" t="s">
        <v>183</v>
      </c>
      <c r="O50" s="61">
        <f>VLOOKUP(MOD(180+$L50-INTRODUCTION!$E$24,360),'Wave and Current Conditions'!$C$33:$E$44,2,TRUE)</f>
        <v>6.83</v>
      </c>
      <c r="P50" s="61">
        <f>VLOOKUP(MOD(180+$L50-INTRODUCTION!$E$24,360),'Wave and Current Conditions'!$C$33:$E$44,3,TRUE)</f>
        <v>11.52</v>
      </c>
      <c r="Q50" s="46">
        <f t="shared" si="25"/>
        <v>9</v>
      </c>
      <c r="R50" s="46">
        <f t="shared" si="27"/>
        <v>60</v>
      </c>
      <c r="S50" s="550" t="s">
        <v>184</v>
      </c>
      <c r="T50" s="32">
        <f t="shared" si="28"/>
        <v>60</v>
      </c>
      <c r="U50" s="66">
        <f>'Wave and Current Conditions'!$D$99</f>
        <v>0.26</v>
      </c>
      <c r="V50" s="46">
        <v>400</v>
      </c>
      <c r="W50" s="46">
        <v>600</v>
      </c>
      <c r="X50" s="49">
        <v>0.01</v>
      </c>
      <c r="Y50" s="248"/>
      <c r="Z50" s="250"/>
      <c r="AA50" s="250"/>
      <c r="AB50" s="239" t="str">
        <f t="shared" si="29"/>
        <v>'520006009'</v>
      </c>
      <c r="AC50" s="251" t="str">
        <f t="shared" si="20"/>
        <v>'SDE'</v>
      </c>
      <c r="AD50" s="239">
        <f t="shared" si="30"/>
        <v>60</v>
      </c>
      <c r="AE50" s="239">
        <f t="shared" si="31"/>
        <v>12</v>
      </c>
      <c r="AF50" s="239">
        <v>1</v>
      </c>
      <c r="AG50" s="239" t="str">
        <f t="shared" si="32"/>
        <v>'I'</v>
      </c>
      <c r="AH50" s="239">
        <f t="shared" si="21"/>
        <v>30</v>
      </c>
      <c r="AI50" s="268">
        <f t="shared" si="33"/>
        <v>60</v>
      </c>
      <c r="AJ50" s="249">
        <f t="shared" si="34"/>
        <v>6.83</v>
      </c>
      <c r="AK50" s="249">
        <f t="shared" si="35"/>
        <v>11.52</v>
      </c>
      <c r="AL50" s="239">
        <f t="shared" si="10"/>
        <v>2.4</v>
      </c>
      <c r="AM50" s="239">
        <f t="shared" si="36"/>
        <v>9</v>
      </c>
      <c r="AN50" s="239">
        <v>0</v>
      </c>
      <c r="AO50" s="239">
        <v>15</v>
      </c>
      <c r="AP50" s="239">
        <f t="shared" si="12"/>
        <v>2.4</v>
      </c>
      <c r="AQ50" s="239">
        <v>0</v>
      </c>
      <c r="AR50" s="239">
        <v>0</v>
      </c>
      <c r="AS50" s="239">
        <f t="shared" si="37"/>
        <v>60</v>
      </c>
      <c r="AT50" s="239">
        <f t="shared" si="38"/>
        <v>0.26</v>
      </c>
      <c r="AU50" s="239" t="s">
        <v>14</v>
      </c>
      <c r="AV50" s="239" t="s">
        <v>15</v>
      </c>
      <c r="AW50" s="239" t="s">
        <v>14</v>
      </c>
      <c r="AX50" s="239" t="s">
        <v>15</v>
      </c>
      <c r="AY50" s="239">
        <v>0</v>
      </c>
      <c r="AZ50" s="239">
        <v>0</v>
      </c>
      <c r="BA50" s="239">
        <f t="shared" si="22"/>
        <v>1</v>
      </c>
      <c r="BB50" s="239">
        <f t="shared" si="39"/>
        <v>0</v>
      </c>
      <c r="BC50" s="239">
        <f t="shared" si="40"/>
        <v>1000</v>
      </c>
      <c r="BD50" s="239">
        <v>1</v>
      </c>
      <c r="BE50" s="239">
        <v>1</v>
      </c>
      <c r="BF50" s="239">
        <v>1</v>
      </c>
      <c r="BG50" s="239"/>
      <c r="BH50" s="239">
        <v>1</v>
      </c>
      <c r="BI50" s="239">
        <v>1</v>
      </c>
      <c r="BJ50" s="239">
        <f t="shared" si="41"/>
        <v>400</v>
      </c>
      <c r="BK50" s="239">
        <f t="shared" si="19"/>
        <v>1000</v>
      </c>
      <c r="BL50" s="239">
        <v>0</v>
      </c>
    </row>
    <row r="51" spans="1:64" s="32" customFormat="1" ht="12" customHeight="1" x14ac:dyDescent="0.2">
      <c r="A51" s="45" t="str">
        <f t="shared" si="26"/>
        <v>520006010</v>
      </c>
      <c r="B51" s="46">
        <v>5.2</v>
      </c>
      <c r="C51" s="47" t="s">
        <v>219</v>
      </c>
      <c r="D51" s="46" t="s">
        <v>181</v>
      </c>
      <c r="E51" s="48">
        <v>0</v>
      </c>
      <c r="F51" s="49">
        <v>1.35</v>
      </c>
      <c r="G51" s="45" t="s">
        <v>106</v>
      </c>
      <c r="H51" s="46">
        <f>'Wind Conditions'!$C$6</f>
        <v>12</v>
      </c>
      <c r="I51" s="471">
        <f>'Wind Conditions'!$C$20</f>
        <v>9.8021333333333349E-2</v>
      </c>
      <c r="J51" s="56">
        <f>'Wind Conditions'!$D$20</f>
        <v>7.0999999999999994E-2</v>
      </c>
      <c r="K51" s="46" t="str">
        <f t="shared" si="23"/>
        <v>J</v>
      </c>
      <c r="L51" s="46">
        <f t="shared" si="24"/>
        <v>60</v>
      </c>
      <c r="M51" s="46">
        <f>0</f>
        <v>0</v>
      </c>
      <c r="N51" s="45" t="s">
        <v>183</v>
      </c>
      <c r="O51" s="61">
        <f>VLOOKUP(MOD(180+$L51-INTRODUCTION!$E$24,360),'Wave and Current Conditions'!$C$33:$E$44,2,TRUE)</f>
        <v>6.83</v>
      </c>
      <c r="P51" s="61">
        <f>VLOOKUP(MOD(180+$L51-INTRODUCTION!$E$24,360),'Wave and Current Conditions'!$C$33:$E$44,3,TRUE)</f>
        <v>11.52</v>
      </c>
      <c r="Q51" s="46">
        <f t="shared" si="25"/>
        <v>10</v>
      </c>
      <c r="R51" s="46">
        <f t="shared" si="27"/>
        <v>60</v>
      </c>
      <c r="S51" s="550" t="s">
        <v>184</v>
      </c>
      <c r="T51" s="32">
        <f t="shared" si="28"/>
        <v>60</v>
      </c>
      <c r="U51" s="66">
        <f>'Wave and Current Conditions'!$D$99</f>
        <v>0.26</v>
      </c>
      <c r="V51" s="46">
        <v>400</v>
      </c>
      <c r="W51" s="46">
        <v>600</v>
      </c>
      <c r="X51" s="49">
        <v>0.01</v>
      </c>
      <c r="Y51" s="248"/>
      <c r="Z51" s="239"/>
      <c r="AA51" s="239"/>
      <c r="AB51" s="239" t="str">
        <f t="shared" si="29"/>
        <v>'520006010'</v>
      </c>
      <c r="AC51" s="251" t="str">
        <f t="shared" si="20"/>
        <v>'SDE'</v>
      </c>
      <c r="AD51" s="239">
        <f t="shared" si="30"/>
        <v>60</v>
      </c>
      <c r="AE51" s="239">
        <f t="shared" si="31"/>
        <v>12</v>
      </c>
      <c r="AF51" s="239">
        <v>1</v>
      </c>
      <c r="AG51" s="239" t="str">
        <f t="shared" si="32"/>
        <v>'J'</v>
      </c>
      <c r="AH51" s="239">
        <f t="shared" si="21"/>
        <v>30</v>
      </c>
      <c r="AI51" s="268">
        <f t="shared" si="33"/>
        <v>60</v>
      </c>
      <c r="AJ51" s="249">
        <f t="shared" si="34"/>
        <v>6.83</v>
      </c>
      <c r="AK51" s="249">
        <f t="shared" si="35"/>
        <v>11.52</v>
      </c>
      <c r="AL51" s="239">
        <f t="shared" si="10"/>
        <v>2.4</v>
      </c>
      <c r="AM51" s="239">
        <f t="shared" si="36"/>
        <v>10</v>
      </c>
      <c r="AN51" s="239">
        <v>0</v>
      </c>
      <c r="AO51" s="239">
        <v>15</v>
      </c>
      <c r="AP51" s="239">
        <f t="shared" si="12"/>
        <v>2.4</v>
      </c>
      <c r="AQ51" s="239">
        <v>0</v>
      </c>
      <c r="AR51" s="239">
        <v>0</v>
      </c>
      <c r="AS51" s="239">
        <f t="shared" si="37"/>
        <v>60</v>
      </c>
      <c r="AT51" s="239">
        <f t="shared" si="38"/>
        <v>0.26</v>
      </c>
      <c r="AU51" s="239" t="s">
        <v>14</v>
      </c>
      <c r="AV51" s="239" t="s">
        <v>15</v>
      </c>
      <c r="AW51" s="239" t="s">
        <v>14</v>
      </c>
      <c r="AX51" s="239" t="s">
        <v>15</v>
      </c>
      <c r="AY51" s="239">
        <v>0</v>
      </c>
      <c r="AZ51" s="239">
        <v>0</v>
      </c>
      <c r="BA51" s="239">
        <f t="shared" si="22"/>
        <v>1</v>
      </c>
      <c r="BB51" s="239">
        <f t="shared" si="39"/>
        <v>0</v>
      </c>
      <c r="BC51" s="239">
        <f t="shared" si="40"/>
        <v>1000</v>
      </c>
      <c r="BD51" s="239">
        <v>1</v>
      </c>
      <c r="BE51" s="239">
        <v>1</v>
      </c>
      <c r="BF51" s="239">
        <v>1</v>
      </c>
      <c r="BG51" s="239"/>
      <c r="BH51" s="239">
        <v>1</v>
      </c>
      <c r="BI51" s="239">
        <v>1</v>
      </c>
      <c r="BJ51" s="239">
        <f t="shared" si="41"/>
        <v>400</v>
      </c>
      <c r="BK51" s="239">
        <f t="shared" si="19"/>
        <v>1000</v>
      </c>
      <c r="BL51" s="239">
        <v>0</v>
      </c>
    </row>
    <row r="52" spans="1:64" s="32" customFormat="1" ht="12" customHeight="1" x14ac:dyDescent="0.2">
      <c r="A52" s="45" t="str">
        <f t="shared" si="26"/>
        <v>520006011</v>
      </c>
      <c r="B52" s="46">
        <v>5.2</v>
      </c>
      <c r="C52" s="47" t="s">
        <v>219</v>
      </c>
      <c r="D52" s="46" t="s">
        <v>181</v>
      </c>
      <c r="E52" s="48">
        <v>0</v>
      </c>
      <c r="F52" s="49">
        <v>1.35</v>
      </c>
      <c r="G52" s="46" t="s">
        <v>106</v>
      </c>
      <c r="H52" s="46">
        <f>'Wind Conditions'!$C$6</f>
        <v>12</v>
      </c>
      <c r="I52" s="471">
        <f>'Wind Conditions'!$C$20</f>
        <v>9.8021333333333349E-2</v>
      </c>
      <c r="J52" s="56">
        <f>'Wind Conditions'!$D$20</f>
        <v>7.0999999999999994E-2</v>
      </c>
      <c r="K52" s="46" t="str">
        <f t="shared" si="23"/>
        <v>K</v>
      </c>
      <c r="L52" s="46">
        <f t="shared" si="24"/>
        <v>60</v>
      </c>
      <c r="M52" s="46">
        <f>0</f>
        <v>0</v>
      </c>
      <c r="N52" s="45" t="s">
        <v>183</v>
      </c>
      <c r="O52" s="61">
        <f>VLOOKUP(MOD(180+$L52-INTRODUCTION!$E$24,360),'Wave and Current Conditions'!$C$33:$E$44,2,TRUE)</f>
        <v>6.83</v>
      </c>
      <c r="P52" s="61">
        <f>VLOOKUP(MOD(180+$L52-INTRODUCTION!$E$24,360),'Wave and Current Conditions'!$C$33:$E$44,3,TRUE)</f>
        <v>11.52</v>
      </c>
      <c r="Q52" s="46">
        <f t="shared" si="25"/>
        <v>11</v>
      </c>
      <c r="R52" s="46">
        <f t="shared" si="27"/>
        <v>60</v>
      </c>
      <c r="S52" s="550" t="s">
        <v>184</v>
      </c>
      <c r="T52" s="32">
        <f t="shared" si="28"/>
        <v>60</v>
      </c>
      <c r="U52" s="66">
        <f>'Wave and Current Conditions'!$D$99</f>
        <v>0.26</v>
      </c>
      <c r="V52" s="46">
        <v>400</v>
      </c>
      <c r="W52" s="46">
        <v>600</v>
      </c>
      <c r="X52" s="49">
        <v>0.01</v>
      </c>
      <c r="Y52" s="248"/>
      <c r="Z52" s="239"/>
      <c r="AA52" s="239"/>
      <c r="AB52" s="239" t="str">
        <f t="shared" si="29"/>
        <v>'520006011'</v>
      </c>
      <c r="AC52" s="251" t="str">
        <f t="shared" si="20"/>
        <v>'SDE'</v>
      </c>
      <c r="AD52" s="239">
        <f t="shared" si="30"/>
        <v>60</v>
      </c>
      <c r="AE52" s="239">
        <f t="shared" si="31"/>
        <v>12</v>
      </c>
      <c r="AF52" s="239">
        <v>1</v>
      </c>
      <c r="AG52" s="239" t="str">
        <f t="shared" si="32"/>
        <v>'K'</v>
      </c>
      <c r="AH52" s="239">
        <f t="shared" si="21"/>
        <v>30</v>
      </c>
      <c r="AI52" s="268">
        <f t="shared" si="33"/>
        <v>60</v>
      </c>
      <c r="AJ52" s="249">
        <f t="shared" si="34"/>
        <v>6.83</v>
      </c>
      <c r="AK52" s="249">
        <f t="shared" si="35"/>
        <v>11.52</v>
      </c>
      <c r="AL52" s="239">
        <f t="shared" si="10"/>
        <v>2.4</v>
      </c>
      <c r="AM52" s="239">
        <f t="shared" si="36"/>
        <v>11</v>
      </c>
      <c r="AN52" s="239">
        <v>0</v>
      </c>
      <c r="AO52" s="239">
        <v>15</v>
      </c>
      <c r="AP52" s="239">
        <f t="shared" si="12"/>
        <v>2.4</v>
      </c>
      <c r="AQ52" s="239">
        <v>0</v>
      </c>
      <c r="AR52" s="239">
        <v>0</v>
      </c>
      <c r="AS52" s="239">
        <f t="shared" si="37"/>
        <v>60</v>
      </c>
      <c r="AT52" s="239">
        <f t="shared" si="38"/>
        <v>0.26</v>
      </c>
      <c r="AU52" s="239" t="s">
        <v>14</v>
      </c>
      <c r="AV52" s="239" t="s">
        <v>15</v>
      </c>
      <c r="AW52" s="239" t="s">
        <v>14</v>
      </c>
      <c r="AX52" s="239" t="s">
        <v>15</v>
      </c>
      <c r="AY52" s="239">
        <v>0</v>
      </c>
      <c r="AZ52" s="239">
        <v>0</v>
      </c>
      <c r="BA52" s="239">
        <f t="shared" si="22"/>
        <v>1</v>
      </c>
      <c r="BB52" s="239">
        <f t="shared" si="39"/>
        <v>0</v>
      </c>
      <c r="BC52" s="239">
        <f t="shared" si="40"/>
        <v>1000</v>
      </c>
      <c r="BD52" s="239">
        <v>1</v>
      </c>
      <c r="BE52" s="239">
        <v>1</v>
      </c>
      <c r="BF52" s="239">
        <v>1</v>
      </c>
      <c r="BG52" s="239"/>
      <c r="BH52" s="239">
        <v>1</v>
      </c>
      <c r="BI52" s="239">
        <v>1</v>
      </c>
      <c r="BJ52" s="239">
        <f t="shared" si="41"/>
        <v>400</v>
      </c>
      <c r="BK52" s="239">
        <f t="shared" si="19"/>
        <v>1000</v>
      </c>
      <c r="BL52" s="239">
        <v>0</v>
      </c>
    </row>
    <row r="53" spans="1:64" s="33" customFormat="1" ht="12" customHeight="1" x14ac:dyDescent="0.2">
      <c r="A53" s="50" t="str">
        <f t="shared" si="26"/>
        <v>520006012</v>
      </c>
      <c r="B53" s="46">
        <v>5.2</v>
      </c>
      <c r="C53" s="47" t="s">
        <v>219</v>
      </c>
      <c r="D53" s="51" t="s">
        <v>181</v>
      </c>
      <c r="E53" s="52">
        <v>0</v>
      </c>
      <c r="F53" s="53">
        <v>1.35</v>
      </c>
      <c r="G53" s="51" t="s">
        <v>106</v>
      </c>
      <c r="H53" s="51">
        <f>'Wind Conditions'!$C$6</f>
        <v>12</v>
      </c>
      <c r="I53" s="472">
        <f>'Wind Conditions'!$C$20</f>
        <v>9.8021333333333349E-2</v>
      </c>
      <c r="J53" s="57">
        <f>'Wind Conditions'!$D$20</f>
        <v>7.0999999999999994E-2</v>
      </c>
      <c r="K53" s="51" t="str">
        <f t="shared" si="23"/>
        <v>L</v>
      </c>
      <c r="L53" s="51">
        <f t="shared" si="24"/>
        <v>60</v>
      </c>
      <c r="M53" s="46">
        <f>0</f>
        <v>0</v>
      </c>
      <c r="N53" s="50" t="s">
        <v>183</v>
      </c>
      <c r="O53" s="61">
        <f>VLOOKUP(MOD(180+$L53-INTRODUCTION!$E$24,360),'Wave and Current Conditions'!$C$33:$E$44,2,TRUE)</f>
        <v>6.83</v>
      </c>
      <c r="P53" s="61">
        <f>VLOOKUP(MOD(180+$L53-INTRODUCTION!$E$24,360),'Wave and Current Conditions'!$C$33:$E$44,3,TRUE)</f>
        <v>11.52</v>
      </c>
      <c r="Q53" s="51">
        <f t="shared" si="25"/>
        <v>12</v>
      </c>
      <c r="R53" s="51">
        <f t="shared" si="27"/>
        <v>60</v>
      </c>
      <c r="S53" s="551" t="s">
        <v>184</v>
      </c>
      <c r="T53" s="33">
        <f t="shared" si="28"/>
        <v>60</v>
      </c>
      <c r="U53" s="67">
        <f>'Wave and Current Conditions'!$D$99</f>
        <v>0.26</v>
      </c>
      <c r="V53" s="46">
        <v>400</v>
      </c>
      <c r="W53" s="46">
        <v>600</v>
      </c>
      <c r="X53" s="53">
        <v>0.01</v>
      </c>
      <c r="Y53" s="252"/>
      <c r="Z53" s="250"/>
      <c r="AA53" s="250"/>
      <c r="AB53" s="239" t="str">
        <f t="shared" si="29"/>
        <v>'520006012'</v>
      </c>
      <c r="AC53" s="251" t="str">
        <f t="shared" si="20"/>
        <v>'SDE'</v>
      </c>
      <c r="AD53" s="239">
        <f t="shared" si="30"/>
        <v>60</v>
      </c>
      <c r="AE53" s="239">
        <f t="shared" si="31"/>
        <v>12</v>
      </c>
      <c r="AF53" s="239">
        <v>1</v>
      </c>
      <c r="AG53" s="239" t="str">
        <f t="shared" si="32"/>
        <v>'L'</v>
      </c>
      <c r="AH53" s="239">
        <f t="shared" si="21"/>
        <v>30</v>
      </c>
      <c r="AI53" s="268">
        <f t="shared" si="33"/>
        <v>60</v>
      </c>
      <c r="AJ53" s="249">
        <f t="shared" si="34"/>
        <v>6.83</v>
      </c>
      <c r="AK53" s="249">
        <f t="shared" si="35"/>
        <v>11.52</v>
      </c>
      <c r="AL53" s="239">
        <f t="shared" si="10"/>
        <v>2.4</v>
      </c>
      <c r="AM53" s="239">
        <f t="shared" si="36"/>
        <v>12</v>
      </c>
      <c r="AN53" s="239">
        <v>0</v>
      </c>
      <c r="AO53" s="239">
        <v>15</v>
      </c>
      <c r="AP53" s="239">
        <f t="shared" si="12"/>
        <v>2.4</v>
      </c>
      <c r="AQ53" s="239">
        <v>0</v>
      </c>
      <c r="AR53" s="239">
        <v>0</v>
      </c>
      <c r="AS53" s="239">
        <f t="shared" si="37"/>
        <v>60</v>
      </c>
      <c r="AT53" s="239">
        <f t="shared" si="38"/>
        <v>0.26</v>
      </c>
      <c r="AU53" s="239" t="s">
        <v>14</v>
      </c>
      <c r="AV53" s="239" t="s">
        <v>15</v>
      </c>
      <c r="AW53" s="239" t="s">
        <v>14</v>
      </c>
      <c r="AX53" s="239" t="s">
        <v>15</v>
      </c>
      <c r="AY53" s="239">
        <v>0</v>
      </c>
      <c r="AZ53" s="239">
        <v>0</v>
      </c>
      <c r="BA53" s="239">
        <f t="shared" si="22"/>
        <v>1</v>
      </c>
      <c r="BB53" s="239">
        <f t="shared" si="39"/>
        <v>0</v>
      </c>
      <c r="BC53" s="239">
        <f t="shared" si="40"/>
        <v>1000</v>
      </c>
      <c r="BD53" s="239">
        <v>1</v>
      </c>
      <c r="BE53" s="239">
        <v>1</v>
      </c>
      <c r="BF53" s="239">
        <v>1</v>
      </c>
      <c r="BG53" s="239"/>
      <c r="BH53" s="239">
        <v>1</v>
      </c>
      <c r="BI53" s="239">
        <v>1</v>
      </c>
      <c r="BJ53" s="239">
        <f t="shared" si="41"/>
        <v>400</v>
      </c>
      <c r="BK53" s="239">
        <f t="shared" si="19"/>
        <v>1000</v>
      </c>
      <c r="BL53" s="239">
        <v>0</v>
      </c>
    </row>
    <row r="54" spans="1:64" s="32" customFormat="1" ht="12" customHeight="1" x14ac:dyDescent="0.2">
      <c r="A54" s="45" t="str">
        <f t="shared" si="26"/>
        <v>520006013</v>
      </c>
      <c r="B54" s="46">
        <v>5.2</v>
      </c>
      <c r="C54" s="47" t="s">
        <v>219</v>
      </c>
      <c r="D54" s="46" t="s">
        <v>181</v>
      </c>
      <c r="E54" s="48">
        <v>0</v>
      </c>
      <c r="F54" s="49">
        <v>1.35</v>
      </c>
      <c r="G54" s="46" t="s">
        <v>106</v>
      </c>
      <c r="H54" s="46">
        <f>'Wind Conditions'!$C$6</f>
        <v>12</v>
      </c>
      <c r="I54" s="471">
        <f>'Wind Conditions'!$C$20</f>
        <v>9.8021333333333349E-2</v>
      </c>
      <c r="J54" s="56">
        <f>'Wind Conditions'!$D$20</f>
        <v>7.0999999999999994E-2</v>
      </c>
      <c r="K54" s="46" t="str">
        <f t="shared" si="23"/>
        <v>M</v>
      </c>
      <c r="L54" s="46">
        <f t="shared" si="24"/>
        <v>60</v>
      </c>
      <c r="M54" s="46">
        <f>0</f>
        <v>0</v>
      </c>
      <c r="N54" s="45" t="s">
        <v>183</v>
      </c>
      <c r="O54" s="61">
        <f>VLOOKUP(MOD(180+$L54-INTRODUCTION!$E$24,360),'Wave and Current Conditions'!$C$33:$E$44,2,TRUE)</f>
        <v>6.83</v>
      </c>
      <c r="P54" s="61">
        <f>VLOOKUP(MOD(180+$L54-INTRODUCTION!$E$24,360),'Wave and Current Conditions'!$C$33:$E$44,3,TRUE)</f>
        <v>11.52</v>
      </c>
      <c r="Q54" s="46">
        <f t="shared" si="25"/>
        <v>13</v>
      </c>
      <c r="R54" s="46">
        <f t="shared" si="27"/>
        <v>60</v>
      </c>
      <c r="S54" s="550" t="s">
        <v>184</v>
      </c>
      <c r="T54" s="32">
        <f t="shared" si="28"/>
        <v>60</v>
      </c>
      <c r="U54" s="66">
        <f>'Wave and Current Conditions'!$D$99</f>
        <v>0.26</v>
      </c>
      <c r="V54" s="46">
        <v>400</v>
      </c>
      <c r="W54" s="46">
        <v>600</v>
      </c>
      <c r="X54" s="49">
        <v>0.01</v>
      </c>
      <c r="Y54" s="248"/>
      <c r="Z54" s="239"/>
      <c r="AA54" s="239"/>
      <c r="AB54" s="239" t="str">
        <f t="shared" si="29"/>
        <v>'520006013'</v>
      </c>
      <c r="AC54" s="251" t="str">
        <f t="shared" si="20"/>
        <v>'SDE'</v>
      </c>
      <c r="AD54" s="239">
        <f t="shared" si="30"/>
        <v>60</v>
      </c>
      <c r="AE54" s="239">
        <f t="shared" si="31"/>
        <v>12</v>
      </c>
      <c r="AF54" s="239">
        <v>1</v>
      </c>
      <c r="AG54" s="239" t="str">
        <f t="shared" si="32"/>
        <v>'M'</v>
      </c>
      <c r="AH54" s="239">
        <f t="shared" si="21"/>
        <v>30</v>
      </c>
      <c r="AI54" s="268">
        <f t="shared" si="33"/>
        <v>60</v>
      </c>
      <c r="AJ54" s="249">
        <f t="shared" si="34"/>
        <v>6.83</v>
      </c>
      <c r="AK54" s="249">
        <f t="shared" si="35"/>
        <v>11.52</v>
      </c>
      <c r="AL54" s="239">
        <f t="shared" si="10"/>
        <v>2.4</v>
      </c>
      <c r="AM54" s="239">
        <f t="shared" si="36"/>
        <v>13</v>
      </c>
      <c r="AN54" s="239">
        <v>0</v>
      </c>
      <c r="AO54" s="239">
        <v>15</v>
      </c>
      <c r="AP54" s="239">
        <f t="shared" si="12"/>
        <v>2.4</v>
      </c>
      <c r="AQ54" s="239">
        <v>0</v>
      </c>
      <c r="AR54" s="239">
        <v>0</v>
      </c>
      <c r="AS54" s="239">
        <f t="shared" si="37"/>
        <v>60</v>
      </c>
      <c r="AT54" s="239">
        <f t="shared" si="38"/>
        <v>0.26</v>
      </c>
      <c r="AU54" s="239" t="s">
        <v>14</v>
      </c>
      <c r="AV54" s="239" t="s">
        <v>15</v>
      </c>
      <c r="AW54" s="239" t="s">
        <v>14</v>
      </c>
      <c r="AX54" s="239" t="s">
        <v>15</v>
      </c>
      <c r="AY54" s="239">
        <v>0</v>
      </c>
      <c r="AZ54" s="239">
        <v>0</v>
      </c>
      <c r="BA54" s="239">
        <f t="shared" si="22"/>
        <v>1</v>
      </c>
      <c r="BB54" s="239">
        <f t="shared" si="39"/>
        <v>0</v>
      </c>
      <c r="BC54" s="239">
        <f t="shared" si="40"/>
        <v>1000</v>
      </c>
      <c r="BD54" s="239">
        <v>1</v>
      </c>
      <c r="BE54" s="239">
        <v>1</v>
      </c>
      <c r="BF54" s="239">
        <v>1</v>
      </c>
      <c r="BG54" s="239"/>
      <c r="BH54" s="239">
        <v>1</v>
      </c>
      <c r="BI54" s="239">
        <v>1</v>
      </c>
      <c r="BJ54" s="239">
        <f t="shared" si="41"/>
        <v>400</v>
      </c>
      <c r="BK54" s="239">
        <f t="shared" si="19"/>
        <v>1000</v>
      </c>
      <c r="BL54" s="239">
        <v>0</v>
      </c>
    </row>
    <row r="55" spans="1:64" s="32" customFormat="1" ht="12" customHeight="1" x14ac:dyDescent="0.2">
      <c r="A55" s="45" t="str">
        <f t="shared" si="26"/>
        <v>520006014</v>
      </c>
      <c r="B55" s="46">
        <v>5.2</v>
      </c>
      <c r="C55" s="47" t="s">
        <v>219</v>
      </c>
      <c r="D55" s="46" t="s">
        <v>181</v>
      </c>
      <c r="E55" s="48">
        <v>0</v>
      </c>
      <c r="F55" s="49">
        <v>1.35</v>
      </c>
      <c r="G55" s="46" t="s">
        <v>106</v>
      </c>
      <c r="H55" s="46">
        <f>'Wind Conditions'!$C$6</f>
        <v>12</v>
      </c>
      <c r="I55" s="471">
        <f>'Wind Conditions'!$C$20</f>
        <v>9.8021333333333349E-2</v>
      </c>
      <c r="J55" s="56">
        <f>'Wind Conditions'!$D$20</f>
        <v>7.0999999999999994E-2</v>
      </c>
      <c r="K55" s="46" t="str">
        <f t="shared" si="23"/>
        <v>N</v>
      </c>
      <c r="L55" s="46">
        <f t="shared" si="24"/>
        <v>60</v>
      </c>
      <c r="M55" s="46">
        <f>0</f>
        <v>0</v>
      </c>
      <c r="N55" s="45" t="s">
        <v>183</v>
      </c>
      <c r="O55" s="61">
        <f>VLOOKUP(MOD(180+$L55-INTRODUCTION!$E$24,360),'Wave and Current Conditions'!$C$33:$E$44,2,TRUE)</f>
        <v>6.83</v>
      </c>
      <c r="P55" s="61">
        <f>VLOOKUP(MOD(180+$L55-INTRODUCTION!$E$24,360),'Wave and Current Conditions'!$C$33:$E$44,3,TRUE)</f>
        <v>11.52</v>
      </c>
      <c r="Q55" s="46">
        <f t="shared" si="25"/>
        <v>14</v>
      </c>
      <c r="R55" s="46">
        <f t="shared" si="27"/>
        <v>60</v>
      </c>
      <c r="S55" s="550" t="s">
        <v>184</v>
      </c>
      <c r="T55" s="32">
        <f t="shared" si="28"/>
        <v>60</v>
      </c>
      <c r="U55" s="66">
        <f>'Wave and Current Conditions'!$D$99</f>
        <v>0.26</v>
      </c>
      <c r="V55" s="46">
        <v>400</v>
      </c>
      <c r="W55" s="46">
        <v>600</v>
      </c>
      <c r="X55" s="49">
        <v>0.01</v>
      </c>
      <c r="Y55" s="248"/>
      <c r="Z55" s="239"/>
      <c r="AA55" s="239"/>
      <c r="AB55" s="239" t="str">
        <f t="shared" si="29"/>
        <v>'520006014'</v>
      </c>
      <c r="AC55" s="251" t="str">
        <f t="shared" si="20"/>
        <v>'SDE'</v>
      </c>
      <c r="AD55" s="239">
        <f t="shared" si="30"/>
        <v>60</v>
      </c>
      <c r="AE55" s="239">
        <f t="shared" si="31"/>
        <v>12</v>
      </c>
      <c r="AF55" s="239">
        <v>1</v>
      </c>
      <c r="AG55" s="239" t="str">
        <f t="shared" si="32"/>
        <v>'N'</v>
      </c>
      <c r="AH55" s="239">
        <f t="shared" si="21"/>
        <v>30</v>
      </c>
      <c r="AI55" s="268">
        <f t="shared" si="33"/>
        <v>60</v>
      </c>
      <c r="AJ55" s="249">
        <f t="shared" si="34"/>
        <v>6.83</v>
      </c>
      <c r="AK55" s="249">
        <f t="shared" si="35"/>
        <v>11.52</v>
      </c>
      <c r="AL55" s="239">
        <f t="shared" si="10"/>
        <v>2.4</v>
      </c>
      <c r="AM55" s="239">
        <f t="shared" si="36"/>
        <v>14</v>
      </c>
      <c r="AN55" s="239">
        <v>0</v>
      </c>
      <c r="AO55" s="239">
        <v>15</v>
      </c>
      <c r="AP55" s="239">
        <f t="shared" si="12"/>
        <v>2.4</v>
      </c>
      <c r="AQ55" s="239">
        <v>0</v>
      </c>
      <c r="AR55" s="239">
        <v>0</v>
      </c>
      <c r="AS55" s="239">
        <f t="shared" si="37"/>
        <v>60</v>
      </c>
      <c r="AT55" s="239">
        <f t="shared" si="38"/>
        <v>0.26</v>
      </c>
      <c r="AU55" s="239" t="s">
        <v>14</v>
      </c>
      <c r="AV55" s="239" t="s">
        <v>15</v>
      </c>
      <c r="AW55" s="239" t="s">
        <v>14</v>
      </c>
      <c r="AX55" s="239" t="s">
        <v>15</v>
      </c>
      <c r="AY55" s="239">
        <v>0</v>
      </c>
      <c r="AZ55" s="239">
        <v>0</v>
      </c>
      <c r="BA55" s="239">
        <f t="shared" si="22"/>
        <v>1</v>
      </c>
      <c r="BB55" s="239">
        <f t="shared" si="39"/>
        <v>0</v>
      </c>
      <c r="BC55" s="239">
        <f t="shared" si="40"/>
        <v>1000</v>
      </c>
      <c r="BD55" s="239">
        <v>1</v>
      </c>
      <c r="BE55" s="239">
        <v>1</v>
      </c>
      <c r="BF55" s="239">
        <v>1</v>
      </c>
      <c r="BG55" s="239"/>
      <c r="BH55" s="239">
        <v>1</v>
      </c>
      <c r="BI55" s="239">
        <v>1</v>
      </c>
      <c r="BJ55" s="239">
        <f t="shared" si="41"/>
        <v>400</v>
      </c>
      <c r="BK55" s="239">
        <f t="shared" si="19"/>
        <v>1000</v>
      </c>
      <c r="BL55" s="239">
        <v>0</v>
      </c>
    </row>
    <row r="56" spans="1:64" s="33" customFormat="1" ht="12" customHeight="1" x14ac:dyDescent="0.2">
      <c r="A56" s="45" t="str">
        <f t="shared" si="26"/>
        <v>520006015</v>
      </c>
      <c r="B56" s="46">
        <v>5.2</v>
      </c>
      <c r="C56" s="47" t="s">
        <v>219</v>
      </c>
      <c r="D56" s="46" t="s">
        <v>181</v>
      </c>
      <c r="E56" s="48">
        <v>0</v>
      </c>
      <c r="F56" s="49">
        <v>1.35</v>
      </c>
      <c r="G56" s="46" t="s">
        <v>106</v>
      </c>
      <c r="H56" s="46">
        <f>'Wind Conditions'!$C$6</f>
        <v>12</v>
      </c>
      <c r="I56" s="471">
        <f>'Wind Conditions'!$C$20</f>
        <v>9.8021333333333349E-2</v>
      </c>
      <c r="J56" s="56">
        <f>'Wind Conditions'!$D$20</f>
        <v>7.0999999999999994E-2</v>
      </c>
      <c r="K56" s="46" t="str">
        <f t="shared" si="23"/>
        <v>O</v>
      </c>
      <c r="L56" s="46">
        <f t="shared" si="24"/>
        <v>60</v>
      </c>
      <c r="M56" s="46">
        <f>0</f>
        <v>0</v>
      </c>
      <c r="N56" s="45" t="s">
        <v>183</v>
      </c>
      <c r="O56" s="61">
        <f>VLOOKUP(MOD(180+$L56-INTRODUCTION!$E$24,360),'Wave and Current Conditions'!$C$33:$E$44,2,TRUE)</f>
        <v>6.83</v>
      </c>
      <c r="P56" s="61">
        <f>VLOOKUP(MOD(180+$L56-INTRODUCTION!$E$24,360),'Wave and Current Conditions'!$C$33:$E$44,3,TRUE)</f>
        <v>11.52</v>
      </c>
      <c r="Q56" s="46">
        <f t="shared" si="25"/>
        <v>15</v>
      </c>
      <c r="R56" s="46">
        <f t="shared" si="27"/>
        <v>60</v>
      </c>
      <c r="S56" s="550" t="s">
        <v>184</v>
      </c>
      <c r="T56" s="32">
        <f t="shared" si="28"/>
        <v>60</v>
      </c>
      <c r="U56" s="66">
        <f>'Wave and Current Conditions'!$D$99</f>
        <v>0.26</v>
      </c>
      <c r="V56" s="46">
        <v>400</v>
      </c>
      <c r="W56" s="46">
        <v>600</v>
      </c>
      <c r="X56" s="49">
        <v>0.01</v>
      </c>
      <c r="Y56" s="248"/>
      <c r="Z56" s="250"/>
      <c r="AA56" s="250"/>
      <c r="AB56" s="239" t="str">
        <f t="shared" si="29"/>
        <v>'520006015'</v>
      </c>
      <c r="AC56" s="251" t="str">
        <f t="shared" si="20"/>
        <v>'SDE'</v>
      </c>
      <c r="AD56" s="239">
        <f t="shared" si="30"/>
        <v>60</v>
      </c>
      <c r="AE56" s="239">
        <f t="shared" si="31"/>
        <v>12</v>
      </c>
      <c r="AF56" s="239">
        <v>1</v>
      </c>
      <c r="AG56" s="239" t="str">
        <f t="shared" si="32"/>
        <v>'O'</v>
      </c>
      <c r="AH56" s="239">
        <f t="shared" si="21"/>
        <v>30</v>
      </c>
      <c r="AI56" s="268">
        <f t="shared" si="33"/>
        <v>60</v>
      </c>
      <c r="AJ56" s="249">
        <f t="shared" si="34"/>
        <v>6.83</v>
      </c>
      <c r="AK56" s="249">
        <f t="shared" si="35"/>
        <v>11.52</v>
      </c>
      <c r="AL56" s="239">
        <f t="shared" si="10"/>
        <v>2.4</v>
      </c>
      <c r="AM56" s="239">
        <f t="shared" si="36"/>
        <v>15</v>
      </c>
      <c r="AN56" s="239">
        <v>0</v>
      </c>
      <c r="AO56" s="239">
        <v>15</v>
      </c>
      <c r="AP56" s="239">
        <f t="shared" si="12"/>
        <v>2.4</v>
      </c>
      <c r="AQ56" s="239">
        <v>0</v>
      </c>
      <c r="AR56" s="239">
        <v>0</v>
      </c>
      <c r="AS56" s="239">
        <f t="shared" si="37"/>
        <v>60</v>
      </c>
      <c r="AT56" s="239">
        <f t="shared" si="38"/>
        <v>0.26</v>
      </c>
      <c r="AU56" s="239" t="s">
        <v>14</v>
      </c>
      <c r="AV56" s="239" t="s">
        <v>15</v>
      </c>
      <c r="AW56" s="239" t="s">
        <v>14</v>
      </c>
      <c r="AX56" s="239" t="s">
        <v>15</v>
      </c>
      <c r="AY56" s="239">
        <v>0</v>
      </c>
      <c r="AZ56" s="239">
        <v>0</v>
      </c>
      <c r="BA56" s="239">
        <f t="shared" si="22"/>
        <v>1</v>
      </c>
      <c r="BB56" s="239">
        <f t="shared" si="39"/>
        <v>0</v>
      </c>
      <c r="BC56" s="239">
        <f t="shared" si="40"/>
        <v>1000</v>
      </c>
      <c r="BD56" s="239">
        <v>1</v>
      </c>
      <c r="BE56" s="239">
        <v>1</v>
      </c>
      <c r="BF56" s="239">
        <v>1</v>
      </c>
      <c r="BG56" s="239"/>
      <c r="BH56" s="239">
        <v>1</v>
      </c>
      <c r="BI56" s="239">
        <v>1</v>
      </c>
      <c r="BJ56" s="239">
        <f t="shared" si="41"/>
        <v>400</v>
      </c>
      <c r="BK56" s="239">
        <f t="shared" si="19"/>
        <v>1000</v>
      </c>
      <c r="BL56" s="239">
        <v>0</v>
      </c>
    </row>
    <row r="57" spans="1:64" s="32" customFormat="1" ht="12" customHeight="1" x14ac:dyDescent="0.2">
      <c r="A57" s="45" t="str">
        <f t="shared" si="26"/>
        <v>520006016</v>
      </c>
      <c r="B57" s="46">
        <v>5.2</v>
      </c>
      <c r="C57" s="47" t="s">
        <v>219</v>
      </c>
      <c r="D57" s="46" t="s">
        <v>181</v>
      </c>
      <c r="E57" s="48">
        <v>0</v>
      </c>
      <c r="F57" s="49">
        <v>1.35</v>
      </c>
      <c r="G57" s="45" t="s">
        <v>106</v>
      </c>
      <c r="H57" s="46">
        <f>'Wind Conditions'!$C$6</f>
        <v>12</v>
      </c>
      <c r="I57" s="471">
        <f>'Wind Conditions'!$C$20</f>
        <v>9.8021333333333349E-2</v>
      </c>
      <c r="J57" s="56">
        <f>'Wind Conditions'!$D$20</f>
        <v>7.0999999999999994E-2</v>
      </c>
      <c r="K57" s="46" t="str">
        <f t="shared" si="23"/>
        <v>P</v>
      </c>
      <c r="L57" s="46">
        <f t="shared" si="24"/>
        <v>60</v>
      </c>
      <c r="M57" s="46">
        <f>0</f>
        <v>0</v>
      </c>
      <c r="N57" s="45" t="s">
        <v>183</v>
      </c>
      <c r="O57" s="61">
        <f>VLOOKUP(MOD(180+$L57-INTRODUCTION!$E$24,360),'Wave and Current Conditions'!$C$33:$E$44,2,TRUE)</f>
        <v>6.83</v>
      </c>
      <c r="P57" s="61">
        <f>VLOOKUP(MOD(180+$L57-INTRODUCTION!$E$24,360),'Wave and Current Conditions'!$C$33:$E$44,3,TRUE)</f>
        <v>11.52</v>
      </c>
      <c r="Q57" s="46">
        <f t="shared" si="25"/>
        <v>16</v>
      </c>
      <c r="R57" s="46">
        <f t="shared" si="27"/>
        <v>60</v>
      </c>
      <c r="S57" s="550" t="s">
        <v>184</v>
      </c>
      <c r="T57" s="32">
        <f t="shared" si="28"/>
        <v>60</v>
      </c>
      <c r="U57" s="66">
        <f>'Wave and Current Conditions'!$D$99</f>
        <v>0.26</v>
      </c>
      <c r="V57" s="46">
        <v>400</v>
      </c>
      <c r="W57" s="46">
        <v>600</v>
      </c>
      <c r="X57" s="49">
        <v>0.01</v>
      </c>
      <c r="Y57" s="248"/>
      <c r="Z57" s="239"/>
      <c r="AA57" s="239"/>
      <c r="AB57" s="239" t="str">
        <f t="shared" si="29"/>
        <v>'520006016'</v>
      </c>
      <c r="AC57" s="251" t="str">
        <f t="shared" si="20"/>
        <v>'SDE'</v>
      </c>
      <c r="AD57" s="239">
        <f t="shared" si="30"/>
        <v>60</v>
      </c>
      <c r="AE57" s="239">
        <f t="shared" si="31"/>
        <v>12</v>
      </c>
      <c r="AF57" s="239">
        <v>1</v>
      </c>
      <c r="AG57" s="239" t="str">
        <f t="shared" si="32"/>
        <v>'P'</v>
      </c>
      <c r="AH57" s="239">
        <f t="shared" si="21"/>
        <v>30</v>
      </c>
      <c r="AI57" s="268">
        <f t="shared" si="33"/>
        <v>60</v>
      </c>
      <c r="AJ57" s="249">
        <f t="shared" si="34"/>
        <v>6.83</v>
      </c>
      <c r="AK57" s="249">
        <f t="shared" si="35"/>
        <v>11.52</v>
      </c>
      <c r="AL57" s="239">
        <f t="shared" si="10"/>
        <v>2.4</v>
      </c>
      <c r="AM57" s="239">
        <f t="shared" si="36"/>
        <v>16</v>
      </c>
      <c r="AN57" s="239">
        <v>0</v>
      </c>
      <c r="AO57" s="239">
        <v>15</v>
      </c>
      <c r="AP57" s="239">
        <f t="shared" si="12"/>
        <v>2.4</v>
      </c>
      <c r="AQ57" s="239">
        <v>0</v>
      </c>
      <c r="AR57" s="239">
        <v>0</v>
      </c>
      <c r="AS57" s="239">
        <f t="shared" si="37"/>
        <v>60</v>
      </c>
      <c r="AT57" s="239">
        <f t="shared" si="38"/>
        <v>0.26</v>
      </c>
      <c r="AU57" s="239" t="s">
        <v>14</v>
      </c>
      <c r="AV57" s="239" t="s">
        <v>15</v>
      </c>
      <c r="AW57" s="239" t="s">
        <v>14</v>
      </c>
      <c r="AX57" s="239" t="s">
        <v>15</v>
      </c>
      <c r="AY57" s="239">
        <v>0</v>
      </c>
      <c r="AZ57" s="239">
        <v>0</v>
      </c>
      <c r="BA57" s="239">
        <f t="shared" si="22"/>
        <v>1</v>
      </c>
      <c r="BB57" s="239">
        <f t="shared" si="39"/>
        <v>0</v>
      </c>
      <c r="BC57" s="239">
        <f t="shared" si="40"/>
        <v>1000</v>
      </c>
      <c r="BD57" s="239">
        <v>1</v>
      </c>
      <c r="BE57" s="239">
        <v>1</v>
      </c>
      <c r="BF57" s="239">
        <v>1</v>
      </c>
      <c r="BG57" s="239"/>
      <c r="BH57" s="239">
        <v>1</v>
      </c>
      <c r="BI57" s="239">
        <v>1</v>
      </c>
      <c r="BJ57" s="239">
        <f t="shared" si="41"/>
        <v>400</v>
      </c>
      <c r="BK57" s="239">
        <f t="shared" si="19"/>
        <v>1000</v>
      </c>
      <c r="BL57" s="239">
        <v>0</v>
      </c>
    </row>
    <row r="58" spans="1:64" s="32" customFormat="1" ht="12" customHeight="1" x14ac:dyDescent="0.2">
      <c r="A58" s="45" t="str">
        <f t="shared" si="26"/>
        <v>520006017</v>
      </c>
      <c r="B58" s="46">
        <v>5.2</v>
      </c>
      <c r="C58" s="47" t="s">
        <v>219</v>
      </c>
      <c r="D58" s="46" t="s">
        <v>181</v>
      </c>
      <c r="E58" s="48">
        <v>0</v>
      </c>
      <c r="F58" s="49">
        <v>1.35</v>
      </c>
      <c r="G58" s="46" t="s">
        <v>106</v>
      </c>
      <c r="H58" s="46">
        <f>'Wind Conditions'!$C$6</f>
        <v>12</v>
      </c>
      <c r="I58" s="471">
        <f>'Wind Conditions'!$C$20</f>
        <v>9.8021333333333349E-2</v>
      </c>
      <c r="J58" s="56">
        <f>'Wind Conditions'!$D$20</f>
        <v>7.0999999999999994E-2</v>
      </c>
      <c r="K58" s="46" t="str">
        <f t="shared" si="23"/>
        <v>Q</v>
      </c>
      <c r="L58" s="46">
        <f t="shared" si="24"/>
        <v>60</v>
      </c>
      <c r="M58" s="46">
        <f>0</f>
        <v>0</v>
      </c>
      <c r="N58" s="45" t="s">
        <v>183</v>
      </c>
      <c r="O58" s="61">
        <f>VLOOKUP(MOD(180+$L58-INTRODUCTION!$E$24,360),'Wave and Current Conditions'!$C$33:$E$44,2,TRUE)</f>
        <v>6.83</v>
      </c>
      <c r="P58" s="61">
        <f>VLOOKUP(MOD(180+$L58-INTRODUCTION!$E$24,360),'Wave and Current Conditions'!$C$33:$E$44,3,TRUE)</f>
        <v>11.52</v>
      </c>
      <c r="Q58" s="46">
        <f t="shared" si="25"/>
        <v>17</v>
      </c>
      <c r="R58" s="46">
        <f t="shared" si="27"/>
        <v>60</v>
      </c>
      <c r="S58" s="550" t="s">
        <v>184</v>
      </c>
      <c r="T58" s="32">
        <f t="shared" si="28"/>
        <v>60</v>
      </c>
      <c r="U58" s="66">
        <f>'Wave and Current Conditions'!$D$99</f>
        <v>0.26</v>
      </c>
      <c r="V58" s="46">
        <v>400</v>
      </c>
      <c r="W58" s="46">
        <v>600</v>
      </c>
      <c r="X58" s="49">
        <v>0.01</v>
      </c>
      <c r="Y58" s="248"/>
      <c r="Z58" s="239"/>
      <c r="AA58" s="239"/>
      <c r="AB58" s="239" t="str">
        <f t="shared" si="29"/>
        <v>'520006017'</v>
      </c>
      <c r="AC58" s="251" t="str">
        <f t="shared" si="20"/>
        <v>'SDE'</v>
      </c>
      <c r="AD58" s="239">
        <f t="shared" si="30"/>
        <v>60</v>
      </c>
      <c r="AE58" s="239">
        <f t="shared" si="31"/>
        <v>12</v>
      </c>
      <c r="AF58" s="239">
        <v>1</v>
      </c>
      <c r="AG58" s="239" t="str">
        <f t="shared" si="32"/>
        <v>'Q'</v>
      </c>
      <c r="AH58" s="239">
        <f t="shared" si="21"/>
        <v>30</v>
      </c>
      <c r="AI58" s="268">
        <f t="shared" si="33"/>
        <v>60</v>
      </c>
      <c r="AJ58" s="249">
        <f t="shared" si="34"/>
        <v>6.83</v>
      </c>
      <c r="AK58" s="249">
        <f t="shared" si="35"/>
        <v>11.52</v>
      </c>
      <c r="AL58" s="239">
        <f t="shared" si="10"/>
        <v>2.4</v>
      </c>
      <c r="AM58" s="239">
        <f t="shared" si="36"/>
        <v>17</v>
      </c>
      <c r="AN58" s="239">
        <v>0</v>
      </c>
      <c r="AO58" s="239">
        <v>15</v>
      </c>
      <c r="AP58" s="239">
        <f t="shared" si="12"/>
        <v>2.4</v>
      </c>
      <c r="AQ58" s="239">
        <v>0</v>
      </c>
      <c r="AR58" s="239">
        <v>0</v>
      </c>
      <c r="AS58" s="239">
        <f t="shared" si="37"/>
        <v>60</v>
      </c>
      <c r="AT58" s="239">
        <f t="shared" si="38"/>
        <v>0.26</v>
      </c>
      <c r="AU58" s="239" t="s">
        <v>14</v>
      </c>
      <c r="AV58" s="239" t="s">
        <v>15</v>
      </c>
      <c r="AW58" s="239" t="s">
        <v>14</v>
      </c>
      <c r="AX58" s="239" t="s">
        <v>15</v>
      </c>
      <c r="AY58" s="239">
        <v>0</v>
      </c>
      <c r="AZ58" s="239">
        <v>0</v>
      </c>
      <c r="BA58" s="239">
        <f t="shared" si="22"/>
        <v>1</v>
      </c>
      <c r="BB58" s="239">
        <f t="shared" si="39"/>
        <v>0</v>
      </c>
      <c r="BC58" s="239">
        <f t="shared" si="40"/>
        <v>1000</v>
      </c>
      <c r="BD58" s="239">
        <v>1</v>
      </c>
      <c r="BE58" s="239">
        <v>1</v>
      </c>
      <c r="BF58" s="239">
        <v>1</v>
      </c>
      <c r="BG58" s="239"/>
      <c r="BH58" s="239">
        <v>1</v>
      </c>
      <c r="BI58" s="239">
        <v>1</v>
      </c>
      <c r="BJ58" s="239">
        <f t="shared" si="41"/>
        <v>400</v>
      </c>
      <c r="BK58" s="239">
        <f t="shared" si="19"/>
        <v>1000</v>
      </c>
      <c r="BL58" s="239">
        <v>0</v>
      </c>
    </row>
    <row r="59" spans="1:64" s="33" customFormat="1" ht="12" customHeight="1" x14ac:dyDescent="0.2">
      <c r="A59" s="50" t="str">
        <f t="shared" si="26"/>
        <v>520006018</v>
      </c>
      <c r="B59" s="46">
        <v>5.2</v>
      </c>
      <c r="C59" s="47" t="s">
        <v>219</v>
      </c>
      <c r="D59" s="51" t="s">
        <v>181</v>
      </c>
      <c r="E59" s="52">
        <v>0</v>
      </c>
      <c r="F59" s="53">
        <v>1.35</v>
      </c>
      <c r="G59" s="51" t="s">
        <v>106</v>
      </c>
      <c r="H59" s="51">
        <f>'Wind Conditions'!$C$6</f>
        <v>12</v>
      </c>
      <c r="I59" s="472">
        <f>'Wind Conditions'!$C$20</f>
        <v>9.8021333333333349E-2</v>
      </c>
      <c r="J59" s="57">
        <f>'Wind Conditions'!$D$20</f>
        <v>7.0999999999999994E-2</v>
      </c>
      <c r="K59" s="51" t="str">
        <f t="shared" si="23"/>
        <v>R</v>
      </c>
      <c r="L59" s="51">
        <f t="shared" si="24"/>
        <v>60</v>
      </c>
      <c r="M59" s="46">
        <f>0</f>
        <v>0</v>
      </c>
      <c r="N59" s="50" t="s">
        <v>183</v>
      </c>
      <c r="O59" s="61">
        <f>VLOOKUP(MOD(180+$L59-INTRODUCTION!$E$24,360),'Wave and Current Conditions'!$C$33:$E$44,2,TRUE)</f>
        <v>6.83</v>
      </c>
      <c r="P59" s="61">
        <f>VLOOKUP(MOD(180+$L59-INTRODUCTION!$E$24,360),'Wave and Current Conditions'!$C$33:$E$44,3,TRUE)</f>
        <v>11.52</v>
      </c>
      <c r="Q59" s="51">
        <f t="shared" si="25"/>
        <v>18</v>
      </c>
      <c r="R59" s="51">
        <f t="shared" si="27"/>
        <v>60</v>
      </c>
      <c r="S59" s="551" t="s">
        <v>184</v>
      </c>
      <c r="T59" s="33">
        <f t="shared" si="28"/>
        <v>60</v>
      </c>
      <c r="U59" s="67">
        <f>'Wave and Current Conditions'!$D$99</f>
        <v>0.26</v>
      </c>
      <c r="V59" s="46">
        <v>400</v>
      </c>
      <c r="W59" s="46">
        <v>600</v>
      </c>
      <c r="X59" s="53">
        <v>0.01</v>
      </c>
      <c r="Y59" s="252"/>
      <c r="Z59" s="250"/>
      <c r="AA59" s="250"/>
      <c r="AB59" s="239" t="str">
        <f t="shared" si="29"/>
        <v>'520006018'</v>
      </c>
      <c r="AC59" s="251" t="str">
        <f t="shared" si="20"/>
        <v>'SDE'</v>
      </c>
      <c r="AD59" s="239">
        <f t="shared" si="30"/>
        <v>60</v>
      </c>
      <c r="AE59" s="239">
        <f t="shared" si="31"/>
        <v>12</v>
      </c>
      <c r="AF59" s="239">
        <v>1</v>
      </c>
      <c r="AG59" s="239" t="str">
        <f t="shared" si="32"/>
        <v>'R'</v>
      </c>
      <c r="AH59" s="239">
        <f t="shared" si="21"/>
        <v>30</v>
      </c>
      <c r="AI59" s="268">
        <f t="shared" si="33"/>
        <v>60</v>
      </c>
      <c r="AJ59" s="249">
        <f t="shared" si="34"/>
        <v>6.83</v>
      </c>
      <c r="AK59" s="249">
        <f t="shared" si="35"/>
        <v>11.52</v>
      </c>
      <c r="AL59" s="239">
        <f t="shared" si="10"/>
        <v>2.4</v>
      </c>
      <c r="AM59" s="239">
        <f t="shared" si="36"/>
        <v>18</v>
      </c>
      <c r="AN59" s="239">
        <v>0</v>
      </c>
      <c r="AO59" s="239">
        <v>15</v>
      </c>
      <c r="AP59" s="239">
        <f t="shared" si="12"/>
        <v>2.4</v>
      </c>
      <c r="AQ59" s="239">
        <v>0</v>
      </c>
      <c r="AR59" s="239">
        <v>0</v>
      </c>
      <c r="AS59" s="239">
        <f t="shared" si="37"/>
        <v>60</v>
      </c>
      <c r="AT59" s="239">
        <f t="shared" si="38"/>
        <v>0.26</v>
      </c>
      <c r="AU59" s="239" t="s">
        <v>14</v>
      </c>
      <c r="AV59" s="239" t="s">
        <v>15</v>
      </c>
      <c r="AW59" s="239" t="s">
        <v>14</v>
      </c>
      <c r="AX59" s="239" t="s">
        <v>15</v>
      </c>
      <c r="AY59" s="239">
        <v>0</v>
      </c>
      <c r="AZ59" s="239">
        <v>0</v>
      </c>
      <c r="BA59" s="239">
        <f t="shared" si="22"/>
        <v>1</v>
      </c>
      <c r="BB59" s="239">
        <f t="shared" si="39"/>
        <v>0</v>
      </c>
      <c r="BC59" s="239">
        <f t="shared" si="40"/>
        <v>1000</v>
      </c>
      <c r="BD59" s="239">
        <v>1</v>
      </c>
      <c r="BE59" s="239">
        <v>1</v>
      </c>
      <c r="BF59" s="239">
        <v>1</v>
      </c>
      <c r="BG59" s="239"/>
      <c r="BH59" s="239">
        <v>1</v>
      </c>
      <c r="BI59" s="239">
        <v>1</v>
      </c>
      <c r="BJ59" s="239">
        <f t="shared" si="41"/>
        <v>400</v>
      </c>
      <c r="BK59" s="239">
        <f t="shared" si="19"/>
        <v>1000</v>
      </c>
      <c r="BL59" s="239">
        <v>0</v>
      </c>
    </row>
    <row r="60" spans="1:64" s="32" customFormat="1" ht="12" customHeight="1" x14ac:dyDescent="0.2">
      <c r="A60" s="45" t="str">
        <f t="shared" si="26"/>
        <v>520009001</v>
      </c>
      <c r="B60" s="46">
        <v>5.2</v>
      </c>
      <c r="C60" s="47" t="s">
        <v>219</v>
      </c>
      <c r="D60" s="46" t="s">
        <v>181</v>
      </c>
      <c r="E60" s="48">
        <v>0</v>
      </c>
      <c r="F60" s="49">
        <v>1.35</v>
      </c>
      <c r="G60" s="46" t="s">
        <v>106</v>
      </c>
      <c r="H60" s="46">
        <f>'Wind Conditions'!$C$6</f>
        <v>12</v>
      </c>
      <c r="I60" s="471">
        <f>'Wind Conditions'!$C$20</f>
        <v>9.8021333333333349E-2</v>
      </c>
      <c r="J60" s="56">
        <f>'Wind Conditions'!$D$20</f>
        <v>7.0999999999999994E-2</v>
      </c>
      <c r="K60" s="46" t="str">
        <f t="shared" si="23"/>
        <v>A</v>
      </c>
      <c r="L60" s="46">
        <f t="shared" si="24"/>
        <v>90</v>
      </c>
      <c r="M60" s="46">
        <f>0</f>
        <v>0</v>
      </c>
      <c r="N60" s="45" t="s">
        <v>183</v>
      </c>
      <c r="O60" s="61">
        <f>VLOOKUP(MOD(180+$L60-INTRODUCTION!$E$24,360),'Wave and Current Conditions'!$C$33:$E$44,2,TRUE)</f>
        <v>7.43</v>
      </c>
      <c r="P60" s="61">
        <f>VLOOKUP(MOD(180+$L60-INTRODUCTION!$E$24,360),'Wave and Current Conditions'!$C$33:$E$44,3,TRUE)</f>
        <v>13.27</v>
      </c>
      <c r="Q60" s="46">
        <f t="shared" si="25"/>
        <v>1</v>
      </c>
      <c r="R60" s="46">
        <f t="shared" si="27"/>
        <v>90</v>
      </c>
      <c r="S60" s="550" t="s">
        <v>184</v>
      </c>
      <c r="T60" s="32">
        <f t="shared" si="28"/>
        <v>90</v>
      </c>
      <c r="U60" s="66">
        <f>'Wave and Current Conditions'!$D$99</f>
        <v>0.26</v>
      </c>
      <c r="V60" s="46">
        <v>400</v>
      </c>
      <c r="W60" s="46">
        <v>600</v>
      </c>
      <c r="X60" s="49">
        <v>0.01</v>
      </c>
      <c r="Y60" s="248"/>
      <c r="Z60" s="239"/>
      <c r="AA60" s="239"/>
      <c r="AB60" s="239" t="str">
        <f t="shared" si="29"/>
        <v>'520009001'</v>
      </c>
      <c r="AC60" s="251" t="str">
        <f t="shared" si="20"/>
        <v>'SDE'</v>
      </c>
      <c r="AD60" s="239">
        <f t="shared" si="30"/>
        <v>90</v>
      </c>
      <c r="AE60" s="239">
        <f t="shared" si="31"/>
        <v>12</v>
      </c>
      <c r="AF60" s="239">
        <v>1</v>
      </c>
      <c r="AG60" s="239" t="str">
        <f t="shared" si="32"/>
        <v>'A'</v>
      </c>
      <c r="AH60" s="239">
        <f t="shared" si="21"/>
        <v>30</v>
      </c>
      <c r="AI60" s="268">
        <f t="shared" si="33"/>
        <v>90</v>
      </c>
      <c r="AJ60" s="249">
        <f t="shared" si="34"/>
        <v>7.43</v>
      </c>
      <c r="AK60" s="249">
        <f t="shared" si="35"/>
        <v>13.27</v>
      </c>
      <c r="AL60" s="239">
        <f t="shared" si="10"/>
        <v>2.4</v>
      </c>
      <c r="AM60" s="239">
        <f t="shared" si="36"/>
        <v>1</v>
      </c>
      <c r="AN60" s="239">
        <v>0</v>
      </c>
      <c r="AO60" s="239">
        <v>15</v>
      </c>
      <c r="AP60" s="239">
        <f t="shared" si="12"/>
        <v>2.4</v>
      </c>
      <c r="AQ60" s="239">
        <v>0</v>
      </c>
      <c r="AR60" s="239">
        <v>0</v>
      </c>
      <c r="AS60" s="239">
        <f t="shared" si="37"/>
        <v>90</v>
      </c>
      <c r="AT60" s="239">
        <f t="shared" si="38"/>
        <v>0.26</v>
      </c>
      <c r="AU60" s="239" t="s">
        <v>14</v>
      </c>
      <c r="AV60" s="239" t="s">
        <v>15</v>
      </c>
      <c r="AW60" s="239" t="s">
        <v>14</v>
      </c>
      <c r="AX60" s="239" t="s">
        <v>15</v>
      </c>
      <c r="AY60" s="239">
        <v>0</v>
      </c>
      <c r="AZ60" s="239">
        <v>0</v>
      </c>
      <c r="BA60" s="239">
        <f t="shared" si="22"/>
        <v>1</v>
      </c>
      <c r="BB60" s="239">
        <f t="shared" si="39"/>
        <v>0</v>
      </c>
      <c r="BC60" s="239">
        <f t="shared" si="40"/>
        <v>1000</v>
      </c>
      <c r="BD60" s="239">
        <v>1</v>
      </c>
      <c r="BE60" s="239">
        <v>1</v>
      </c>
      <c r="BF60" s="239">
        <v>1</v>
      </c>
      <c r="BG60" s="239"/>
      <c r="BH60" s="239">
        <v>1</v>
      </c>
      <c r="BI60" s="239">
        <v>1</v>
      </c>
      <c r="BJ60" s="239">
        <f t="shared" si="41"/>
        <v>400</v>
      </c>
      <c r="BK60" s="239">
        <f t="shared" si="19"/>
        <v>1000</v>
      </c>
      <c r="BL60" s="239">
        <v>0</v>
      </c>
    </row>
    <row r="61" spans="1:64" s="32" customFormat="1" ht="12" customHeight="1" x14ac:dyDescent="0.2">
      <c r="A61" s="45" t="str">
        <f t="shared" si="26"/>
        <v>520009002</v>
      </c>
      <c r="B61" s="46">
        <v>5.2</v>
      </c>
      <c r="C61" s="47" t="s">
        <v>219</v>
      </c>
      <c r="D61" s="46" t="s">
        <v>181</v>
      </c>
      <c r="E61" s="48">
        <v>0</v>
      </c>
      <c r="F61" s="49">
        <v>1.35</v>
      </c>
      <c r="G61" s="46" t="s">
        <v>106</v>
      </c>
      <c r="H61" s="46">
        <f>'Wind Conditions'!$C$6</f>
        <v>12</v>
      </c>
      <c r="I61" s="471">
        <f>'Wind Conditions'!$C$20</f>
        <v>9.8021333333333349E-2</v>
      </c>
      <c r="J61" s="56">
        <f>'Wind Conditions'!$D$20</f>
        <v>7.0999999999999994E-2</v>
      </c>
      <c r="K61" s="46" t="str">
        <f t="shared" si="23"/>
        <v>B</v>
      </c>
      <c r="L61" s="46">
        <f t="shared" si="24"/>
        <v>90</v>
      </c>
      <c r="M61" s="46">
        <f>0</f>
        <v>0</v>
      </c>
      <c r="N61" s="45" t="s">
        <v>183</v>
      </c>
      <c r="O61" s="61">
        <f>VLOOKUP(MOD(180+$L61-INTRODUCTION!$E$24,360),'Wave and Current Conditions'!$C$33:$E$44,2,TRUE)</f>
        <v>7.43</v>
      </c>
      <c r="P61" s="61">
        <f>VLOOKUP(MOD(180+$L61-INTRODUCTION!$E$24,360),'Wave and Current Conditions'!$C$33:$E$44,3,TRUE)</f>
        <v>13.27</v>
      </c>
      <c r="Q61" s="46">
        <f t="shared" si="25"/>
        <v>2</v>
      </c>
      <c r="R61" s="46">
        <f t="shared" si="27"/>
        <v>90</v>
      </c>
      <c r="S61" s="550" t="s">
        <v>184</v>
      </c>
      <c r="T61" s="32">
        <f t="shared" si="28"/>
        <v>90</v>
      </c>
      <c r="U61" s="66">
        <f>'Wave and Current Conditions'!$D$99</f>
        <v>0.26</v>
      </c>
      <c r="V61" s="46">
        <v>400</v>
      </c>
      <c r="W61" s="46">
        <v>600</v>
      </c>
      <c r="X61" s="49">
        <v>0.01</v>
      </c>
      <c r="Y61" s="248"/>
      <c r="Z61" s="239"/>
      <c r="AA61" s="239"/>
      <c r="AB61" s="239" t="str">
        <f t="shared" si="29"/>
        <v>'520009002'</v>
      </c>
      <c r="AC61" s="251" t="str">
        <f t="shared" si="20"/>
        <v>'SDE'</v>
      </c>
      <c r="AD61" s="239">
        <f t="shared" si="30"/>
        <v>90</v>
      </c>
      <c r="AE61" s="239">
        <f t="shared" si="31"/>
        <v>12</v>
      </c>
      <c r="AF61" s="239">
        <v>1</v>
      </c>
      <c r="AG61" s="239" t="str">
        <f t="shared" si="32"/>
        <v>'B'</v>
      </c>
      <c r="AH61" s="239">
        <f t="shared" si="21"/>
        <v>30</v>
      </c>
      <c r="AI61" s="268">
        <f t="shared" si="33"/>
        <v>90</v>
      </c>
      <c r="AJ61" s="249">
        <f t="shared" si="34"/>
        <v>7.43</v>
      </c>
      <c r="AK61" s="249">
        <f t="shared" si="35"/>
        <v>13.27</v>
      </c>
      <c r="AL61" s="239">
        <f t="shared" si="10"/>
        <v>2.4</v>
      </c>
      <c r="AM61" s="239">
        <f t="shared" si="36"/>
        <v>2</v>
      </c>
      <c r="AN61" s="239">
        <v>0</v>
      </c>
      <c r="AO61" s="239">
        <v>15</v>
      </c>
      <c r="AP61" s="239">
        <f t="shared" si="12"/>
        <v>2.4</v>
      </c>
      <c r="AQ61" s="239">
        <v>0</v>
      </c>
      <c r="AR61" s="239">
        <v>0</v>
      </c>
      <c r="AS61" s="239">
        <f t="shared" si="37"/>
        <v>90</v>
      </c>
      <c r="AT61" s="239">
        <f t="shared" si="38"/>
        <v>0.26</v>
      </c>
      <c r="AU61" s="239" t="s">
        <v>14</v>
      </c>
      <c r="AV61" s="239" t="s">
        <v>15</v>
      </c>
      <c r="AW61" s="239" t="s">
        <v>14</v>
      </c>
      <c r="AX61" s="239" t="s">
        <v>15</v>
      </c>
      <c r="AY61" s="239">
        <v>0</v>
      </c>
      <c r="AZ61" s="239">
        <v>0</v>
      </c>
      <c r="BA61" s="239">
        <f t="shared" si="22"/>
        <v>1</v>
      </c>
      <c r="BB61" s="239">
        <f t="shared" si="39"/>
        <v>0</v>
      </c>
      <c r="BC61" s="239">
        <f t="shared" si="40"/>
        <v>1000</v>
      </c>
      <c r="BD61" s="239">
        <v>1</v>
      </c>
      <c r="BE61" s="239">
        <v>1</v>
      </c>
      <c r="BF61" s="239">
        <v>1</v>
      </c>
      <c r="BG61" s="239"/>
      <c r="BH61" s="239">
        <v>1</v>
      </c>
      <c r="BI61" s="239">
        <v>1</v>
      </c>
      <c r="BJ61" s="239">
        <f t="shared" si="41"/>
        <v>400</v>
      </c>
      <c r="BK61" s="239">
        <f t="shared" si="19"/>
        <v>1000</v>
      </c>
      <c r="BL61" s="239">
        <v>0</v>
      </c>
    </row>
    <row r="62" spans="1:64" s="33" customFormat="1" ht="12" customHeight="1" x14ac:dyDescent="0.2">
      <c r="A62" s="45" t="str">
        <f t="shared" si="26"/>
        <v>520009003</v>
      </c>
      <c r="B62" s="46">
        <v>5.2</v>
      </c>
      <c r="C62" s="47" t="s">
        <v>219</v>
      </c>
      <c r="D62" s="46" t="s">
        <v>181</v>
      </c>
      <c r="E62" s="48">
        <v>0</v>
      </c>
      <c r="F62" s="49">
        <v>1.35</v>
      </c>
      <c r="G62" s="46" t="s">
        <v>106</v>
      </c>
      <c r="H62" s="46">
        <f>'Wind Conditions'!$C$6</f>
        <v>12</v>
      </c>
      <c r="I62" s="471">
        <f>'Wind Conditions'!$C$20</f>
        <v>9.8021333333333349E-2</v>
      </c>
      <c r="J62" s="56">
        <f>'Wind Conditions'!$D$20</f>
        <v>7.0999999999999994E-2</v>
      </c>
      <c r="K62" s="46" t="str">
        <f t="shared" si="23"/>
        <v>C</v>
      </c>
      <c r="L62" s="46">
        <f t="shared" si="24"/>
        <v>90</v>
      </c>
      <c r="M62" s="46">
        <f>0</f>
        <v>0</v>
      </c>
      <c r="N62" s="45" t="s">
        <v>183</v>
      </c>
      <c r="O62" s="61">
        <f>VLOOKUP(MOD(180+$L62-INTRODUCTION!$E$24,360),'Wave and Current Conditions'!$C$33:$E$44,2,TRUE)</f>
        <v>7.43</v>
      </c>
      <c r="P62" s="61">
        <f>VLOOKUP(MOD(180+$L62-INTRODUCTION!$E$24,360),'Wave and Current Conditions'!$C$33:$E$44,3,TRUE)</f>
        <v>13.27</v>
      </c>
      <c r="Q62" s="46">
        <f t="shared" si="25"/>
        <v>3</v>
      </c>
      <c r="R62" s="46">
        <f t="shared" si="27"/>
        <v>90</v>
      </c>
      <c r="S62" s="550" t="s">
        <v>184</v>
      </c>
      <c r="T62" s="32">
        <f t="shared" si="28"/>
        <v>90</v>
      </c>
      <c r="U62" s="66">
        <f>'Wave and Current Conditions'!$D$99</f>
        <v>0.26</v>
      </c>
      <c r="V62" s="46">
        <v>400</v>
      </c>
      <c r="W62" s="46">
        <v>600</v>
      </c>
      <c r="X62" s="49">
        <v>0.01</v>
      </c>
      <c r="Y62" s="248"/>
      <c r="Z62" s="250"/>
      <c r="AA62" s="250"/>
      <c r="AB62" s="239" t="str">
        <f t="shared" si="29"/>
        <v>'520009003'</v>
      </c>
      <c r="AC62" s="251" t="str">
        <f t="shared" si="20"/>
        <v>'SDE'</v>
      </c>
      <c r="AD62" s="239">
        <f t="shared" si="30"/>
        <v>90</v>
      </c>
      <c r="AE62" s="239">
        <f t="shared" si="31"/>
        <v>12</v>
      </c>
      <c r="AF62" s="239">
        <v>1</v>
      </c>
      <c r="AG62" s="239" t="str">
        <f t="shared" si="32"/>
        <v>'C'</v>
      </c>
      <c r="AH62" s="239">
        <f t="shared" si="21"/>
        <v>30</v>
      </c>
      <c r="AI62" s="268">
        <f t="shared" si="33"/>
        <v>90</v>
      </c>
      <c r="AJ62" s="249">
        <f t="shared" si="34"/>
        <v>7.43</v>
      </c>
      <c r="AK62" s="249">
        <f t="shared" si="35"/>
        <v>13.27</v>
      </c>
      <c r="AL62" s="239">
        <f t="shared" si="10"/>
        <v>2.4</v>
      </c>
      <c r="AM62" s="239">
        <f t="shared" si="36"/>
        <v>3</v>
      </c>
      <c r="AN62" s="239">
        <v>0</v>
      </c>
      <c r="AO62" s="239">
        <v>15</v>
      </c>
      <c r="AP62" s="239">
        <f t="shared" si="12"/>
        <v>2.4</v>
      </c>
      <c r="AQ62" s="239">
        <v>0</v>
      </c>
      <c r="AR62" s="239">
        <v>0</v>
      </c>
      <c r="AS62" s="239">
        <f t="shared" si="37"/>
        <v>90</v>
      </c>
      <c r="AT62" s="239">
        <f t="shared" si="38"/>
        <v>0.26</v>
      </c>
      <c r="AU62" s="239" t="s">
        <v>14</v>
      </c>
      <c r="AV62" s="239" t="s">
        <v>15</v>
      </c>
      <c r="AW62" s="239" t="s">
        <v>14</v>
      </c>
      <c r="AX62" s="239" t="s">
        <v>15</v>
      </c>
      <c r="AY62" s="239">
        <v>0</v>
      </c>
      <c r="AZ62" s="239">
        <v>0</v>
      </c>
      <c r="BA62" s="239">
        <f t="shared" si="22"/>
        <v>1</v>
      </c>
      <c r="BB62" s="239">
        <f t="shared" si="39"/>
        <v>0</v>
      </c>
      <c r="BC62" s="239">
        <f t="shared" si="40"/>
        <v>1000</v>
      </c>
      <c r="BD62" s="239">
        <v>1</v>
      </c>
      <c r="BE62" s="239">
        <v>1</v>
      </c>
      <c r="BF62" s="239">
        <v>1</v>
      </c>
      <c r="BG62" s="239"/>
      <c r="BH62" s="239">
        <v>1</v>
      </c>
      <c r="BI62" s="239">
        <v>1</v>
      </c>
      <c r="BJ62" s="239">
        <f t="shared" si="41"/>
        <v>400</v>
      </c>
      <c r="BK62" s="239">
        <f t="shared" si="19"/>
        <v>1000</v>
      </c>
      <c r="BL62" s="239">
        <v>0</v>
      </c>
    </row>
    <row r="63" spans="1:64" s="32" customFormat="1" ht="12" customHeight="1" x14ac:dyDescent="0.2">
      <c r="A63" s="45" t="str">
        <f t="shared" si="26"/>
        <v>520009004</v>
      </c>
      <c r="B63" s="46">
        <v>5.2</v>
      </c>
      <c r="C63" s="47" t="s">
        <v>219</v>
      </c>
      <c r="D63" s="46" t="s">
        <v>181</v>
      </c>
      <c r="E63" s="48">
        <v>0</v>
      </c>
      <c r="F63" s="49">
        <v>1.35</v>
      </c>
      <c r="G63" s="45" t="s">
        <v>106</v>
      </c>
      <c r="H63" s="46">
        <f>'Wind Conditions'!$C$6</f>
        <v>12</v>
      </c>
      <c r="I63" s="471">
        <f>'Wind Conditions'!$C$20</f>
        <v>9.8021333333333349E-2</v>
      </c>
      <c r="J63" s="56">
        <f>'Wind Conditions'!$D$20</f>
        <v>7.0999999999999994E-2</v>
      </c>
      <c r="K63" s="46" t="str">
        <f t="shared" si="23"/>
        <v>D</v>
      </c>
      <c r="L63" s="46">
        <f t="shared" si="24"/>
        <v>90</v>
      </c>
      <c r="M63" s="46">
        <f>0</f>
        <v>0</v>
      </c>
      <c r="N63" s="45" t="s">
        <v>183</v>
      </c>
      <c r="O63" s="61">
        <f>VLOOKUP(MOD(180+$L63-INTRODUCTION!$E$24,360),'Wave and Current Conditions'!$C$33:$E$44,2,TRUE)</f>
        <v>7.43</v>
      </c>
      <c r="P63" s="61">
        <f>VLOOKUP(MOD(180+$L63-INTRODUCTION!$E$24,360),'Wave and Current Conditions'!$C$33:$E$44,3,TRUE)</f>
        <v>13.27</v>
      </c>
      <c r="Q63" s="46">
        <f t="shared" si="25"/>
        <v>4</v>
      </c>
      <c r="R63" s="46">
        <f t="shared" si="27"/>
        <v>90</v>
      </c>
      <c r="S63" s="550" t="s">
        <v>184</v>
      </c>
      <c r="T63" s="32">
        <f t="shared" si="28"/>
        <v>90</v>
      </c>
      <c r="U63" s="66">
        <f>'Wave and Current Conditions'!$D$99</f>
        <v>0.26</v>
      </c>
      <c r="V63" s="46">
        <v>400</v>
      </c>
      <c r="W63" s="46">
        <v>600</v>
      </c>
      <c r="X63" s="49">
        <v>0.01</v>
      </c>
      <c r="Y63" s="248"/>
      <c r="Z63" s="239"/>
      <c r="AA63" s="239"/>
      <c r="AB63" s="239" t="str">
        <f t="shared" si="29"/>
        <v>'520009004'</v>
      </c>
      <c r="AC63" s="251" t="str">
        <f t="shared" si="20"/>
        <v>'SDE'</v>
      </c>
      <c r="AD63" s="239">
        <f t="shared" si="30"/>
        <v>90</v>
      </c>
      <c r="AE63" s="239">
        <f t="shared" si="31"/>
        <v>12</v>
      </c>
      <c r="AF63" s="239">
        <v>1</v>
      </c>
      <c r="AG63" s="239" t="str">
        <f t="shared" si="32"/>
        <v>'D'</v>
      </c>
      <c r="AH63" s="239">
        <f t="shared" si="21"/>
        <v>30</v>
      </c>
      <c r="AI63" s="268">
        <f t="shared" si="33"/>
        <v>90</v>
      </c>
      <c r="AJ63" s="249">
        <f t="shared" si="34"/>
        <v>7.43</v>
      </c>
      <c r="AK63" s="249">
        <f t="shared" si="35"/>
        <v>13.27</v>
      </c>
      <c r="AL63" s="239">
        <f t="shared" si="10"/>
        <v>2.4</v>
      </c>
      <c r="AM63" s="239">
        <f t="shared" si="36"/>
        <v>4</v>
      </c>
      <c r="AN63" s="239">
        <v>0</v>
      </c>
      <c r="AO63" s="239">
        <v>15</v>
      </c>
      <c r="AP63" s="239">
        <f t="shared" si="12"/>
        <v>2.4</v>
      </c>
      <c r="AQ63" s="239">
        <v>0</v>
      </c>
      <c r="AR63" s="239">
        <v>0</v>
      </c>
      <c r="AS63" s="239">
        <f t="shared" si="37"/>
        <v>90</v>
      </c>
      <c r="AT63" s="239">
        <f t="shared" si="38"/>
        <v>0.26</v>
      </c>
      <c r="AU63" s="239" t="s">
        <v>14</v>
      </c>
      <c r="AV63" s="239" t="s">
        <v>15</v>
      </c>
      <c r="AW63" s="239" t="s">
        <v>14</v>
      </c>
      <c r="AX63" s="239" t="s">
        <v>15</v>
      </c>
      <c r="AY63" s="239">
        <v>0</v>
      </c>
      <c r="AZ63" s="239">
        <v>0</v>
      </c>
      <c r="BA63" s="239">
        <f t="shared" si="22"/>
        <v>1</v>
      </c>
      <c r="BB63" s="239">
        <f t="shared" si="39"/>
        <v>0</v>
      </c>
      <c r="BC63" s="239">
        <f t="shared" si="40"/>
        <v>1000</v>
      </c>
      <c r="BD63" s="239">
        <v>1</v>
      </c>
      <c r="BE63" s="239">
        <v>1</v>
      </c>
      <c r="BF63" s="239">
        <v>1</v>
      </c>
      <c r="BG63" s="239"/>
      <c r="BH63" s="239">
        <v>1</v>
      </c>
      <c r="BI63" s="239">
        <v>1</v>
      </c>
      <c r="BJ63" s="239">
        <f t="shared" si="41"/>
        <v>400</v>
      </c>
      <c r="BK63" s="239">
        <f t="shared" si="19"/>
        <v>1000</v>
      </c>
      <c r="BL63" s="239">
        <v>0</v>
      </c>
    </row>
    <row r="64" spans="1:64" s="32" customFormat="1" ht="12" customHeight="1" x14ac:dyDescent="0.2">
      <c r="A64" s="45" t="str">
        <f t="shared" si="26"/>
        <v>520009005</v>
      </c>
      <c r="B64" s="46">
        <v>5.2</v>
      </c>
      <c r="C64" s="47" t="s">
        <v>219</v>
      </c>
      <c r="D64" s="46" t="s">
        <v>181</v>
      </c>
      <c r="E64" s="48">
        <v>0</v>
      </c>
      <c r="F64" s="49">
        <v>1.35</v>
      </c>
      <c r="G64" s="46" t="s">
        <v>106</v>
      </c>
      <c r="H64" s="46">
        <f>'Wind Conditions'!$C$6</f>
        <v>12</v>
      </c>
      <c r="I64" s="471">
        <f>'Wind Conditions'!$C$20</f>
        <v>9.8021333333333349E-2</v>
      </c>
      <c r="J64" s="56">
        <f>'Wind Conditions'!$D$20</f>
        <v>7.0999999999999994E-2</v>
      </c>
      <c r="K64" s="46" t="str">
        <f t="shared" si="23"/>
        <v>E</v>
      </c>
      <c r="L64" s="46">
        <f t="shared" si="24"/>
        <v>90</v>
      </c>
      <c r="M64" s="46">
        <f>0</f>
        <v>0</v>
      </c>
      <c r="N64" s="45" t="s">
        <v>183</v>
      </c>
      <c r="O64" s="61">
        <f>VLOOKUP(MOD(180+$L64-INTRODUCTION!$E$24,360),'Wave and Current Conditions'!$C$33:$E$44,2,TRUE)</f>
        <v>7.43</v>
      </c>
      <c r="P64" s="61">
        <f>VLOOKUP(MOD(180+$L64-INTRODUCTION!$E$24,360),'Wave and Current Conditions'!$C$33:$E$44,3,TRUE)</f>
        <v>13.27</v>
      </c>
      <c r="Q64" s="46">
        <f t="shared" si="25"/>
        <v>5</v>
      </c>
      <c r="R64" s="46">
        <f t="shared" si="27"/>
        <v>90</v>
      </c>
      <c r="S64" s="550" t="s">
        <v>184</v>
      </c>
      <c r="T64" s="32">
        <f t="shared" si="28"/>
        <v>90</v>
      </c>
      <c r="U64" s="66">
        <f>'Wave and Current Conditions'!$D$99</f>
        <v>0.26</v>
      </c>
      <c r="V64" s="46">
        <v>400</v>
      </c>
      <c r="W64" s="46">
        <v>600</v>
      </c>
      <c r="X64" s="49">
        <v>0.01</v>
      </c>
      <c r="Y64" s="248"/>
      <c r="Z64" s="239"/>
      <c r="AA64" s="239"/>
      <c r="AB64" s="239" t="str">
        <f t="shared" si="29"/>
        <v>'520009005'</v>
      </c>
      <c r="AC64" s="251" t="str">
        <f t="shared" si="20"/>
        <v>'SDE'</v>
      </c>
      <c r="AD64" s="239">
        <f t="shared" si="30"/>
        <v>90</v>
      </c>
      <c r="AE64" s="239">
        <f t="shared" si="31"/>
        <v>12</v>
      </c>
      <c r="AF64" s="239">
        <v>1</v>
      </c>
      <c r="AG64" s="239" t="str">
        <f t="shared" si="32"/>
        <v>'E'</v>
      </c>
      <c r="AH64" s="239">
        <f t="shared" si="21"/>
        <v>30</v>
      </c>
      <c r="AI64" s="268">
        <f t="shared" si="33"/>
        <v>90</v>
      </c>
      <c r="AJ64" s="249">
        <f t="shared" si="34"/>
        <v>7.43</v>
      </c>
      <c r="AK64" s="249">
        <f t="shared" si="35"/>
        <v>13.27</v>
      </c>
      <c r="AL64" s="239">
        <f t="shared" si="10"/>
        <v>2.4</v>
      </c>
      <c r="AM64" s="239">
        <f t="shared" si="36"/>
        <v>5</v>
      </c>
      <c r="AN64" s="239">
        <v>0</v>
      </c>
      <c r="AO64" s="239">
        <v>15</v>
      </c>
      <c r="AP64" s="239">
        <f t="shared" si="12"/>
        <v>2.4</v>
      </c>
      <c r="AQ64" s="239">
        <v>0</v>
      </c>
      <c r="AR64" s="239">
        <v>0</v>
      </c>
      <c r="AS64" s="239">
        <f t="shared" si="37"/>
        <v>90</v>
      </c>
      <c r="AT64" s="239">
        <f t="shared" si="38"/>
        <v>0.26</v>
      </c>
      <c r="AU64" s="239" t="s">
        <v>14</v>
      </c>
      <c r="AV64" s="239" t="s">
        <v>15</v>
      </c>
      <c r="AW64" s="239" t="s">
        <v>14</v>
      </c>
      <c r="AX64" s="239" t="s">
        <v>15</v>
      </c>
      <c r="AY64" s="239">
        <v>0</v>
      </c>
      <c r="AZ64" s="239">
        <v>0</v>
      </c>
      <c r="BA64" s="239">
        <f t="shared" si="22"/>
        <v>1</v>
      </c>
      <c r="BB64" s="239">
        <f t="shared" si="39"/>
        <v>0</v>
      </c>
      <c r="BC64" s="239">
        <f t="shared" si="40"/>
        <v>1000</v>
      </c>
      <c r="BD64" s="239">
        <v>1</v>
      </c>
      <c r="BE64" s="239">
        <v>1</v>
      </c>
      <c r="BF64" s="239">
        <v>1</v>
      </c>
      <c r="BG64" s="239"/>
      <c r="BH64" s="239">
        <v>1</v>
      </c>
      <c r="BI64" s="239">
        <v>1</v>
      </c>
      <c r="BJ64" s="239">
        <f t="shared" si="41"/>
        <v>400</v>
      </c>
      <c r="BK64" s="239">
        <f t="shared" si="19"/>
        <v>1000</v>
      </c>
      <c r="BL64" s="239">
        <v>0</v>
      </c>
    </row>
    <row r="65" spans="1:64" s="33" customFormat="1" ht="12" customHeight="1" x14ac:dyDescent="0.2">
      <c r="A65" s="50" t="str">
        <f t="shared" si="26"/>
        <v>520009006</v>
      </c>
      <c r="B65" s="46">
        <v>5.2</v>
      </c>
      <c r="C65" s="47" t="s">
        <v>219</v>
      </c>
      <c r="D65" s="51" t="s">
        <v>181</v>
      </c>
      <c r="E65" s="52">
        <v>0</v>
      </c>
      <c r="F65" s="53">
        <v>1.35</v>
      </c>
      <c r="G65" s="51" t="s">
        <v>106</v>
      </c>
      <c r="H65" s="51">
        <f>'Wind Conditions'!$C$6</f>
        <v>12</v>
      </c>
      <c r="I65" s="472">
        <f>'Wind Conditions'!$C$20</f>
        <v>9.8021333333333349E-2</v>
      </c>
      <c r="J65" s="57">
        <f>'Wind Conditions'!$D$20</f>
        <v>7.0999999999999994E-2</v>
      </c>
      <c r="K65" s="51" t="str">
        <f t="shared" si="23"/>
        <v>F</v>
      </c>
      <c r="L65" s="51">
        <f t="shared" si="24"/>
        <v>90</v>
      </c>
      <c r="M65" s="46">
        <f>0</f>
        <v>0</v>
      </c>
      <c r="N65" s="50" t="s">
        <v>183</v>
      </c>
      <c r="O65" s="61">
        <f>VLOOKUP(MOD(180+$L65-INTRODUCTION!$E$24,360),'Wave and Current Conditions'!$C$33:$E$44,2,TRUE)</f>
        <v>7.43</v>
      </c>
      <c r="P65" s="61">
        <f>VLOOKUP(MOD(180+$L65-INTRODUCTION!$E$24,360),'Wave and Current Conditions'!$C$33:$E$44,3,TRUE)</f>
        <v>13.27</v>
      </c>
      <c r="Q65" s="51">
        <f t="shared" si="25"/>
        <v>6</v>
      </c>
      <c r="R65" s="51">
        <f t="shared" si="27"/>
        <v>90</v>
      </c>
      <c r="S65" s="551" t="s">
        <v>184</v>
      </c>
      <c r="T65" s="33">
        <f t="shared" si="28"/>
        <v>90</v>
      </c>
      <c r="U65" s="67">
        <f>'Wave and Current Conditions'!$D$99</f>
        <v>0.26</v>
      </c>
      <c r="V65" s="46">
        <v>400</v>
      </c>
      <c r="W65" s="46">
        <v>600</v>
      </c>
      <c r="X65" s="53">
        <v>0.01</v>
      </c>
      <c r="Y65" s="252"/>
      <c r="Z65" s="250"/>
      <c r="AA65" s="250"/>
      <c r="AB65" s="239" t="str">
        <f t="shared" si="29"/>
        <v>'520009006'</v>
      </c>
      <c r="AC65" s="251" t="str">
        <f t="shared" si="20"/>
        <v>'SDE'</v>
      </c>
      <c r="AD65" s="239">
        <f t="shared" si="30"/>
        <v>90</v>
      </c>
      <c r="AE65" s="239">
        <f t="shared" si="31"/>
        <v>12</v>
      </c>
      <c r="AF65" s="239">
        <v>1</v>
      </c>
      <c r="AG65" s="239" t="str">
        <f t="shared" si="32"/>
        <v>'F'</v>
      </c>
      <c r="AH65" s="239">
        <f t="shared" si="21"/>
        <v>30</v>
      </c>
      <c r="AI65" s="268">
        <f t="shared" si="33"/>
        <v>90</v>
      </c>
      <c r="AJ65" s="249">
        <f t="shared" si="34"/>
        <v>7.43</v>
      </c>
      <c r="AK65" s="249">
        <f t="shared" si="35"/>
        <v>13.27</v>
      </c>
      <c r="AL65" s="239">
        <f t="shared" si="10"/>
        <v>2.4</v>
      </c>
      <c r="AM65" s="239">
        <f t="shared" si="36"/>
        <v>6</v>
      </c>
      <c r="AN65" s="239">
        <v>0</v>
      </c>
      <c r="AO65" s="239">
        <v>15</v>
      </c>
      <c r="AP65" s="239">
        <f t="shared" si="12"/>
        <v>2.4</v>
      </c>
      <c r="AQ65" s="239">
        <v>0</v>
      </c>
      <c r="AR65" s="239">
        <v>0</v>
      </c>
      <c r="AS65" s="239">
        <f t="shared" si="37"/>
        <v>90</v>
      </c>
      <c r="AT65" s="239">
        <f t="shared" si="38"/>
        <v>0.26</v>
      </c>
      <c r="AU65" s="239" t="s">
        <v>14</v>
      </c>
      <c r="AV65" s="239" t="s">
        <v>15</v>
      </c>
      <c r="AW65" s="239" t="s">
        <v>14</v>
      </c>
      <c r="AX65" s="239" t="s">
        <v>15</v>
      </c>
      <c r="AY65" s="239">
        <v>0</v>
      </c>
      <c r="AZ65" s="239">
        <v>0</v>
      </c>
      <c r="BA65" s="239">
        <f t="shared" si="22"/>
        <v>1</v>
      </c>
      <c r="BB65" s="239">
        <f t="shared" si="39"/>
        <v>0</v>
      </c>
      <c r="BC65" s="239">
        <f t="shared" si="40"/>
        <v>1000</v>
      </c>
      <c r="BD65" s="239">
        <v>1</v>
      </c>
      <c r="BE65" s="239">
        <v>1</v>
      </c>
      <c r="BF65" s="239">
        <v>1</v>
      </c>
      <c r="BG65" s="239"/>
      <c r="BH65" s="239">
        <v>1</v>
      </c>
      <c r="BI65" s="239">
        <v>1</v>
      </c>
      <c r="BJ65" s="239">
        <f t="shared" si="41"/>
        <v>400</v>
      </c>
      <c r="BK65" s="239">
        <f t="shared" si="19"/>
        <v>1000</v>
      </c>
      <c r="BL65" s="239">
        <v>0</v>
      </c>
    </row>
    <row r="66" spans="1:64" s="32" customFormat="1" ht="12" customHeight="1" x14ac:dyDescent="0.2">
      <c r="A66" s="45" t="str">
        <f t="shared" si="26"/>
        <v>520009007</v>
      </c>
      <c r="B66" s="46">
        <v>5.2</v>
      </c>
      <c r="C66" s="47" t="s">
        <v>219</v>
      </c>
      <c r="D66" s="46" t="s">
        <v>181</v>
      </c>
      <c r="E66" s="48">
        <v>0</v>
      </c>
      <c r="F66" s="49">
        <v>1.35</v>
      </c>
      <c r="G66" s="46" t="s">
        <v>106</v>
      </c>
      <c r="H66" s="46">
        <f>'Wind Conditions'!$C$6</f>
        <v>12</v>
      </c>
      <c r="I66" s="471">
        <f>'Wind Conditions'!$C$20</f>
        <v>9.8021333333333349E-2</v>
      </c>
      <c r="J66" s="56">
        <f>'Wind Conditions'!$D$20</f>
        <v>7.0999999999999994E-2</v>
      </c>
      <c r="K66" s="46" t="str">
        <f t="shared" si="23"/>
        <v>G</v>
      </c>
      <c r="L66" s="46">
        <f t="shared" si="24"/>
        <v>90</v>
      </c>
      <c r="M66" s="46">
        <f>0</f>
        <v>0</v>
      </c>
      <c r="N66" s="45" t="s">
        <v>183</v>
      </c>
      <c r="O66" s="61">
        <f>VLOOKUP(MOD(180+$L66-INTRODUCTION!$E$24,360),'Wave and Current Conditions'!$C$33:$E$44,2,TRUE)</f>
        <v>7.43</v>
      </c>
      <c r="P66" s="61">
        <f>VLOOKUP(MOD(180+$L66-INTRODUCTION!$E$24,360),'Wave and Current Conditions'!$C$33:$E$44,3,TRUE)</f>
        <v>13.27</v>
      </c>
      <c r="Q66" s="46">
        <f t="shared" si="25"/>
        <v>7</v>
      </c>
      <c r="R66" s="46">
        <f t="shared" si="27"/>
        <v>90</v>
      </c>
      <c r="S66" s="550" t="s">
        <v>184</v>
      </c>
      <c r="T66" s="32">
        <f t="shared" si="28"/>
        <v>90</v>
      </c>
      <c r="U66" s="66">
        <f>'Wave and Current Conditions'!$D$99</f>
        <v>0.26</v>
      </c>
      <c r="V66" s="46">
        <v>400</v>
      </c>
      <c r="W66" s="46">
        <v>600</v>
      </c>
      <c r="X66" s="49">
        <v>0.01</v>
      </c>
      <c r="Y66" s="248"/>
      <c r="Z66" s="239"/>
      <c r="AA66" s="239"/>
      <c r="AB66" s="239" t="str">
        <f t="shared" si="29"/>
        <v>'520009007'</v>
      </c>
      <c r="AC66" s="251" t="str">
        <f t="shared" si="20"/>
        <v>'SDE'</v>
      </c>
      <c r="AD66" s="239">
        <f t="shared" si="30"/>
        <v>90</v>
      </c>
      <c r="AE66" s="239">
        <f t="shared" si="31"/>
        <v>12</v>
      </c>
      <c r="AF66" s="239">
        <v>1</v>
      </c>
      <c r="AG66" s="239" t="str">
        <f t="shared" si="32"/>
        <v>'G'</v>
      </c>
      <c r="AH66" s="239">
        <f t="shared" si="21"/>
        <v>30</v>
      </c>
      <c r="AI66" s="268">
        <f t="shared" si="33"/>
        <v>90</v>
      </c>
      <c r="AJ66" s="249">
        <f t="shared" si="34"/>
        <v>7.43</v>
      </c>
      <c r="AK66" s="249">
        <f t="shared" si="35"/>
        <v>13.27</v>
      </c>
      <c r="AL66" s="239">
        <f t="shared" si="10"/>
        <v>2.4</v>
      </c>
      <c r="AM66" s="239">
        <f t="shared" si="36"/>
        <v>7</v>
      </c>
      <c r="AN66" s="239">
        <v>0</v>
      </c>
      <c r="AO66" s="239">
        <v>15</v>
      </c>
      <c r="AP66" s="239">
        <f t="shared" si="12"/>
        <v>2.4</v>
      </c>
      <c r="AQ66" s="239">
        <v>0</v>
      </c>
      <c r="AR66" s="239">
        <v>0</v>
      </c>
      <c r="AS66" s="239">
        <f t="shared" si="37"/>
        <v>90</v>
      </c>
      <c r="AT66" s="239">
        <f t="shared" si="38"/>
        <v>0.26</v>
      </c>
      <c r="AU66" s="239" t="s">
        <v>14</v>
      </c>
      <c r="AV66" s="239" t="s">
        <v>15</v>
      </c>
      <c r="AW66" s="239" t="s">
        <v>14</v>
      </c>
      <c r="AX66" s="239" t="s">
        <v>15</v>
      </c>
      <c r="AY66" s="239">
        <v>0</v>
      </c>
      <c r="AZ66" s="239">
        <v>0</v>
      </c>
      <c r="BA66" s="239">
        <f t="shared" si="22"/>
        <v>1</v>
      </c>
      <c r="BB66" s="239">
        <f t="shared" si="39"/>
        <v>0</v>
      </c>
      <c r="BC66" s="239">
        <f t="shared" si="40"/>
        <v>1000</v>
      </c>
      <c r="BD66" s="239">
        <v>1</v>
      </c>
      <c r="BE66" s="239">
        <v>1</v>
      </c>
      <c r="BF66" s="239">
        <v>1</v>
      </c>
      <c r="BG66" s="239"/>
      <c r="BH66" s="239">
        <v>1</v>
      </c>
      <c r="BI66" s="239">
        <v>1</v>
      </c>
      <c r="BJ66" s="239">
        <f t="shared" si="41"/>
        <v>400</v>
      </c>
      <c r="BK66" s="239">
        <f t="shared" si="19"/>
        <v>1000</v>
      </c>
      <c r="BL66" s="239">
        <v>0</v>
      </c>
    </row>
    <row r="67" spans="1:64" s="32" customFormat="1" ht="12" customHeight="1" x14ac:dyDescent="0.2">
      <c r="A67" s="45" t="str">
        <f t="shared" si="26"/>
        <v>520009008</v>
      </c>
      <c r="B67" s="46">
        <v>5.2</v>
      </c>
      <c r="C67" s="47" t="s">
        <v>219</v>
      </c>
      <c r="D67" s="46" t="s">
        <v>181</v>
      </c>
      <c r="E67" s="48">
        <v>0</v>
      </c>
      <c r="F67" s="49">
        <v>1.35</v>
      </c>
      <c r="G67" s="46" t="s">
        <v>106</v>
      </c>
      <c r="H67" s="46">
        <f>'Wind Conditions'!$C$6</f>
        <v>12</v>
      </c>
      <c r="I67" s="471">
        <f>'Wind Conditions'!$C$20</f>
        <v>9.8021333333333349E-2</v>
      </c>
      <c r="J67" s="56">
        <f>'Wind Conditions'!$D$20</f>
        <v>7.0999999999999994E-2</v>
      </c>
      <c r="K67" s="46" t="str">
        <f t="shared" si="23"/>
        <v>H</v>
      </c>
      <c r="L67" s="46">
        <f t="shared" si="24"/>
        <v>90</v>
      </c>
      <c r="M67" s="46">
        <f>0</f>
        <v>0</v>
      </c>
      <c r="N67" s="45" t="s">
        <v>183</v>
      </c>
      <c r="O67" s="61">
        <f>VLOOKUP(MOD(180+$L67-INTRODUCTION!$E$24,360),'Wave and Current Conditions'!$C$33:$E$44,2,TRUE)</f>
        <v>7.43</v>
      </c>
      <c r="P67" s="61">
        <f>VLOOKUP(MOD(180+$L67-INTRODUCTION!$E$24,360),'Wave and Current Conditions'!$C$33:$E$44,3,TRUE)</f>
        <v>13.27</v>
      </c>
      <c r="Q67" s="46">
        <f t="shared" si="25"/>
        <v>8</v>
      </c>
      <c r="R67" s="46">
        <f t="shared" si="27"/>
        <v>90</v>
      </c>
      <c r="S67" s="550" t="s">
        <v>184</v>
      </c>
      <c r="T67" s="32">
        <f t="shared" si="28"/>
        <v>90</v>
      </c>
      <c r="U67" s="66">
        <f>'Wave and Current Conditions'!$D$99</f>
        <v>0.26</v>
      </c>
      <c r="V67" s="46">
        <v>400</v>
      </c>
      <c r="W67" s="46">
        <v>600</v>
      </c>
      <c r="X67" s="49">
        <v>0.01</v>
      </c>
      <c r="Y67" s="248"/>
      <c r="Z67" s="239"/>
      <c r="AA67" s="239"/>
      <c r="AB67" s="239" t="str">
        <f t="shared" si="29"/>
        <v>'520009008'</v>
      </c>
      <c r="AC67" s="251" t="str">
        <f t="shared" si="20"/>
        <v>'SDE'</v>
      </c>
      <c r="AD67" s="239">
        <f t="shared" si="30"/>
        <v>90</v>
      </c>
      <c r="AE67" s="239">
        <f t="shared" si="31"/>
        <v>12</v>
      </c>
      <c r="AF67" s="239">
        <v>1</v>
      </c>
      <c r="AG67" s="239" t="str">
        <f t="shared" si="32"/>
        <v>'H'</v>
      </c>
      <c r="AH67" s="239">
        <f t="shared" si="21"/>
        <v>30</v>
      </c>
      <c r="AI67" s="268">
        <f t="shared" si="33"/>
        <v>90</v>
      </c>
      <c r="AJ67" s="249">
        <f t="shared" si="34"/>
        <v>7.43</v>
      </c>
      <c r="AK67" s="249">
        <f t="shared" si="35"/>
        <v>13.27</v>
      </c>
      <c r="AL67" s="239">
        <f t="shared" si="10"/>
        <v>2.4</v>
      </c>
      <c r="AM67" s="239">
        <f t="shared" si="36"/>
        <v>8</v>
      </c>
      <c r="AN67" s="239">
        <v>0</v>
      </c>
      <c r="AO67" s="239">
        <v>15</v>
      </c>
      <c r="AP67" s="239">
        <f t="shared" si="12"/>
        <v>2.4</v>
      </c>
      <c r="AQ67" s="239">
        <v>0</v>
      </c>
      <c r="AR67" s="239">
        <v>0</v>
      </c>
      <c r="AS67" s="239">
        <f t="shared" si="37"/>
        <v>90</v>
      </c>
      <c r="AT67" s="239">
        <f t="shared" si="38"/>
        <v>0.26</v>
      </c>
      <c r="AU67" s="239" t="s">
        <v>14</v>
      </c>
      <c r="AV67" s="239" t="s">
        <v>15</v>
      </c>
      <c r="AW67" s="239" t="s">
        <v>14</v>
      </c>
      <c r="AX67" s="239" t="s">
        <v>15</v>
      </c>
      <c r="AY67" s="239">
        <v>0</v>
      </c>
      <c r="AZ67" s="239">
        <v>0</v>
      </c>
      <c r="BA67" s="239">
        <f t="shared" si="22"/>
        <v>1</v>
      </c>
      <c r="BB67" s="239">
        <f t="shared" si="39"/>
        <v>0</v>
      </c>
      <c r="BC67" s="239">
        <f t="shared" si="40"/>
        <v>1000</v>
      </c>
      <c r="BD67" s="239">
        <v>1</v>
      </c>
      <c r="BE67" s="239">
        <v>1</v>
      </c>
      <c r="BF67" s="239">
        <v>1</v>
      </c>
      <c r="BG67" s="239"/>
      <c r="BH67" s="239">
        <v>1</v>
      </c>
      <c r="BI67" s="239">
        <v>1</v>
      </c>
      <c r="BJ67" s="239">
        <f t="shared" si="41"/>
        <v>400</v>
      </c>
      <c r="BK67" s="239">
        <f t="shared" si="19"/>
        <v>1000</v>
      </c>
      <c r="BL67" s="239">
        <v>0</v>
      </c>
    </row>
    <row r="68" spans="1:64" s="33" customFormat="1" ht="12" customHeight="1" x14ac:dyDescent="0.2">
      <c r="A68" s="45" t="str">
        <f t="shared" si="26"/>
        <v>520009009</v>
      </c>
      <c r="B68" s="46">
        <v>5.2</v>
      </c>
      <c r="C68" s="47" t="s">
        <v>219</v>
      </c>
      <c r="D68" s="46" t="s">
        <v>181</v>
      </c>
      <c r="E68" s="48">
        <v>0</v>
      </c>
      <c r="F68" s="49">
        <v>1.35</v>
      </c>
      <c r="G68" s="46" t="s">
        <v>106</v>
      </c>
      <c r="H68" s="46">
        <f>'Wind Conditions'!$C$6</f>
        <v>12</v>
      </c>
      <c r="I68" s="471">
        <f>'Wind Conditions'!$C$20</f>
        <v>9.8021333333333349E-2</v>
      </c>
      <c r="J68" s="56">
        <f>'Wind Conditions'!$D$20</f>
        <v>7.0999999999999994E-2</v>
      </c>
      <c r="K68" s="46" t="str">
        <f t="shared" si="23"/>
        <v>I</v>
      </c>
      <c r="L68" s="46">
        <f t="shared" si="24"/>
        <v>90</v>
      </c>
      <c r="M68" s="46">
        <f>0</f>
        <v>0</v>
      </c>
      <c r="N68" s="45" t="s">
        <v>183</v>
      </c>
      <c r="O68" s="61">
        <f>VLOOKUP(MOD(180+$L68-INTRODUCTION!$E$24,360),'Wave and Current Conditions'!$C$33:$E$44,2,TRUE)</f>
        <v>7.43</v>
      </c>
      <c r="P68" s="61">
        <f>VLOOKUP(MOD(180+$L68-INTRODUCTION!$E$24,360),'Wave and Current Conditions'!$C$33:$E$44,3,TRUE)</f>
        <v>13.27</v>
      </c>
      <c r="Q68" s="46">
        <f t="shared" si="25"/>
        <v>9</v>
      </c>
      <c r="R68" s="46">
        <f t="shared" si="27"/>
        <v>90</v>
      </c>
      <c r="S68" s="550" t="s">
        <v>184</v>
      </c>
      <c r="T68" s="32">
        <f t="shared" si="28"/>
        <v>90</v>
      </c>
      <c r="U68" s="66">
        <f>'Wave and Current Conditions'!$D$99</f>
        <v>0.26</v>
      </c>
      <c r="V68" s="46">
        <v>400</v>
      </c>
      <c r="W68" s="46">
        <v>600</v>
      </c>
      <c r="X68" s="49">
        <v>0.01</v>
      </c>
      <c r="Y68" s="248"/>
      <c r="Z68" s="250"/>
      <c r="AA68" s="250"/>
      <c r="AB68" s="239" t="str">
        <f t="shared" si="29"/>
        <v>'520009009'</v>
      </c>
      <c r="AC68" s="251" t="str">
        <f t="shared" si="20"/>
        <v>'SDE'</v>
      </c>
      <c r="AD68" s="239">
        <f t="shared" si="30"/>
        <v>90</v>
      </c>
      <c r="AE68" s="239">
        <f t="shared" si="31"/>
        <v>12</v>
      </c>
      <c r="AF68" s="239">
        <v>1</v>
      </c>
      <c r="AG68" s="239" t="str">
        <f t="shared" si="32"/>
        <v>'I'</v>
      </c>
      <c r="AH68" s="239">
        <f t="shared" si="21"/>
        <v>30</v>
      </c>
      <c r="AI68" s="268">
        <f t="shared" si="33"/>
        <v>90</v>
      </c>
      <c r="AJ68" s="249">
        <f t="shared" si="34"/>
        <v>7.43</v>
      </c>
      <c r="AK68" s="249">
        <f t="shared" si="35"/>
        <v>13.27</v>
      </c>
      <c r="AL68" s="239">
        <f t="shared" si="10"/>
        <v>2.4</v>
      </c>
      <c r="AM68" s="239">
        <f t="shared" si="36"/>
        <v>9</v>
      </c>
      <c r="AN68" s="239">
        <v>0</v>
      </c>
      <c r="AO68" s="239">
        <v>15</v>
      </c>
      <c r="AP68" s="239">
        <f t="shared" si="12"/>
        <v>2.4</v>
      </c>
      <c r="AQ68" s="239">
        <v>0</v>
      </c>
      <c r="AR68" s="239">
        <v>0</v>
      </c>
      <c r="AS68" s="239">
        <f t="shared" si="37"/>
        <v>90</v>
      </c>
      <c r="AT68" s="239">
        <f t="shared" si="38"/>
        <v>0.26</v>
      </c>
      <c r="AU68" s="239" t="s">
        <v>14</v>
      </c>
      <c r="AV68" s="239" t="s">
        <v>15</v>
      </c>
      <c r="AW68" s="239" t="s">
        <v>14</v>
      </c>
      <c r="AX68" s="239" t="s">
        <v>15</v>
      </c>
      <c r="AY68" s="239">
        <v>0</v>
      </c>
      <c r="AZ68" s="239">
        <v>0</v>
      </c>
      <c r="BA68" s="239">
        <f t="shared" si="22"/>
        <v>1</v>
      </c>
      <c r="BB68" s="239">
        <f t="shared" si="39"/>
        <v>0</v>
      </c>
      <c r="BC68" s="239">
        <f t="shared" si="40"/>
        <v>1000</v>
      </c>
      <c r="BD68" s="239">
        <v>1</v>
      </c>
      <c r="BE68" s="239">
        <v>1</v>
      </c>
      <c r="BF68" s="239">
        <v>1</v>
      </c>
      <c r="BG68" s="239"/>
      <c r="BH68" s="239">
        <v>1</v>
      </c>
      <c r="BI68" s="239">
        <v>1</v>
      </c>
      <c r="BJ68" s="239">
        <f t="shared" si="41"/>
        <v>400</v>
      </c>
      <c r="BK68" s="239">
        <f t="shared" si="19"/>
        <v>1000</v>
      </c>
      <c r="BL68" s="239">
        <v>0</v>
      </c>
    </row>
    <row r="69" spans="1:64" s="32" customFormat="1" ht="12" customHeight="1" x14ac:dyDescent="0.2">
      <c r="A69" s="45" t="str">
        <f t="shared" si="26"/>
        <v>520009010</v>
      </c>
      <c r="B69" s="46">
        <v>5.2</v>
      </c>
      <c r="C69" s="47" t="s">
        <v>219</v>
      </c>
      <c r="D69" s="46" t="s">
        <v>181</v>
      </c>
      <c r="E69" s="48">
        <v>0</v>
      </c>
      <c r="F69" s="49">
        <v>1.35</v>
      </c>
      <c r="G69" s="45" t="s">
        <v>106</v>
      </c>
      <c r="H69" s="46">
        <f>'Wind Conditions'!$C$6</f>
        <v>12</v>
      </c>
      <c r="I69" s="471">
        <f>'Wind Conditions'!$C$20</f>
        <v>9.8021333333333349E-2</v>
      </c>
      <c r="J69" s="56">
        <f>'Wind Conditions'!$D$20</f>
        <v>7.0999999999999994E-2</v>
      </c>
      <c r="K69" s="46" t="str">
        <f t="shared" si="23"/>
        <v>J</v>
      </c>
      <c r="L69" s="46">
        <f t="shared" si="24"/>
        <v>90</v>
      </c>
      <c r="M69" s="46">
        <f>0</f>
        <v>0</v>
      </c>
      <c r="N69" s="45" t="s">
        <v>183</v>
      </c>
      <c r="O69" s="61">
        <f>VLOOKUP(MOD(180+$L69-INTRODUCTION!$E$24,360),'Wave and Current Conditions'!$C$33:$E$44,2,TRUE)</f>
        <v>7.43</v>
      </c>
      <c r="P69" s="61">
        <f>VLOOKUP(MOD(180+$L69-INTRODUCTION!$E$24,360),'Wave and Current Conditions'!$C$33:$E$44,3,TRUE)</f>
        <v>13.27</v>
      </c>
      <c r="Q69" s="46">
        <f t="shared" si="25"/>
        <v>10</v>
      </c>
      <c r="R69" s="46">
        <f t="shared" si="27"/>
        <v>90</v>
      </c>
      <c r="S69" s="550" t="s">
        <v>184</v>
      </c>
      <c r="T69" s="32">
        <f t="shared" si="28"/>
        <v>90</v>
      </c>
      <c r="U69" s="66">
        <f>'Wave and Current Conditions'!$D$99</f>
        <v>0.26</v>
      </c>
      <c r="V69" s="46">
        <v>400</v>
      </c>
      <c r="W69" s="46">
        <v>600</v>
      </c>
      <c r="X69" s="49">
        <v>0.01</v>
      </c>
      <c r="Y69" s="248"/>
      <c r="Z69" s="239"/>
      <c r="AA69" s="239"/>
      <c r="AB69" s="239" t="str">
        <f t="shared" si="29"/>
        <v>'520009010'</v>
      </c>
      <c r="AC69" s="251" t="str">
        <f t="shared" si="20"/>
        <v>'SDE'</v>
      </c>
      <c r="AD69" s="239">
        <f t="shared" si="30"/>
        <v>90</v>
      </c>
      <c r="AE69" s="239">
        <f t="shared" si="31"/>
        <v>12</v>
      </c>
      <c r="AF69" s="239">
        <v>1</v>
      </c>
      <c r="AG69" s="239" t="str">
        <f t="shared" si="32"/>
        <v>'J'</v>
      </c>
      <c r="AH69" s="239">
        <f t="shared" si="21"/>
        <v>30</v>
      </c>
      <c r="AI69" s="268">
        <f t="shared" si="33"/>
        <v>90</v>
      </c>
      <c r="AJ69" s="249">
        <f t="shared" si="34"/>
        <v>7.43</v>
      </c>
      <c r="AK69" s="249">
        <f t="shared" si="35"/>
        <v>13.27</v>
      </c>
      <c r="AL69" s="239">
        <f t="shared" si="10"/>
        <v>2.4</v>
      </c>
      <c r="AM69" s="239">
        <f t="shared" si="36"/>
        <v>10</v>
      </c>
      <c r="AN69" s="239">
        <v>0</v>
      </c>
      <c r="AO69" s="239">
        <v>15</v>
      </c>
      <c r="AP69" s="239">
        <f t="shared" si="12"/>
        <v>2.4</v>
      </c>
      <c r="AQ69" s="239">
        <v>0</v>
      </c>
      <c r="AR69" s="239">
        <v>0</v>
      </c>
      <c r="AS69" s="239">
        <f t="shared" si="37"/>
        <v>90</v>
      </c>
      <c r="AT69" s="239">
        <f t="shared" si="38"/>
        <v>0.26</v>
      </c>
      <c r="AU69" s="239" t="s">
        <v>14</v>
      </c>
      <c r="AV69" s="239" t="s">
        <v>15</v>
      </c>
      <c r="AW69" s="239" t="s">
        <v>14</v>
      </c>
      <c r="AX69" s="239" t="s">
        <v>15</v>
      </c>
      <c r="AY69" s="239">
        <v>0</v>
      </c>
      <c r="AZ69" s="239">
        <v>0</v>
      </c>
      <c r="BA69" s="239">
        <f t="shared" si="22"/>
        <v>1</v>
      </c>
      <c r="BB69" s="239">
        <f t="shared" si="39"/>
        <v>0</v>
      </c>
      <c r="BC69" s="239">
        <f t="shared" si="40"/>
        <v>1000</v>
      </c>
      <c r="BD69" s="239">
        <v>1</v>
      </c>
      <c r="BE69" s="239">
        <v>1</v>
      </c>
      <c r="BF69" s="239">
        <v>1</v>
      </c>
      <c r="BG69" s="239"/>
      <c r="BH69" s="239">
        <v>1</v>
      </c>
      <c r="BI69" s="239">
        <v>1</v>
      </c>
      <c r="BJ69" s="239">
        <f t="shared" si="41"/>
        <v>400</v>
      </c>
      <c r="BK69" s="239">
        <f t="shared" si="19"/>
        <v>1000</v>
      </c>
      <c r="BL69" s="239">
        <v>0</v>
      </c>
    </row>
    <row r="70" spans="1:64" s="32" customFormat="1" ht="12" customHeight="1" x14ac:dyDescent="0.2">
      <c r="A70" s="45" t="str">
        <f t="shared" ref="A70:A101" si="42">TEXT(B70*10,"00")&amp;TEXT(E70,"00")&amp;TEXT(L70,"000")&amp;TEXT(Q70,"00")</f>
        <v>520009011</v>
      </c>
      <c r="B70" s="46">
        <v>5.2</v>
      </c>
      <c r="C70" s="47" t="s">
        <v>219</v>
      </c>
      <c r="D70" s="46" t="s">
        <v>181</v>
      </c>
      <c r="E70" s="48">
        <v>0</v>
      </c>
      <c r="F70" s="49">
        <v>1.35</v>
      </c>
      <c r="G70" s="46" t="s">
        <v>106</v>
      </c>
      <c r="H70" s="46">
        <f>'Wind Conditions'!$C$6</f>
        <v>12</v>
      </c>
      <c r="I70" s="471">
        <f>'Wind Conditions'!$C$20</f>
        <v>9.8021333333333349E-2</v>
      </c>
      <c r="J70" s="56">
        <f>'Wind Conditions'!$D$20</f>
        <v>7.0999999999999994E-2</v>
      </c>
      <c r="K70" s="46" t="str">
        <f t="shared" si="23"/>
        <v>K</v>
      </c>
      <c r="L70" s="46">
        <f t="shared" si="24"/>
        <v>90</v>
      </c>
      <c r="M70" s="46">
        <f>0</f>
        <v>0</v>
      </c>
      <c r="N70" s="45" t="s">
        <v>183</v>
      </c>
      <c r="O70" s="61">
        <f>VLOOKUP(MOD(180+$L70-INTRODUCTION!$E$24,360),'Wave and Current Conditions'!$C$33:$E$44,2,TRUE)</f>
        <v>7.43</v>
      </c>
      <c r="P70" s="61">
        <f>VLOOKUP(MOD(180+$L70-INTRODUCTION!$E$24,360),'Wave and Current Conditions'!$C$33:$E$44,3,TRUE)</f>
        <v>13.27</v>
      </c>
      <c r="Q70" s="46">
        <f t="shared" si="25"/>
        <v>11</v>
      </c>
      <c r="R70" s="46">
        <f t="shared" ref="R70:R101" si="43">L70</f>
        <v>90</v>
      </c>
      <c r="S70" s="550" t="s">
        <v>184</v>
      </c>
      <c r="T70" s="32">
        <f t="shared" ref="T70:T101" si="44">R70</f>
        <v>90</v>
      </c>
      <c r="U70" s="66">
        <f>'Wave and Current Conditions'!$D$99</f>
        <v>0.26</v>
      </c>
      <c r="V70" s="46">
        <v>400</v>
      </c>
      <c r="W70" s="46">
        <v>600</v>
      </c>
      <c r="X70" s="49">
        <v>0.01</v>
      </c>
      <c r="Y70" s="248"/>
      <c r="Z70" s="239"/>
      <c r="AA70" s="239"/>
      <c r="AB70" s="239" t="str">
        <f t="shared" ref="AB70:AB101" si="45">"'"&amp;A70&amp;"'"</f>
        <v>'520009011'</v>
      </c>
      <c r="AC70" s="251" t="str">
        <f t="shared" si="20"/>
        <v>'SDE'</v>
      </c>
      <c r="AD70" s="239">
        <f t="shared" ref="AD70:AD101" si="46">L70</f>
        <v>90</v>
      </c>
      <c r="AE70" s="239">
        <f t="shared" ref="AE70:AE101" si="47">H70</f>
        <v>12</v>
      </c>
      <c r="AF70" s="239">
        <v>1</v>
      </c>
      <c r="AG70" s="239" t="str">
        <f t="shared" ref="AG70:AG101" si="48">"'"&amp;K70&amp;"'"</f>
        <v>'K'</v>
      </c>
      <c r="AH70" s="239">
        <f t="shared" si="21"/>
        <v>30</v>
      </c>
      <c r="AI70" s="268">
        <f t="shared" ref="AI70:AI101" si="49">R70</f>
        <v>90</v>
      </c>
      <c r="AJ70" s="249">
        <f t="shared" ref="AJ70:AJ101" si="50">O70</f>
        <v>7.43</v>
      </c>
      <c r="AK70" s="249">
        <f t="shared" ref="AK70:AK101" si="51">P70</f>
        <v>13.27</v>
      </c>
      <c r="AL70" s="239">
        <f t="shared" ref="AL70:AL131" si="52">gamma</f>
        <v>2.4</v>
      </c>
      <c r="AM70" s="239">
        <f t="shared" ref="AM70:AM101" si="53">Q70</f>
        <v>11</v>
      </c>
      <c r="AN70" s="239">
        <v>0</v>
      </c>
      <c r="AO70" s="239">
        <v>15</v>
      </c>
      <c r="AP70" s="239">
        <f t="shared" ref="AP70:AP131" si="54">gamma</f>
        <v>2.4</v>
      </c>
      <c r="AQ70" s="239">
        <v>0</v>
      </c>
      <c r="AR70" s="239">
        <v>0</v>
      </c>
      <c r="AS70" s="239">
        <f t="shared" ref="AS70:AS101" si="55">T70</f>
        <v>90</v>
      </c>
      <c r="AT70" s="239">
        <f t="shared" ref="AT70:AT101" si="56">U70</f>
        <v>0.26</v>
      </c>
      <c r="AU70" s="239" t="s">
        <v>14</v>
      </c>
      <c r="AV70" s="239" t="s">
        <v>15</v>
      </c>
      <c r="AW70" s="239" t="s">
        <v>14</v>
      </c>
      <c r="AX70" s="239" t="s">
        <v>15</v>
      </c>
      <c r="AY70" s="239">
        <v>0</v>
      </c>
      <c r="AZ70" s="239">
        <v>0</v>
      </c>
      <c r="BA70" s="239">
        <f t="shared" si="22"/>
        <v>1</v>
      </c>
      <c r="BB70" s="239">
        <f t="shared" ref="BB70:BB101" si="57">M70</f>
        <v>0</v>
      </c>
      <c r="BC70" s="239">
        <f t="shared" ref="BC70:BC101" si="58">V70+W70</f>
        <v>1000</v>
      </c>
      <c r="BD70" s="239">
        <v>1</v>
      </c>
      <c r="BE70" s="239">
        <v>1</v>
      </c>
      <c r="BF70" s="239">
        <v>1</v>
      </c>
      <c r="BG70" s="239"/>
      <c r="BH70" s="239">
        <v>1</v>
      </c>
      <c r="BI70" s="239">
        <v>1</v>
      </c>
      <c r="BJ70" s="239">
        <f t="shared" ref="BJ70:BJ101" si="59">V70</f>
        <v>400</v>
      </c>
      <c r="BK70" s="239">
        <f t="shared" si="19"/>
        <v>1000</v>
      </c>
      <c r="BL70" s="239">
        <v>0</v>
      </c>
    </row>
    <row r="71" spans="1:64" s="33" customFormat="1" ht="12" customHeight="1" x14ac:dyDescent="0.2">
      <c r="A71" s="50" t="str">
        <f t="shared" si="42"/>
        <v>520009012</v>
      </c>
      <c r="B71" s="46">
        <v>5.2</v>
      </c>
      <c r="C71" s="47" t="s">
        <v>219</v>
      </c>
      <c r="D71" s="51" t="s">
        <v>181</v>
      </c>
      <c r="E71" s="52">
        <v>0</v>
      </c>
      <c r="F71" s="53">
        <v>1.35</v>
      </c>
      <c r="G71" s="51" t="s">
        <v>106</v>
      </c>
      <c r="H71" s="51">
        <f>'Wind Conditions'!$C$6</f>
        <v>12</v>
      </c>
      <c r="I71" s="472">
        <f>'Wind Conditions'!$C$20</f>
        <v>9.8021333333333349E-2</v>
      </c>
      <c r="J71" s="57">
        <f>'Wind Conditions'!$D$20</f>
        <v>7.0999999999999994E-2</v>
      </c>
      <c r="K71" s="51" t="str">
        <f t="shared" si="23"/>
        <v>L</v>
      </c>
      <c r="L71" s="51">
        <f t="shared" si="24"/>
        <v>90</v>
      </c>
      <c r="M71" s="46">
        <f>0</f>
        <v>0</v>
      </c>
      <c r="N71" s="50" t="s">
        <v>183</v>
      </c>
      <c r="O71" s="61">
        <f>VLOOKUP(MOD(180+$L71-INTRODUCTION!$E$24,360),'Wave and Current Conditions'!$C$33:$E$44,2,TRUE)</f>
        <v>7.43</v>
      </c>
      <c r="P71" s="61">
        <f>VLOOKUP(MOD(180+$L71-INTRODUCTION!$E$24,360),'Wave and Current Conditions'!$C$33:$E$44,3,TRUE)</f>
        <v>13.27</v>
      </c>
      <c r="Q71" s="51">
        <f t="shared" si="25"/>
        <v>12</v>
      </c>
      <c r="R71" s="51">
        <f t="shared" si="43"/>
        <v>90</v>
      </c>
      <c r="S71" s="551" t="s">
        <v>184</v>
      </c>
      <c r="T71" s="33">
        <f t="shared" si="44"/>
        <v>90</v>
      </c>
      <c r="U71" s="67">
        <f>'Wave and Current Conditions'!$D$99</f>
        <v>0.26</v>
      </c>
      <c r="V71" s="46">
        <v>400</v>
      </c>
      <c r="W71" s="46">
        <v>600</v>
      </c>
      <c r="X71" s="53">
        <v>0.01</v>
      </c>
      <c r="Y71" s="252"/>
      <c r="Z71" s="250"/>
      <c r="AA71" s="250"/>
      <c r="AB71" s="239" t="str">
        <f t="shared" si="45"/>
        <v>'520009012'</v>
      </c>
      <c r="AC71" s="251" t="str">
        <f t="shared" si="20"/>
        <v>'SDE'</v>
      </c>
      <c r="AD71" s="239">
        <f t="shared" si="46"/>
        <v>90</v>
      </c>
      <c r="AE71" s="239">
        <f t="shared" si="47"/>
        <v>12</v>
      </c>
      <c r="AF71" s="239">
        <v>1</v>
      </c>
      <c r="AG71" s="239" t="str">
        <f t="shared" si="48"/>
        <v>'L'</v>
      </c>
      <c r="AH71" s="239">
        <f t="shared" si="21"/>
        <v>30</v>
      </c>
      <c r="AI71" s="268">
        <f t="shared" si="49"/>
        <v>90</v>
      </c>
      <c r="AJ71" s="249">
        <f t="shared" si="50"/>
        <v>7.43</v>
      </c>
      <c r="AK71" s="249">
        <f t="shared" si="51"/>
        <v>13.27</v>
      </c>
      <c r="AL71" s="239">
        <f t="shared" si="52"/>
        <v>2.4</v>
      </c>
      <c r="AM71" s="239">
        <f t="shared" si="53"/>
        <v>12</v>
      </c>
      <c r="AN71" s="239">
        <v>0</v>
      </c>
      <c r="AO71" s="239">
        <v>15</v>
      </c>
      <c r="AP71" s="239">
        <f t="shared" si="54"/>
        <v>2.4</v>
      </c>
      <c r="AQ71" s="239">
        <v>0</v>
      </c>
      <c r="AR71" s="239">
        <v>0</v>
      </c>
      <c r="AS71" s="239">
        <f t="shared" si="55"/>
        <v>90</v>
      </c>
      <c r="AT71" s="239">
        <f t="shared" si="56"/>
        <v>0.26</v>
      </c>
      <c r="AU71" s="239" t="s">
        <v>14</v>
      </c>
      <c r="AV71" s="239" t="s">
        <v>15</v>
      </c>
      <c r="AW71" s="239" t="s">
        <v>14</v>
      </c>
      <c r="AX71" s="239" t="s">
        <v>15</v>
      </c>
      <c r="AY71" s="239">
        <v>0</v>
      </c>
      <c r="AZ71" s="239">
        <v>0</v>
      </c>
      <c r="BA71" s="239">
        <f t="shared" si="22"/>
        <v>1</v>
      </c>
      <c r="BB71" s="239">
        <f t="shared" si="57"/>
        <v>0</v>
      </c>
      <c r="BC71" s="239">
        <f t="shared" si="58"/>
        <v>1000</v>
      </c>
      <c r="BD71" s="239">
        <v>1</v>
      </c>
      <c r="BE71" s="239">
        <v>1</v>
      </c>
      <c r="BF71" s="239">
        <v>1</v>
      </c>
      <c r="BG71" s="239"/>
      <c r="BH71" s="239">
        <v>1</v>
      </c>
      <c r="BI71" s="239">
        <v>1</v>
      </c>
      <c r="BJ71" s="239">
        <f t="shared" si="59"/>
        <v>400</v>
      </c>
      <c r="BK71" s="239">
        <f t="shared" ref="BK71:BK131" si="60">BC71</f>
        <v>1000</v>
      </c>
      <c r="BL71" s="239">
        <v>0</v>
      </c>
    </row>
    <row r="72" spans="1:64" s="32" customFormat="1" ht="12" customHeight="1" x14ac:dyDescent="0.2">
      <c r="A72" s="45" t="str">
        <f t="shared" si="42"/>
        <v>520009013</v>
      </c>
      <c r="B72" s="46">
        <v>5.2</v>
      </c>
      <c r="C72" s="47" t="s">
        <v>219</v>
      </c>
      <c r="D72" s="46" t="s">
        <v>181</v>
      </c>
      <c r="E72" s="48">
        <v>0</v>
      </c>
      <c r="F72" s="49">
        <v>1.35</v>
      </c>
      <c r="G72" s="46" t="s">
        <v>106</v>
      </c>
      <c r="H72" s="46">
        <f>'Wind Conditions'!$C$6</f>
        <v>12</v>
      </c>
      <c r="I72" s="471">
        <f>'Wind Conditions'!$C$20</f>
        <v>9.8021333333333349E-2</v>
      </c>
      <c r="J72" s="56">
        <f>'Wind Conditions'!$D$20</f>
        <v>7.0999999999999994E-2</v>
      </c>
      <c r="K72" s="46" t="str">
        <f t="shared" si="23"/>
        <v>M</v>
      </c>
      <c r="L72" s="46">
        <f t="shared" si="24"/>
        <v>90</v>
      </c>
      <c r="M72" s="46">
        <f>0</f>
        <v>0</v>
      </c>
      <c r="N72" s="45" t="s">
        <v>183</v>
      </c>
      <c r="O72" s="61">
        <f>VLOOKUP(MOD(180+$L72-INTRODUCTION!$E$24,360),'Wave and Current Conditions'!$C$33:$E$44,2,TRUE)</f>
        <v>7.43</v>
      </c>
      <c r="P72" s="61">
        <f>VLOOKUP(MOD(180+$L72-INTRODUCTION!$E$24,360),'Wave and Current Conditions'!$C$33:$E$44,3,TRUE)</f>
        <v>13.27</v>
      </c>
      <c r="Q72" s="46">
        <f t="shared" si="25"/>
        <v>13</v>
      </c>
      <c r="R72" s="46">
        <f t="shared" si="43"/>
        <v>90</v>
      </c>
      <c r="S72" s="550" t="s">
        <v>184</v>
      </c>
      <c r="T72" s="32">
        <f t="shared" si="44"/>
        <v>90</v>
      </c>
      <c r="U72" s="66">
        <f>'Wave and Current Conditions'!$D$99</f>
        <v>0.26</v>
      </c>
      <c r="V72" s="46">
        <v>400</v>
      </c>
      <c r="W72" s="46">
        <v>600</v>
      </c>
      <c r="X72" s="49">
        <v>0.01</v>
      </c>
      <c r="Y72" s="248"/>
      <c r="Z72" s="239"/>
      <c r="AA72" s="239"/>
      <c r="AB72" s="239" t="str">
        <f t="shared" si="45"/>
        <v>'520009013'</v>
      </c>
      <c r="AC72" s="251" t="str">
        <f t="shared" ref="AC72:AC131" si="61">AC71</f>
        <v>'SDE'</v>
      </c>
      <c r="AD72" s="239">
        <f t="shared" si="46"/>
        <v>90</v>
      </c>
      <c r="AE72" s="239">
        <f t="shared" si="47"/>
        <v>12</v>
      </c>
      <c r="AF72" s="239">
        <v>1</v>
      </c>
      <c r="AG72" s="239" t="str">
        <f t="shared" si="48"/>
        <v>'M'</v>
      </c>
      <c r="AH72" s="239">
        <f t="shared" ref="AH72:AH131" si="62">AH71</f>
        <v>30</v>
      </c>
      <c r="AI72" s="268">
        <f t="shared" si="49"/>
        <v>90</v>
      </c>
      <c r="AJ72" s="249">
        <f t="shared" si="50"/>
        <v>7.43</v>
      </c>
      <c r="AK72" s="249">
        <f t="shared" si="51"/>
        <v>13.27</v>
      </c>
      <c r="AL72" s="239">
        <f t="shared" si="52"/>
        <v>2.4</v>
      </c>
      <c r="AM72" s="239">
        <f t="shared" si="53"/>
        <v>13</v>
      </c>
      <c r="AN72" s="239">
        <v>0</v>
      </c>
      <c r="AO72" s="239">
        <v>15</v>
      </c>
      <c r="AP72" s="239">
        <f t="shared" si="54"/>
        <v>2.4</v>
      </c>
      <c r="AQ72" s="239">
        <v>0</v>
      </c>
      <c r="AR72" s="239">
        <v>0</v>
      </c>
      <c r="AS72" s="239">
        <f t="shared" si="55"/>
        <v>90</v>
      </c>
      <c r="AT72" s="239">
        <f t="shared" si="56"/>
        <v>0.26</v>
      </c>
      <c r="AU72" s="239" t="s">
        <v>14</v>
      </c>
      <c r="AV72" s="239" t="s">
        <v>15</v>
      </c>
      <c r="AW72" s="239" t="s">
        <v>14</v>
      </c>
      <c r="AX72" s="239" t="s">
        <v>15</v>
      </c>
      <c r="AY72" s="239">
        <v>0</v>
      </c>
      <c r="AZ72" s="239">
        <v>0</v>
      </c>
      <c r="BA72" s="239">
        <f t="shared" ref="BA72:BA131" si="63">BA71</f>
        <v>1</v>
      </c>
      <c r="BB72" s="239">
        <f t="shared" si="57"/>
        <v>0</v>
      </c>
      <c r="BC72" s="239">
        <f t="shared" si="58"/>
        <v>1000</v>
      </c>
      <c r="BD72" s="239">
        <v>1</v>
      </c>
      <c r="BE72" s="239">
        <v>1</v>
      </c>
      <c r="BF72" s="239">
        <v>1</v>
      </c>
      <c r="BG72" s="239"/>
      <c r="BH72" s="239">
        <v>1</v>
      </c>
      <c r="BI72" s="239">
        <v>1</v>
      </c>
      <c r="BJ72" s="239">
        <f t="shared" si="59"/>
        <v>400</v>
      </c>
      <c r="BK72" s="239">
        <f t="shared" si="60"/>
        <v>1000</v>
      </c>
      <c r="BL72" s="239">
        <v>0</v>
      </c>
    </row>
    <row r="73" spans="1:64" s="32" customFormat="1" ht="12" customHeight="1" x14ac:dyDescent="0.2">
      <c r="A73" s="45" t="str">
        <f t="shared" si="42"/>
        <v>520009014</v>
      </c>
      <c r="B73" s="46">
        <v>5.2</v>
      </c>
      <c r="C73" s="47" t="s">
        <v>219</v>
      </c>
      <c r="D73" s="46" t="s">
        <v>181</v>
      </c>
      <c r="E73" s="48">
        <v>0</v>
      </c>
      <c r="F73" s="49">
        <v>1.35</v>
      </c>
      <c r="G73" s="46" t="s">
        <v>106</v>
      </c>
      <c r="H73" s="46">
        <f>'Wind Conditions'!$C$6</f>
        <v>12</v>
      </c>
      <c r="I73" s="471">
        <f>'Wind Conditions'!$C$20</f>
        <v>9.8021333333333349E-2</v>
      </c>
      <c r="J73" s="56">
        <f>'Wind Conditions'!$D$20</f>
        <v>7.0999999999999994E-2</v>
      </c>
      <c r="K73" s="46" t="str">
        <f t="shared" si="23"/>
        <v>N</v>
      </c>
      <c r="L73" s="46">
        <f t="shared" si="24"/>
        <v>90</v>
      </c>
      <c r="M73" s="46">
        <f>0</f>
        <v>0</v>
      </c>
      <c r="N73" s="45" t="s">
        <v>183</v>
      </c>
      <c r="O73" s="61">
        <f>VLOOKUP(MOD(180+$L73-INTRODUCTION!$E$24,360),'Wave and Current Conditions'!$C$33:$E$44,2,TRUE)</f>
        <v>7.43</v>
      </c>
      <c r="P73" s="61">
        <f>VLOOKUP(MOD(180+$L73-INTRODUCTION!$E$24,360),'Wave and Current Conditions'!$C$33:$E$44,3,TRUE)</f>
        <v>13.27</v>
      </c>
      <c r="Q73" s="46">
        <f t="shared" si="25"/>
        <v>14</v>
      </c>
      <c r="R73" s="46">
        <f t="shared" si="43"/>
        <v>90</v>
      </c>
      <c r="S73" s="550" t="s">
        <v>184</v>
      </c>
      <c r="T73" s="32">
        <f t="shared" si="44"/>
        <v>90</v>
      </c>
      <c r="U73" s="66">
        <f>'Wave and Current Conditions'!$D$99</f>
        <v>0.26</v>
      </c>
      <c r="V73" s="46">
        <v>400</v>
      </c>
      <c r="W73" s="46">
        <v>600</v>
      </c>
      <c r="X73" s="49">
        <v>0.01</v>
      </c>
      <c r="Y73" s="248"/>
      <c r="Z73" s="239"/>
      <c r="AA73" s="239"/>
      <c r="AB73" s="239" t="str">
        <f t="shared" si="45"/>
        <v>'520009014'</v>
      </c>
      <c r="AC73" s="251" t="str">
        <f t="shared" si="61"/>
        <v>'SDE'</v>
      </c>
      <c r="AD73" s="239">
        <f t="shared" si="46"/>
        <v>90</v>
      </c>
      <c r="AE73" s="239">
        <f t="shared" si="47"/>
        <v>12</v>
      </c>
      <c r="AF73" s="239">
        <v>1</v>
      </c>
      <c r="AG73" s="239" t="str">
        <f t="shared" si="48"/>
        <v>'N'</v>
      </c>
      <c r="AH73" s="239">
        <f t="shared" si="62"/>
        <v>30</v>
      </c>
      <c r="AI73" s="268">
        <f t="shared" si="49"/>
        <v>90</v>
      </c>
      <c r="AJ73" s="249">
        <f t="shared" si="50"/>
        <v>7.43</v>
      </c>
      <c r="AK73" s="249">
        <f t="shared" si="51"/>
        <v>13.27</v>
      </c>
      <c r="AL73" s="239">
        <f t="shared" si="52"/>
        <v>2.4</v>
      </c>
      <c r="AM73" s="239">
        <f t="shared" si="53"/>
        <v>14</v>
      </c>
      <c r="AN73" s="239">
        <v>0</v>
      </c>
      <c r="AO73" s="239">
        <v>15</v>
      </c>
      <c r="AP73" s="239">
        <f t="shared" si="54"/>
        <v>2.4</v>
      </c>
      <c r="AQ73" s="239">
        <v>0</v>
      </c>
      <c r="AR73" s="239">
        <v>0</v>
      </c>
      <c r="AS73" s="239">
        <f t="shared" si="55"/>
        <v>90</v>
      </c>
      <c r="AT73" s="239">
        <f t="shared" si="56"/>
        <v>0.26</v>
      </c>
      <c r="AU73" s="239" t="s">
        <v>14</v>
      </c>
      <c r="AV73" s="239" t="s">
        <v>15</v>
      </c>
      <c r="AW73" s="239" t="s">
        <v>14</v>
      </c>
      <c r="AX73" s="239" t="s">
        <v>15</v>
      </c>
      <c r="AY73" s="239">
        <v>0</v>
      </c>
      <c r="AZ73" s="239">
        <v>0</v>
      </c>
      <c r="BA73" s="239">
        <f t="shared" si="63"/>
        <v>1</v>
      </c>
      <c r="BB73" s="239">
        <f t="shared" si="57"/>
        <v>0</v>
      </c>
      <c r="BC73" s="239">
        <f t="shared" si="58"/>
        <v>1000</v>
      </c>
      <c r="BD73" s="239">
        <v>1</v>
      </c>
      <c r="BE73" s="239">
        <v>1</v>
      </c>
      <c r="BF73" s="239">
        <v>1</v>
      </c>
      <c r="BG73" s="239"/>
      <c r="BH73" s="239">
        <v>1</v>
      </c>
      <c r="BI73" s="239">
        <v>1</v>
      </c>
      <c r="BJ73" s="239">
        <f t="shared" si="59"/>
        <v>400</v>
      </c>
      <c r="BK73" s="239">
        <f t="shared" si="60"/>
        <v>1000</v>
      </c>
      <c r="BL73" s="239">
        <v>0</v>
      </c>
    </row>
    <row r="74" spans="1:64" s="33" customFormat="1" ht="12" customHeight="1" x14ac:dyDescent="0.2">
      <c r="A74" s="45" t="str">
        <f t="shared" si="42"/>
        <v>520009015</v>
      </c>
      <c r="B74" s="46">
        <v>5.2</v>
      </c>
      <c r="C74" s="47" t="s">
        <v>219</v>
      </c>
      <c r="D74" s="46" t="s">
        <v>181</v>
      </c>
      <c r="E74" s="48">
        <v>0</v>
      </c>
      <c r="F74" s="49">
        <v>1.35</v>
      </c>
      <c r="G74" s="46" t="s">
        <v>106</v>
      </c>
      <c r="H74" s="46">
        <f>'Wind Conditions'!$C$6</f>
        <v>12</v>
      </c>
      <c r="I74" s="471">
        <f>'Wind Conditions'!$C$20</f>
        <v>9.8021333333333349E-2</v>
      </c>
      <c r="J74" s="56">
        <f>'Wind Conditions'!$D$20</f>
        <v>7.0999999999999994E-2</v>
      </c>
      <c r="K74" s="46" t="str">
        <f t="shared" si="23"/>
        <v>O</v>
      </c>
      <c r="L74" s="46">
        <f t="shared" si="24"/>
        <v>90</v>
      </c>
      <c r="M74" s="46">
        <f>0</f>
        <v>0</v>
      </c>
      <c r="N74" s="45" t="s">
        <v>183</v>
      </c>
      <c r="O74" s="61">
        <f>VLOOKUP(MOD(180+$L74-INTRODUCTION!$E$24,360),'Wave and Current Conditions'!$C$33:$E$44,2,TRUE)</f>
        <v>7.43</v>
      </c>
      <c r="P74" s="61">
        <f>VLOOKUP(MOD(180+$L74-INTRODUCTION!$E$24,360),'Wave and Current Conditions'!$C$33:$E$44,3,TRUE)</f>
        <v>13.27</v>
      </c>
      <c r="Q74" s="46">
        <f t="shared" si="25"/>
        <v>15</v>
      </c>
      <c r="R74" s="46">
        <f t="shared" si="43"/>
        <v>90</v>
      </c>
      <c r="S74" s="550" t="s">
        <v>184</v>
      </c>
      <c r="T74" s="32">
        <f t="shared" si="44"/>
        <v>90</v>
      </c>
      <c r="U74" s="66">
        <f>'Wave and Current Conditions'!$D$99</f>
        <v>0.26</v>
      </c>
      <c r="V74" s="46">
        <v>400</v>
      </c>
      <c r="W74" s="46">
        <v>600</v>
      </c>
      <c r="X74" s="49">
        <v>0.01</v>
      </c>
      <c r="Y74" s="248"/>
      <c r="Z74" s="250"/>
      <c r="AA74" s="250"/>
      <c r="AB74" s="239" t="str">
        <f t="shared" si="45"/>
        <v>'520009015'</v>
      </c>
      <c r="AC74" s="251" t="str">
        <f t="shared" si="61"/>
        <v>'SDE'</v>
      </c>
      <c r="AD74" s="239">
        <f t="shared" si="46"/>
        <v>90</v>
      </c>
      <c r="AE74" s="239">
        <f t="shared" si="47"/>
        <v>12</v>
      </c>
      <c r="AF74" s="239">
        <v>1</v>
      </c>
      <c r="AG74" s="239" t="str">
        <f t="shared" si="48"/>
        <v>'O'</v>
      </c>
      <c r="AH74" s="239">
        <f t="shared" si="62"/>
        <v>30</v>
      </c>
      <c r="AI74" s="268">
        <f t="shared" si="49"/>
        <v>90</v>
      </c>
      <c r="AJ74" s="249">
        <f t="shared" si="50"/>
        <v>7.43</v>
      </c>
      <c r="AK74" s="249">
        <f t="shared" si="51"/>
        <v>13.27</v>
      </c>
      <c r="AL74" s="239">
        <f t="shared" si="52"/>
        <v>2.4</v>
      </c>
      <c r="AM74" s="239">
        <f t="shared" si="53"/>
        <v>15</v>
      </c>
      <c r="AN74" s="239">
        <v>0</v>
      </c>
      <c r="AO74" s="239">
        <v>15</v>
      </c>
      <c r="AP74" s="239">
        <f t="shared" si="54"/>
        <v>2.4</v>
      </c>
      <c r="AQ74" s="239">
        <v>0</v>
      </c>
      <c r="AR74" s="239">
        <v>0</v>
      </c>
      <c r="AS74" s="239">
        <f t="shared" si="55"/>
        <v>90</v>
      </c>
      <c r="AT74" s="239">
        <f t="shared" si="56"/>
        <v>0.26</v>
      </c>
      <c r="AU74" s="239" t="s">
        <v>14</v>
      </c>
      <c r="AV74" s="239" t="s">
        <v>15</v>
      </c>
      <c r="AW74" s="239" t="s">
        <v>14</v>
      </c>
      <c r="AX74" s="239" t="s">
        <v>15</v>
      </c>
      <c r="AY74" s="239">
        <v>0</v>
      </c>
      <c r="AZ74" s="239">
        <v>0</v>
      </c>
      <c r="BA74" s="239">
        <f t="shared" si="63"/>
        <v>1</v>
      </c>
      <c r="BB74" s="239">
        <f t="shared" si="57"/>
        <v>0</v>
      </c>
      <c r="BC74" s="239">
        <f t="shared" si="58"/>
        <v>1000</v>
      </c>
      <c r="BD74" s="239">
        <v>1</v>
      </c>
      <c r="BE74" s="239">
        <v>1</v>
      </c>
      <c r="BF74" s="239">
        <v>1</v>
      </c>
      <c r="BG74" s="239"/>
      <c r="BH74" s="239">
        <v>1</v>
      </c>
      <c r="BI74" s="239">
        <v>1</v>
      </c>
      <c r="BJ74" s="239">
        <f t="shared" si="59"/>
        <v>400</v>
      </c>
      <c r="BK74" s="239">
        <f t="shared" si="60"/>
        <v>1000</v>
      </c>
      <c r="BL74" s="239">
        <v>0</v>
      </c>
    </row>
    <row r="75" spans="1:64" s="32" customFormat="1" ht="12" customHeight="1" x14ac:dyDescent="0.2">
      <c r="A75" s="45" t="str">
        <f t="shared" si="42"/>
        <v>520009016</v>
      </c>
      <c r="B75" s="46">
        <v>5.2</v>
      </c>
      <c r="C75" s="47" t="s">
        <v>219</v>
      </c>
      <c r="D75" s="46" t="s">
        <v>181</v>
      </c>
      <c r="E75" s="48">
        <v>0</v>
      </c>
      <c r="F75" s="49">
        <v>1.35</v>
      </c>
      <c r="G75" s="45" t="s">
        <v>106</v>
      </c>
      <c r="H75" s="46">
        <f>'Wind Conditions'!$C$6</f>
        <v>12</v>
      </c>
      <c r="I75" s="471">
        <f>'Wind Conditions'!$C$20</f>
        <v>9.8021333333333349E-2</v>
      </c>
      <c r="J75" s="56">
        <f>'Wind Conditions'!$D$20</f>
        <v>7.0999999999999994E-2</v>
      </c>
      <c r="K75" s="46" t="str">
        <f t="shared" si="23"/>
        <v>P</v>
      </c>
      <c r="L75" s="46">
        <f t="shared" si="24"/>
        <v>90</v>
      </c>
      <c r="M75" s="46">
        <f>0</f>
        <v>0</v>
      </c>
      <c r="N75" s="45" t="s">
        <v>183</v>
      </c>
      <c r="O75" s="61">
        <f>VLOOKUP(MOD(180+$L75-INTRODUCTION!$E$24,360),'Wave and Current Conditions'!$C$33:$E$44,2,TRUE)</f>
        <v>7.43</v>
      </c>
      <c r="P75" s="61">
        <f>VLOOKUP(MOD(180+$L75-INTRODUCTION!$E$24,360),'Wave and Current Conditions'!$C$33:$E$44,3,TRUE)</f>
        <v>13.27</v>
      </c>
      <c r="Q75" s="46">
        <f t="shared" si="25"/>
        <v>16</v>
      </c>
      <c r="R75" s="46">
        <f t="shared" si="43"/>
        <v>90</v>
      </c>
      <c r="S75" s="550" t="s">
        <v>184</v>
      </c>
      <c r="T75" s="32">
        <f t="shared" si="44"/>
        <v>90</v>
      </c>
      <c r="U75" s="66">
        <f>'Wave and Current Conditions'!$D$99</f>
        <v>0.26</v>
      </c>
      <c r="V75" s="46">
        <v>400</v>
      </c>
      <c r="W75" s="46">
        <v>600</v>
      </c>
      <c r="X75" s="49">
        <v>0.01</v>
      </c>
      <c r="Y75" s="248"/>
      <c r="Z75" s="239"/>
      <c r="AA75" s="239"/>
      <c r="AB75" s="239" t="str">
        <f t="shared" si="45"/>
        <v>'520009016'</v>
      </c>
      <c r="AC75" s="251" t="str">
        <f t="shared" si="61"/>
        <v>'SDE'</v>
      </c>
      <c r="AD75" s="239">
        <f t="shared" si="46"/>
        <v>90</v>
      </c>
      <c r="AE75" s="239">
        <f t="shared" si="47"/>
        <v>12</v>
      </c>
      <c r="AF75" s="239">
        <v>1</v>
      </c>
      <c r="AG75" s="239" t="str">
        <f t="shared" si="48"/>
        <v>'P'</v>
      </c>
      <c r="AH75" s="239">
        <f t="shared" si="62"/>
        <v>30</v>
      </c>
      <c r="AI75" s="268">
        <f t="shared" si="49"/>
        <v>90</v>
      </c>
      <c r="AJ75" s="249">
        <f t="shared" si="50"/>
        <v>7.43</v>
      </c>
      <c r="AK75" s="249">
        <f t="shared" si="51"/>
        <v>13.27</v>
      </c>
      <c r="AL75" s="239">
        <f t="shared" si="52"/>
        <v>2.4</v>
      </c>
      <c r="AM75" s="239">
        <f t="shared" si="53"/>
        <v>16</v>
      </c>
      <c r="AN75" s="239">
        <v>0</v>
      </c>
      <c r="AO75" s="239">
        <v>15</v>
      </c>
      <c r="AP75" s="239">
        <f t="shared" si="54"/>
        <v>2.4</v>
      </c>
      <c r="AQ75" s="239">
        <v>0</v>
      </c>
      <c r="AR75" s="239">
        <v>0</v>
      </c>
      <c r="AS75" s="239">
        <f t="shared" si="55"/>
        <v>90</v>
      </c>
      <c r="AT75" s="239">
        <f t="shared" si="56"/>
        <v>0.26</v>
      </c>
      <c r="AU75" s="239" t="s">
        <v>14</v>
      </c>
      <c r="AV75" s="239" t="s">
        <v>15</v>
      </c>
      <c r="AW75" s="239" t="s">
        <v>14</v>
      </c>
      <c r="AX75" s="239" t="s">
        <v>15</v>
      </c>
      <c r="AY75" s="239">
        <v>0</v>
      </c>
      <c r="AZ75" s="239">
        <v>0</v>
      </c>
      <c r="BA75" s="239">
        <f t="shared" si="63"/>
        <v>1</v>
      </c>
      <c r="BB75" s="239">
        <f t="shared" si="57"/>
        <v>0</v>
      </c>
      <c r="BC75" s="239">
        <f t="shared" si="58"/>
        <v>1000</v>
      </c>
      <c r="BD75" s="239">
        <v>1</v>
      </c>
      <c r="BE75" s="239">
        <v>1</v>
      </c>
      <c r="BF75" s="239">
        <v>1</v>
      </c>
      <c r="BG75" s="239"/>
      <c r="BH75" s="239">
        <v>1</v>
      </c>
      <c r="BI75" s="239">
        <v>1</v>
      </c>
      <c r="BJ75" s="239">
        <f t="shared" si="59"/>
        <v>400</v>
      </c>
      <c r="BK75" s="239">
        <f t="shared" si="60"/>
        <v>1000</v>
      </c>
      <c r="BL75" s="239">
        <v>0</v>
      </c>
    </row>
    <row r="76" spans="1:64" s="32" customFormat="1" ht="12" customHeight="1" x14ac:dyDescent="0.2">
      <c r="A76" s="45" t="str">
        <f t="shared" si="42"/>
        <v>520009017</v>
      </c>
      <c r="B76" s="46">
        <v>5.2</v>
      </c>
      <c r="C76" s="47" t="s">
        <v>219</v>
      </c>
      <c r="D76" s="46" t="s">
        <v>181</v>
      </c>
      <c r="E76" s="48">
        <v>0</v>
      </c>
      <c r="F76" s="49">
        <v>1.35</v>
      </c>
      <c r="G76" s="46" t="s">
        <v>106</v>
      </c>
      <c r="H76" s="46">
        <f>'Wind Conditions'!$C$6</f>
        <v>12</v>
      </c>
      <c r="I76" s="471">
        <f>'Wind Conditions'!$C$20</f>
        <v>9.8021333333333349E-2</v>
      </c>
      <c r="J76" s="56">
        <f>'Wind Conditions'!$D$20</f>
        <v>7.0999999999999994E-2</v>
      </c>
      <c r="K76" s="46" t="str">
        <f t="shared" si="23"/>
        <v>Q</v>
      </c>
      <c r="L76" s="46">
        <f t="shared" si="24"/>
        <v>90</v>
      </c>
      <c r="M76" s="46">
        <f>0</f>
        <v>0</v>
      </c>
      <c r="N76" s="45" t="s">
        <v>183</v>
      </c>
      <c r="O76" s="61">
        <f>VLOOKUP(MOD(180+$L76-INTRODUCTION!$E$24,360),'Wave and Current Conditions'!$C$33:$E$44,2,TRUE)</f>
        <v>7.43</v>
      </c>
      <c r="P76" s="61">
        <f>VLOOKUP(MOD(180+$L76-INTRODUCTION!$E$24,360),'Wave and Current Conditions'!$C$33:$E$44,3,TRUE)</f>
        <v>13.27</v>
      </c>
      <c r="Q76" s="46">
        <f t="shared" si="25"/>
        <v>17</v>
      </c>
      <c r="R76" s="46">
        <f t="shared" si="43"/>
        <v>90</v>
      </c>
      <c r="S76" s="550" t="s">
        <v>184</v>
      </c>
      <c r="T76" s="32">
        <f t="shared" si="44"/>
        <v>90</v>
      </c>
      <c r="U76" s="66">
        <f>'Wave and Current Conditions'!$D$99</f>
        <v>0.26</v>
      </c>
      <c r="V76" s="46">
        <v>400</v>
      </c>
      <c r="W76" s="46">
        <v>600</v>
      </c>
      <c r="X76" s="49">
        <v>0.01</v>
      </c>
      <c r="Y76" s="248"/>
      <c r="Z76" s="239"/>
      <c r="AA76" s="239"/>
      <c r="AB76" s="239" t="str">
        <f t="shared" si="45"/>
        <v>'520009017'</v>
      </c>
      <c r="AC76" s="251" t="str">
        <f t="shared" si="61"/>
        <v>'SDE'</v>
      </c>
      <c r="AD76" s="239">
        <f t="shared" si="46"/>
        <v>90</v>
      </c>
      <c r="AE76" s="239">
        <f t="shared" si="47"/>
        <v>12</v>
      </c>
      <c r="AF76" s="239">
        <v>1</v>
      </c>
      <c r="AG76" s="239" t="str">
        <f t="shared" si="48"/>
        <v>'Q'</v>
      </c>
      <c r="AH76" s="239">
        <f t="shared" si="62"/>
        <v>30</v>
      </c>
      <c r="AI76" s="268">
        <f t="shared" si="49"/>
        <v>90</v>
      </c>
      <c r="AJ76" s="249">
        <f t="shared" si="50"/>
        <v>7.43</v>
      </c>
      <c r="AK76" s="249">
        <f t="shared" si="51"/>
        <v>13.27</v>
      </c>
      <c r="AL76" s="239">
        <f t="shared" si="52"/>
        <v>2.4</v>
      </c>
      <c r="AM76" s="239">
        <f t="shared" si="53"/>
        <v>17</v>
      </c>
      <c r="AN76" s="239">
        <v>0</v>
      </c>
      <c r="AO76" s="239">
        <v>15</v>
      </c>
      <c r="AP76" s="239">
        <f t="shared" si="54"/>
        <v>2.4</v>
      </c>
      <c r="AQ76" s="239">
        <v>0</v>
      </c>
      <c r="AR76" s="239">
        <v>0</v>
      </c>
      <c r="AS76" s="239">
        <f t="shared" si="55"/>
        <v>90</v>
      </c>
      <c r="AT76" s="239">
        <f t="shared" si="56"/>
        <v>0.26</v>
      </c>
      <c r="AU76" s="239" t="s">
        <v>14</v>
      </c>
      <c r="AV76" s="239" t="s">
        <v>15</v>
      </c>
      <c r="AW76" s="239" t="s">
        <v>14</v>
      </c>
      <c r="AX76" s="239" t="s">
        <v>15</v>
      </c>
      <c r="AY76" s="239">
        <v>0</v>
      </c>
      <c r="AZ76" s="239">
        <v>0</v>
      </c>
      <c r="BA76" s="239">
        <f t="shared" si="63"/>
        <v>1</v>
      </c>
      <c r="BB76" s="239">
        <f t="shared" si="57"/>
        <v>0</v>
      </c>
      <c r="BC76" s="239">
        <f t="shared" si="58"/>
        <v>1000</v>
      </c>
      <c r="BD76" s="239">
        <v>1</v>
      </c>
      <c r="BE76" s="239">
        <v>1</v>
      </c>
      <c r="BF76" s="239">
        <v>1</v>
      </c>
      <c r="BG76" s="239"/>
      <c r="BH76" s="239">
        <v>1</v>
      </c>
      <c r="BI76" s="239">
        <v>1</v>
      </c>
      <c r="BJ76" s="239">
        <f t="shared" si="59"/>
        <v>400</v>
      </c>
      <c r="BK76" s="239">
        <f t="shared" si="60"/>
        <v>1000</v>
      </c>
      <c r="BL76" s="239">
        <v>0</v>
      </c>
    </row>
    <row r="77" spans="1:64" s="33" customFormat="1" ht="12" customHeight="1" x14ac:dyDescent="0.2">
      <c r="A77" s="50" t="str">
        <f t="shared" si="42"/>
        <v>520009018</v>
      </c>
      <c r="B77" s="46">
        <v>5.2</v>
      </c>
      <c r="C77" s="47" t="s">
        <v>219</v>
      </c>
      <c r="D77" s="51" t="s">
        <v>181</v>
      </c>
      <c r="E77" s="52">
        <v>0</v>
      </c>
      <c r="F77" s="53">
        <v>1.35</v>
      </c>
      <c r="G77" s="51" t="s">
        <v>106</v>
      </c>
      <c r="H77" s="51">
        <f>'Wind Conditions'!$C$6</f>
        <v>12</v>
      </c>
      <c r="I77" s="472">
        <f>'Wind Conditions'!$C$20</f>
        <v>9.8021333333333349E-2</v>
      </c>
      <c r="J77" s="57">
        <f>'Wind Conditions'!$D$20</f>
        <v>7.0999999999999994E-2</v>
      </c>
      <c r="K77" s="51" t="str">
        <f t="shared" si="23"/>
        <v>R</v>
      </c>
      <c r="L77" s="51">
        <f t="shared" si="24"/>
        <v>90</v>
      </c>
      <c r="M77" s="46">
        <f>0</f>
        <v>0</v>
      </c>
      <c r="N77" s="50" t="s">
        <v>183</v>
      </c>
      <c r="O77" s="61">
        <f>VLOOKUP(MOD(180+$L77-INTRODUCTION!$E$24,360),'Wave and Current Conditions'!$C$33:$E$44,2,TRUE)</f>
        <v>7.43</v>
      </c>
      <c r="P77" s="61">
        <f>VLOOKUP(MOD(180+$L77-INTRODUCTION!$E$24,360),'Wave and Current Conditions'!$C$33:$E$44,3,TRUE)</f>
        <v>13.27</v>
      </c>
      <c r="Q77" s="51">
        <f t="shared" si="25"/>
        <v>18</v>
      </c>
      <c r="R77" s="51">
        <f t="shared" si="43"/>
        <v>90</v>
      </c>
      <c r="S77" s="551" t="s">
        <v>184</v>
      </c>
      <c r="T77" s="33">
        <f t="shared" si="44"/>
        <v>90</v>
      </c>
      <c r="U77" s="67">
        <f>'Wave and Current Conditions'!$D$99</f>
        <v>0.26</v>
      </c>
      <c r="V77" s="46">
        <v>400</v>
      </c>
      <c r="W77" s="46">
        <v>600</v>
      </c>
      <c r="X77" s="53">
        <v>0.01</v>
      </c>
      <c r="Y77" s="252"/>
      <c r="Z77" s="250"/>
      <c r="AA77" s="250"/>
      <c r="AB77" s="239" t="str">
        <f t="shared" si="45"/>
        <v>'520009018'</v>
      </c>
      <c r="AC77" s="251" t="str">
        <f t="shared" si="61"/>
        <v>'SDE'</v>
      </c>
      <c r="AD77" s="239">
        <f t="shared" si="46"/>
        <v>90</v>
      </c>
      <c r="AE77" s="239">
        <f t="shared" si="47"/>
        <v>12</v>
      </c>
      <c r="AF77" s="239">
        <v>1</v>
      </c>
      <c r="AG77" s="239" t="str">
        <f t="shared" si="48"/>
        <v>'R'</v>
      </c>
      <c r="AH77" s="239">
        <f t="shared" si="62"/>
        <v>30</v>
      </c>
      <c r="AI77" s="268">
        <f t="shared" si="49"/>
        <v>90</v>
      </c>
      <c r="AJ77" s="249">
        <f t="shared" si="50"/>
        <v>7.43</v>
      </c>
      <c r="AK77" s="249">
        <f t="shared" si="51"/>
        <v>13.27</v>
      </c>
      <c r="AL77" s="239">
        <f t="shared" si="52"/>
        <v>2.4</v>
      </c>
      <c r="AM77" s="239">
        <f t="shared" si="53"/>
        <v>18</v>
      </c>
      <c r="AN77" s="239">
        <v>0</v>
      </c>
      <c r="AO77" s="239">
        <v>15</v>
      </c>
      <c r="AP77" s="239">
        <f t="shared" si="54"/>
        <v>2.4</v>
      </c>
      <c r="AQ77" s="239">
        <v>0</v>
      </c>
      <c r="AR77" s="239">
        <v>0</v>
      </c>
      <c r="AS77" s="239">
        <f t="shared" si="55"/>
        <v>90</v>
      </c>
      <c r="AT77" s="239">
        <f t="shared" si="56"/>
        <v>0.26</v>
      </c>
      <c r="AU77" s="239" t="s">
        <v>14</v>
      </c>
      <c r="AV77" s="239" t="s">
        <v>15</v>
      </c>
      <c r="AW77" s="239" t="s">
        <v>14</v>
      </c>
      <c r="AX77" s="239" t="s">
        <v>15</v>
      </c>
      <c r="AY77" s="239">
        <v>0</v>
      </c>
      <c r="AZ77" s="239">
        <v>0</v>
      </c>
      <c r="BA77" s="239">
        <f t="shared" si="63"/>
        <v>1</v>
      </c>
      <c r="BB77" s="239">
        <f t="shared" si="57"/>
        <v>0</v>
      </c>
      <c r="BC77" s="239">
        <f t="shared" si="58"/>
        <v>1000</v>
      </c>
      <c r="BD77" s="239">
        <v>1</v>
      </c>
      <c r="BE77" s="239">
        <v>1</v>
      </c>
      <c r="BF77" s="239">
        <v>1</v>
      </c>
      <c r="BG77" s="239"/>
      <c r="BH77" s="239">
        <v>1</v>
      </c>
      <c r="BI77" s="239">
        <v>1</v>
      </c>
      <c r="BJ77" s="239">
        <f t="shared" si="59"/>
        <v>400</v>
      </c>
      <c r="BK77" s="239">
        <f t="shared" si="60"/>
        <v>1000</v>
      </c>
      <c r="BL77" s="239">
        <v>0</v>
      </c>
    </row>
    <row r="78" spans="1:64" s="32" customFormat="1" ht="12" customHeight="1" x14ac:dyDescent="0.2">
      <c r="A78" s="45" t="str">
        <f t="shared" si="42"/>
        <v>520012001</v>
      </c>
      <c r="B78" s="46">
        <v>5.2</v>
      </c>
      <c r="C78" s="47" t="s">
        <v>219</v>
      </c>
      <c r="D78" s="46" t="s">
        <v>181</v>
      </c>
      <c r="E78" s="48">
        <v>0</v>
      </c>
      <c r="F78" s="49">
        <v>1.35</v>
      </c>
      <c r="G78" s="46" t="s">
        <v>106</v>
      </c>
      <c r="H78" s="46">
        <f>'Wind Conditions'!$C$6</f>
        <v>12</v>
      </c>
      <c r="I78" s="471">
        <f>'Wind Conditions'!$C$20</f>
        <v>9.8021333333333349E-2</v>
      </c>
      <c r="J78" s="56">
        <f>'Wind Conditions'!$D$20</f>
        <v>7.0999999999999994E-2</v>
      </c>
      <c r="K78" s="46" t="str">
        <f t="shared" si="23"/>
        <v>A</v>
      </c>
      <c r="L78" s="46">
        <f t="shared" si="24"/>
        <v>120</v>
      </c>
      <c r="M78" s="46">
        <f>0</f>
        <v>0</v>
      </c>
      <c r="N78" s="45" t="s">
        <v>183</v>
      </c>
      <c r="O78" s="61">
        <f>VLOOKUP(MOD(180+$L78-INTRODUCTION!$E$24,360),'Wave and Current Conditions'!$C$33:$E$44,2,TRUE)</f>
        <v>7.61</v>
      </c>
      <c r="P78" s="61">
        <f>VLOOKUP(MOD(180+$L78-INTRODUCTION!$E$24,360),'Wave and Current Conditions'!$C$33:$E$44,3,TRUE)</f>
        <v>13.61</v>
      </c>
      <c r="Q78" s="46">
        <f t="shared" si="25"/>
        <v>1</v>
      </c>
      <c r="R78" s="46">
        <f t="shared" si="43"/>
        <v>120</v>
      </c>
      <c r="S78" s="550" t="s">
        <v>184</v>
      </c>
      <c r="T78" s="32">
        <f t="shared" si="44"/>
        <v>120</v>
      </c>
      <c r="U78" s="66">
        <f>'Wave and Current Conditions'!$D$99</f>
        <v>0.26</v>
      </c>
      <c r="V78" s="46">
        <v>400</v>
      </c>
      <c r="W78" s="46">
        <v>600</v>
      </c>
      <c r="X78" s="49">
        <v>0.01</v>
      </c>
      <c r="Y78" s="248"/>
      <c r="Z78" s="239"/>
      <c r="AA78" s="239"/>
      <c r="AB78" s="239" t="str">
        <f t="shared" si="45"/>
        <v>'520012001'</v>
      </c>
      <c r="AC78" s="251" t="str">
        <f t="shared" si="61"/>
        <v>'SDE'</v>
      </c>
      <c r="AD78" s="239">
        <f t="shared" si="46"/>
        <v>120</v>
      </c>
      <c r="AE78" s="239">
        <f t="shared" si="47"/>
        <v>12</v>
      </c>
      <c r="AF78" s="239">
        <v>1</v>
      </c>
      <c r="AG78" s="239" t="str">
        <f t="shared" si="48"/>
        <v>'A'</v>
      </c>
      <c r="AH78" s="239">
        <f t="shared" si="62"/>
        <v>30</v>
      </c>
      <c r="AI78" s="268">
        <f t="shared" si="49"/>
        <v>120</v>
      </c>
      <c r="AJ78" s="249">
        <f t="shared" si="50"/>
        <v>7.61</v>
      </c>
      <c r="AK78" s="249">
        <f t="shared" si="51"/>
        <v>13.61</v>
      </c>
      <c r="AL78" s="239">
        <f t="shared" si="52"/>
        <v>2.4</v>
      </c>
      <c r="AM78" s="239">
        <f t="shared" si="53"/>
        <v>1</v>
      </c>
      <c r="AN78" s="239">
        <v>0</v>
      </c>
      <c r="AO78" s="239">
        <v>15</v>
      </c>
      <c r="AP78" s="239">
        <f t="shared" si="54"/>
        <v>2.4</v>
      </c>
      <c r="AQ78" s="239">
        <v>0</v>
      </c>
      <c r="AR78" s="239">
        <v>0</v>
      </c>
      <c r="AS78" s="239">
        <f t="shared" si="55"/>
        <v>120</v>
      </c>
      <c r="AT78" s="239">
        <f t="shared" si="56"/>
        <v>0.26</v>
      </c>
      <c r="AU78" s="239" t="s">
        <v>14</v>
      </c>
      <c r="AV78" s="239" t="s">
        <v>15</v>
      </c>
      <c r="AW78" s="239" t="s">
        <v>14</v>
      </c>
      <c r="AX78" s="239" t="s">
        <v>15</v>
      </c>
      <c r="AY78" s="239">
        <v>0</v>
      </c>
      <c r="AZ78" s="239">
        <v>0</v>
      </c>
      <c r="BA78" s="239">
        <f t="shared" si="63"/>
        <v>1</v>
      </c>
      <c r="BB78" s="239">
        <f t="shared" si="57"/>
        <v>0</v>
      </c>
      <c r="BC78" s="239">
        <f t="shared" si="58"/>
        <v>1000</v>
      </c>
      <c r="BD78" s="239">
        <v>1</v>
      </c>
      <c r="BE78" s="239">
        <v>1</v>
      </c>
      <c r="BF78" s="239">
        <v>1</v>
      </c>
      <c r="BG78" s="239"/>
      <c r="BH78" s="239">
        <v>1</v>
      </c>
      <c r="BI78" s="239">
        <v>1</v>
      </c>
      <c r="BJ78" s="239">
        <f t="shared" si="59"/>
        <v>400</v>
      </c>
      <c r="BK78" s="239">
        <f t="shared" si="60"/>
        <v>1000</v>
      </c>
      <c r="BL78" s="239">
        <v>0</v>
      </c>
    </row>
    <row r="79" spans="1:64" s="32" customFormat="1" ht="12" customHeight="1" x14ac:dyDescent="0.2">
      <c r="A79" s="45" t="str">
        <f t="shared" si="42"/>
        <v>520012002</v>
      </c>
      <c r="B79" s="46">
        <v>5.2</v>
      </c>
      <c r="C79" s="47" t="s">
        <v>219</v>
      </c>
      <c r="D79" s="46" t="s">
        <v>181</v>
      </c>
      <c r="E79" s="48">
        <v>0</v>
      </c>
      <c r="F79" s="49">
        <v>1.35</v>
      </c>
      <c r="G79" s="46" t="s">
        <v>106</v>
      </c>
      <c r="H79" s="46">
        <f>'Wind Conditions'!$C$6</f>
        <v>12</v>
      </c>
      <c r="I79" s="471">
        <f>'Wind Conditions'!$C$20</f>
        <v>9.8021333333333349E-2</v>
      </c>
      <c r="J79" s="56">
        <f>'Wind Conditions'!$D$20</f>
        <v>7.0999999999999994E-2</v>
      </c>
      <c r="K79" s="46" t="str">
        <f t="shared" si="23"/>
        <v>B</v>
      </c>
      <c r="L79" s="46">
        <f t="shared" si="24"/>
        <v>120</v>
      </c>
      <c r="M79" s="46">
        <f>0</f>
        <v>0</v>
      </c>
      <c r="N79" s="45" t="s">
        <v>183</v>
      </c>
      <c r="O79" s="61">
        <f>VLOOKUP(MOD(180+$L79-INTRODUCTION!$E$24,360),'Wave and Current Conditions'!$C$33:$E$44,2,TRUE)</f>
        <v>7.61</v>
      </c>
      <c r="P79" s="61">
        <f>VLOOKUP(MOD(180+$L79-INTRODUCTION!$E$24,360),'Wave and Current Conditions'!$C$33:$E$44,3,TRUE)</f>
        <v>13.61</v>
      </c>
      <c r="Q79" s="46">
        <f t="shared" si="25"/>
        <v>2</v>
      </c>
      <c r="R79" s="46">
        <f t="shared" si="43"/>
        <v>120</v>
      </c>
      <c r="S79" s="550" t="s">
        <v>184</v>
      </c>
      <c r="T79" s="32">
        <f t="shared" si="44"/>
        <v>120</v>
      </c>
      <c r="U79" s="66">
        <f>'Wave and Current Conditions'!$D$99</f>
        <v>0.26</v>
      </c>
      <c r="V79" s="46">
        <v>400</v>
      </c>
      <c r="W79" s="46">
        <v>600</v>
      </c>
      <c r="X79" s="49">
        <v>0.01</v>
      </c>
      <c r="Y79" s="248"/>
      <c r="Z79" s="239"/>
      <c r="AA79" s="239"/>
      <c r="AB79" s="239" t="str">
        <f t="shared" si="45"/>
        <v>'520012002'</v>
      </c>
      <c r="AC79" s="251" t="str">
        <f t="shared" si="61"/>
        <v>'SDE'</v>
      </c>
      <c r="AD79" s="239">
        <f t="shared" si="46"/>
        <v>120</v>
      </c>
      <c r="AE79" s="239">
        <f t="shared" si="47"/>
        <v>12</v>
      </c>
      <c r="AF79" s="239">
        <v>1</v>
      </c>
      <c r="AG79" s="239" t="str">
        <f t="shared" si="48"/>
        <v>'B'</v>
      </c>
      <c r="AH79" s="239">
        <f t="shared" si="62"/>
        <v>30</v>
      </c>
      <c r="AI79" s="268">
        <f t="shared" si="49"/>
        <v>120</v>
      </c>
      <c r="AJ79" s="249">
        <f t="shared" si="50"/>
        <v>7.61</v>
      </c>
      <c r="AK79" s="249">
        <f t="shared" si="51"/>
        <v>13.61</v>
      </c>
      <c r="AL79" s="239">
        <f t="shared" si="52"/>
        <v>2.4</v>
      </c>
      <c r="AM79" s="239">
        <f t="shared" si="53"/>
        <v>2</v>
      </c>
      <c r="AN79" s="239">
        <v>0</v>
      </c>
      <c r="AO79" s="239">
        <v>15</v>
      </c>
      <c r="AP79" s="239">
        <f t="shared" si="54"/>
        <v>2.4</v>
      </c>
      <c r="AQ79" s="239">
        <v>0</v>
      </c>
      <c r="AR79" s="239">
        <v>0</v>
      </c>
      <c r="AS79" s="239">
        <f t="shared" si="55"/>
        <v>120</v>
      </c>
      <c r="AT79" s="239">
        <f t="shared" si="56"/>
        <v>0.26</v>
      </c>
      <c r="AU79" s="239" t="s">
        <v>14</v>
      </c>
      <c r="AV79" s="239" t="s">
        <v>15</v>
      </c>
      <c r="AW79" s="239" t="s">
        <v>14</v>
      </c>
      <c r="AX79" s="239" t="s">
        <v>15</v>
      </c>
      <c r="AY79" s="239">
        <v>0</v>
      </c>
      <c r="AZ79" s="239">
        <v>0</v>
      </c>
      <c r="BA79" s="239">
        <f t="shared" si="63"/>
        <v>1</v>
      </c>
      <c r="BB79" s="239">
        <f t="shared" si="57"/>
        <v>0</v>
      </c>
      <c r="BC79" s="239">
        <f t="shared" si="58"/>
        <v>1000</v>
      </c>
      <c r="BD79" s="239">
        <v>1</v>
      </c>
      <c r="BE79" s="239">
        <v>1</v>
      </c>
      <c r="BF79" s="239">
        <v>1</v>
      </c>
      <c r="BG79" s="239"/>
      <c r="BH79" s="239">
        <v>1</v>
      </c>
      <c r="BI79" s="239">
        <v>1</v>
      </c>
      <c r="BJ79" s="239">
        <f t="shared" si="59"/>
        <v>400</v>
      </c>
      <c r="BK79" s="239">
        <f t="shared" si="60"/>
        <v>1000</v>
      </c>
      <c r="BL79" s="239">
        <v>0</v>
      </c>
    </row>
    <row r="80" spans="1:64" s="33" customFormat="1" ht="12" customHeight="1" x14ac:dyDescent="0.2">
      <c r="A80" s="45" t="str">
        <f t="shared" si="42"/>
        <v>520012003</v>
      </c>
      <c r="B80" s="46">
        <v>5.2</v>
      </c>
      <c r="C80" s="47" t="s">
        <v>219</v>
      </c>
      <c r="D80" s="46" t="s">
        <v>181</v>
      </c>
      <c r="E80" s="48">
        <v>0</v>
      </c>
      <c r="F80" s="49">
        <v>1.35</v>
      </c>
      <c r="G80" s="46" t="s">
        <v>106</v>
      </c>
      <c r="H80" s="46">
        <f>'Wind Conditions'!$C$6</f>
        <v>12</v>
      </c>
      <c r="I80" s="471">
        <f>'Wind Conditions'!$C$20</f>
        <v>9.8021333333333349E-2</v>
      </c>
      <c r="J80" s="56">
        <f>'Wind Conditions'!$D$20</f>
        <v>7.0999999999999994E-2</v>
      </c>
      <c r="K80" s="46" t="str">
        <f t="shared" si="23"/>
        <v>C</v>
      </c>
      <c r="L80" s="46">
        <f t="shared" si="24"/>
        <v>120</v>
      </c>
      <c r="M80" s="46">
        <f>0</f>
        <v>0</v>
      </c>
      <c r="N80" s="45" t="s">
        <v>183</v>
      </c>
      <c r="O80" s="61">
        <f>VLOOKUP(MOD(180+$L80-INTRODUCTION!$E$24,360),'Wave and Current Conditions'!$C$33:$E$44,2,TRUE)</f>
        <v>7.61</v>
      </c>
      <c r="P80" s="61">
        <f>VLOOKUP(MOD(180+$L80-INTRODUCTION!$E$24,360),'Wave and Current Conditions'!$C$33:$E$44,3,TRUE)</f>
        <v>13.61</v>
      </c>
      <c r="Q80" s="46">
        <f t="shared" si="25"/>
        <v>3</v>
      </c>
      <c r="R80" s="46">
        <f t="shared" si="43"/>
        <v>120</v>
      </c>
      <c r="S80" s="550" t="s">
        <v>184</v>
      </c>
      <c r="T80" s="32">
        <f t="shared" si="44"/>
        <v>120</v>
      </c>
      <c r="U80" s="66">
        <f>'Wave and Current Conditions'!$D$99</f>
        <v>0.26</v>
      </c>
      <c r="V80" s="46">
        <v>400</v>
      </c>
      <c r="W80" s="46">
        <v>600</v>
      </c>
      <c r="X80" s="49">
        <v>0.01</v>
      </c>
      <c r="Y80" s="248"/>
      <c r="Z80" s="250"/>
      <c r="AA80" s="250"/>
      <c r="AB80" s="239" t="str">
        <f t="shared" si="45"/>
        <v>'520012003'</v>
      </c>
      <c r="AC80" s="251" t="str">
        <f t="shared" si="61"/>
        <v>'SDE'</v>
      </c>
      <c r="AD80" s="239">
        <f t="shared" si="46"/>
        <v>120</v>
      </c>
      <c r="AE80" s="239">
        <f t="shared" si="47"/>
        <v>12</v>
      </c>
      <c r="AF80" s="239">
        <v>1</v>
      </c>
      <c r="AG80" s="239" t="str">
        <f t="shared" si="48"/>
        <v>'C'</v>
      </c>
      <c r="AH80" s="239">
        <f t="shared" si="62"/>
        <v>30</v>
      </c>
      <c r="AI80" s="268">
        <f t="shared" si="49"/>
        <v>120</v>
      </c>
      <c r="AJ80" s="249">
        <f t="shared" si="50"/>
        <v>7.61</v>
      </c>
      <c r="AK80" s="249">
        <f t="shared" si="51"/>
        <v>13.61</v>
      </c>
      <c r="AL80" s="239">
        <f t="shared" si="52"/>
        <v>2.4</v>
      </c>
      <c r="AM80" s="239">
        <f t="shared" si="53"/>
        <v>3</v>
      </c>
      <c r="AN80" s="239">
        <v>0</v>
      </c>
      <c r="AO80" s="239">
        <v>15</v>
      </c>
      <c r="AP80" s="239">
        <f t="shared" si="54"/>
        <v>2.4</v>
      </c>
      <c r="AQ80" s="239">
        <v>0</v>
      </c>
      <c r="AR80" s="239">
        <v>0</v>
      </c>
      <c r="AS80" s="239">
        <f t="shared" si="55"/>
        <v>120</v>
      </c>
      <c r="AT80" s="239">
        <f t="shared" si="56"/>
        <v>0.26</v>
      </c>
      <c r="AU80" s="239" t="s">
        <v>14</v>
      </c>
      <c r="AV80" s="239" t="s">
        <v>15</v>
      </c>
      <c r="AW80" s="239" t="s">
        <v>14</v>
      </c>
      <c r="AX80" s="239" t="s">
        <v>15</v>
      </c>
      <c r="AY80" s="239">
        <v>0</v>
      </c>
      <c r="AZ80" s="239">
        <v>0</v>
      </c>
      <c r="BA80" s="239">
        <f t="shared" si="63"/>
        <v>1</v>
      </c>
      <c r="BB80" s="239">
        <f t="shared" si="57"/>
        <v>0</v>
      </c>
      <c r="BC80" s="239">
        <f t="shared" si="58"/>
        <v>1000</v>
      </c>
      <c r="BD80" s="239">
        <v>1</v>
      </c>
      <c r="BE80" s="239">
        <v>1</v>
      </c>
      <c r="BF80" s="239">
        <v>1</v>
      </c>
      <c r="BG80" s="239"/>
      <c r="BH80" s="239">
        <v>1</v>
      </c>
      <c r="BI80" s="239">
        <v>1</v>
      </c>
      <c r="BJ80" s="239">
        <f t="shared" si="59"/>
        <v>400</v>
      </c>
      <c r="BK80" s="239">
        <f t="shared" si="60"/>
        <v>1000</v>
      </c>
      <c r="BL80" s="239">
        <v>0</v>
      </c>
    </row>
    <row r="81" spans="1:64" s="32" customFormat="1" ht="12" customHeight="1" x14ac:dyDescent="0.2">
      <c r="A81" s="45" t="str">
        <f t="shared" si="42"/>
        <v>520012004</v>
      </c>
      <c r="B81" s="46">
        <v>5.2</v>
      </c>
      <c r="C81" s="47" t="s">
        <v>219</v>
      </c>
      <c r="D81" s="46" t="s">
        <v>181</v>
      </c>
      <c r="E81" s="48">
        <v>0</v>
      </c>
      <c r="F81" s="49">
        <v>1.35</v>
      </c>
      <c r="G81" s="45" t="s">
        <v>106</v>
      </c>
      <c r="H81" s="46">
        <f>'Wind Conditions'!$C$6</f>
        <v>12</v>
      </c>
      <c r="I81" s="471">
        <f>'Wind Conditions'!$C$20</f>
        <v>9.8021333333333349E-2</v>
      </c>
      <c r="J81" s="56">
        <f>'Wind Conditions'!$D$20</f>
        <v>7.0999999999999994E-2</v>
      </c>
      <c r="K81" s="46" t="str">
        <f t="shared" si="23"/>
        <v>D</v>
      </c>
      <c r="L81" s="46">
        <f t="shared" si="24"/>
        <v>120</v>
      </c>
      <c r="M81" s="46">
        <f>0</f>
        <v>0</v>
      </c>
      <c r="N81" s="45" t="s">
        <v>183</v>
      </c>
      <c r="O81" s="61">
        <f>VLOOKUP(MOD(180+$L81-INTRODUCTION!$E$24,360),'Wave and Current Conditions'!$C$33:$E$44,2,TRUE)</f>
        <v>7.61</v>
      </c>
      <c r="P81" s="61">
        <f>VLOOKUP(MOD(180+$L81-INTRODUCTION!$E$24,360),'Wave and Current Conditions'!$C$33:$E$44,3,TRUE)</f>
        <v>13.61</v>
      </c>
      <c r="Q81" s="46">
        <f t="shared" si="25"/>
        <v>4</v>
      </c>
      <c r="R81" s="46">
        <f t="shared" si="43"/>
        <v>120</v>
      </c>
      <c r="S81" s="550" t="s">
        <v>184</v>
      </c>
      <c r="T81" s="32">
        <f t="shared" si="44"/>
        <v>120</v>
      </c>
      <c r="U81" s="66">
        <f>'Wave and Current Conditions'!$D$99</f>
        <v>0.26</v>
      </c>
      <c r="V81" s="46">
        <v>400</v>
      </c>
      <c r="W81" s="46">
        <v>600</v>
      </c>
      <c r="X81" s="49">
        <v>0.01</v>
      </c>
      <c r="Y81" s="248"/>
      <c r="Z81" s="239"/>
      <c r="AA81" s="239"/>
      <c r="AB81" s="239" t="str">
        <f t="shared" si="45"/>
        <v>'520012004'</v>
      </c>
      <c r="AC81" s="251" t="str">
        <f t="shared" si="61"/>
        <v>'SDE'</v>
      </c>
      <c r="AD81" s="239">
        <f t="shared" si="46"/>
        <v>120</v>
      </c>
      <c r="AE81" s="239">
        <f t="shared" si="47"/>
        <v>12</v>
      </c>
      <c r="AF81" s="239">
        <v>1</v>
      </c>
      <c r="AG81" s="239" t="str">
        <f t="shared" si="48"/>
        <v>'D'</v>
      </c>
      <c r="AH81" s="239">
        <f t="shared" si="62"/>
        <v>30</v>
      </c>
      <c r="AI81" s="268">
        <f t="shared" si="49"/>
        <v>120</v>
      </c>
      <c r="AJ81" s="249">
        <f t="shared" si="50"/>
        <v>7.61</v>
      </c>
      <c r="AK81" s="249">
        <f t="shared" si="51"/>
        <v>13.61</v>
      </c>
      <c r="AL81" s="239">
        <f t="shared" si="52"/>
        <v>2.4</v>
      </c>
      <c r="AM81" s="239">
        <f t="shared" si="53"/>
        <v>4</v>
      </c>
      <c r="AN81" s="239">
        <v>0</v>
      </c>
      <c r="AO81" s="239">
        <v>15</v>
      </c>
      <c r="AP81" s="239">
        <f t="shared" si="54"/>
        <v>2.4</v>
      </c>
      <c r="AQ81" s="239">
        <v>0</v>
      </c>
      <c r="AR81" s="239">
        <v>0</v>
      </c>
      <c r="AS81" s="239">
        <f t="shared" si="55"/>
        <v>120</v>
      </c>
      <c r="AT81" s="239">
        <f t="shared" si="56"/>
        <v>0.26</v>
      </c>
      <c r="AU81" s="239" t="s">
        <v>14</v>
      </c>
      <c r="AV81" s="239" t="s">
        <v>15</v>
      </c>
      <c r="AW81" s="239" t="s">
        <v>14</v>
      </c>
      <c r="AX81" s="239" t="s">
        <v>15</v>
      </c>
      <c r="AY81" s="239">
        <v>0</v>
      </c>
      <c r="AZ81" s="239">
        <v>0</v>
      </c>
      <c r="BA81" s="239">
        <f t="shared" si="63"/>
        <v>1</v>
      </c>
      <c r="BB81" s="239">
        <f t="shared" si="57"/>
        <v>0</v>
      </c>
      <c r="BC81" s="239">
        <f t="shared" si="58"/>
        <v>1000</v>
      </c>
      <c r="BD81" s="239">
        <v>1</v>
      </c>
      <c r="BE81" s="239">
        <v>1</v>
      </c>
      <c r="BF81" s="239">
        <v>1</v>
      </c>
      <c r="BG81" s="239"/>
      <c r="BH81" s="239">
        <v>1</v>
      </c>
      <c r="BI81" s="239">
        <v>1</v>
      </c>
      <c r="BJ81" s="239">
        <f t="shared" si="59"/>
        <v>400</v>
      </c>
      <c r="BK81" s="239">
        <f t="shared" si="60"/>
        <v>1000</v>
      </c>
      <c r="BL81" s="239">
        <v>0</v>
      </c>
    </row>
    <row r="82" spans="1:64" s="32" customFormat="1" ht="12" customHeight="1" x14ac:dyDescent="0.2">
      <c r="A82" s="45" t="str">
        <f t="shared" si="42"/>
        <v>520012005</v>
      </c>
      <c r="B82" s="46">
        <v>5.2</v>
      </c>
      <c r="C82" s="47" t="s">
        <v>219</v>
      </c>
      <c r="D82" s="46" t="s">
        <v>181</v>
      </c>
      <c r="E82" s="48">
        <v>0</v>
      </c>
      <c r="F82" s="49">
        <v>1.35</v>
      </c>
      <c r="G82" s="46" t="s">
        <v>106</v>
      </c>
      <c r="H82" s="46">
        <f>'Wind Conditions'!$C$6</f>
        <v>12</v>
      </c>
      <c r="I82" s="471">
        <f>'Wind Conditions'!$C$20</f>
        <v>9.8021333333333349E-2</v>
      </c>
      <c r="J82" s="56">
        <f>'Wind Conditions'!$D$20</f>
        <v>7.0999999999999994E-2</v>
      </c>
      <c r="K82" s="46" t="str">
        <f t="shared" si="23"/>
        <v>E</v>
      </c>
      <c r="L82" s="46">
        <f t="shared" si="24"/>
        <v>120</v>
      </c>
      <c r="M82" s="46">
        <f>0</f>
        <v>0</v>
      </c>
      <c r="N82" s="45" t="s">
        <v>183</v>
      </c>
      <c r="O82" s="61">
        <f>VLOOKUP(MOD(180+$L82-INTRODUCTION!$E$24,360),'Wave and Current Conditions'!$C$33:$E$44,2,TRUE)</f>
        <v>7.61</v>
      </c>
      <c r="P82" s="61">
        <f>VLOOKUP(MOD(180+$L82-INTRODUCTION!$E$24,360),'Wave and Current Conditions'!$C$33:$E$44,3,TRUE)</f>
        <v>13.61</v>
      </c>
      <c r="Q82" s="46">
        <f t="shared" si="25"/>
        <v>5</v>
      </c>
      <c r="R82" s="46">
        <f t="shared" si="43"/>
        <v>120</v>
      </c>
      <c r="S82" s="550" t="s">
        <v>184</v>
      </c>
      <c r="T82" s="32">
        <f t="shared" si="44"/>
        <v>120</v>
      </c>
      <c r="U82" s="66">
        <f>'Wave and Current Conditions'!$D$99</f>
        <v>0.26</v>
      </c>
      <c r="V82" s="46">
        <v>400</v>
      </c>
      <c r="W82" s="46">
        <v>600</v>
      </c>
      <c r="X82" s="49">
        <v>0.01</v>
      </c>
      <c r="Y82" s="248"/>
      <c r="Z82" s="239"/>
      <c r="AA82" s="239"/>
      <c r="AB82" s="239" t="str">
        <f t="shared" si="45"/>
        <v>'520012005'</v>
      </c>
      <c r="AC82" s="251" t="str">
        <f t="shared" si="61"/>
        <v>'SDE'</v>
      </c>
      <c r="AD82" s="239">
        <f t="shared" si="46"/>
        <v>120</v>
      </c>
      <c r="AE82" s="239">
        <f t="shared" si="47"/>
        <v>12</v>
      </c>
      <c r="AF82" s="239">
        <v>1</v>
      </c>
      <c r="AG82" s="239" t="str">
        <f t="shared" si="48"/>
        <v>'E'</v>
      </c>
      <c r="AH82" s="239">
        <f t="shared" si="62"/>
        <v>30</v>
      </c>
      <c r="AI82" s="268">
        <f t="shared" si="49"/>
        <v>120</v>
      </c>
      <c r="AJ82" s="249">
        <f t="shared" si="50"/>
        <v>7.61</v>
      </c>
      <c r="AK82" s="249">
        <f t="shared" si="51"/>
        <v>13.61</v>
      </c>
      <c r="AL82" s="239">
        <f t="shared" si="52"/>
        <v>2.4</v>
      </c>
      <c r="AM82" s="239">
        <f t="shared" si="53"/>
        <v>5</v>
      </c>
      <c r="AN82" s="239">
        <v>0</v>
      </c>
      <c r="AO82" s="239">
        <v>15</v>
      </c>
      <c r="AP82" s="239">
        <f t="shared" si="54"/>
        <v>2.4</v>
      </c>
      <c r="AQ82" s="239">
        <v>0</v>
      </c>
      <c r="AR82" s="239">
        <v>0</v>
      </c>
      <c r="AS82" s="239">
        <f t="shared" si="55"/>
        <v>120</v>
      </c>
      <c r="AT82" s="239">
        <f t="shared" si="56"/>
        <v>0.26</v>
      </c>
      <c r="AU82" s="239" t="s">
        <v>14</v>
      </c>
      <c r="AV82" s="239" t="s">
        <v>15</v>
      </c>
      <c r="AW82" s="239" t="s">
        <v>14</v>
      </c>
      <c r="AX82" s="239" t="s">
        <v>15</v>
      </c>
      <c r="AY82" s="239">
        <v>0</v>
      </c>
      <c r="AZ82" s="239">
        <v>0</v>
      </c>
      <c r="BA82" s="239">
        <f t="shared" si="63"/>
        <v>1</v>
      </c>
      <c r="BB82" s="239">
        <f t="shared" si="57"/>
        <v>0</v>
      </c>
      <c r="BC82" s="239">
        <f t="shared" si="58"/>
        <v>1000</v>
      </c>
      <c r="BD82" s="239">
        <v>1</v>
      </c>
      <c r="BE82" s="239">
        <v>1</v>
      </c>
      <c r="BF82" s="239">
        <v>1</v>
      </c>
      <c r="BG82" s="239"/>
      <c r="BH82" s="239">
        <v>1</v>
      </c>
      <c r="BI82" s="239">
        <v>1</v>
      </c>
      <c r="BJ82" s="239">
        <f t="shared" si="59"/>
        <v>400</v>
      </c>
      <c r="BK82" s="239">
        <f t="shared" si="60"/>
        <v>1000</v>
      </c>
      <c r="BL82" s="239">
        <v>0</v>
      </c>
    </row>
    <row r="83" spans="1:64" s="33" customFormat="1" ht="12" customHeight="1" x14ac:dyDescent="0.2">
      <c r="A83" s="50" t="str">
        <f t="shared" si="42"/>
        <v>520012006</v>
      </c>
      <c r="B83" s="46">
        <v>5.2</v>
      </c>
      <c r="C83" s="47" t="s">
        <v>219</v>
      </c>
      <c r="D83" s="51" t="s">
        <v>181</v>
      </c>
      <c r="E83" s="52">
        <v>0</v>
      </c>
      <c r="F83" s="53">
        <v>1.35</v>
      </c>
      <c r="G83" s="51" t="s">
        <v>106</v>
      </c>
      <c r="H83" s="51">
        <f>'Wind Conditions'!$C$6</f>
        <v>12</v>
      </c>
      <c r="I83" s="472">
        <f>'Wind Conditions'!$C$20</f>
        <v>9.8021333333333349E-2</v>
      </c>
      <c r="J83" s="57">
        <f>'Wind Conditions'!$D$20</f>
        <v>7.0999999999999994E-2</v>
      </c>
      <c r="K83" s="51" t="str">
        <f t="shared" si="23"/>
        <v>F</v>
      </c>
      <c r="L83" s="51">
        <f t="shared" si="24"/>
        <v>120</v>
      </c>
      <c r="M83" s="46">
        <f>0</f>
        <v>0</v>
      </c>
      <c r="N83" s="50" t="s">
        <v>183</v>
      </c>
      <c r="O83" s="61">
        <f>VLOOKUP(MOD(180+$L83-INTRODUCTION!$E$24,360),'Wave and Current Conditions'!$C$33:$E$44,2,TRUE)</f>
        <v>7.61</v>
      </c>
      <c r="P83" s="61">
        <f>VLOOKUP(MOD(180+$L83-INTRODUCTION!$E$24,360),'Wave and Current Conditions'!$C$33:$E$44,3,TRUE)</f>
        <v>13.61</v>
      </c>
      <c r="Q83" s="51">
        <f t="shared" si="25"/>
        <v>6</v>
      </c>
      <c r="R83" s="51">
        <f t="shared" si="43"/>
        <v>120</v>
      </c>
      <c r="S83" s="551" t="s">
        <v>184</v>
      </c>
      <c r="T83" s="33">
        <f t="shared" si="44"/>
        <v>120</v>
      </c>
      <c r="U83" s="67">
        <f>'Wave and Current Conditions'!$D$99</f>
        <v>0.26</v>
      </c>
      <c r="V83" s="46">
        <v>400</v>
      </c>
      <c r="W83" s="46">
        <v>600</v>
      </c>
      <c r="X83" s="53">
        <v>0.01</v>
      </c>
      <c r="Y83" s="252"/>
      <c r="Z83" s="250"/>
      <c r="AA83" s="250"/>
      <c r="AB83" s="239" t="str">
        <f t="shared" si="45"/>
        <v>'520012006'</v>
      </c>
      <c r="AC83" s="251" t="str">
        <f t="shared" si="61"/>
        <v>'SDE'</v>
      </c>
      <c r="AD83" s="239">
        <f t="shared" si="46"/>
        <v>120</v>
      </c>
      <c r="AE83" s="239">
        <f t="shared" si="47"/>
        <v>12</v>
      </c>
      <c r="AF83" s="239">
        <v>1</v>
      </c>
      <c r="AG83" s="239" t="str">
        <f t="shared" si="48"/>
        <v>'F'</v>
      </c>
      <c r="AH83" s="239">
        <f t="shared" si="62"/>
        <v>30</v>
      </c>
      <c r="AI83" s="268">
        <f t="shared" si="49"/>
        <v>120</v>
      </c>
      <c r="AJ83" s="249">
        <f t="shared" si="50"/>
        <v>7.61</v>
      </c>
      <c r="AK83" s="249">
        <f t="shared" si="51"/>
        <v>13.61</v>
      </c>
      <c r="AL83" s="239">
        <f t="shared" si="52"/>
        <v>2.4</v>
      </c>
      <c r="AM83" s="239">
        <f t="shared" si="53"/>
        <v>6</v>
      </c>
      <c r="AN83" s="239">
        <v>0</v>
      </c>
      <c r="AO83" s="239">
        <v>15</v>
      </c>
      <c r="AP83" s="239">
        <f t="shared" si="54"/>
        <v>2.4</v>
      </c>
      <c r="AQ83" s="239">
        <v>0</v>
      </c>
      <c r="AR83" s="239">
        <v>0</v>
      </c>
      <c r="AS83" s="239">
        <f t="shared" si="55"/>
        <v>120</v>
      </c>
      <c r="AT83" s="239">
        <f t="shared" si="56"/>
        <v>0.26</v>
      </c>
      <c r="AU83" s="239" t="s">
        <v>14</v>
      </c>
      <c r="AV83" s="239" t="s">
        <v>15</v>
      </c>
      <c r="AW83" s="239" t="s">
        <v>14</v>
      </c>
      <c r="AX83" s="239" t="s">
        <v>15</v>
      </c>
      <c r="AY83" s="239">
        <v>0</v>
      </c>
      <c r="AZ83" s="239">
        <v>0</v>
      </c>
      <c r="BA83" s="239">
        <f t="shared" si="63"/>
        <v>1</v>
      </c>
      <c r="BB83" s="239">
        <f t="shared" si="57"/>
        <v>0</v>
      </c>
      <c r="BC83" s="239">
        <f t="shared" si="58"/>
        <v>1000</v>
      </c>
      <c r="BD83" s="239">
        <v>1</v>
      </c>
      <c r="BE83" s="239">
        <v>1</v>
      </c>
      <c r="BF83" s="239">
        <v>1</v>
      </c>
      <c r="BG83" s="239"/>
      <c r="BH83" s="239">
        <v>1</v>
      </c>
      <c r="BI83" s="239">
        <v>1</v>
      </c>
      <c r="BJ83" s="239">
        <f t="shared" si="59"/>
        <v>400</v>
      </c>
      <c r="BK83" s="239">
        <f t="shared" si="60"/>
        <v>1000</v>
      </c>
      <c r="BL83" s="239">
        <v>0</v>
      </c>
    </row>
    <row r="84" spans="1:64" s="32" customFormat="1" ht="12" customHeight="1" x14ac:dyDescent="0.2">
      <c r="A84" s="45" t="str">
        <f t="shared" si="42"/>
        <v>520012007</v>
      </c>
      <c r="B84" s="46">
        <v>5.2</v>
      </c>
      <c r="C84" s="47" t="s">
        <v>219</v>
      </c>
      <c r="D84" s="46" t="s">
        <v>181</v>
      </c>
      <c r="E84" s="48">
        <v>0</v>
      </c>
      <c r="F84" s="49">
        <v>1.35</v>
      </c>
      <c r="G84" s="46" t="s">
        <v>106</v>
      </c>
      <c r="H84" s="46">
        <f>'Wind Conditions'!$C$6</f>
        <v>12</v>
      </c>
      <c r="I84" s="471">
        <f>'Wind Conditions'!$C$20</f>
        <v>9.8021333333333349E-2</v>
      </c>
      <c r="J84" s="56">
        <f>'Wind Conditions'!$D$20</f>
        <v>7.0999999999999994E-2</v>
      </c>
      <c r="K84" s="46" t="str">
        <f t="shared" si="23"/>
        <v>G</v>
      </c>
      <c r="L84" s="46">
        <f t="shared" si="24"/>
        <v>120</v>
      </c>
      <c r="M84" s="46">
        <f>0</f>
        <v>0</v>
      </c>
      <c r="N84" s="45" t="s">
        <v>183</v>
      </c>
      <c r="O84" s="61">
        <f>VLOOKUP(MOD(180+$L84-INTRODUCTION!$E$24,360),'Wave and Current Conditions'!$C$33:$E$44,2,TRUE)</f>
        <v>7.61</v>
      </c>
      <c r="P84" s="61">
        <f>VLOOKUP(MOD(180+$L84-INTRODUCTION!$E$24,360),'Wave and Current Conditions'!$C$33:$E$44,3,TRUE)</f>
        <v>13.61</v>
      </c>
      <c r="Q84" s="46">
        <f t="shared" si="25"/>
        <v>7</v>
      </c>
      <c r="R84" s="46">
        <f t="shared" si="43"/>
        <v>120</v>
      </c>
      <c r="S84" s="550" t="s">
        <v>184</v>
      </c>
      <c r="T84" s="32">
        <f t="shared" si="44"/>
        <v>120</v>
      </c>
      <c r="U84" s="66">
        <f>'Wave and Current Conditions'!$D$99</f>
        <v>0.26</v>
      </c>
      <c r="V84" s="46">
        <v>400</v>
      </c>
      <c r="W84" s="46">
        <v>600</v>
      </c>
      <c r="X84" s="49">
        <v>0.01</v>
      </c>
      <c r="Y84" s="248"/>
      <c r="Z84" s="239"/>
      <c r="AA84" s="239"/>
      <c r="AB84" s="239" t="str">
        <f t="shared" si="45"/>
        <v>'520012007'</v>
      </c>
      <c r="AC84" s="251" t="str">
        <f t="shared" si="61"/>
        <v>'SDE'</v>
      </c>
      <c r="AD84" s="239">
        <f t="shared" si="46"/>
        <v>120</v>
      </c>
      <c r="AE84" s="239">
        <f t="shared" si="47"/>
        <v>12</v>
      </c>
      <c r="AF84" s="239">
        <v>1</v>
      </c>
      <c r="AG84" s="239" t="str">
        <f t="shared" si="48"/>
        <v>'G'</v>
      </c>
      <c r="AH84" s="239">
        <f t="shared" si="62"/>
        <v>30</v>
      </c>
      <c r="AI84" s="268">
        <f t="shared" si="49"/>
        <v>120</v>
      </c>
      <c r="AJ84" s="249">
        <f t="shared" si="50"/>
        <v>7.61</v>
      </c>
      <c r="AK84" s="249">
        <f t="shared" si="51"/>
        <v>13.61</v>
      </c>
      <c r="AL84" s="239">
        <f t="shared" si="52"/>
        <v>2.4</v>
      </c>
      <c r="AM84" s="239">
        <f t="shared" si="53"/>
        <v>7</v>
      </c>
      <c r="AN84" s="239">
        <v>0</v>
      </c>
      <c r="AO84" s="239">
        <v>15</v>
      </c>
      <c r="AP84" s="239">
        <f t="shared" si="54"/>
        <v>2.4</v>
      </c>
      <c r="AQ84" s="239">
        <v>0</v>
      </c>
      <c r="AR84" s="239">
        <v>0</v>
      </c>
      <c r="AS84" s="239">
        <f t="shared" si="55"/>
        <v>120</v>
      </c>
      <c r="AT84" s="239">
        <f t="shared" si="56"/>
        <v>0.26</v>
      </c>
      <c r="AU84" s="239" t="s">
        <v>14</v>
      </c>
      <c r="AV84" s="239" t="s">
        <v>15</v>
      </c>
      <c r="AW84" s="239" t="s">
        <v>14</v>
      </c>
      <c r="AX84" s="239" t="s">
        <v>15</v>
      </c>
      <c r="AY84" s="239">
        <v>0</v>
      </c>
      <c r="AZ84" s="239">
        <v>0</v>
      </c>
      <c r="BA84" s="239">
        <f t="shared" si="63"/>
        <v>1</v>
      </c>
      <c r="BB84" s="239">
        <f t="shared" si="57"/>
        <v>0</v>
      </c>
      <c r="BC84" s="239">
        <f t="shared" si="58"/>
        <v>1000</v>
      </c>
      <c r="BD84" s="239">
        <v>1</v>
      </c>
      <c r="BE84" s="239">
        <v>1</v>
      </c>
      <c r="BF84" s="239">
        <v>1</v>
      </c>
      <c r="BG84" s="239"/>
      <c r="BH84" s="239">
        <v>1</v>
      </c>
      <c r="BI84" s="239">
        <v>1</v>
      </c>
      <c r="BJ84" s="239">
        <f t="shared" si="59"/>
        <v>400</v>
      </c>
      <c r="BK84" s="239">
        <f t="shared" si="60"/>
        <v>1000</v>
      </c>
      <c r="BL84" s="239">
        <v>0</v>
      </c>
    </row>
    <row r="85" spans="1:64" s="32" customFormat="1" ht="12" customHeight="1" x14ac:dyDescent="0.2">
      <c r="A85" s="45" t="str">
        <f t="shared" si="42"/>
        <v>520012008</v>
      </c>
      <c r="B85" s="46">
        <v>5.2</v>
      </c>
      <c r="C85" s="47" t="s">
        <v>219</v>
      </c>
      <c r="D85" s="46" t="s">
        <v>181</v>
      </c>
      <c r="E85" s="48">
        <v>0</v>
      </c>
      <c r="F85" s="49">
        <v>1.35</v>
      </c>
      <c r="G85" s="46" t="s">
        <v>106</v>
      </c>
      <c r="H85" s="46">
        <f>'Wind Conditions'!$C$6</f>
        <v>12</v>
      </c>
      <c r="I85" s="471">
        <f>'Wind Conditions'!$C$20</f>
        <v>9.8021333333333349E-2</v>
      </c>
      <c r="J85" s="56">
        <f>'Wind Conditions'!$D$20</f>
        <v>7.0999999999999994E-2</v>
      </c>
      <c r="K85" s="46" t="str">
        <f t="shared" si="23"/>
        <v>H</v>
      </c>
      <c r="L85" s="46">
        <f t="shared" si="24"/>
        <v>120</v>
      </c>
      <c r="M85" s="46">
        <f>0</f>
        <v>0</v>
      </c>
      <c r="N85" s="45" t="s">
        <v>183</v>
      </c>
      <c r="O85" s="61">
        <f>VLOOKUP(MOD(180+$L85-INTRODUCTION!$E$24,360),'Wave and Current Conditions'!$C$33:$E$44,2,TRUE)</f>
        <v>7.61</v>
      </c>
      <c r="P85" s="61">
        <f>VLOOKUP(MOD(180+$L85-INTRODUCTION!$E$24,360),'Wave and Current Conditions'!$C$33:$E$44,3,TRUE)</f>
        <v>13.61</v>
      </c>
      <c r="Q85" s="46">
        <f t="shared" si="25"/>
        <v>8</v>
      </c>
      <c r="R85" s="46">
        <f t="shared" si="43"/>
        <v>120</v>
      </c>
      <c r="S85" s="550" t="s">
        <v>184</v>
      </c>
      <c r="T85" s="32">
        <f t="shared" si="44"/>
        <v>120</v>
      </c>
      <c r="U85" s="66">
        <f>'Wave and Current Conditions'!$D$99</f>
        <v>0.26</v>
      </c>
      <c r="V85" s="46">
        <v>400</v>
      </c>
      <c r="W85" s="46">
        <v>600</v>
      </c>
      <c r="X85" s="49">
        <v>0.01</v>
      </c>
      <c r="Y85" s="248"/>
      <c r="Z85" s="239"/>
      <c r="AA85" s="239"/>
      <c r="AB85" s="239" t="str">
        <f t="shared" si="45"/>
        <v>'520012008'</v>
      </c>
      <c r="AC85" s="251" t="str">
        <f t="shared" si="61"/>
        <v>'SDE'</v>
      </c>
      <c r="AD85" s="239">
        <f t="shared" si="46"/>
        <v>120</v>
      </c>
      <c r="AE85" s="239">
        <f t="shared" si="47"/>
        <v>12</v>
      </c>
      <c r="AF85" s="239">
        <v>1</v>
      </c>
      <c r="AG85" s="239" t="str">
        <f t="shared" si="48"/>
        <v>'H'</v>
      </c>
      <c r="AH85" s="239">
        <f t="shared" si="62"/>
        <v>30</v>
      </c>
      <c r="AI85" s="268">
        <f t="shared" si="49"/>
        <v>120</v>
      </c>
      <c r="AJ85" s="249">
        <f t="shared" si="50"/>
        <v>7.61</v>
      </c>
      <c r="AK85" s="249">
        <f t="shared" si="51"/>
        <v>13.61</v>
      </c>
      <c r="AL85" s="239">
        <f t="shared" si="52"/>
        <v>2.4</v>
      </c>
      <c r="AM85" s="239">
        <f t="shared" si="53"/>
        <v>8</v>
      </c>
      <c r="AN85" s="239">
        <v>0</v>
      </c>
      <c r="AO85" s="239">
        <v>15</v>
      </c>
      <c r="AP85" s="239">
        <f t="shared" si="54"/>
        <v>2.4</v>
      </c>
      <c r="AQ85" s="239">
        <v>0</v>
      </c>
      <c r="AR85" s="239">
        <v>0</v>
      </c>
      <c r="AS85" s="239">
        <f t="shared" si="55"/>
        <v>120</v>
      </c>
      <c r="AT85" s="239">
        <f t="shared" si="56"/>
        <v>0.26</v>
      </c>
      <c r="AU85" s="239" t="s">
        <v>14</v>
      </c>
      <c r="AV85" s="239" t="s">
        <v>15</v>
      </c>
      <c r="AW85" s="239" t="s">
        <v>14</v>
      </c>
      <c r="AX85" s="239" t="s">
        <v>15</v>
      </c>
      <c r="AY85" s="239">
        <v>0</v>
      </c>
      <c r="AZ85" s="239">
        <v>0</v>
      </c>
      <c r="BA85" s="239">
        <f t="shared" si="63"/>
        <v>1</v>
      </c>
      <c r="BB85" s="239">
        <f t="shared" si="57"/>
        <v>0</v>
      </c>
      <c r="BC85" s="239">
        <f t="shared" si="58"/>
        <v>1000</v>
      </c>
      <c r="BD85" s="239">
        <v>1</v>
      </c>
      <c r="BE85" s="239">
        <v>1</v>
      </c>
      <c r="BF85" s="239">
        <v>1</v>
      </c>
      <c r="BG85" s="239"/>
      <c r="BH85" s="239">
        <v>1</v>
      </c>
      <c r="BI85" s="239">
        <v>1</v>
      </c>
      <c r="BJ85" s="239">
        <f t="shared" si="59"/>
        <v>400</v>
      </c>
      <c r="BK85" s="239">
        <f t="shared" si="60"/>
        <v>1000</v>
      </c>
      <c r="BL85" s="239">
        <v>0</v>
      </c>
    </row>
    <row r="86" spans="1:64" s="33" customFormat="1" ht="12" customHeight="1" x14ac:dyDescent="0.2">
      <c r="A86" s="45" t="str">
        <f t="shared" si="42"/>
        <v>520012009</v>
      </c>
      <c r="B86" s="46">
        <v>5.2</v>
      </c>
      <c r="C86" s="47" t="s">
        <v>219</v>
      </c>
      <c r="D86" s="46" t="s">
        <v>181</v>
      </c>
      <c r="E86" s="48">
        <v>0</v>
      </c>
      <c r="F86" s="49">
        <v>1.35</v>
      </c>
      <c r="G86" s="46" t="s">
        <v>106</v>
      </c>
      <c r="H86" s="46">
        <f>'Wind Conditions'!$C$6</f>
        <v>12</v>
      </c>
      <c r="I86" s="471">
        <f>'Wind Conditions'!$C$20</f>
        <v>9.8021333333333349E-2</v>
      </c>
      <c r="J86" s="56">
        <f>'Wind Conditions'!$D$20</f>
        <v>7.0999999999999994E-2</v>
      </c>
      <c r="K86" s="46" t="str">
        <f t="shared" si="23"/>
        <v>I</v>
      </c>
      <c r="L86" s="46">
        <f t="shared" si="24"/>
        <v>120</v>
      </c>
      <c r="M86" s="46">
        <f>0</f>
        <v>0</v>
      </c>
      <c r="N86" s="45" t="s">
        <v>183</v>
      </c>
      <c r="O86" s="61">
        <f>VLOOKUP(MOD(180+$L86-INTRODUCTION!$E$24,360),'Wave and Current Conditions'!$C$33:$E$44,2,TRUE)</f>
        <v>7.61</v>
      </c>
      <c r="P86" s="61">
        <f>VLOOKUP(MOD(180+$L86-INTRODUCTION!$E$24,360),'Wave and Current Conditions'!$C$33:$E$44,3,TRUE)</f>
        <v>13.61</v>
      </c>
      <c r="Q86" s="46">
        <f t="shared" si="25"/>
        <v>9</v>
      </c>
      <c r="R86" s="46">
        <f t="shared" si="43"/>
        <v>120</v>
      </c>
      <c r="S86" s="550" t="s">
        <v>184</v>
      </c>
      <c r="T86" s="32">
        <f t="shared" si="44"/>
        <v>120</v>
      </c>
      <c r="U86" s="66">
        <f>'Wave and Current Conditions'!$D$99</f>
        <v>0.26</v>
      </c>
      <c r="V86" s="46">
        <v>400</v>
      </c>
      <c r="W86" s="46">
        <v>600</v>
      </c>
      <c r="X86" s="49">
        <v>0.01</v>
      </c>
      <c r="Y86" s="248"/>
      <c r="Z86" s="250"/>
      <c r="AA86" s="250"/>
      <c r="AB86" s="239" t="str">
        <f t="shared" si="45"/>
        <v>'520012009'</v>
      </c>
      <c r="AC86" s="251" t="str">
        <f t="shared" si="61"/>
        <v>'SDE'</v>
      </c>
      <c r="AD86" s="239">
        <f t="shared" si="46"/>
        <v>120</v>
      </c>
      <c r="AE86" s="239">
        <f t="shared" si="47"/>
        <v>12</v>
      </c>
      <c r="AF86" s="239">
        <v>1</v>
      </c>
      <c r="AG86" s="239" t="str">
        <f t="shared" si="48"/>
        <v>'I'</v>
      </c>
      <c r="AH86" s="239">
        <f t="shared" si="62"/>
        <v>30</v>
      </c>
      <c r="AI86" s="268">
        <f t="shared" si="49"/>
        <v>120</v>
      </c>
      <c r="AJ86" s="249">
        <f t="shared" si="50"/>
        <v>7.61</v>
      </c>
      <c r="AK86" s="249">
        <f t="shared" si="51"/>
        <v>13.61</v>
      </c>
      <c r="AL86" s="239">
        <f t="shared" si="52"/>
        <v>2.4</v>
      </c>
      <c r="AM86" s="239">
        <f t="shared" si="53"/>
        <v>9</v>
      </c>
      <c r="AN86" s="239">
        <v>0</v>
      </c>
      <c r="AO86" s="239">
        <v>15</v>
      </c>
      <c r="AP86" s="239">
        <f t="shared" si="54"/>
        <v>2.4</v>
      </c>
      <c r="AQ86" s="239">
        <v>0</v>
      </c>
      <c r="AR86" s="239">
        <v>0</v>
      </c>
      <c r="AS86" s="239">
        <f t="shared" si="55"/>
        <v>120</v>
      </c>
      <c r="AT86" s="239">
        <f t="shared" si="56"/>
        <v>0.26</v>
      </c>
      <c r="AU86" s="239" t="s">
        <v>14</v>
      </c>
      <c r="AV86" s="239" t="s">
        <v>15</v>
      </c>
      <c r="AW86" s="239" t="s">
        <v>14</v>
      </c>
      <c r="AX86" s="239" t="s">
        <v>15</v>
      </c>
      <c r="AY86" s="239">
        <v>0</v>
      </c>
      <c r="AZ86" s="239">
        <v>0</v>
      </c>
      <c r="BA86" s="239">
        <f t="shared" si="63"/>
        <v>1</v>
      </c>
      <c r="BB86" s="239">
        <f t="shared" si="57"/>
        <v>0</v>
      </c>
      <c r="BC86" s="239">
        <f t="shared" si="58"/>
        <v>1000</v>
      </c>
      <c r="BD86" s="239">
        <v>1</v>
      </c>
      <c r="BE86" s="239">
        <v>1</v>
      </c>
      <c r="BF86" s="239">
        <v>1</v>
      </c>
      <c r="BG86" s="239"/>
      <c r="BH86" s="239">
        <v>1</v>
      </c>
      <c r="BI86" s="239">
        <v>1</v>
      </c>
      <c r="BJ86" s="239">
        <f t="shared" si="59"/>
        <v>400</v>
      </c>
      <c r="BK86" s="239">
        <f t="shared" si="60"/>
        <v>1000</v>
      </c>
      <c r="BL86" s="239">
        <v>0</v>
      </c>
    </row>
    <row r="87" spans="1:64" s="32" customFormat="1" ht="12" customHeight="1" x14ac:dyDescent="0.2">
      <c r="A87" s="45" t="str">
        <f t="shared" si="42"/>
        <v>520012010</v>
      </c>
      <c r="B87" s="46">
        <v>5.2</v>
      </c>
      <c r="C87" s="47" t="s">
        <v>219</v>
      </c>
      <c r="D87" s="46" t="s">
        <v>181</v>
      </c>
      <c r="E87" s="48">
        <v>0</v>
      </c>
      <c r="F87" s="49">
        <v>1.35</v>
      </c>
      <c r="G87" s="45" t="s">
        <v>106</v>
      </c>
      <c r="H87" s="46">
        <f>'Wind Conditions'!$C$6</f>
        <v>12</v>
      </c>
      <c r="I87" s="471">
        <f>'Wind Conditions'!$C$20</f>
        <v>9.8021333333333349E-2</v>
      </c>
      <c r="J87" s="56">
        <f>'Wind Conditions'!$D$20</f>
        <v>7.0999999999999994E-2</v>
      </c>
      <c r="K87" s="46" t="str">
        <f t="shared" si="23"/>
        <v>J</v>
      </c>
      <c r="L87" s="46">
        <f t="shared" si="24"/>
        <v>120</v>
      </c>
      <c r="M87" s="46">
        <f>0</f>
        <v>0</v>
      </c>
      <c r="N87" s="45" t="s">
        <v>183</v>
      </c>
      <c r="O87" s="61">
        <f>VLOOKUP(MOD(180+$L87-INTRODUCTION!$E$24,360),'Wave and Current Conditions'!$C$33:$E$44,2,TRUE)</f>
        <v>7.61</v>
      </c>
      <c r="P87" s="61">
        <f>VLOOKUP(MOD(180+$L87-INTRODUCTION!$E$24,360),'Wave and Current Conditions'!$C$33:$E$44,3,TRUE)</f>
        <v>13.61</v>
      </c>
      <c r="Q87" s="46">
        <f t="shared" si="25"/>
        <v>10</v>
      </c>
      <c r="R87" s="46">
        <f t="shared" si="43"/>
        <v>120</v>
      </c>
      <c r="S87" s="550" t="s">
        <v>184</v>
      </c>
      <c r="T87" s="32">
        <f t="shared" si="44"/>
        <v>120</v>
      </c>
      <c r="U87" s="66">
        <f>'Wave and Current Conditions'!$D$99</f>
        <v>0.26</v>
      </c>
      <c r="V87" s="46">
        <v>400</v>
      </c>
      <c r="W87" s="46">
        <v>600</v>
      </c>
      <c r="X87" s="49">
        <v>0.01</v>
      </c>
      <c r="Y87" s="248"/>
      <c r="Z87" s="239"/>
      <c r="AA87" s="239"/>
      <c r="AB87" s="239" t="str">
        <f t="shared" si="45"/>
        <v>'520012010'</v>
      </c>
      <c r="AC87" s="251" t="str">
        <f t="shared" si="61"/>
        <v>'SDE'</v>
      </c>
      <c r="AD87" s="239">
        <f t="shared" si="46"/>
        <v>120</v>
      </c>
      <c r="AE87" s="239">
        <f t="shared" si="47"/>
        <v>12</v>
      </c>
      <c r="AF87" s="239">
        <v>1</v>
      </c>
      <c r="AG87" s="239" t="str">
        <f t="shared" si="48"/>
        <v>'J'</v>
      </c>
      <c r="AH87" s="239">
        <f t="shared" si="62"/>
        <v>30</v>
      </c>
      <c r="AI87" s="268">
        <f t="shared" si="49"/>
        <v>120</v>
      </c>
      <c r="AJ87" s="249">
        <f t="shared" si="50"/>
        <v>7.61</v>
      </c>
      <c r="AK87" s="249">
        <f t="shared" si="51"/>
        <v>13.61</v>
      </c>
      <c r="AL87" s="239">
        <f t="shared" si="52"/>
        <v>2.4</v>
      </c>
      <c r="AM87" s="239">
        <f t="shared" si="53"/>
        <v>10</v>
      </c>
      <c r="AN87" s="239">
        <v>0</v>
      </c>
      <c r="AO87" s="239">
        <v>15</v>
      </c>
      <c r="AP87" s="239">
        <f t="shared" si="54"/>
        <v>2.4</v>
      </c>
      <c r="AQ87" s="239">
        <v>0</v>
      </c>
      <c r="AR87" s="239">
        <v>0</v>
      </c>
      <c r="AS87" s="239">
        <f t="shared" si="55"/>
        <v>120</v>
      </c>
      <c r="AT87" s="239">
        <f t="shared" si="56"/>
        <v>0.26</v>
      </c>
      <c r="AU87" s="239" t="s">
        <v>14</v>
      </c>
      <c r="AV87" s="239" t="s">
        <v>15</v>
      </c>
      <c r="AW87" s="239" t="s">
        <v>14</v>
      </c>
      <c r="AX87" s="239" t="s">
        <v>15</v>
      </c>
      <c r="AY87" s="239">
        <v>0</v>
      </c>
      <c r="AZ87" s="239">
        <v>0</v>
      </c>
      <c r="BA87" s="239">
        <f t="shared" si="63"/>
        <v>1</v>
      </c>
      <c r="BB87" s="239">
        <f t="shared" si="57"/>
        <v>0</v>
      </c>
      <c r="BC87" s="239">
        <f t="shared" si="58"/>
        <v>1000</v>
      </c>
      <c r="BD87" s="239">
        <v>1</v>
      </c>
      <c r="BE87" s="239">
        <v>1</v>
      </c>
      <c r="BF87" s="239">
        <v>1</v>
      </c>
      <c r="BG87" s="239"/>
      <c r="BH87" s="239">
        <v>1</v>
      </c>
      <c r="BI87" s="239">
        <v>1</v>
      </c>
      <c r="BJ87" s="239">
        <f t="shared" si="59"/>
        <v>400</v>
      </c>
      <c r="BK87" s="239">
        <f t="shared" si="60"/>
        <v>1000</v>
      </c>
      <c r="BL87" s="239">
        <v>0</v>
      </c>
    </row>
    <row r="88" spans="1:64" s="32" customFormat="1" ht="12" customHeight="1" x14ac:dyDescent="0.2">
      <c r="A88" s="45" t="str">
        <f t="shared" si="42"/>
        <v>520012011</v>
      </c>
      <c r="B88" s="46">
        <v>5.2</v>
      </c>
      <c r="C88" s="47" t="s">
        <v>219</v>
      </c>
      <c r="D88" s="46" t="s">
        <v>181</v>
      </c>
      <c r="E88" s="48">
        <v>0</v>
      </c>
      <c r="F88" s="49">
        <v>1.35</v>
      </c>
      <c r="G88" s="46" t="s">
        <v>106</v>
      </c>
      <c r="H88" s="46">
        <f>'Wind Conditions'!$C$6</f>
        <v>12</v>
      </c>
      <c r="I88" s="471">
        <f>'Wind Conditions'!$C$20</f>
        <v>9.8021333333333349E-2</v>
      </c>
      <c r="J88" s="56">
        <f>'Wind Conditions'!$D$20</f>
        <v>7.0999999999999994E-2</v>
      </c>
      <c r="K88" s="46" t="str">
        <f t="shared" si="23"/>
        <v>K</v>
      </c>
      <c r="L88" s="46">
        <f t="shared" si="24"/>
        <v>120</v>
      </c>
      <c r="M88" s="46">
        <f>0</f>
        <v>0</v>
      </c>
      <c r="N88" s="45" t="s">
        <v>183</v>
      </c>
      <c r="O88" s="61">
        <f>VLOOKUP(MOD(180+$L88-INTRODUCTION!$E$24,360),'Wave and Current Conditions'!$C$33:$E$44,2,TRUE)</f>
        <v>7.61</v>
      </c>
      <c r="P88" s="61">
        <f>VLOOKUP(MOD(180+$L88-INTRODUCTION!$E$24,360),'Wave and Current Conditions'!$C$33:$E$44,3,TRUE)</f>
        <v>13.61</v>
      </c>
      <c r="Q88" s="46">
        <f t="shared" si="25"/>
        <v>11</v>
      </c>
      <c r="R88" s="46">
        <f t="shared" si="43"/>
        <v>120</v>
      </c>
      <c r="S88" s="550" t="s">
        <v>184</v>
      </c>
      <c r="T88" s="32">
        <f t="shared" si="44"/>
        <v>120</v>
      </c>
      <c r="U88" s="66">
        <f>'Wave and Current Conditions'!$D$99</f>
        <v>0.26</v>
      </c>
      <c r="V88" s="46">
        <v>400</v>
      </c>
      <c r="W88" s="46">
        <v>600</v>
      </c>
      <c r="X88" s="49">
        <v>0.01</v>
      </c>
      <c r="Y88" s="248"/>
      <c r="Z88" s="239"/>
      <c r="AA88" s="239"/>
      <c r="AB88" s="239" t="str">
        <f t="shared" si="45"/>
        <v>'520012011'</v>
      </c>
      <c r="AC88" s="251" t="str">
        <f t="shared" si="61"/>
        <v>'SDE'</v>
      </c>
      <c r="AD88" s="239">
        <f t="shared" si="46"/>
        <v>120</v>
      </c>
      <c r="AE88" s="239">
        <f t="shared" si="47"/>
        <v>12</v>
      </c>
      <c r="AF88" s="239">
        <v>1</v>
      </c>
      <c r="AG88" s="239" t="str">
        <f t="shared" si="48"/>
        <v>'K'</v>
      </c>
      <c r="AH88" s="239">
        <f t="shared" si="62"/>
        <v>30</v>
      </c>
      <c r="AI88" s="268">
        <f t="shared" si="49"/>
        <v>120</v>
      </c>
      <c r="AJ88" s="249">
        <f t="shared" si="50"/>
        <v>7.61</v>
      </c>
      <c r="AK88" s="249">
        <f t="shared" si="51"/>
        <v>13.61</v>
      </c>
      <c r="AL88" s="239">
        <f t="shared" si="52"/>
        <v>2.4</v>
      </c>
      <c r="AM88" s="239">
        <f t="shared" si="53"/>
        <v>11</v>
      </c>
      <c r="AN88" s="239">
        <v>0</v>
      </c>
      <c r="AO88" s="239">
        <v>15</v>
      </c>
      <c r="AP88" s="239">
        <f t="shared" si="54"/>
        <v>2.4</v>
      </c>
      <c r="AQ88" s="239">
        <v>0</v>
      </c>
      <c r="AR88" s="239">
        <v>0</v>
      </c>
      <c r="AS88" s="239">
        <f t="shared" si="55"/>
        <v>120</v>
      </c>
      <c r="AT88" s="239">
        <f t="shared" si="56"/>
        <v>0.26</v>
      </c>
      <c r="AU88" s="239" t="s">
        <v>14</v>
      </c>
      <c r="AV88" s="239" t="s">
        <v>15</v>
      </c>
      <c r="AW88" s="239" t="s">
        <v>14</v>
      </c>
      <c r="AX88" s="239" t="s">
        <v>15</v>
      </c>
      <c r="AY88" s="239">
        <v>0</v>
      </c>
      <c r="AZ88" s="239">
        <v>0</v>
      </c>
      <c r="BA88" s="239">
        <f t="shared" si="63"/>
        <v>1</v>
      </c>
      <c r="BB88" s="239">
        <f t="shared" si="57"/>
        <v>0</v>
      </c>
      <c r="BC88" s="239">
        <f t="shared" si="58"/>
        <v>1000</v>
      </c>
      <c r="BD88" s="239">
        <v>1</v>
      </c>
      <c r="BE88" s="239">
        <v>1</v>
      </c>
      <c r="BF88" s="239">
        <v>1</v>
      </c>
      <c r="BG88" s="239"/>
      <c r="BH88" s="239">
        <v>1</v>
      </c>
      <c r="BI88" s="239">
        <v>1</v>
      </c>
      <c r="BJ88" s="239">
        <f t="shared" si="59"/>
        <v>400</v>
      </c>
      <c r="BK88" s="239">
        <f t="shared" si="60"/>
        <v>1000</v>
      </c>
      <c r="BL88" s="239">
        <v>0</v>
      </c>
    </row>
    <row r="89" spans="1:64" s="33" customFormat="1" ht="12" customHeight="1" x14ac:dyDescent="0.2">
      <c r="A89" s="50" t="str">
        <f t="shared" si="42"/>
        <v>520012012</v>
      </c>
      <c r="B89" s="46">
        <v>5.2</v>
      </c>
      <c r="C89" s="47" t="s">
        <v>219</v>
      </c>
      <c r="D89" s="51" t="s">
        <v>181</v>
      </c>
      <c r="E89" s="52">
        <v>0</v>
      </c>
      <c r="F89" s="53">
        <v>1.35</v>
      </c>
      <c r="G89" s="51" t="s">
        <v>106</v>
      </c>
      <c r="H89" s="51">
        <f>'Wind Conditions'!$C$6</f>
        <v>12</v>
      </c>
      <c r="I89" s="472">
        <f>'Wind Conditions'!$C$20</f>
        <v>9.8021333333333349E-2</v>
      </c>
      <c r="J89" s="57">
        <f>'Wind Conditions'!$D$20</f>
        <v>7.0999999999999994E-2</v>
      </c>
      <c r="K89" s="51" t="str">
        <f t="shared" ref="K89:K131" si="64">K71</f>
        <v>L</v>
      </c>
      <c r="L89" s="51">
        <f t="shared" ref="L89:L131" si="65">L71+30</f>
        <v>120</v>
      </c>
      <c r="M89" s="46">
        <f>0</f>
        <v>0</v>
      </c>
      <c r="N89" s="50" t="s">
        <v>183</v>
      </c>
      <c r="O89" s="61">
        <f>VLOOKUP(MOD(180+$L89-INTRODUCTION!$E$24,360),'Wave and Current Conditions'!$C$33:$E$44,2,TRUE)</f>
        <v>7.61</v>
      </c>
      <c r="P89" s="61">
        <f>VLOOKUP(MOD(180+$L89-INTRODUCTION!$E$24,360),'Wave and Current Conditions'!$C$33:$E$44,3,TRUE)</f>
        <v>13.61</v>
      </c>
      <c r="Q89" s="51">
        <f t="shared" ref="Q89:Q131" si="66">Q71</f>
        <v>12</v>
      </c>
      <c r="R89" s="51">
        <f t="shared" si="43"/>
        <v>120</v>
      </c>
      <c r="S89" s="551" t="s">
        <v>184</v>
      </c>
      <c r="T89" s="33">
        <f t="shared" si="44"/>
        <v>120</v>
      </c>
      <c r="U89" s="67">
        <f>'Wave and Current Conditions'!$D$99</f>
        <v>0.26</v>
      </c>
      <c r="V89" s="46">
        <v>400</v>
      </c>
      <c r="W89" s="46">
        <v>600</v>
      </c>
      <c r="X89" s="53">
        <v>0.01</v>
      </c>
      <c r="Y89" s="252"/>
      <c r="Z89" s="250"/>
      <c r="AA89" s="250"/>
      <c r="AB89" s="239" t="str">
        <f t="shared" si="45"/>
        <v>'520012012'</v>
      </c>
      <c r="AC89" s="251" t="str">
        <f t="shared" si="61"/>
        <v>'SDE'</v>
      </c>
      <c r="AD89" s="239">
        <f t="shared" si="46"/>
        <v>120</v>
      </c>
      <c r="AE89" s="239">
        <f t="shared" si="47"/>
        <v>12</v>
      </c>
      <c r="AF89" s="239">
        <v>1</v>
      </c>
      <c r="AG89" s="239" t="str">
        <f t="shared" si="48"/>
        <v>'L'</v>
      </c>
      <c r="AH89" s="239">
        <f t="shared" si="62"/>
        <v>30</v>
      </c>
      <c r="AI89" s="268">
        <f t="shared" si="49"/>
        <v>120</v>
      </c>
      <c r="AJ89" s="249">
        <f t="shared" si="50"/>
        <v>7.61</v>
      </c>
      <c r="AK89" s="249">
        <f t="shared" si="51"/>
        <v>13.61</v>
      </c>
      <c r="AL89" s="239">
        <f t="shared" si="52"/>
        <v>2.4</v>
      </c>
      <c r="AM89" s="239">
        <f t="shared" si="53"/>
        <v>12</v>
      </c>
      <c r="AN89" s="239">
        <v>0</v>
      </c>
      <c r="AO89" s="239">
        <v>15</v>
      </c>
      <c r="AP89" s="239">
        <f t="shared" si="54"/>
        <v>2.4</v>
      </c>
      <c r="AQ89" s="239">
        <v>0</v>
      </c>
      <c r="AR89" s="239">
        <v>0</v>
      </c>
      <c r="AS89" s="239">
        <f t="shared" si="55"/>
        <v>120</v>
      </c>
      <c r="AT89" s="239">
        <f t="shared" si="56"/>
        <v>0.26</v>
      </c>
      <c r="AU89" s="239" t="s">
        <v>14</v>
      </c>
      <c r="AV89" s="239" t="s">
        <v>15</v>
      </c>
      <c r="AW89" s="239" t="s">
        <v>14</v>
      </c>
      <c r="AX89" s="239" t="s">
        <v>15</v>
      </c>
      <c r="AY89" s="239">
        <v>0</v>
      </c>
      <c r="AZ89" s="239">
        <v>0</v>
      </c>
      <c r="BA89" s="239">
        <f t="shared" si="63"/>
        <v>1</v>
      </c>
      <c r="BB89" s="239">
        <f t="shared" si="57"/>
        <v>0</v>
      </c>
      <c r="BC89" s="239">
        <f t="shared" si="58"/>
        <v>1000</v>
      </c>
      <c r="BD89" s="239">
        <v>1</v>
      </c>
      <c r="BE89" s="239">
        <v>1</v>
      </c>
      <c r="BF89" s="239">
        <v>1</v>
      </c>
      <c r="BG89" s="239"/>
      <c r="BH89" s="239">
        <v>1</v>
      </c>
      <c r="BI89" s="239">
        <v>1</v>
      </c>
      <c r="BJ89" s="239">
        <f t="shared" si="59"/>
        <v>400</v>
      </c>
      <c r="BK89" s="239">
        <f t="shared" si="60"/>
        <v>1000</v>
      </c>
      <c r="BL89" s="239">
        <v>0</v>
      </c>
    </row>
    <row r="90" spans="1:64" s="32" customFormat="1" ht="12" customHeight="1" x14ac:dyDescent="0.2">
      <c r="A90" s="45" t="str">
        <f t="shared" si="42"/>
        <v>520012013</v>
      </c>
      <c r="B90" s="46">
        <v>5.2</v>
      </c>
      <c r="C90" s="47" t="s">
        <v>219</v>
      </c>
      <c r="D90" s="46" t="s">
        <v>181</v>
      </c>
      <c r="E90" s="48">
        <v>0</v>
      </c>
      <c r="F90" s="49">
        <v>1.35</v>
      </c>
      <c r="G90" s="46" t="s">
        <v>106</v>
      </c>
      <c r="H90" s="46">
        <f>'Wind Conditions'!$C$6</f>
        <v>12</v>
      </c>
      <c r="I90" s="471">
        <f>'Wind Conditions'!$C$20</f>
        <v>9.8021333333333349E-2</v>
      </c>
      <c r="J90" s="56">
        <f>'Wind Conditions'!$D$20</f>
        <v>7.0999999999999994E-2</v>
      </c>
      <c r="K90" s="46" t="str">
        <f t="shared" si="64"/>
        <v>M</v>
      </c>
      <c r="L90" s="46">
        <f t="shared" si="65"/>
        <v>120</v>
      </c>
      <c r="M90" s="46">
        <f>0</f>
        <v>0</v>
      </c>
      <c r="N90" s="45" t="s">
        <v>183</v>
      </c>
      <c r="O90" s="61">
        <f>VLOOKUP(MOD(180+$L90-INTRODUCTION!$E$24,360),'Wave and Current Conditions'!$C$33:$E$44,2,TRUE)</f>
        <v>7.61</v>
      </c>
      <c r="P90" s="61">
        <f>VLOOKUP(MOD(180+$L90-INTRODUCTION!$E$24,360),'Wave and Current Conditions'!$C$33:$E$44,3,TRUE)</f>
        <v>13.61</v>
      </c>
      <c r="Q90" s="46">
        <f t="shared" si="66"/>
        <v>13</v>
      </c>
      <c r="R90" s="46">
        <f t="shared" si="43"/>
        <v>120</v>
      </c>
      <c r="S90" s="550" t="s">
        <v>184</v>
      </c>
      <c r="T90" s="32">
        <f t="shared" si="44"/>
        <v>120</v>
      </c>
      <c r="U90" s="66">
        <f>'Wave and Current Conditions'!$D$99</f>
        <v>0.26</v>
      </c>
      <c r="V90" s="46">
        <v>400</v>
      </c>
      <c r="W90" s="46">
        <v>600</v>
      </c>
      <c r="X90" s="49">
        <v>0.01</v>
      </c>
      <c r="Y90" s="248"/>
      <c r="Z90" s="239"/>
      <c r="AA90" s="239"/>
      <c r="AB90" s="239" t="str">
        <f t="shared" si="45"/>
        <v>'520012013'</v>
      </c>
      <c r="AC90" s="251" t="str">
        <f t="shared" si="61"/>
        <v>'SDE'</v>
      </c>
      <c r="AD90" s="239">
        <f t="shared" si="46"/>
        <v>120</v>
      </c>
      <c r="AE90" s="239">
        <f t="shared" si="47"/>
        <v>12</v>
      </c>
      <c r="AF90" s="239">
        <v>1</v>
      </c>
      <c r="AG90" s="239" t="str">
        <f t="shared" si="48"/>
        <v>'M'</v>
      </c>
      <c r="AH90" s="239">
        <f t="shared" si="62"/>
        <v>30</v>
      </c>
      <c r="AI90" s="268">
        <f t="shared" si="49"/>
        <v>120</v>
      </c>
      <c r="AJ90" s="249">
        <f t="shared" si="50"/>
        <v>7.61</v>
      </c>
      <c r="AK90" s="249">
        <f t="shared" si="51"/>
        <v>13.61</v>
      </c>
      <c r="AL90" s="239">
        <f t="shared" si="52"/>
        <v>2.4</v>
      </c>
      <c r="AM90" s="239">
        <f t="shared" si="53"/>
        <v>13</v>
      </c>
      <c r="AN90" s="239">
        <v>0</v>
      </c>
      <c r="AO90" s="239">
        <v>15</v>
      </c>
      <c r="AP90" s="239">
        <f t="shared" si="54"/>
        <v>2.4</v>
      </c>
      <c r="AQ90" s="239">
        <v>0</v>
      </c>
      <c r="AR90" s="239">
        <v>0</v>
      </c>
      <c r="AS90" s="239">
        <f t="shared" si="55"/>
        <v>120</v>
      </c>
      <c r="AT90" s="239">
        <f t="shared" si="56"/>
        <v>0.26</v>
      </c>
      <c r="AU90" s="239" t="s">
        <v>14</v>
      </c>
      <c r="AV90" s="239" t="s">
        <v>15</v>
      </c>
      <c r="AW90" s="239" t="s">
        <v>14</v>
      </c>
      <c r="AX90" s="239" t="s">
        <v>15</v>
      </c>
      <c r="AY90" s="239">
        <v>0</v>
      </c>
      <c r="AZ90" s="239">
        <v>0</v>
      </c>
      <c r="BA90" s="239">
        <f t="shared" si="63"/>
        <v>1</v>
      </c>
      <c r="BB90" s="239">
        <f t="shared" si="57"/>
        <v>0</v>
      </c>
      <c r="BC90" s="239">
        <f t="shared" si="58"/>
        <v>1000</v>
      </c>
      <c r="BD90" s="239">
        <v>1</v>
      </c>
      <c r="BE90" s="239">
        <v>1</v>
      </c>
      <c r="BF90" s="239">
        <v>1</v>
      </c>
      <c r="BG90" s="239"/>
      <c r="BH90" s="239">
        <v>1</v>
      </c>
      <c r="BI90" s="239">
        <v>1</v>
      </c>
      <c r="BJ90" s="239">
        <f t="shared" si="59"/>
        <v>400</v>
      </c>
      <c r="BK90" s="239">
        <f t="shared" si="60"/>
        <v>1000</v>
      </c>
      <c r="BL90" s="239">
        <v>0</v>
      </c>
    </row>
    <row r="91" spans="1:64" s="32" customFormat="1" ht="12" customHeight="1" x14ac:dyDescent="0.2">
      <c r="A91" s="45" t="str">
        <f t="shared" si="42"/>
        <v>520012014</v>
      </c>
      <c r="B91" s="46">
        <v>5.2</v>
      </c>
      <c r="C91" s="47" t="s">
        <v>219</v>
      </c>
      <c r="D91" s="46" t="s">
        <v>181</v>
      </c>
      <c r="E91" s="48">
        <v>0</v>
      </c>
      <c r="F91" s="49">
        <v>1.35</v>
      </c>
      <c r="G91" s="46" t="s">
        <v>106</v>
      </c>
      <c r="H91" s="46">
        <f>'Wind Conditions'!$C$6</f>
        <v>12</v>
      </c>
      <c r="I91" s="471">
        <f>'Wind Conditions'!$C$20</f>
        <v>9.8021333333333349E-2</v>
      </c>
      <c r="J91" s="56">
        <f>'Wind Conditions'!$D$20</f>
        <v>7.0999999999999994E-2</v>
      </c>
      <c r="K91" s="46" t="str">
        <f t="shared" si="64"/>
        <v>N</v>
      </c>
      <c r="L91" s="46">
        <f t="shared" si="65"/>
        <v>120</v>
      </c>
      <c r="M91" s="46">
        <f>0</f>
        <v>0</v>
      </c>
      <c r="N91" s="45" t="s">
        <v>183</v>
      </c>
      <c r="O91" s="61">
        <f>VLOOKUP(MOD(180+$L91-INTRODUCTION!$E$24,360),'Wave and Current Conditions'!$C$33:$E$44,2,TRUE)</f>
        <v>7.61</v>
      </c>
      <c r="P91" s="61">
        <f>VLOOKUP(MOD(180+$L91-INTRODUCTION!$E$24,360),'Wave and Current Conditions'!$C$33:$E$44,3,TRUE)</f>
        <v>13.61</v>
      </c>
      <c r="Q91" s="46">
        <f t="shared" si="66"/>
        <v>14</v>
      </c>
      <c r="R91" s="46">
        <f t="shared" si="43"/>
        <v>120</v>
      </c>
      <c r="S91" s="550" t="s">
        <v>184</v>
      </c>
      <c r="T91" s="32">
        <f t="shared" si="44"/>
        <v>120</v>
      </c>
      <c r="U91" s="66">
        <f>'Wave and Current Conditions'!$D$99</f>
        <v>0.26</v>
      </c>
      <c r="V91" s="46">
        <v>400</v>
      </c>
      <c r="W91" s="46">
        <v>600</v>
      </c>
      <c r="X91" s="49">
        <v>0.01</v>
      </c>
      <c r="Y91" s="248"/>
      <c r="Z91" s="239"/>
      <c r="AA91" s="239"/>
      <c r="AB91" s="239" t="str">
        <f t="shared" si="45"/>
        <v>'520012014'</v>
      </c>
      <c r="AC91" s="251" t="str">
        <f t="shared" si="61"/>
        <v>'SDE'</v>
      </c>
      <c r="AD91" s="239">
        <f t="shared" si="46"/>
        <v>120</v>
      </c>
      <c r="AE91" s="239">
        <f t="shared" si="47"/>
        <v>12</v>
      </c>
      <c r="AF91" s="239">
        <v>1</v>
      </c>
      <c r="AG91" s="239" t="str">
        <f t="shared" si="48"/>
        <v>'N'</v>
      </c>
      <c r="AH91" s="239">
        <f t="shared" si="62"/>
        <v>30</v>
      </c>
      <c r="AI91" s="268">
        <f t="shared" si="49"/>
        <v>120</v>
      </c>
      <c r="AJ91" s="249">
        <f t="shared" si="50"/>
        <v>7.61</v>
      </c>
      <c r="AK91" s="249">
        <f t="shared" si="51"/>
        <v>13.61</v>
      </c>
      <c r="AL91" s="239">
        <f t="shared" si="52"/>
        <v>2.4</v>
      </c>
      <c r="AM91" s="239">
        <f t="shared" si="53"/>
        <v>14</v>
      </c>
      <c r="AN91" s="239">
        <v>0</v>
      </c>
      <c r="AO91" s="239">
        <v>15</v>
      </c>
      <c r="AP91" s="239">
        <f t="shared" si="54"/>
        <v>2.4</v>
      </c>
      <c r="AQ91" s="239">
        <v>0</v>
      </c>
      <c r="AR91" s="239">
        <v>0</v>
      </c>
      <c r="AS91" s="239">
        <f t="shared" si="55"/>
        <v>120</v>
      </c>
      <c r="AT91" s="239">
        <f t="shared" si="56"/>
        <v>0.26</v>
      </c>
      <c r="AU91" s="239" t="s">
        <v>14</v>
      </c>
      <c r="AV91" s="239" t="s">
        <v>15</v>
      </c>
      <c r="AW91" s="239" t="s">
        <v>14</v>
      </c>
      <c r="AX91" s="239" t="s">
        <v>15</v>
      </c>
      <c r="AY91" s="239">
        <v>0</v>
      </c>
      <c r="AZ91" s="239">
        <v>0</v>
      </c>
      <c r="BA91" s="239">
        <f t="shared" si="63"/>
        <v>1</v>
      </c>
      <c r="BB91" s="239">
        <f t="shared" si="57"/>
        <v>0</v>
      </c>
      <c r="BC91" s="239">
        <f t="shared" si="58"/>
        <v>1000</v>
      </c>
      <c r="BD91" s="239">
        <v>1</v>
      </c>
      <c r="BE91" s="239">
        <v>1</v>
      </c>
      <c r="BF91" s="239">
        <v>1</v>
      </c>
      <c r="BG91" s="239"/>
      <c r="BH91" s="239">
        <v>1</v>
      </c>
      <c r="BI91" s="239">
        <v>1</v>
      </c>
      <c r="BJ91" s="239">
        <f t="shared" si="59"/>
        <v>400</v>
      </c>
      <c r="BK91" s="239">
        <f t="shared" si="60"/>
        <v>1000</v>
      </c>
      <c r="BL91" s="239">
        <v>0</v>
      </c>
    </row>
    <row r="92" spans="1:64" s="33" customFormat="1" ht="12" customHeight="1" x14ac:dyDescent="0.2">
      <c r="A92" s="45" t="str">
        <f t="shared" si="42"/>
        <v>520012015</v>
      </c>
      <c r="B92" s="46">
        <v>5.2</v>
      </c>
      <c r="C92" s="47" t="s">
        <v>219</v>
      </c>
      <c r="D92" s="46" t="s">
        <v>181</v>
      </c>
      <c r="E92" s="48">
        <v>0</v>
      </c>
      <c r="F92" s="49">
        <v>1.35</v>
      </c>
      <c r="G92" s="46" t="s">
        <v>106</v>
      </c>
      <c r="H92" s="46">
        <f>'Wind Conditions'!$C$6</f>
        <v>12</v>
      </c>
      <c r="I92" s="471">
        <f>'Wind Conditions'!$C$20</f>
        <v>9.8021333333333349E-2</v>
      </c>
      <c r="J92" s="56">
        <f>'Wind Conditions'!$D$20</f>
        <v>7.0999999999999994E-2</v>
      </c>
      <c r="K92" s="46" t="str">
        <f t="shared" si="64"/>
        <v>O</v>
      </c>
      <c r="L92" s="46">
        <f t="shared" si="65"/>
        <v>120</v>
      </c>
      <c r="M92" s="46">
        <f>0</f>
        <v>0</v>
      </c>
      <c r="N92" s="45" t="s">
        <v>183</v>
      </c>
      <c r="O92" s="61">
        <f>VLOOKUP(MOD(180+$L92-INTRODUCTION!$E$24,360),'Wave and Current Conditions'!$C$33:$E$44,2,TRUE)</f>
        <v>7.61</v>
      </c>
      <c r="P92" s="61">
        <f>VLOOKUP(MOD(180+$L92-INTRODUCTION!$E$24,360),'Wave and Current Conditions'!$C$33:$E$44,3,TRUE)</f>
        <v>13.61</v>
      </c>
      <c r="Q92" s="46">
        <f t="shared" si="66"/>
        <v>15</v>
      </c>
      <c r="R92" s="46">
        <f t="shared" si="43"/>
        <v>120</v>
      </c>
      <c r="S92" s="550" t="s">
        <v>184</v>
      </c>
      <c r="T92" s="32">
        <f t="shared" si="44"/>
        <v>120</v>
      </c>
      <c r="U92" s="66">
        <f>'Wave and Current Conditions'!$D$99</f>
        <v>0.26</v>
      </c>
      <c r="V92" s="46">
        <v>400</v>
      </c>
      <c r="W92" s="46">
        <v>600</v>
      </c>
      <c r="X92" s="49">
        <v>0.01</v>
      </c>
      <c r="Y92" s="248"/>
      <c r="Z92" s="250"/>
      <c r="AA92" s="250"/>
      <c r="AB92" s="239" t="str">
        <f t="shared" si="45"/>
        <v>'520012015'</v>
      </c>
      <c r="AC92" s="251" t="str">
        <f t="shared" si="61"/>
        <v>'SDE'</v>
      </c>
      <c r="AD92" s="239">
        <f t="shared" si="46"/>
        <v>120</v>
      </c>
      <c r="AE92" s="239">
        <f t="shared" si="47"/>
        <v>12</v>
      </c>
      <c r="AF92" s="239">
        <v>1</v>
      </c>
      <c r="AG92" s="239" t="str">
        <f t="shared" si="48"/>
        <v>'O'</v>
      </c>
      <c r="AH92" s="239">
        <f t="shared" si="62"/>
        <v>30</v>
      </c>
      <c r="AI92" s="268">
        <f t="shared" si="49"/>
        <v>120</v>
      </c>
      <c r="AJ92" s="249">
        <f t="shared" si="50"/>
        <v>7.61</v>
      </c>
      <c r="AK92" s="249">
        <f t="shared" si="51"/>
        <v>13.61</v>
      </c>
      <c r="AL92" s="239">
        <f t="shared" si="52"/>
        <v>2.4</v>
      </c>
      <c r="AM92" s="239">
        <f t="shared" si="53"/>
        <v>15</v>
      </c>
      <c r="AN92" s="239">
        <v>0</v>
      </c>
      <c r="AO92" s="239">
        <v>15</v>
      </c>
      <c r="AP92" s="239">
        <f t="shared" si="54"/>
        <v>2.4</v>
      </c>
      <c r="AQ92" s="239">
        <v>0</v>
      </c>
      <c r="AR92" s="239">
        <v>0</v>
      </c>
      <c r="AS92" s="239">
        <f t="shared" si="55"/>
        <v>120</v>
      </c>
      <c r="AT92" s="239">
        <f t="shared" si="56"/>
        <v>0.26</v>
      </c>
      <c r="AU92" s="239" t="s">
        <v>14</v>
      </c>
      <c r="AV92" s="239" t="s">
        <v>15</v>
      </c>
      <c r="AW92" s="239" t="s">
        <v>14</v>
      </c>
      <c r="AX92" s="239" t="s">
        <v>15</v>
      </c>
      <c r="AY92" s="239">
        <v>0</v>
      </c>
      <c r="AZ92" s="239">
        <v>0</v>
      </c>
      <c r="BA92" s="239">
        <f t="shared" si="63"/>
        <v>1</v>
      </c>
      <c r="BB92" s="239">
        <f t="shared" si="57"/>
        <v>0</v>
      </c>
      <c r="BC92" s="239">
        <f t="shared" si="58"/>
        <v>1000</v>
      </c>
      <c r="BD92" s="239">
        <v>1</v>
      </c>
      <c r="BE92" s="239">
        <v>1</v>
      </c>
      <c r="BF92" s="239">
        <v>1</v>
      </c>
      <c r="BG92" s="239"/>
      <c r="BH92" s="239">
        <v>1</v>
      </c>
      <c r="BI92" s="239">
        <v>1</v>
      </c>
      <c r="BJ92" s="239">
        <f t="shared" si="59"/>
        <v>400</v>
      </c>
      <c r="BK92" s="239">
        <f t="shared" si="60"/>
        <v>1000</v>
      </c>
      <c r="BL92" s="239">
        <v>0</v>
      </c>
    </row>
    <row r="93" spans="1:64" s="32" customFormat="1" ht="12" customHeight="1" x14ac:dyDescent="0.2">
      <c r="A93" s="45" t="str">
        <f t="shared" si="42"/>
        <v>520012016</v>
      </c>
      <c r="B93" s="46">
        <v>5.2</v>
      </c>
      <c r="C93" s="47" t="s">
        <v>219</v>
      </c>
      <c r="D93" s="46" t="s">
        <v>181</v>
      </c>
      <c r="E93" s="48">
        <v>0</v>
      </c>
      <c r="F93" s="49">
        <v>1.35</v>
      </c>
      <c r="G93" s="45" t="s">
        <v>106</v>
      </c>
      <c r="H93" s="46">
        <f>'Wind Conditions'!$C$6</f>
        <v>12</v>
      </c>
      <c r="I93" s="471">
        <f>'Wind Conditions'!$C$20</f>
        <v>9.8021333333333349E-2</v>
      </c>
      <c r="J93" s="56">
        <f>'Wind Conditions'!$D$20</f>
        <v>7.0999999999999994E-2</v>
      </c>
      <c r="K93" s="46" t="str">
        <f t="shared" si="64"/>
        <v>P</v>
      </c>
      <c r="L93" s="46">
        <f t="shared" si="65"/>
        <v>120</v>
      </c>
      <c r="M93" s="46">
        <f>0</f>
        <v>0</v>
      </c>
      <c r="N93" s="45" t="s">
        <v>183</v>
      </c>
      <c r="O93" s="61">
        <f>VLOOKUP(MOD(180+$L93-INTRODUCTION!$E$24,360),'Wave and Current Conditions'!$C$33:$E$44,2,TRUE)</f>
        <v>7.61</v>
      </c>
      <c r="P93" s="61">
        <f>VLOOKUP(MOD(180+$L93-INTRODUCTION!$E$24,360),'Wave and Current Conditions'!$C$33:$E$44,3,TRUE)</f>
        <v>13.61</v>
      </c>
      <c r="Q93" s="46">
        <f t="shared" si="66"/>
        <v>16</v>
      </c>
      <c r="R93" s="46">
        <f t="shared" si="43"/>
        <v>120</v>
      </c>
      <c r="S93" s="550" t="s">
        <v>184</v>
      </c>
      <c r="T93" s="32">
        <f t="shared" si="44"/>
        <v>120</v>
      </c>
      <c r="U93" s="66">
        <f>'Wave and Current Conditions'!$D$99</f>
        <v>0.26</v>
      </c>
      <c r="V93" s="46">
        <v>400</v>
      </c>
      <c r="W93" s="46">
        <v>600</v>
      </c>
      <c r="X93" s="49">
        <v>0.01</v>
      </c>
      <c r="Y93" s="248"/>
      <c r="Z93" s="239"/>
      <c r="AA93" s="239"/>
      <c r="AB93" s="239" t="str">
        <f t="shared" si="45"/>
        <v>'520012016'</v>
      </c>
      <c r="AC93" s="251" t="str">
        <f t="shared" si="61"/>
        <v>'SDE'</v>
      </c>
      <c r="AD93" s="239">
        <f t="shared" si="46"/>
        <v>120</v>
      </c>
      <c r="AE93" s="239">
        <f t="shared" si="47"/>
        <v>12</v>
      </c>
      <c r="AF93" s="239">
        <v>1</v>
      </c>
      <c r="AG93" s="239" t="str">
        <f t="shared" si="48"/>
        <v>'P'</v>
      </c>
      <c r="AH93" s="239">
        <f t="shared" si="62"/>
        <v>30</v>
      </c>
      <c r="AI93" s="268">
        <f t="shared" si="49"/>
        <v>120</v>
      </c>
      <c r="AJ93" s="249">
        <f t="shared" si="50"/>
        <v>7.61</v>
      </c>
      <c r="AK93" s="249">
        <f t="shared" si="51"/>
        <v>13.61</v>
      </c>
      <c r="AL93" s="239">
        <f t="shared" si="52"/>
        <v>2.4</v>
      </c>
      <c r="AM93" s="239">
        <f t="shared" si="53"/>
        <v>16</v>
      </c>
      <c r="AN93" s="239">
        <v>0</v>
      </c>
      <c r="AO93" s="239">
        <v>15</v>
      </c>
      <c r="AP93" s="239">
        <f t="shared" si="54"/>
        <v>2.4</v>
      </c>
      <c r="AQ93" s="239">
        <v>0</v>
      </c>
      <c r="AR93" s="239">
        <v>0</v>
      </c>
      <c r="AS93" s="239">
        <f t="shared" si="55"/>
        <v>120</v>
      </c>
      <c r="AT93" s="239">
        <f t="shared" si="56"/>
        <v>0.26</v>
      </c>
      <c r="AU93" s="239" t="s">
        <v>14</v>
      </c>
      <c r="AV93" s="239" t="s">
        <v>15</v>
      </c>
      <c r="AW93" s="239" t="s">
        <v>14</v>
      </c>
      <c r="AX93" s="239" t="s">
        <v>15</v>
      </c>
      <c r="AY93" s="239">
        <v>0</v>
      </c>
      <c r="AZ93" s="239">
        <v>0</v>
      </c>
      <c r="BA93" s="239">
        <f t="shared" si="63"/>
        <v>1</v>
      </c>
      <c r="BB93" s="239">
        <f t="shared" si="57"/>
        <v>0</v>
      </c>
      <c r="BC93" s="239">
        <f t="shared" si="58"/>
        <v>1000</v>
      </c>
      <c r="BD93" s="239">
        <v>1</v>
      </c>
      <c r="BE93" s="239">
        <v>1</v>
      </c>
      <c r="BF93" s="239">
        <v>1</v>
      </c>
      <c r="BG93" s="239"/>
      <c r="BH93" s="239">
        <v>1</v>
      </c>
      <c r="BI93" s="239">
        <v>1</v>
      </c>
      <c r="BJ93" s="239">
        <f t="shared" si="59"/>
        <v>400</v>
      </c>
      <c r="BK93" s="239">
        <f t="shared" si="60"/>
        <v>1000</v>
      </c>
      <c r="BL93" s="239">
        <v>0</v>
      </c>
    </row>
    <row r="94" spans="1:64" s="32" customFormat="1" ht="12" customHeight="1" x14ac:dyDescent="0.2">
      <c r="A94" s="45" t="str">
        <f t="shared" si="42"/>
        <v>520012017</v>
      </c>
      <c r="B94" s="46">
        <v>5.2</v>
      </c>
      <c r="C94" s="47" t="s">
        <v>219</v>
      </c>
      <c r="D94" s="46" t="s">
        <v>181</v>
      </c>
      <c r="E94" s="48">
        <v>0</v>
      </c>
      <c r="F94" s="49">
        <v>1.35</v>
      </c>
      <c r="G94" s="46" t="s">
        <v>106</v>
      </c>
      <c r="H94" s="46">
        <f>'Wind Conditions'!$C$6</f>
        <v>12</v>
      </c>
      <c r="I94" s="471">
        <f>'Wind Conditions'!$C$20</f>
        <v>9.8021333333333349E-2</v>
      </c>
      <c r="J94" s="56">
        <f>'Wind Conditions'!$D$20</f>
        <v>7.0999999999999994E-2</v>
      </c>
      <c r="K94" s="46" t="str">
        <f t="shared" si="64"/>
        <v>Q</v>
      </c>
      <c r="L94" s="46">
        <f t="shared" si="65"/>
        <v>120</v>
      </c>
      <c r="M94" s="46">
        <f>0</f>
        <v>0</v>
      </c>
      <c r="N94" s="45" t="s">
        <v>183</v>
      </c>
      <c r="O94" s="61">
        <f>VLOOKUP(MOD(180+$L94-INTRODUCTION!$E$24,360),'Wave and Current Conditions'!$C$33:$E$44,2,TRUE)</f>
        <v>7.61</v>
      </c>
      <c r="P94" s="61">
        <f>VLOOKUP(MOD(180+$L94-INTRODUCTION!$E$24,360),'Wave and Current Conditions'!$C$33:$E$44,3,TRUE)</f>
        <v>13.61</v>
      </c>
      <c r="Q94" s="46">
        <f t="shared" si="66"/>
        <v>17</v>
      </c>
      <c r="R94" s="46">
        <f t="shared" si="43"/>
        <v>120</v>
      </c>
      <c r="S94" s="550" t="s">
        <v>184</v>
      </c>
      <c r="T94" s="32">
        <f t="shared" si="44"/>
        <v>120</v>
      </c>
      <c r="U94" s="66">
        <f>'Wave and Current Conditions'!$D$99</f>
        <v>0.26</v>
      </c>
      <c r="V94" s="46">
        <v>400</v>
      </c>
      <c r="W94" s="46">
        <v>600</v>
      </c>
      <c r="X94" s="49">
        <v>0.01</v>
      </c>
      <c r="Y94" s="248"/>
      <c r="Z94" s="239"/>
      <c r="AA94" s="239"/>
      <c r="AB94" s="239" t="str">
        <f t="shared" si="45"/>
        <v>'520012017'</v>
      </c>
      <c r="AC94" s="251" t="str">
        <f t="shared" si="61"/>
        <v>'SDE'</v>
      </c>
      <c r="AD94" s="239">
        <f t="shared" si="46"/>
        <v>120</v>
      </c>
      <c r="AE94" s="239">
        <f t="shared" si="47"/>
        <v>12</v>
      </c>
      <c r="AF94" s="239">
        <v>1</v>
      </c>
      <c r="AG94" s="239" t="str">
        <f t="shared" si="48"/>
        <v>'Q'</v>
      </c>
      <c r="AH94" s="239">
        <f t="shared" si="62"/>
        <v>30</v>
      </c>
      <c r="AI94" s="268">
        <f t="shared" si="49"/>
        <v>120</v>
      </c>
      <c r="AJ94" s="249">
        <f t="shared" si="50"/>
        <v>7.61</v>
      </c>
      <c r="AK94" s="249">
        <f t="shared" si="51"/>
        <v>13.61</v>
      </c>
      <c r="AL94" s="239">
        <f t="shared" si="52"/>
        <v>2.4</v>
      </c>
      <c r="AM94" s="239">
        <f t="shared" si="53"/>
        <v>17</v>
      </c>
      <c r="AN94" s="239">
        <v>0</v>
      </c>
      <c r="AO94" s="239">
        <v>15</v>
      </c>
      <c r="AP94" s="239">
        <f t="shared" si="54"/>
        <v>2.4</v>
      </c>
      <c r="AQ94" s="239">
        <v>0</v>
      </c>
      <c r="AR94" s="239">
        <v>0</v>
      </c>
      <c r="AS94" s="239">
        <f t="shared" si="55"/>
        <v>120</v>
      </c>
      <c r="AT94" s="239">
        <f t="shared" si="56"/>
        <v>0.26</v>
      </c>
      <c r="AU94" s="239" t="s">
        <v>14</v>
      </c>
      <c r="AV94" s="239" t="s">
        <v>15</v>
      </c>
      <c r="AW94" s="239" t="s">
        <v>14</v>
      </c>
      <c r="AX94" s="239" t="s">
        <v>15</v>
      </c>
      <c r="AY94" s="239">
        <v>0</v>
      </c>
      <c r="AZ94" s="239">
        <v>0</v>
      </c>
      <c r="BA94" s="239">
        <f t="shared" si="63"/>
        <v>1</v>
      </c>
      <c r="BB94" s="239">
        <f t="shared" si="57"/>
        <v>0</v>
      </c>
      <c r="BC94" s="239">
        <f t="shared" si="58"/>
        <v>1000</v>
      </c>
      <c r="BD94" s="239">
        <v>1</v>
      </c>
      <c r="BE94" s="239">
        <v>1</v>
      </c>
      <c r="BF94" s="239">
        <v>1</v>
      </c>
      <c r="BG94" s="239"/>
      <c r="BH94" s="239">
        <v>1</v>
      </c>
      <c r="BI94" s="239">
        <v>1</v>
      </c>
      <c r="BJ94" s="239">
        <f t="shared" si="59"/>
        <v>400</v>
      </c>
      <c r="BK94" s="239">
        <f t="shared" si="60"/>
        <v>1000</v>
      </c>
      <c r="BL94" s="239">
        <v>0</v>
      </c>
    </row>
    <row r="95" spans="1:64" s="33" customFormat="1" ht="12" customHeight="1" x14ac:dyDescent="0.2">
      <c r="A95" s="50" t="str">
        <f t="shared" si="42"/>
        <v>520012018</v>
      </c>
      <c r="B95" s="46">
        <v>5.2</v>
      </c>
      <c r="C95" s="47" t="s">
        <v>219</v>
      </c>
      <c r="D95" s="51" t="s">
        <v>181</v>
      </c>
      <c r="E95" s="52">
        <v>0</v>
      </c>
      <c r="F95" s="53">
        <v>1.35</v>
      </c>
      <c r="G95" s="51" t="s">
        <v>106</v>
      </c>
      <c r="H95" s="51">
        <f>'Wind Conditions'!$C$6</f>
        <v>12</v>
      </c>
      <c r="I95" s="472">
        <f>'Wind Conditions'!$C$20</f>
        <v>9.8021333333333349E-2</v>
      </c>
      <c r="J95" s="57">
        <f>'Wind Conditions'!$D$20</f>
        <v>7.0999999999999994E-2</v>
      </c>
      <c r="K95" s="51" t="str">
        <f t="shared" si="64"/>
        <v>R</v>
      </c>
      <c r="L95" s="51">
        <f t="shared" si="65"/>
        <v>120</v>
      </c>
      <c r="M95" s="46">
        <f>0</f>
        <v>0</v>
      </c>
      <c r="N95" s="50" t="s">
        <v>183</v>
      </c>
      <c r="O95" s="61">
        <f>VLOOKUP(MOD(180+$L95-INTRODUCTION!$E$24,360),'Wave and Current Conditions'!$C$33:$E$44,2,TRUE)</f>
        <v>7.61</v>
      </c>
      <c r="P95" s="61">
        <f>VLOOKUP(MOD(180+$L95-INTRODUCTION!$E$24,360),'Wave and Current Conditions'!$C$33:$E$44,3,TRUE)</f>
        <v>13.61</v>
      </c>
      <c r="Q95" s="51">
        <f t="shared" si="66"/>
        <v>18</v>
      </c>
      <c r="R95" s="51">
        <f t="shared" si="43"/>
        <v>120</v>
      </c>
      <c r="S95" s="551" t="s">
        <v>184</v>
      </c>
      <c r="T95" s="33">
        <f t="shared" si="44"/>
        <v>120</v>
      </c>
      <c r="U95" s="67">
        <f>'Wave and Current Conditions'!$D$99</f>
        <v>0.26</v>
      </c>
      <c r="V95" s="46">
        <v>400</v>
      </c>
      <c r="W95" s="46">
        <v>600</v>
      </c>
      <c r="X95" s="53">
        <v>0.01</v>
      </c>
      <c r="Y95" s="252"/>
      <c r="Z95" s="250"/>
      <c r="AA95" s="250"/>
      <c r="AB95" s="239" t="str">
        <f t="shared" si="45"/>
        <v>'520012018'</v>
      </c>
      <c r="AC95" s="251" t="str">
        <f t="shared" si="61"/>
        <v>'SDE'</v>
      </c>
      <c r="AD95" s="239">
        <f t="shared" si="46"/>
        <v>120</v>
      </c>
      <c r="AE95" s="239">
        <f t="shared" si="47"/>
        <v>12</v>
      </c>
      <c r="AF95" s="239">
        <v>1</v>
      </c>
      <c r="AG95" s="239" t="str">
        <f t="shared" si="48"/>
        <v>'R'</v>
      </c>
      <c r="AH95" s="239">
        <f t="shared" si="62"/>
        <v>30</v>
      </c>
      <c r="AI95" s="268">
        <f t="shared" si="49"/>
        <v>120</v>
      </c>
      <c r="AJ95" s="249">
        <f t="shared" si="50"/>
        <v>7.61</v>
      </c>
      <c r="AK95" s="249">
        <f t="shared" si="51"/>
        <v>13.61</v>
      </c>
      <c r="AL95" s="239">
        <f t="shared" si="52"/>
        <v>2.4</v>
      </c>
      <c r="AM95" s="239">
        <f t="shared" si="53"/>
        <v>18</v>
      </c>
      <c r="AN95" s="239">
        <v>0</v>
      </c>
      <c r="AO95" s="239">
        <v>15</v>
      </c>
      <c r="AP95" s="239">
        <f t="shared" si="54"/>
        <v>2.4</v>
      </c>
      <c r="AQ95" s="239">
        <v>0</v>
      </c>
      <c r="AR95" s="239">
        <v>0</v>
      </c>
      <c r="AS95" s="239">
        <f t="shared" si="55"/>
        <v>120</v>
      </c>
      <c r="AT95" s="239">
        <f t="shared" si="56"/>
        <v>0.26</v>
      </c>
      <c r="AU95" s="239" t="s">
        <v>14</v>
      </c>
      <c r="AV95" s="239" t="s">
        <v>15</v>
      </c>
      <c r="AW95" s="239" t="s">
        <v>14</v>
      </c>
      <c r="AX95" s="239" t="s">
        <v>15</v>
      </c>
      <c r="AY95" s="239">
        <v>0</v>
      </c>
      <c r="AZ95" s="239">
        <v>0</v>
      </c>
      <c r="BA95" s="239">
        <f t="shared" si="63"/>
        <v>1</v>
      </c>
      <c r="BB95" s="239">
        <f t="shared" si="57"/>
        <v>0</v>
      </c>
      <c r="BC95" s="239">
        <f t="shared" si="58"/>
        <v>1000</v>
      </c>
      <c r="BD95" s="239">
        <v>1</v>
      </c>
      <c r="BE95" s="239">
        <v>1</v>
      </c>
      <c r="BF95" s="239">
        <v>1</v>
      </c>
      <c r="BG95" s="239"/>
      <c r="BH95" s="239">
        <v>1</v>
      </c>
      <c r="BI95" s="239">
        <v>1</v>
      </c>
      <c r="BJ95" s="239">
        <f t="shared" si="59"/>
        <v>400</v>
      </c>
      <c r="BK95" s="239">
        <f t="shared" si="60"/>
        <v>1000</v>
      </c>
      <c r="BL95" s="239">
        <v>0</v>
      </c>
    </row>
    <row r="96" spans="1:64" s="32" customFormat="1" ht="12" customHeight="1" x14ac:dyDescent="0.2">
      <c r="A96" s="45" t="str">
        <f t="shared" si="42"/>
        <v>520015001</v>
      </c>
      <c r="B96" s="46">
        <v>5.2</v>
      </c>
      <c r="C96" s="47" t="s">
        <v>219</v>
      </c>
      <c r="D96" s="46" t="s">
        <v>181</v>
      </c>
      <c r="E96" s="48">
        <v>0</v>
      </c>
      <c r="F96" s="49">
        <v>1.35</v>
      </c>
      <c r="G96" s="46" t="s">
        <v>106</v>
      </c>
      <c r="H96" s="46">
        <f>'Wind Conditions'!$C$6</f>
        <v>12</v>
      </c>
      <c r="I96" s="471">
        <f>'Wind Conditions'!$C$20</f>
        <v>9.8021333333333349E-2</v>
      </c>
      <c r="J96" s="56">
        <f>'Wind Conditions'!$D$20</f>
        <v>7.0999999999999994E-2</v>
      </c>
      <c r="K96" s="46" t="str">
        <f t="shared" si="64"/>
        <v>A</v>
      </c>
      <c r="L96" s="46">
        <f t="shared" si="65"/>
        <v>150</v>
      </c>
      <c r="M96" s="46">
        <f>0</f>
        <v>0</v>
      </c>
      <c r="N96" s="45" t="s">
        <v>183</v>
      </c>
      <c r="O96" s="61">
        <f>VLOOKUP(MOD(180+$L96-INTRODUCTION!$E$24,360),'Wave and Current Conditions'!$C$33:$E$44,2,TRUE)</f>
        <v>5.79</v>
      </c>
      <c r="P96" s="61">
        <f>VLOOKUP(MOD(180+$L96-INTRODUCTION!$E$24,360),'Wave and Current Conditions'!$C$33:$E$44,3,TRUE)</f>
        <v>13.4</v>
      </c>
      <c r="Q96" s="46">
        <f t="shared" si="66"/>
        <v>1</v>
      </c>
      <c r="R96" s="46">
        <f t="shared" si="43"/>
        <v>150</v>
      </c>
      <c r="S96" s="550" t="s">
        <v>184</v>
      </c>
      <c r="T96" s="32">
        <f t="shared" si="44"/>
        <v>150</v>
      </c>
      <c r="U96" s="66">
        <f>'Wave and Current Conditions'!$D$99</f>
        <v>0.26</v>
      </c>
      <c r="V96" s="46">
        <v>400</v>
      </c>
      <c r="W96" s="46">
        <v>600</v>
      </c>
      <c r="X96" s="49">
        <v>0.01</v>
      </c>
      <c r="Y96" s="248"/>
      <c r="Z96" s="239"/>
      <c r="AA96" s="239"/>
      <c r="AB96" s="239" t="str">
        <f t="shared" si="45"/>
        <v>'520015001'</v>
      </c>
      <c r="AC96" s="251" t="str">
        <f t="shared" si="61"/>
        <v>'SDE'</v>
      </c>
      <c r="AD96" s="239">
        <f t="shared" si="46"/>
        <v>150</v>
      </c>
      <c r="AE96" s="239">
        <f t="shared" si="47"/>
        <v>12</v>
      </c>
      <c r="AF96" s="239">
        <v>1</v>
      </c>
      <c r="AG96" s="239" t="str">
        <f t="shared" si="48"/>
        <v>'A'</v>
      </c>
      <c r="AH96" s="239">
        <f t="shared" si="62"/>
        <v>30</v>
      </c>
      <c r="AI96" s="268">
        <f t="shared" si="49"/>
        <v>150</v>
      </c>
      <c r="AJ96" s="249">
        <f t="shared" si="50"/>
        <v>5.79</v>
      </c>
      <c r="AK96" s="249">
        <f t="shared" si="51"/>
        <v>13.4</v>
      </c>
      <c r="AL96" s="239">
        <f t="shared" si="52"/>
        <v>2.4</v>
      </c>
      <c r="AM96" s="239">
        <f t="shared" si="53"/>
        <v>1</v>
      </c>
      <c r="AN96" s="239">
        <v>0</v>
      </c>
      <c r="AO96" s="239">
        <v>15</v>
      </c>
      <c r="AP96" s="239">
        <f t="shared" si="54"/>
        <v>2.4</v>
      </c>
      <c r="AQ96" s="239">
        <v>0</v>
      </c>
      <c r="AR96" s="239">
        <v>0</v>
      </c>
      <c r="AS96" s="239">
        <f t="shared" si="55"/>
        <v>150</v>
      </c>
      <c r="AT96" s="239">
        <f t="shared" si="56"/>
        <v>0.26</v>
      </c>
      <c r="AU96" s="239" t="s">
        <v>14</v>
      </c>
      <c r="AV96" s="239" t="s">
        <v>15</v>
      </c>
      <c r="AW96" s="239" t="s">
        <v>14</v>
      </c>
      <c r="AX96" s="239" t="s">
        <v>15</v>
      </c>
      <c r="AY96" s="239">
        <v>0</v>
      </c>
      <c r="AZ96" s="239">
        <v>0</v>
      </c>
      <c r="BA96" s="239">
        <f t="shared" si="63"/>
        <v>1</v>
      </c>
      <c r="BB96" s="239">
        <f t="shared" si="57"/>
        <v>0</v>
      </c>
      <c r="BC96" s="239">
        <f t="shared" si="58"/>
        <v>1000</v>
      </c>
      <c r="BD96" s="239">
        <v>1</v>
      </c>
      <c r="BE96" s="239">
        <v>1</v>
      </c>
      <c r="BF96" s="239">
        <v>1</v>
      </c>
      <c r="BG96" s="239"/>
      <c r="BH96" s="239">
        <v>1</v>
      </c>
      <c r="BI96" s="239">
        <v>1</v>
      </c>
      <c r="BJ96" s="239">
        <f t="shared" si="59"/>
        <v>400</v>
      </c>
      <c r="BK96" s="239">
        <f t="shared" si="60"/>
        <v>1000</v>
      </c>
      <c r="BL96" s="239">
        <v>0</v>
      </c>
    </row>
    <row r="97" spans="1:64" s="32" customFormat="1" ht="12" customHeight="1" x14ac:dyDescent="0.2">
      <c r="A97" s="45" t="str">
        <f t="shared" si="42"/>
        <v>520015002</v>
      </c>
      <c r="B97" s="46">
        <v>5.2</v>
      </c>
      <c r="C97" s="47" t="s">
        <v>219</v>
      </c>
      <c r="D97" s="46" t="s">
        <v>181</v>
      </c>
      <c r="E97" s="48">
        <v>0</v>
      </c>
      <c r="F97" s="49">
        <v>1.35</v>
      </c>
      <c r="G97" s="46" t="s">
        <v>106</v>
      </c>
      <c r="H97" s="46">
        <f>'Wind Conditions'!$C$6</f>
        <v>12</v>
      </c>
      <c r="I97" s="471">
        <f>'Wind Conditions'!$C$20</f>
        <v>9.8021333333333349E-2</v>
      </c>
      <c r="J97" s="56">
        <f>'Wind Conditions'!$D$20</f>
        <v>7.0999999999999994E-2</v>
      </c>
      <c r="K97" s="46" t="str">
        <f t="shared" si="64"/>
        <v>B</v>
      </c>
      <c r="L97" s="46">
        <f t="shared" si="65"/>
        <v>150</v>
      </c>
      <c r="M97" s="46">
        <f>0</f>
        <v>0</v>
      </c>
      <c r="N97" s="45" t="s">
        <v>183</v>
      </c>
      <c r="O97" s="61">
        <f>VLOOKUP(MOD(180+$L97-INTRODUCTION!$E$24,360),'Wave and Current Conditions'!$C$33:$E$44,2,TRUE)</f>
        <v>5.79</v>
      </c>
      <c r="P97" s="61">
        <f>VLOOKUP(MOD(180+$L97-INTRODUCTION!$E$24,360),'Wave and Current Conditions'!$C$33:$E$44,3,TRUE)</f>
        <v>13.4</v>
      </c>
      <c r="Q97" s="46">
        <f t="shared" si="66"/>
        <v>2</v>
      </c>
      <c r="R97" s="46">
        <f t="shared" si="43"/>
        <v>150</v>
      </c>
      <c r="S97" s="550" t="s">
        <v>184</v>
      </c>
      <c r="T97" s="32">
        <f t="shared" si="44"/>
        <v>150</v>
      </c>
      <c r="U97" s="66">
        <f>'Wave and Current Conditions'!$D$99</f>
        <v>0.26</v>
      </c>
      <c r="V97" s="46">
        <v>400</v>
      </c>
      <c r="W97" s="46">
        <v>600</v>
      </c>
      <c r="X97" s="49">
        <v>0.01</v>
      </c>
      <c r="Y97" s="248"/>
      <c r="Z97" s="239"/>
      <c r="AA97" s="239"/>
      <c r="AB97" s="239" t="str">
        <f t="shared" si="45"/>
        <v>'520015002'</v>
      </c>
      <c r="AC97" s="251" t="str">
        <f t="shared" si="61"/>
        <v>'SDE'</v>
      </c>
      <c r="AD97" s="239">
        <f t="shared" si="46"/>
        <v>150</v>
      </c>
      <c r="AE97" s="239">
        <f t="shared" si="47"/>
        <v>12</v>
      </c>
      <c r="AF97" s="239">
        <v>1</v>
      </c>
      <c r="AG97" s="239" t="str">
        <f t="shared" si="48"/>
        <v>'B'</v>
      </c>
      <c r="AH97" s="239">
        <f t="shared" si="62"/>
        <v>30</v>
      </c>
      <c r="AI97" s="268">
        <f t="shared" si="49"/>
        <v>150</v>
      </c>
      <c r="AJ97" s="249">
        <f t="shared" si="50"/>
        <v>5.79</v>
      </c>
      <c r="AK97" s="249">
        <f t="shared" si="51"/>
        <v>13.4</v>
      </c>
      <c r="AL97" s="239">
        <f t="shared" si="52"/>
        <v>2.4</v>
      </c>
      <c r="AM97" s="239">
        <f t="shared" si="53"/>
        <v>2</v>
      </c>
      <c r="AN97" s="239">
        <v>0</v>
      </c>
      <c r="AO97" s="239">
        <v>15</v>
      </c>
      <c r="AP97" s="239">
        <f t="shared" si="54"/>
        <v>2.4</v>
      </c>
      <c r="AQ97" s="239">
        <v>0</v>
      </c>
      <c r="AR97" s="239">
        <v>0</v>
      </c>
      <c r="AS97" s="239">
        <f t="shared" si="55"/>
        <v>150</v>
      </c>
      <c r="AT97" s="239">
        <f t="shared" si="56"/>
        <v>0.26</v>
      </c>
      <c r="AU97" s="239" t="s">
        <v>14</v>
      </c>
      <c r="AV97" s="239" t="s">
        <v>15</v>
      </c>
      <c r="AW97" s="239" t="s">
        <v>14</v>
      </c>
      <c r="AX97" s="239" t="s">
        <v>15</v>
      </c>
      <c r="AY97" s="239">
        <v>0</v>
      </c>
      <c r="AZ97" s="239">
        <v>0</v>
      </c>
      <c r="BA97" s="239">
        <f t="shared" si="63"/>
        <v>1</v>
      </c>
      <c r="BB97" s="239">
        <f t="shared" si="57"/>
        <v>0</v>
      </c>
      <c r="BC97" s="239">
        <f t="shared" si="58"/>
        <v>1000</v>
      </c>
      <c r="BD97" s="239">
        <v>1</v>
      </c>
      <c r="BE97" s="239">
        <v>1</v>
      </c>
      <c r="BF97" s="239">
        <v>1</v>
      </c>
      <c r="BG97" s="239"/>
      <c r="BH97" s="239">
        <v>1</v>
      </c>
      <c r="BI97" s="239">
        <v>1</v>
      </c>
      <c r="BJ97" s="239">
        <f t="shared" si="59"/>
        <v>400</v>
      </c>
      <c r="BK97" s="239">
        <f t="shared" si="60"/>
        <v>1000</v>
      </c>
      <c r="BL97" s="239">
        <v>0</v>
      </c>
    </row>
    <row r="98" spans="1:64" s="33" customFormat="1" ht="12" customHeight="1" x14ac:dyDescent="0.2">
      <c r="A98" s="45" t="str">
        <f t="shared" si="42"/>
        <v>520015003</v>
      </c>
      <c r="B98" s="46">
        <v>5.2</v>
      </c>
      <c r="C98" s="47" t="s">
        <v>219</v>
      </c>
      <c r="D98" s="46" t="s">
        <v>181</v>
      </c>
      <c r="E98" s="48">
        <v>0</v>
      </c>
      <c r="F98" s="49">
        <v>1.35</v>
      </c>
      <c r="G98" s="46" t="s">
        <v>106</v>
      </c>
      <c r="H98" s="46">
        <f>'Wind Conditions'!$C$6</f>
        <v>12</v>
      </c>
      <c r="I98" s="471">
        <f>'Wind Conditions'!$C$20</f>
        <v>9.8021333333333349E-2</v>
      </c>
      <c r="J98" s="56">
        <f>'Wind Conditions'!$D$20</f>
        <v>7.0999999999999994E-2</v>
      </c>
      <c r="K98" s="46" t="str">
        <f t="shared" si="64"/>
        <v>C</v>
      </c>
      <c r="L98" s="46">
        <f t="shared" si="65"/>
        <v>150</v>
      </c>
      <c r="M98" s="46">
        <f>0</f>
        <v>0</v>
      </c>
      <c r="N98" s="45" t="s">
        <v>183</v>
      </c>
      <c r="O98" s="61">
        <f>VLOOKUP(MOD(180+$L98-INTRODUCTION!$E$24,360),'Wave and Current Conditions'!$C$33:$E$44,2,TRUE)</f>
        <v>5.79</v>
      </c>
      <c r="P98" s="61">
        <f>VLOOKUP(MOD(180+$L98-INTRODUCTION!$E$24,360),'Wave and Current Conditions'!$C$33:$E$44,3,TRUE)</f>
        <v>13.4</v>
      </c>
      <c r="Q98" s="46">
        <f t="shared" si="66"/>
        <v>3</v>
      </c>
      <c r="R98" s="46">
        <f t="shared" si="43"/>
        <v>150</v>
      </c>
      <c r="S98" s="550" t="s">
        <v>184</v>
      </c>
      <c r="T98" s="32">
        <f t="shared" si="44"/>
        <v>150</v>
      </c>
      <c r="U98" s="66">
        <f>'Wave and Current Conditions'!$D$99</f>
        <v>0.26</v>
      </c>
      <c r="V98" s="46">
        <v>400</v>
      </c>
      <c r="W98" s="46">
        <v>600</v>
      </c>
      <c r="X98" s="49">
        <v>0.01</v>
      </c>
      <c r="Y98" s="248"/>
      <c r="Z98" s="250"/>
      <c r="AA98" s="250"/>
      <c r="AB98" s="239" t="str">
        <f t="shared" si="45"/>
        <v>'520015003'</v>
      </c>
      <c r="AC98" s="251" t="str">
        <f t="shared" si="61"/>
        <v>'SDE'</v>
      </c>
      <c r="AD98" s="239">
        <f t="shared" si="46"/>
        <v>150</v>
      </c>
      <c r="AE98" s="239">
        <f t="shared" si="47"/>
        <v>12</v>
      </c>
      <c r="AF98" s="239">
        <v>1</v>
      </c>
      <c r="AG98" s="239" t="str">
        <f t="shared" si="48"/>
        <v>'C'</v>
      </c>
      <c r="AH98" s="239">
        <f t="shared" si="62"/>
        <v>30</v>
      </c>
      <c r="AI98" s="268">
        <f t="shared" si="49"/>
        <v>150</v>
      </c>
      <c r="AJ98" s="249">
        <f t="shared" si="50"/>
        <v>5.79</v>
      </c>
      <c r="AK98" s="249">
        <f t="shared" si="51"/>
        <v>13.4</v>
      </c>
      <c r="AL98" s="239">
        <f t="shared" si="52"/>
        <v>2.4</v>
      </c>
      <c r="AM98" s="239">
        <f t="shared" si="53"/>
        <v>3</v>
      </c>
      <c r="AN98" s="239">
        <v>0</v>
      </c>
      <c r="AO98" s="239">
        <v>15</v>
      </c>
      <c r="AP98" s="239">
        <f t="shared" si="54"/>
        <v>2.4</v>
      </c>
      <c r="AQ98" s="239">
        <v>0</v>
      </c>
      <c r="AR98" s="239">
        <v>0</v>
      </c>
      <c r="AS98" s="239">
        <f t="shared" si="55"/>
        <v>150</v>
      </c>
      <c r="AT98" s="239">
        <f t="shared" si="56"/>
        <v>0.26</v>
      </c>
      <c r="AU98" s="239" t="s">
        <v>14</v>
      </c>
      <c r="AV98" s="239" t="s">
        <v>15</v>
      </c>
      <c r="AW98" s="239" t="s">
        <v>14</v>
      </c>
      <c r="AX98" s="239" t="s">
        <v>15</v>
      </c>
      <c r="AY98" s="239">
        <v>0</v>
      </c>
      <c r="AZ98" s="239">
        <v>0</v>
      </c>
      <c r="BA98" s="239">
        <f t="shared" si="63"/>
        <v>1</v>
      </c>
      <c r="BB98" s="239">
        <f t="shared" si="57"/>
        <v>0</v>
      </c>
      <c r="BC98" s="239">
        <f t="shared" si="58"/>
        <v>1000</v>
      </c>
      <c r="BD98" s="239">
        <v>1</v>
      </c>
      <c r="BE98" s="239">
        <v>1</v>
      </c>
      <c r="BF98" s="239">
        <v>1</v>
      </c>
      <c r="BG98" s="239"/>
      <c r="BH98" s="239">
        <v>1</v>
      </c>
      <c r="BI98" s="239">
        <v>1</v>
      </c>
      <c r="BJ98" s="239">
        <f t="shared" si="59"/>
        <v>400</v>
      </c>
      <c r="BK98" s="239">
        <f t="shared" si="60"/>
        <v>1000</v>
      </c>
      <c r="BL98" s="239">
        <v>0</v>
      </c>
    </row>
    <row r="99" spans="1:64" s="32" customFormat="1" ht="12" customHeight="1" x14ac:dyDescent="0.2">
      <c r="A99" s="45" t="str">
        <f t="shared" si="42"/>
        <v>520015004</v>
      </c>
      <c r="B99" s="46">
        <v>5.2</v>
      </c>
      <c r="C99" s="47" t="s">
        <v>219</v>
      </c>
      <c r="D99" s="46" t="s">
        <v>181</v>
      </c>
      <c r="E99" s="48">
        <v>0</v>
      </c>
      <c r="F99" s="49">
        <v>1.35</v>
      </c>
      <c r="G99" s="45" t="s">
        <v>106</v>
      </c>
      <c r="H99" s="46">
        <f>'Wind Conditions'!$C$6</f>
        <v>12</v>
      </c>
      <c r="I99" s="471">
        <f>'Wind Conditions'!$C$20</f>
        <v>9.8021333333333349E-2</v>
      </c>
      <c r="J99" s="56">
        <f>'Wind Conditions'!$D$20</f>
        <v>7.0999999999999994E-2</v>
      </c>
      <c r="K99" s="46" t="str">
        <f t="shared" si="64"/>
        <v>D</v>
      </c>
      <c r="L99" s="46">
        <f t="shared" si="65"/>
        <v>150</v>
      </c>
      <c r="M99" s="46">
        <f>0</f>
        <v>0</v>
      </c>
      <c r="N99" s="45" t="s">
        <v>183</v>
      </c>
      <c r="O99" s="61">
        <f>VLOOKUP(MOD(180+$L99-INTRODUCTION!$E$24,360),'Wave and Current Conditions'!$C$33:$E$44,2,TRUE)</f>
        <v>5.79</v>
      </c>
      <c r="P99" s="61">
        <f>VLOOKUP(MOD(180+$L99-INTRODUCTION!$E$24,360),'Wave and Current Conditions'!$C$33:$E$44,3,TRUE)</f>
        <v>13.4</v>
      </c>
      <c r="Q99" s="46">
        <f t="shared" si="66"/>
        <v>4</v>
      </c>
      <c r="R99" s="46">
        <f t="shared" si="43"/>
        <v>150</v>
      </c>
      <c r="S99" s="550" t="s">
        <v>184</v>
      </c>
      <c r="T99" s="32">
        <f t="shared" si="44"/>
        <v>150</v>
      </c>
      <c r="U99" s="66">
        <f>'Wave and Current Conditions'!$D$99</f>
        <v>0.26</v>
      </c>
      <c r="V99" s="46">
        <v>400</v>
      </c>
      <c r="W99" s="46">
        <v>600</v>
      </c>
      <c r="X99" s="49">
        <v>0.01</v>
      </c>
      <c r="Y99" s="248"/>
      <c r="Z99" s="239"/>
      <c r="AA99" s="239"/>
      <c r="AB99" s="239" t="str">
        <f t="shared" si="45"/>
        <v>'520015004'</v>
      </c>
      <c r="AC99" s="251" t="str">
        <f t="shared" si="61"/>
        <v>'SDE'</v>
      </c>
      <c r="AD99" s="239">
        <f t="shared" si="46"/>
        <v>150</v>
      </c>
      <c r="AE99" s="239">
        <f t="shared" si="47"/>
        <v>12</v>
      </c>
      <c r="AF99" s="239">
        <v>1</v>
      </c>
      <c r="AG99" s="239" t="str">
        <f t="shared" si="48"/>
        <v>'D'</v>
      </c>
      <c r="AH99" s="239">
        <f t="shared" si="62"/>
        <v>30</v>
      </c>
      <c r="AI99" s="268">
        <f t="shared" si="49"/>
        <v>150</v>
      </c>
      <c r="AJ99" s="249">
        <f t="shared" si="50"/>
        <v>5.79</v>
      </c>
      <c r="AK99" s="249">
        <f t="shared" si="51"/>
        <v>13.4</v>
      </c>
      <c r="AL99" s="239">
        <f t="shared" si="52"/>
        <v>2.4</v>
      </c>
      <c r="AM99" s="239">
        <f t="shared" si="53"/>
        <v>4</v>
      </c>
      <c r="AN99" s="239">
        <v>0</v>
      </c>
      <c r="AO99" s="239">
        <v>15</v>
      </c>
      <c r="AP99" s="239">
        <f t="shared" si="54"/>
        <v>2.4</v>
      </c>
      <c r="AQ99" s="239">
        <v>0</v>
      </c>
      <c r="AR99" s="239">
        <v>0</v>
      </c>
      <c r="AS99" s="239">
        <f t="shared" si="55"/>
        <v>150</v>
      </c>
      <c r="AT99" s="239">
        <f t="shared" si="56"/>
        <v>0.26</v>
      </c>
      <c r="AU99" s="239" t="s">
        <v>14</v>
      </c>
      <c r="AV99" s="239" t="s">
        <v>15</v>
      </c>
      <c r="AW99" s="239" t="s">
        <v>14</v>
      </c>
      <c r="AX99" s="239" t="s">
        <v>15</v>
      </c>
      <c r="AY99" s="239">
        <v>0</v>
      </c>
      <c r="AZ99" s="239">
        <v>0</v>
      </c>
      <c r="BA99" s="239">
        <f t="shared" si="63"/>
        <v>1</v>
      </c>
      <c r="BB99" s="239">
        <f t="shared" si="57"/>
        <v>0</v>
      </c>
      <c r="BC99" s="239">
        <f t="shared" si="58"/>
        <v>1000</v>
      </c>
      <c r="BD99" s="239">
        <v>1</v>
      </c>
      <c r="BE99" s="239">
        <v>1</v>
      </c>
      <c r="BF99" s="239">
        <v>1</v>
      </c>
      <c r="BG99" s="239"/>
      <c r="BH99" s="239">
        <v>1</v>
      </c>
      <c r="BI99" s="239">
        <v>1</v>
      </c>
      <c r="BJ99" s="239">
        <f t="shared" si="59"/>
        <v>400</v>
      </c>
      <c r="BK99" s="239">
        <f t="shared" si="60"/>
        <v>1000</v>
      </c>
      <c r="BL99" s="239">
        <v>0</v>
      </c>
    </row>
    <row r="100" spans="1:64" s="32" customFormat="1" ht="12" customHeight="1" x14ac:dyDescent="0.2">
      <c r="A100" s="45" t="str">
        <f t="shared" si="42"/>
        <v>520015005</v>
      </c>
      <c r="B100" s="46">
        <v>5.2</v>
      </c>
      <c r="C100" s="47" t="s">
        <v>219</v>
      </c>
      <c r="D100" s="46" t="s">
        <v>181</v>
      </c>
      <c r="E100" s="48">
        <v>0</v>
      </c>
      <c r="F100" s="49">
        <v>1.35</v>
      </c>
      <c r="G100" s="46" t="s">
        <v>106</v>
      </c>
      <c r="H100" s="46">
        <f>'Wind Conditions'!$C$6</f>
        <v>12</v>
      </c>
      <c r="I100" s="471">
        <f>'Wind Conditions'!$C$20</f>
        <v>9.8021333333333349E-2</v>
      </c>
      <c r="J100" s="56">
        <f>'Wind Conditions'!$D$20</f>
        <v>7.0999999999999994E-2</v>
      </c>
      <c r="K100" s="46" t="str">
        <f t="shared" si="64"/>
        <v>E</v>
      </c>
      <c r="L100" s="46">
        <f t="shared" si="65"/>
        <v>150</v>
      </c>
      <c r="M100" s="46">
        <f>0</f>
        <v>0</v>
      </c>
      <c r="N100" s="45" t="s">
        <v>183</v>
      </c>
      <c r="O100" s="61">
        <f>VLOOKUP(MOD(180+$L100-INTRODUCTION!$E$24,360),'Wave and Current Conditions'!$C$33:$E$44,2,TRUE)</f>
        <v>5.79</v>
      </c>
      <c r="P100" s="61">
        <f>VLOOKUP(MOD(180+$L100-INTRODUCTION!$E$24,360),'Wave and Current Conditions'!$C$33:$E$44,3,TRUE)</f>
        <v>13.4</v>
      </c>
      <c r="Q100" s="46">
        <f t="shared" si="66"/>
        <v>5</v>
      </c>
      <c r="R100" s="46">
        <f t="shared" si="43"/>
        <v>150</v>
      </c>
      <c r="S100" s="550" t="s">
        <v>184</v>
      </c>
      <c r="T100" s="32">
        <f t="shared" si="44"/>
        <v>150</v>
      </c>
      <c r="U100" s="66">
        <f>'Wave and Current Conditions'!$D$99</f>
        <v>0.26</v>
      </c>
      <c r="V100" s="46">
        <v>400</v>
      </c>
      <c r="W100" s="46">
        <v>600</v>
      </c>
      <c r="X100" s="49">
        <v>0.01</v>
      </c>
      <c r="Y100" s="248"/>
      <c r="Z100" s="239"/>
      <c r="AA100" s="239"/>
      <c r="AB100" s="239" t="str">
        <f t="shared" si="45"/>
        <v>'520015005'</v>
      </c>
      <c r="AC100" s="251" t="str">
        <f t="shared" si="61"/>
        <v>'SDE'</v>
      </c>
      <c r="AD100" s="239">
        <f t="shared" si="46"/>
        <v>150</v>
      </c>
      <c r="AE100" s="239">
        <f t="shared" si="47"/>
        <v>12</v>
      </c>
      <c r="AF100" s="239">
        <v>1</v>
      </c>
      <c r="AG100" s="239" t="str">
        <f t="shared" si="48"/>
        <v>'E'</v>
      </c>
      <c r="AH100" s="239">
        <f t="shared" si="62"/>
        <v>30</v>
      </c>
      <c r="AI100" s="268">
        <f t="shared" si="49"/>
        <v>150</v>
      </c>
      <c r="AJ100" s="249">
        <f t="shared" si="50"/>
        <v>5.79</v>
      </c>
      <c r="AK100" s="249">
        <f t="shared" si="51"/>
        <v>13.4</v>
      </c>
      <c r="AL100" s="239">
        <f t="shared" si="52"/>
        <v>2.4</v>
      </c>
      <c r="AM100" s="239">
        <f t="shared" si="53"/>
        <v>5</v>
      </c>
      <c r="AN100" s="239">
        <v>0</v>
      </c>
      <c r="AO100" s="239">
        <v>15</v>
      </c>
      <c r="AP100" s="239">
        <f t="shared" si="54"/>
        <v>2.4</v>
      </c>
      <c r="AQ100" s="239">
        <v>0</v>
      </c>
      <c r="AR100" s="239">
        <v>0</v>
      </c>
      <c r="AS100" s="239">
        <f t="shared" si="55"/>
        <v>150</v>
      </c>
      <c r="AT100" s="239">
        <f t="shared" si="56"/>
        <v>0.26</v>
      </c>
      <c r="AU100" s="239" t="s">
        <v>14</v>
      </c>
      <c r="AV100" s="239" t="s">
        <v>15</v>
      </c>
      <c r="AW100" s="239" t="s">
        <v>14</v>
      </c>
      <c r="AX100" s="239" t="s">
        <v>15</v>
      </c>
      <c r="AY100" s="239">
        <v>0</v>
      </c>
      <c r="AZ100" s="239">
        <v>0</v>
      </c>
      <c r="BA100" s="239">
        <f t="shared" si="63"/>
        <v>1</v>
      </c>
      <c r="BB100" s="239">
        <f t="shared" si="57"/>
        <v>0</v>
      </c>
      <c r="BC100" s="239">
        <f t="shared" si="58"/>
        <v>1000</v>
      </c>
      <c r="BD100" s="239">
        <v>1</v>
      </c>
      <c r="BE100" s="239">
        <v>1</v>
      </c>
      <c r="BF100" s="239">
        <v>1</v>
      </c>
      <c r="BG100" s="239"/>
      <c r="BH100" s="239">
        <v>1</v>
      </c>
      <c r="BI100" s="239">
        <v>1</v>
      </c>
      <c r="BJ100" s="239">
        <f t="shared" si="59"/>
        <v>400</v>
      </c>
      <c r="BK100" s="239">
        <f t="shared" si="60"/>
        <v>1000</v>
      </c>
      <c r="BL100" s="239">
        <v>0</v>
      </c>
    </row>
    <row r="101" spans="1:64" s="33" customFormat="1" ht="12" customHeight="1" x14ac:dyDescent="0.2">
      <c r="A101" s="50" t="str">
        <f t="shared" si="42"/>
        <v>520015006</v>
      </c>
      <c r="B101" s="46">
        <v>5.2</v>
      </c>
      <c r="C101" s="47" t="s">
        <v>219</v>
      </c>
      <c r="D101" s="51" t="s">
        <v>181</v>
      </c>
      <c r="E101" s="52">
        <v>0</v>
      </c>
      <c r="F101" s="53">
        <v>1.35</v>
      </c>
      <c r="G101" s="51" t="s">
        <v>106</v>
      </c>
      <c r="H101" s="51">
        <f>'Wind Conditions'!$C$6</f>
        <v>12</v>
      </c>
      <c r="I101" s="472">
        <f>'Wind Conditions'!$C$20</f>
        <v>9.8021333333333349E-2</v>
      </c>
      <c r="J101" s="57">
        <f>'Wind Conditions'!$D$20</f>
        <v>7.0999999999999994E-2</v>
      </c>
      <c r="K101" s="51" t="str">
        <f t="shared" si="64"/>
        <v>F</v>
      </c>
      <c r="L101" s="51">
        <f t="shared" si="65"/>
        <v>150</v>
      </c>
      <c r="M101" s="46">
        <f>0</f>
        <v>0</v>
      </c>
      <c r="N101" s="50" t="s">
        <v>183</v>
      </c>
      <c r="O101" s="61">
        <f>VLOOKUP(MOD(180+$L101-INTRODUCTION!$E$24,360),'Wave and Current Conditions'!$C$33:$E$44,2,TRUE)</f>
        <v>5.79</v>
      </c>
      <c r="P101" s="61">
        <f>VLOOKUP(MOD(180+$L101-INTRODUCTION!$E$24,360),'Wave and Current Conditions'!$C$33:$E$44,3,TRUE)</f>
        <v>13.4</v>
      </c>
      <c r="Q101" s="51">
        <f t="shared" si="66"/>
        <v>6</v>
      </c>
      <c r="R101" s="51">
        <f t="shared" si="43"/>
        <v>150</v>
      </c>
      <c r="S101" s="551" t="s">
        <v>184</v>
      </c>
      <c r="T101" s="33">
        <f t="shared" si="44"/>
        <v>150</v>
      </c>
      <c r="U101" s="67">
        <f>'Wave and Current Conditions'!$D$99</f>
        <v>0.26</v>
      </c>
      <c r="V101" s="46">
        <v>400</v>
      </c>
      <c r="W101" s="46">
        <v>600</v>
      </c>
      <c r="X101" s="53">
        <v>0.01</v>
      </c>
      <c r="Y101" s="252"/>
      <c r="Z101" s="250"/>
      <c r="AA101" s="250"/>
      <c r="AB101" s="239" t="str">
        <f t="shared" si="45"/>
        <v>'520015006'</v>
      </c>
      <c r="AC101" s="251" t="str">
        <f t="shared" si="61"/>
        <v>'SDE'</v>
      </c>
      <c r="AD101" s="239">
        <f t="shared" si="46"/>
        <v>150</v>
      </c>
      <c r="AE101" s="239">
        <f t="shared" si="47"/>
        <v>12</v>
      </c>
      <c r="AF101" s="239">
        <v>1</v>
      </c>
      <c r="AG101" s="239" t="str">
        <f t="shared" si="48"/>
        <v>'F'</v>
      </c>
      <c r="AH101" s="239">
        <f t="shared" si="62"/>
        <v>30</v>
      </c>
      <c r="AI101" s="268">
        <f t="shared" si="49"/>
        <v>150</v>
      </c>
      <c r="AJ101" s="249">
        <f t="shared" si="50"/>
        <v>5.79</v>
      </c>
      <c r="AK101" s="249">
        <f t="shared" si="51"/>
        <v>13.4</v>
      </c>
      <c r="AL101" s="239">
        <f t="shared" si="52"/>
        <v>2.4</v>
      </c>
      <c r="AM101" s="239">
        <f t="shared" si="53"/>
        <v>6</v>
      </c>
      <c r="AN101" s="239">
        <v>0</v>
      </c>
      <c r="AO101" s="239">
        <v>15</v>
      </c>
      <c r="AP101" s="239">
        <f t="shared" si="54"/>
        <v>2.4</v>
      </c>
      <c r="AQ101" s="239">
        <v>0</v>
      </c>
      <c r="AR101" s="239">
        <v>0</v>
      </c>
      <c r="AS101" s="239">
        <f t="shared" si="55"/>
        <v>150</v>
      </c>
      <c r="AT101" s="239">
        <f t="shared" si="56"/>
        <v>0.26</v>
      </c>
      <c r="AU101" s="239" t="s">
        <v>14</v>
      </c>
      <c r="AV101" s="239" t="s">
        <v>15</v>
      </c>
      <c r="AW101" s="239" t="s">
        <v>14</v>
      </c>
      <c r="AX101" s="239" t="s">
        <v>15</v>
      </c>
      <c r="AY101" s="239">
        <v>0</v>
      </c>
      <c r="AZ101" s="239">
        <v>0</v>
      </c>
      <c r="BA101" s="239">
        <f t="shared" si="63"/>
        <v>1</v>
      </c>
      <c r="BB101" s="239">
        <f t="shared" si="57"/>
        <v>0</v>
      </c>
      <c r="BC101" s="239">
        <f t="shared" si="58"/>
        <v>1000</v>
      </c>
      <c r="BD101" s="239">
        <v>1</v>
      </c>
      <c r="BE101" s="239">
        <v>1</v>
      </c>
      <c r="BF101" s="239">
        <v>1</v>
      </c>
      <c r="BG101" s="239"/>
      <c r="BH101" s="239">
        <v>1</v>
      </c>
      <c r="BI101" s="239">
        <v>1</v>
      </c>
      <c r="BJ101" s="239">
        <f t="shared" si="59"/>
        <v>400</v>
      </c>
      <c r="BK101" s="239">
        <f t="shared" si="60"/>
        <v>1000</v>
      </c>
      <c r="BL101" s="239">
        <v>0</v>
      </c>
    </row>
    <row r="102" spans="1:64" s="32" customFormat="1" ht="12" customHeight="1" x14ac:dyDescent="0.2">
      <c r="A102" s="45" t="str">
        <f t="shared" ref="A102:A131" si="67">TEXT(B102*10,"00")&amp;TEXT(E102,"00")&amp;TEXT(L102,"000")&amp;TEXT(Q102,"00")</f>
        <v>520015007</v>
      </c>
      <c r="B102" s="46">
        <v>5.2</v>
      </c>
      <c r="C102" s="47" t="s">
        <v>219</v>
      </c>
      <c r="D102" s="46" t="s">
        <v>181</v>
      </c>
      <c r="E102" s="48">
        <v>0</v>
      </c>
      <c r="F102" s="49">
        <v>1.35</v>
      </c>
      <c r="G102" s="46" t="s">
        <v>106</v>
      </c>
      <c r="H102" s="46">
        <f>'Wind Conditions'!$C$6</f>
        <v>12</v>
      </c>
      <c r="I102" s="471">
        <f>'Wind Conditions'!$C$20</f>
        <v>9.8021333333333349E-2</v>
      </c>
      <c r="J102" s="56">
        <f>'Wind Conditions'!$D$20</f>
        <v>7.0999999999999994E-2</v>
      </c>
      <c r="K102" s="46" t="str">
        <f t="shared" si="64"/>
        <v>G</v>
      </c>
      <c r="L102" s="46">
        <f t="shared" si="65"/>
        <v>150</v>
      </c>
      <c r="M102" s="46">
        <f>0</f>
        <v>0</v>
      </c>
      <c r="N102" s="45" t="s">
        <v>183</v>
      </c>
      <c r="O102" s="61">
        <f>VLOOKUP(MOD(180+$L102-INTRODUCTION!$E$24,360),'Wave and Current Conditions'!$C$33:$E$44,2,TRUE)</f>
        <v>5.79</v>
      </c>
      <c r="P102" s="61">
        <f>VLOOKUP(MOD(180+$L102-INTRODUCTION!$E$24,360),'Wave and Current Conditions'!$C$33:$E$44,3,TRUE)</f>
        <v>13.4</v>
      </c>
      <c r="Q102" s="46">
        <f t="shared" si="66"/>
        <v>7</v>
      </c>
      <c r="R102" s="46">
        <f t="shared" ref="R102:R131" si="68">L102</f>
        <v>150</v>
      </c>
      <c r="S102" s="550" t="s">
        <v>184</v>
      </c>
      <c r="T102" s="32">
        <f t="shared" ref="T102:T131" si="69">R102</f>
        <v>150</v>
      </c>
      <c r="U102" s="66">
        <f>'Wave and Current Conditions'!$D$99</f>
        <v>0.26</v>
      </c>
      <c r="V102" s="46">
        <v>400</v>
      </c>
      <c r="W102" s="46">
        <v>600</v>
      </c>
      <c r="X102" s="49">
        <v>0.01</v>
      </c>
      <c r="Y102" s="248"/>
      <c r="Z102" s="239"/>
      <c r="AA102" s="239"/>
      <c r="AB102" s="239" t="str">
        <f t="shared" ref="AB102:AB131" si="70">"'"&amp;A102&amp;"'"</f>
        <v>'520015007'</v>
      </c>
      <c r="AC102" s="251" t="str">
        <f t="shared" si="61"/>
        <v>'SDE'</v>
      </c>
      <c r="AD102" s="239">
        <f t="shared" ref="AD102:AD131" si="71">L102</f>
        <v>150</v>
      </c>
      <c r="AE102" s="239">
        <f t="shared" ref="AE102:AE131" si="72">H102</f>
        <v>12</v>
      </c>
      <c r="AF102" s="239">
        <v>1</v>
      </c>
      <c r="AG102" s="239" t="str">
        <f t="shared" ref="AG102:AG131" si="73">"'"&amp;K102&amp;"'"</f>
        <v>'G'</v>
      </c>
      <c r="AH102" s="239">
        <f t="shared" si="62"/>
        <v>30</v>
      </c>
      <c r="AI102" s="268">
        <f t="shared" ref="AI102:AI131" si="74">R102</f>
        <v>150</v>
      </c>
      <c r="AJ102" s="249">
        <f t="shared" ref="AJ102:AJ131" si="75">O102</f>
        <v>5.79</v>
      </c>
      <c r="AK102" s="249">
        <f t="shared" ref="AK102:AK131" si="76">P102</f>
        <v>13.4</v>
      </c>
      <c r="AL102" s="239">
        <f t="shared" si="52"/>
        <v>2.4</v>
      </c>
      <c r="AM102" s="239">
        <f t="shared" ref="AM102:AM131" si="77">Q102</f>
        <v>7</v>
      </c>
      <c r="AN102" s="239">
        <v>0</v>
      </c>
      <c r="AO102" s="239">
        <v>15</v>
      </c>
      <c r="AP102" s="239">
        <f t="shared" si="54"/>
        <v>2.4</v>
      </c>
      <c r="AQ102" s="239">
        <v>0</v>
      </c>
      <c r="AR102" s="239">
        <v>0</v>
      </c>
      <c r="AS102" s="239">
        <f t="shared" ref="AS102:AS131" si="78">T102</f>
        <v>150</v>
      </c>
      <c r="AT102" s="239">
        <f t="shared" ref="AT102:AT131" si="79">U102</f>
        <v>0.26</v>
      </c>
      <c r="AU102" s="239" t="s">
        <v>14</v>
      </c>
      <c r="AV102" s="239" t="s">
        <v>15</v>
      </c>
      <c r="AW102" s="239" t="s">
        <v>14</v>
      </c>
      <c r="AX102" s="239" t="s">
        <v>15</v>
      </c>
      <c r="AY102" s="239">
        <v>0</v>
      </c>
      <c r="AZ102" s="239">
        <v>0</v>
      </c>
      <c r="BA102" s="239">
        <f t="shared" si="63"/>
        <v>1</v>
      </c>
      <c r="BB102" s="239">
        <f t="shared" ref="BB102:BB131" si="80">M102</f>
        <v>0</v>
      </c>
      <c r="BC102" s="239">
        <f t="shared" ref="BC102:BC131" si="81">V102+W102</f>
        <v>1000</v>
      </c>
      <c r="BD102" s="239">
        <v>1</v>
      </c>
      <c r="BE102" s="239">
        <v>1</v>
      </c>
      <c r="BF102" s="239">
        <v>1</v>
      </c>
      <c r="BG102" s="239"/>
      <c r="BH102" s="239">
        <v>1</v>
      </c>
      <c r="BI102" s="239">
        <v>1</v>
      </c>
      <c r="BJ102" s="239">
        <f t="shared" ref="BJ102:BJ131" si="82">V102</f>
        <v>400</v>
      </c>
      <c r="BK102" s="239">
        <f t="shared" si="60"/>
        <v>1000</v>
      </c>
      <c r="BL102" s="239">
        <v>0</v>
      </c>
    </row>
    <row r="103" spans="1:64" s="32" customFormat="1" ht="12" customHeight="1" x14ac:dyDescent="0.2">
      <c r="A103" s="45" t="str">
        <f t="shared" si="67"/>
        <v>520015008</v>
      </c>
      <c r="B103" s="46">
        <v>5.2</v>
      </c>
      <c r="C103" s="47" t="s">
        <v>219</v>
      </c>
      <c r="D103" s="46" t="s">
        <v>181</v>
      </c>
      <c r="E103" s="48">
        <v>0</v>
      </c>
      <c r="F103" s="49">
        <v>1.35</v>
      </c>
      <c r="G103" s="46" t="s">
        <v>106</v>
      </c>
      <c r="H103" s="46">
        <f>'Wind Conditions'!$C$6</f>
        <v>12</v>
      </c>
      <c r="I103" s="471">
        <f>'Wind Conditions'!$C$20</f>
        <v>9.8021333333333349E-2</v>
      </c>
      <c r="J103" s="56">
        <f>'Wind Conditions'!$D$20</f>
        <v>7.0999999999999994E-2</v>
      </c>
      <c r="K103" s="46" t="str">
        <f t="shared" si="64"/>
        <v>H</v>
      </c>
      <c r="L103" s="46">
        <f t="shared" si="65"/>
        <v>150</v>
      </c>
      <c r="M103" s="46">
        <f>0</f>
        <v>0</v>
      </c>
      <c r="N103" s="45" t="s">
        <v>183</v>
      </c>
      <c r="O103" s="61">
        <f>VLOOKUP(MOD(180+$L103-INTRODUCTION!$E$24,360),'Wave and Current Conditions'!$C$33:$E$44,2,TRUE)</f>
        <v>5.79</v>
      </c>
      <c r="P103" s="61">
        <f>VLOOKUP(MOD(180+$L103-INTRODUCTION!$E$24,360),'Wave and Current Conditions'!$C$33:$E$44,3,TRUE)</f>
        <v>13.4</v>
      </c>
      <c r="Q103" s="46">
        <f t="shared" si="66"/>
        <v>8</v>
      </c>
      <c r="R103" s="46">
        <f t="shared" si="68"/>
        <v>150</v>
      </c>
      <c r="S103" s="550" t="s">
        <v>184</v>
      </c>
      <c r="T103" s="32">
        <f t="shared" si="69"/>
        <v>150</v>
      </c>
      <c r="U103" s="66">
        <f>'Wave and Current Conditions'!$D$99</f>
        <v>0.26</v>
      </c>
      <c r="V103" s="46">
        <v>400</v>
      </c>
      <c r="W103" s="46">
        <v>600</v>
      </c>
      <c r="X103" s="49">
        <v>0.01</v>
      </c>
      <c r="Y103" s="248"/>
      <c r="Z103" s="239"/>
      <c r="AA103" s="239"/>
      <c r="AB103" s="239" t="str">
        <f t="shared" si="70"/>
        <v>'520015008'</v>
      </c>
      <c r="AC103" s="251" t="str">
        <f t="shared" si="61"/>
        <v>'SDE'</v>
      </c>
      <c r="AD103" s="239">
        <f t="shared" si="71"/>
        <v>150</v>
      </c>
      <c r="AE103" s="239">
        <f t="shared" si="72"/>
        <v>12</v>
      </c>
      <c r="AF103" s="239">
        <v>1</v>
      </c>
      <c r="AG103" s="239" t="str">
        <f t="shared" si="73"/>
        <v>'H'</v>
      </c>
      <c r="AH103" s="239">
        <f t="shared" si="62"/>
        <v>30</v>
      </c>
      <c r="AI103" s="268">
        <f t="shared" si="74"/>
        <v>150</v>
      </c>
      <c r="AJ103" s="249">
        <f t="shared" si="75"/>
        <v>5.79</v>
      </c>
      <c r="AK103" s="249">
        <f t="shared" si="76"/>
        <v>13.4</v>
      </c>
      <c r="AL103" s="239">
        <f t="shared" si="52"/>
        <v>2.4</v>
      </c>
      <c r="AM103" s="239">
        <f t="shared" si="77"/>
        <v>8</v>
      </c>
      <c r="AN103" s="239">
        <v>0</v>
      </c>
      <c r="AO103" s="239">
        <v>15</v>
      </c>
      <c r="AP103" s="239">
        <f t="shared" si="54"/>
        <v>2.4</v>
      </c>
      <c r="AQ103" s="239">
        <v>0</v>
      </c>
      <c r="AR103" s="239">
        <v>0</v>
      </c>
      <c r="AS103" s="239">
        <f t="shared" si="78"/>
        <v>150</v>
      </c>
      <c r="AT103" s="239">
        <f t="shared" si="79"/>
        <v>0.26</v>
      </c>
      <c r="AU103" s="239" t="s">
        <v>14</v>
      </c>
      <c r="AV103" s="239" t="s">
        <v>15</v>
      </c>
      <c r="AW103" s="239" t="s">
        <v>14</v>
      </c>
      <c r="AX103" s="239" t="s">
        <v>15</v>
      </c>
      <c r="AY103" s="239">
        <v>0</v>
      </c>
      <c r="AZ103" s="239">
        <v>0</v>
      </c>
      <c r="BA103" s="239">
        <f t="shared" si="63"/>
        <v>1</v>
      </c>
      <c r="BB103" s="239">
        <f t="shared" si="80"/>
        <v>0</v>
      </c>
      <c r="BC103" s="239">
        <f t="shared" si="81"/>
        <v>1000</v>
      </c>
      <c r="BD103" s="239">
        <v>1</v>
      </c>
      <c r="BE103" s="239">
        <v>1</v>
      </c>
      <c r="BF103" s="239">
        <v>1</v>
      </c>
      <c r="BG103" s="239"/>
      <c r="BH103" s="239">
        <v>1</v>
      </c>
      <c r="BI103" s="239">
        <v>1</v>
      </c>
      <c r="BJ103" s="239">
        <f t="shared" si="82"/>
        <v>400</v>
      </c>
      <c r="BK103" s="239">
        <f t="shared" si="60"/>
        <v>1000</v>
      </c>
      <c r="BL103" s="239">
        <v>0</v>
      </c>
    </row>
    <row r="104" spans="1:64" s="33" customFormat="1" ht="12" customHeight="1" x14ac:dyDescent="0.2">
      <c r="A104" s="45" t="str">
        <f t="shared" si="67"/>
        <v>520015009</v>
      </c>
      <c r="B104" s="46">
        <v>5.2</v>
      </c>
      <c r="C104" s="47" t="s">
        <v>219</v>
      </c>
      <c r="D104" s="46" t="s">
        <v>181</v>
      </c>
      <c r="E104" s="48">
        <v>0</v>
      </c>
      <c r="F104" s="49">
        <v>1.35</v>
      </c>
      <c r="G104" s="46" t="s">
        <v>106</v>
      </c>
      <c r="H104" s="46">
        <f>'Wind Conditions'!$C$6</f>
        <v>12</v>
      </c>
      <c r="I104" s="471">
        <f>'Wind Conditions'!$C$20</f>
        <v>9.8021333333333349E-2</v>
      </c>
      <c r="J104" s="56">
        <f>'Wind Conditions'!$D$20</f>
        <v>7.0999999999999994E-2</v>
      </c>
      <c r="K104" s="46" t="str">
        <f t="shared" si="64"/>
        <v>I</v>
      </c>
      <c r="L104" s="46">
        <f t="shared" si="65"/>
        <v>150</v>
      </c>
      <c r="M104" s="46">
        <f>0</f>
        <v>0</v>
      </c>
      <c r="N104" s="45" t="s">
        <v>183</v>
      </c>
      <c r="O104" s="61">
        <f>VLOOKUP(MOD(180+$L104-INTRODUCTION!$E$24,360),'Wave and Current Conditions'!$C$33:$E$44,2,TRUE)</f>
        <v>5.79</v>
      </c>
      <c r="P104" s="61">
        <f>VLOOKUP(MOD(180+$L104-INTRODUCTION!$E$24,360),'Wave and Current Conditions'!$C$33:$E$44,3,TRUE)</f>
        <v>13.4</v>
      </c>
      <c r="Q104" s="46">
        <f t="shared" si="66"/>
        <v>9</v>
      </c>
      <c r="R104" s="46">
        <f t="shared" si="68"/>
        <v>150</v>
      </c>
      <c r="S104" s="550" t="s">
        <v>184</v>
      </c>
      <c r="T104" s="32">
        <f t="shared" si="69"/>
        <v>150</v>
      </c>
      <c r="U104" s="66">
        <f>'Wave and Current Conditions'!$D$99</f>
        <v>0.26</v>
      </c>
      <c r="V104" s="46">
        <v>400</v>
      </c>
      <c r="W104" s="46">
        <v>600</v>
      </c>
      <c r="X104" s="49">
        <v>0.01</v>
      </c>
      <c r="Y104" s="248"/>
      <c r="Z104" s="250"/>
      <c r="AA104" s="250"/>
      <c r="AB104" s="239" t="str">
        <f t="shared" si="70"/>
        <v>'520015009'</v>
      </c>
      <c r="AC104" s="251" t="str">
        <f t="shared" si="61"/>
        <v>'SDE'</v>
      </c>
      <c r="AD104" s="239">
        <f t="shared" si="71"/>
        <v>150</v>
      </c>
      <c r="AE104" s="239">
        <f t="shared" si="72"/>
        <v>12</v>
      </c>
      <c r="AF104" s="239">
        <v>1</v>
      </c>
      <c r="AG104" s="239" t="str">
        <f t="shared" si="73"/>
        <v>'I'</v>
      </c>
      <c r="AH104" s="239">
        <f t="shared" si="62"/>
        <v>30</v>
      </c>
      <c r="AI104" s="268">
        <f t="shared" si="74"/>
        <v>150</v>
      </c>
      <c r="AJ104" s="249">
        <f t="shared" si="75"/>
        <v>5.79</v>
      </c>
      <c r="AK104" s="249">
        <f t="shared" si="76"/>
        <v>13.4</v>
      </c>
      <c r="AL104" s="239">
        <f t="shared" si="52"/>
        <v>2.4</v>
      </c>
      <c r="AM104" s="239">
        <f t="shared" si="77"/>
        <v>9</v>
      </c>
      <c r="AN104" s="239">
        <v>0</v>
      </c>
      <c r="AO104" s="239">
        <v>15</v>
      </c>
      <c r="AP104" s="239">
        <f t="shared" si="54"/>
        <v>2.4</v>
      </c>
      <c r="AQ104" s="239">
        <v>0</v>
      </c>
      <c r="AR104" s="239">
        <v>0</v>
      </c>
      <c r="AS104" s="239">
        <f t="shared" si="78"/>
        <v>150</v>
      </c>
      <c r="AT104" s="239">
        <f t="shared" si="79"/>
        <v>0.26</v>
      </c>
      <c r="AU104" s="239" t="s">
        <v>14</v>
      </c>
      <c r="AV104" s="239" t="s">
        <v>15</v>
      </c>
      <c r="AW104" s="239" t="s">
        <v>14</v>
      </c>
      <c r="AX104" s="239" t="s">
        <v>15</v>
      </c>
      <c r="AY104" s="239">
        <v>0</v>
      </c>
      <c r="AZ104" s="239">
        <v>0</v>
      </c>
      <c r="BA104" s="239">
        <f t="shared" si="63"/>
        <v>1</v>
      </c>
      <c r="BB104" s="239">
        <f t="shared" si="80"/>
        <v>0</v>
      </c>
      <c r="BC104" s="239">
        <f t="shared" si="81"/>
        <v>1000</v>
      </c>
      <c r="BD104" s="239">
        <v>1</v>
      </c>
      <c r="BE104" s="239">
        <v>1</v>
      </c>
      <c r="BF104" s="239">
        <v>1</v>
      </c>
      <c r="BG104" s="239"/>
      <c r="BH104" s="239">
        <v>1</v>
      </c>
      <c r="BI104" s="239">
        <v>1</v>
      </c>
      <c r="BJ104" s="239">
        <f t="shared" si="82"/>
        <v>400</v>
      </c>
      <c r="BK104" s="239">
        <f t="shared" si="60"/>
        <v>1000</v>
      </c>
      <c r="BL104" s="239">
        <v>0</v>
      </c>
    </row>
    <row r="105" spans="1:64" s="32" customFormat="1" ht="12" customHeight="1" x14ac:dyDescent="0.2">
      <c r="A105" s="45" t="str">
        <f t="shared" si="67"/>
        <v>520015010</v>
      </c>
      <c r="B105" s="46">
        <v>5.2</v>
      </c>
      <c r="C105" s="47" t="s">
        <v>219</v>
      </c>
      <c r="D105" s="46" t="s">
        <v>181</v>
      </c>
      <c r="E105" s="48">
        <v>0</v>
      </c>
      <c r="F105" s="49">
        <v>1.35</v>
      </c>
      <c r="G105" s="45" t="s">
        <v>106</v>
      </c>
      <c r="H105" s="46">
        <f>'Wind Conditions'!$C$6</f>
        <v>12</v>
      </c>
      <c r="I105" s="471">
        <f>'Wind Conditions'!$C$20</f>
        <v>9.8021333333333349E-2</v>
      </c>
      <c r="J105" s="56">
        <f>'Wind Conditions'!$D$20</f>
        <v>7.0999999999999994E-2</v>
      </c>
      <c r="K105" s="46" t="str">
        <f t="shared" si="64"/>
        <v>J</v>
      </c>
      <c r="L105" s="46">
        <f t="shared" si="65"/>
        <v>150</v>
      </c>
      <c r="M105" s="46">
        <f>0</f>
        <v>0</v>
      </c>
      <c r="N105" s="45" t="s">
        <v>183</v>
      </c>
      <c r="O105" s="61">
        <f>VLOOKUP(MOD(180+$L105-INTRODUCTION!$E$24,360),'Wave and Current Conditions'!$C$33:$E$44,2,TRUE)</f>
        <v>5.79</v>
      </c>
      <c r="P105" s="61">
        <f>VLOOKUP(MOD(180+$L105-INTRODUCTION!$E$24,360),'Wave and Current Conditions'!$C$33:$E$44,3,TRUE)</f>
        <v>13.4</v>
      </c>
      <c r="Q105" s="46">
        <f t="shared" si="66"/>
        <v>10</v>
      </c>
      <c r="R105" s="46">
        <f t="shared" si="68"/>
        <v>150</v>
      </c>
      <c r="S105" s="550" t="s">
        <v>184</v>
      </c>
      <c r="T105" s="32">
        <f t="shared" si="69"/>
        <v>150</v>
      </c>
      <c r="U105" s="66">
        <f>'Wave and Current Conditions'!$D$99</f>
        <v>0.26</v>
      </c>
      <c r="V105" s="46">
        <v>400</v>
      </c>
      <c r="W105" s="46">
        <v>600</v>
      </c>
      <c r="X105" s="49">
        <v>0.01</v>
      </c>
      <c r="Y105" s="248"/>
      <c r="Z105" s="239"/>
      <c r="AA105" s="239"/>
      <c r="AB105" s="239" t="str">
        <f t="shared" si="70"/>
        <v>'520015010'</v>
      </c>
      <c r="AC105" s="251" t="str">
        <f t="shared" si="61"/>
        <v>'SDE'</v>
      </c>
      <c r="AD105" s="239">
        <f t="shared" si="71"/>
        <v>150</v>
      </c>
      <c r="AE105" s="239">
        <f t="shared" si="72"/>
        <v>12</v>
      </c>
      <c r="AF105" s="239">
        <v>1</v>
      </c>
      <c r="AG105" s="239" t="str">
        <f t="shared" si="73"/>
        <v>'J'</v>
      </c>
      <c r="AH105" s="239">
        <f t="shared" si="62"/>
        <v>30</v>
      </c>
      <c r="AI105" s="268">
        <f t="shared" si="74"/>
        <v>150</v>
      </c>
      <c r="AJ105" s="249">
        <f t="shared" si="75"/>
        <v>5.79</v>
      </c>
      <c r="AK105" s="249">
        <f t="shared" si="76"/>
        <v>13.4</v>
      </c>
      <c r="AL105" s="239">
        <f t="shared" si="52"/>
        <v>2.4</v>
      </c>
      <c r="AM105" s="239">
        <f t="shared" si="77"/>
        <v>10</v>
      </c>
      <c r="AN105" s="239">
        <v>0</v>
      </c>
      <c r="AO105" s="239">
        <v>15</v>
      </c>
      <c r="AP105" s="239">
        <f t="shared" si="54"/>
        <v>2.4</v>
      </c>
      <c r="AQ105" s="239">
        <v>0</v>
      </c>
      <c r="AR105" s="239">
        <v>0</v>
      </c>
      <c r="AS105" s="239">
        <f t="shared" si="78"/>
        <v>150</v>
      </c>
      <c r="AT105" s="239">
        <f t="shared" si="79"/>
        <v>0.26</v>
      </c>
      <c r="AU105" s="239" t="s">
        <v>14</v>
      </c>
      <c r="AV105" s="239" t="s">
        <v>15</v>
      </c>
      <c r="AW105" s="239" t="s">
        <v>14</v>
      </c>
      <c r="AX105" s="239" t="s">
        <v>15</v>
      </c>
      <c r="AY105" s="239">
        <v>0</v>
      </c>
      <c r="AZ105" s="239">
        <v>0</v>
      </c>
      <c r="BA105" s="239">
        <f t="shared" si="63"/>
        <v>1</v>
      </c>
      <c r="BB105" s="239">
        <f t="shared" si="80"/>
        <v>0</v>
      </c>
      <c r="BC105" s="239">
        <f t="shared" si="81"/>
        <v>1000</v>
      </c>
      <c r="BD105" s="239">
        <v>1</v>
      </c>
      <c r="BE105" s="239">
        <v>1</v>
      </c>
      <c r="BF105" s="239">
        <v>1</v>
      </c>
      <c r="BG105" s="239"/>
      <c r="BH105" s="239">
        <v>1</v>
      </c>
      <c r="BI105" s="239">
        <v>1</v>
      </c>
      <c r="BJ105" s="239">
        <f t="shared" si="82"/>
        <v>400</v>
      </c>
      <c r="BK105" s="239">
        <f t="shared" si="60"/>
        <v>1000</v>
      </c>
      <c r="BL105" s="239">
        <v>0</v>
      </c>
    </row>
    <row r="106" spans="1:64" s="32" customFormat="1" ht="12" customHeight="1" x14ac:dyDescent="0.2">
      <c r="A106" s="45" t="str">
        <f t="shared" si="67"/>
        <v>520015011</v>
      </c>
      <c r="B106" s="46">
        <v>5.2</v>
      </c>
      <c r="C106" s="47" t="s">
        <v>219</v>
      </c>
      <c r="D106" s="46" t="s">
        <v>181</v>
      </c>
      <c r="E106" s="48">
        <v>0</v>
      </c>
      <c r="F106" s="49">
        <v>1.35</v>
      </c>
      <c r="G106" s="46" t="s">
        <v>106</v>
      </c>
      <c r="H106" s="46">
        <f>'Wind Conditions'!$C$6</f>
        <v>12</v>
      </c>
      <c r="I106" s="471">
        <f>'Wind Conditions'!$C$20</f>
        <v>9.8021333333333349E-2</v>
      </c>
      <c r="J106" s="56">
        <f>'Wind Conditions'!$D$20</f>
        <v>7.0999999999999994E-2</v>
      </c>
      <c r="K106" s="46" t="str">
        <f t="shared" si="64"/>
        <v>K</v>
      </c>
      <c r="L106" s="46">
        <f t="shared" si="65"/>
        <v>150</v>
      </c>
      <c r="M106" s="46">
        <f>0</f>
        <v>0</v>
      </c>
      <c r="N106" s="45" t="s">
        <v>183</v>
      </c>
      <c r="O106" s="61">
        <f>VLOOKUP(MOD(180+$L106-INTRODUCTION!$E$24,360),'Wave and Current Conditions'!$C$33:$E$44,2,TRUE)</f>
        <v>5.79</v>
      </c>
      <c r="P106" s="61">
        <f>VLOOKUP(MOD(180+$L106-INTRODUCTION!$E$24,360),'Wave and Current Conditions'!$C$33:$E$44,3,TRUE)</f>
        <v>13.4</v>
      </c>
      <c r="Q106" s="46">
        <f t="shared" si="66"/>
        <v>11</v>
      </c>
      <c r="R106" s="46">
        <f t="shared" si="68"/>
        <v>150</v>
      </c>
      <c r="S106" s="550" t="s">
        <v>184</v>
      </c>
      <c r="T106" s="32">
        <f t="shared" si="69"/>
        <v>150</v>
      </c>
      <c r="U106" s="66">
        <f>'Wave and Current Conditions'!$D$99</f>
        <v>0.26</v>
      </c>
      <c r="V106" s="46">
        <v>400</v>
      </c>
      <c r="W106" s="46">
        <v>600</v>
      </c>
      <c r="X106" s="49">
        <v>0.01</v>
      </c>
      <c r="Y106" s="248"/>
      <c r="Z106" s="239"/>
      <c r="AA106" s="239"/>
      <c r="AB106" s="239" t="str">
        <f t="shared" si="70"/>
        <v>'520015011'</v>
      </c>
      <c r="AC106" s="251" t="str">
        <f t="shared" si="61"/>
        <v>'SDE'</v>
      </c>
      <c r="AD106" s="239">
        <f t="shared" si="71"/>
        <v>150</v>
      </c>
      <c r="AE106" s="239">
        <f t="shared" si="72"/>
        <v>12</v>
      </c>
      <c r="AF106" s="239">
        <v>1</v>
      </c>
      <c r="AG106" s="239" t="str">
        <f t="shared" si="73"/>
        <v>'K'</v>
      </c>
      <c r="AH106" s="239">
        <f t="shared" si="62"/>
        <v>30</v>
      </c>
      <c r="AI106" s="268">
        <f t="shared" si="74"/>
        <v>150</v>
      </c>
      <c r="AJ106" s="249">
        <f t="shared" si="75"/>
        <v>5.79</v>
      </c>
      <c r="AK106" s="249">
        <f t="shared" si="76"/>
        <v>13.4</v>
      </c>
      <c r="AL106" s="239">
        <f t="shared" si="52"/>
        <v>2.4</v>
      </c>
      <c r="AM106" s="239">
        <f t="shared" si="77"/>
        <v>11</v>
      </c>
      <c r="AN106" s="239">
        <v>0</v>
      </c>
      <c r="AO106" s="239">
        <v>15</v>
      </c>
      <c r="AP106" s="239">
        <f t="shared" si="54"/>
        <v>2.4</v>
      </c>
      <c r="AQ106" s="239">
        <v>0</v>
      </c>
      <c r="AR106" s="239">
        <v>0</v>
      </c>
      <c r="AS106" s="239">
        <f t="shared" si="78"/>
        <v>150</v>
      </c>
      <c r="AT106" s="239">
        <f t="shared" si="79"/>
        <v>0.26</v>
      </c>
      <c r="AU106" s="239" t="s">
        <v>14</v>
      </c>
      <c r="AV106" s="239" t="s">
        <v>15</v>
      </c>
      <c r="AW106" s="239" t="s">
        <v>14</v>
      </c>
      <c r="AX106" s="239" t="s">
        <v>15</v>
      </c>
      <c r="AY106" s="239">
        <v>0</v>
      </c>
      <c r="AZ106" s="239">
        <v>0</v>
      </c>
      <c r="BA106" s="239">
        <f t="shared" si="63"/>
        <v>1</v>
      </c>
      <c r="BB106" s="239">
        <f t="shared" si="80"/>
        <v>0</v>
      </c>
      <c r="BC106" s="239">
        <f t="shared" si="81"/>
        <v>1000</v>
      </c>
      <c r="BD106" s="239">
        <v>1</v>
      </c>
      <c r="BE106" s="239">
        <v>1</v>
      </c>
      <c r="BF106" s="239">
        <v>1</v>
      </c>
      <c r="BG106" s="239"/>
      <c r="BH106" s="239">
        <v>1</v>
      </c>
      <c r="BI106" s="239">
        <v>1</v>
      </c>
      <c r="BJ106" s="239">
        <f t="shared" si="82"/>
        <v>400</v>
      </c>
      <c r="BK106" s="239">
        <f t="shared" si="60"/>
        <v>1000</v>
      </c>
      <c r="BL106" s="239">
        <v>0</v>
      </c>
    </row>
    <row r="107" spans="1:64" s="33" customFormat="1" ht="12" customHeight="1" x14ac:dyDescent="0.2">
      <c r="A107" s="50" t="str">
        <f t="shared" si="67"/>
        <v>520015012</v>
      </c>
      <c r="B107" s="46">
        <v>5.2</v>
      </c>
      <c r="C107" s="47" t="s">
        <v>219</v>
      </c>
      <c r="D107" s="51" t="s">
        <v>181</v>
      </c>
      <c r="E107" s="52">
        <v>0</v>
      </c>
      <c r="F107" s="53">
        <v>1.35</v>
      </c>
      <c r="G107" s="51" t="s">
        <v>106</v>
      </c>
      <c r="H107" s="51">
        <f>'Wind Conditions'!$C$6</f>
        <v>12</v>
      </c>
      <c r="I107" s="472">
        <f>'Wind Conditions'!$C$20</f>
        <v>9.8021333333333349E-2</v>
      </c>
      <c r="J107" s="57">
        <f>'Wind Conditions'!$D$20</f>
        <v>7.0999999999999994E-2</v>
      </c>
      <c r="K107" s="51" t="str">
        <f t="shared" si="64"/>
        <v>L</v>
      </c>
      <c r="L107" s="51">
        <f t="shared" si="65"/>
        <v>150</v>
      </c>
      <c r="M107" s="46">
        <f>0</f>
        <v>0</v>
      </c>
      <c r="N107" s="50" t="s">
        <v>183</v>
      </c>
      <c r="O107" s="61">
        <f>VLOOKUP(MOD(180+$L107-INTRODUCTION!$E$24,360),'Wave and Current Conditions'!$C$33:$E$44,2,TRUE)</f>
        <v>5.79</v>
      </c>
      <c r="P107" s="61">
        <f>VLOOKUP(MOD(180+$L107-INTRODUCTION!$E$24,360),'Wave and Current Conditions'!$C$33:$E$44,3,TRUE)</f>
        <v>13.4</v>
      </c>
      <c r="Q107" s="51">
        <f t="shared" si="66"/>
        <v>12</v>
      </c>
      <c r="R107" s="51">
        <f t="shared" si="68"/>
        <v>150</v>
      </c>
      <c r="S107" s="551" t="s">
        <v>184</v>
      </c>
      <c r="T107" s="33">
        <f t="shared" si="69"/>
        <v>150</v>
      </c>
      <c r="U107" s="67">
        <f>'Wave and Current Conditions'!$D$99</f>
        <v>0.26</v>
      </c>
      <c r="V107" s="46">
        <v>400</v>
      </c>
      <c r="W107" s="46">
        <v>600</v>
      </c>
      <c r="X107" s="53">
        <v>0.01</v>
      </c>
      <c r="Y107" s="252"/>
      <c r="Z107" s="250"/>
      <c r="AA107" s="250"/>
      <c r="AB107" s="239" t="str">
        <f t="shared" si="70"/>
        <v>'520015012'</v>
      </c>
      <c r="AC107" s="251" t="str">
        <f t="shared" si="61"/>
        <v>'SDE'</v>
      </c>
      <c r="AD107" s="239">
        <f t="shared" si="71"/>
        <v>150</v>
      </c>
      <c r="AE107" s="239">
        <f t="shared" si="72"/>
        <v>12</v>
      </c>
      <c r="AF107" s="239">
        <v>1</v>
      </c>
      <c r="AG107" s="239" t="str">
        <f t="shared" si="73"/>
        <v>'L'</v>
      </c>
      <c r="AH107" s="239">
        <f t="shared" si="62"/>
        <v>30</v>
      </c>
      <c r="AI107" s="268">
        <f t="shared" si="74"/>
        <v>150</v>
      </c>
      <c r="AJ107" s="249">
        <f t="shared" si="75"/>
        <v>5.79</v>
      </c>
      <c r="AK107" s="249">
        <f t="shared" si="76"/>
        <v>13.4</v>
      </c>
      <c r="AL107" s="239">
        <f t="shared" si="52"/>
        <v>2.4</v>
      </c>
      <c r="AM107" s="239">
        <f t="shared" si="77"/>
        <v>12</v>
      </c>
      <c r="AN107" s="239">
        <v>0</v>
      </c>
      <c r="AO107" s="239">
        <v>15</v>
      </c>
      <c r="AP107" s="239">
        <f t="shared" si="54"/>
        <v>2.4</v>
      </c>
      <c r="AQ107" s="239">
        <v>0</v>
      </c>
      <c r="AR107" s="239">
        <v>0</v>
      </c>
      <c r="AS107" s="239">
        <f t="shared" si="78"/>
        <v>150</v>
      </c>
      <c r="AT107" s="239">
        <f t="shared" si="79"/>
        <v>0.26</v>
      </c>
      <c r="AU107" s="239" t="s">
        <v>14</v>
      </c>
      <c r="AV107" s="239" t="s">
        <v>15</v>
      </c>
      <c r="AW107" s="239" t="s">
        <v>14</v>
      </c>
      <c r="AX107" s="239" t="s">
        <v>15</v>
      </c>
      <c r="AY107" s="239">
        <v>0</v>
      </c>
      <c r="AZ107" s="239">
        <v>0</v>
      </c>
      <c r="BA107" s="239">
        <f t="shared" si="63"/>
        <v>1</v>
      </c>
      <c r="BB107" s="239">
        <f t="shared" si="80"/>
        <v>0</v>
      </c>
      <c r="BC107" s="239">
        <f t="shared" si="81"/>
        <v>1000</v>
      </c>
      <c r="BD107" s="239">
        <v>1</v>
      </c>
      <c r="BE107" s="239">
        <v>1</v>
      </c>
      <c r="BF107" s="239">
        <v>1</v>
      </c>
      <c r="BG107" s="239"/>
      <c r="BH107" s="239">
        <v>1</v>
      </c>
      <c r="BI107" s="239">
        <v>1</v>
      </c>
      <c r="BJ107" s="239">
        <f t="shared" si="82"/>
        <v>400</v>
      </c>
      <c r="BK107" s="239">
        <f t="shared" si="60"/>
        <v>1000</v>
      </c>
      <c r="BL107" s="239">
        <v>0</v>
      </c>
    </row>
    <row r="108" spans="1:64" s="32" customFormat="1" ht="12" customHeight="1" x14ac:dyDescent="0.2">
      <c r="A108" s="45" t="str">
        <f t="shared" si="67"/>
        <v>520015013</v>
      </c>
      <c r="B108" s="46">
        <v>5.2</v>
      </c>
      <c r="C108" s="47" t="s">
        <v>219</v>
      </c>
      <c r="D108" s="46" t="s">
        <v>181</v>
      </c>
      <c r="E108" s="48">
        <v>0</v>
      </c>
      <c r="F108" s="49">
        <v>1.35</v>
      </c>
      <c r="G108" s="46" t="s">
        <v>106</v>
      </c>
      <c r="H108" s="46">
        <f>'Wind Conditions'!$C$6</f>
        <v>12</v>
      </c>
      <c r="I108" s="471">
        <f>'Wind Conditions'!$C$20</f>
        <v>9.8021333333333349E-2</v>
      </c>
      <c r="J108" s="56">
        <f>'Wind Conditions'!$D$20</f>
        <v>7.0999999999999994E-2</v>
      </c>
      <c r="K108" s="46" t="str">
        <f t="shared" si="64"/>
        <v>M</v>
      </c>
      <c r="L108" s="46">
        <f t="shared" si="65"/>
        <v>150</v>
      </c>
      <c r="M108" s="46">
        <f>0</f>
        <v>0</v>
      </c>
      <c r="N108" s="45" t="s">
        <v>183</v>
      </c>
      <c r="O108" s="61">
        <f>VLOOKUP(MOD(180+$L108-INTRODUCTION!$E$24,360),'Wave and Current Conditions'!$C$33:$E$44,2,TRUE)</f>
        <v>5.79</v>
      </c>
      <c r="P108" s="61">
        <f>VLOOKUP(MOD(180+$L108-INTRODUCTION!$E$24,360),'Wave and Current Conditions'!$C$33:$E$44,3,TRUE)</f>
        <v>13.4</v>
      </c>
      <c r="Q108" s="46">
        <f t="shared" si="66"/>
        <v>13</v>
      </c>
      <c r="R108" s="46">
        <f t="shared" si="68"/>
        <v>150</v>
      </c>
      <c r="S108" s="550" t="s">
        <v>184</v>
      </c>
      <c r="T108" s="32">
        <f t="shared" si="69"/>
        <v>150</v>
      </c>
      <c r="U108" s="66">
        <f>'Wave and Current Conditions'!$D$99</f>
        <v>0.26</v>
      </c>
      <c r="V108" s="46">
        <v>400</v>
      </c>
      <c r="W108" s="46">
        <v>600</v>
      </c>
      <c r="X108" s="49">
        <v>0.01</v>
      </c>
      <c r="Y108" s="248"/>
      <c r="Z108" s="239"/>
      <c r="AA108" s="239"/>
      <c r="AB108" s="239" t="str">
        <f t="shared" si="70"/>
        <v>'520015013'</v>
      </c>
      <c r="AC108" s="251" t="str">
        <f t="shared" si="61"/>
        <v>'SDE'</v>
      </c>
      <c r="AD108" s="239">
        <f t="shared" si="71"/>
        <v>150</v>
      </c>
      <c r="AE108" s="239">
        <f t="shared" si="72"/>
        <v>12</v>
      </c>
      <c r="AF108" s="239">
        <v>1</v>
      </c>
      <c r="AG108" s="239" t="str">
        <f t="shared" si="73"/>
        <v>'M'</v>
      </c>
      <c r="AH108" s="239">
        <f t="shared" si="62"/>
        <v>30</v>
      </c>
      <c r="AI108" s="268">
        <f t="shared" si="74"/>
        <v>150</v>
      </c>
      <c r="AJ108" s="249">
        <f t="shared" si="75"/>
        <v>5.79</v>
      </c>
      <c r="AK108" s="249">
        <f t="shared" si="76"/>
        <v>13.4</v>
      </c>
      <c r="AL108" s="239">
        <f t="shared" si="52"/>
        <v>2.4</v>
      </c>
      <c r="AM108" s="239">
        <f t="shared" si="77"/>
        <v>13</v>
      </c>
      <c r="AN108" s="239">
        <v>0</v>
      </c>
      <c r="AO108" s="239">
        <v>15</v>
      </c>
      <c r="AP108" s="239">
        <f t="shared" si="54"/>
        <v>2.4</v>
      </c>
      <c r="AQ108" s="239">
        <v>0</v>
      </c>
      <c r="AR108" s="239">
        <v>0</v>
      </c>
      <c r="AS108" s="239">
        <f t="shared" si="78"/>
        <v>150</v>
      </c>
      <c r="AT108" s="239">
        <f t="shared" si="79"/>
        <v>0.26</v>
      </c>
      <c r="AU108" s="239" t="s">
        <v>14</v>
      </c>
      <c r="AV108" s="239" t="s">
        <v>15</v>
      </c>
      <c r="AW108" s="239" t="s">
        <v>14</v>
      </c>
      <c r="AX108" s="239" t="s">
        <v>15</v>
      </c>
      <c r="AY108" s="239">
        <v>0</v>
      </c>
      <c r="AZ108" s="239">
        <v>0</v>
      </c>
      <c r="BA108" s="239">
        <f t="shared" si="63"/>
        <v>1</v>
      </c>
      <c r="BB108" s="239">
        <f t="shared" si="80"/>
        <v>0</v>
      </c>
      <c r="BC108" s="239">
        <f t="shared" si="81"/>
        <v>1000</v>
      </c>
      <c r="BD108" s="239">
        <v>1</v>
      </c>
      <c r="BE108" s="239">
        <v>1</v>
      </c>
      <c r="BF108" s="239">
        <v>1</v>
      </c>
      <c r="BG108" s="239"/>
      <c r="BH108" s="239">
        <v>1</v>
      </c>
      <c r="BI108" s="239">
        <v>1</v>
      </c>
      <c r="BJ108" s="239">
        <f t="shared" si="82"/>
        <v>400</v>
      </c>
      <c r="BK108" s="239">
        <f t="shared" si="60"/>
        <v>1000</v>
      </c>
      <c r="BL108" s="239">
        <v>0</v>
      </c>
    </row>
    <row r="109" spans="1:64" s="32" customFormat="1" ht="12" customHeight="1" x14ac:dyDescent="0.2">
      <c r="A109" s="45" t="str">
        <f t="shared" si="67"/>
        <v>520015014</v>
      </c>
      <c r="B109" s="46">
        <v>5.2</v>
      </c>
      <c r="C109" s="47" t="s">
        <v>219</v>
      </c>
      <c r="D109" s="46" t="s">
        <v>181</v>
      </c>
      <c r="E109" s="48">
        <v>0</v>
      </c>
      <c r="F109" s="49">
        <v>1.35</v>
      </c>
      <c r="G109" s="46" t="s">
        <v>106</v>
      </c>
      <c r="H109" s="46">
        <f>'Wind Conditions'!$C$6</f>
        <v>12</v>
      </c>
      <c r="I109" s="471">
        <f>'Wind Conditions'!$C$20</f>
        <v>9.8021333333333349E-2</v>
      </c>
      <c r="J109" s="56">
        <f>'Wind Conditions'!$D$20</f>
        <v>7.0999999999999994E-2</v>
      </c>
      <c r="K109" s="46" t="str">
        <f t="shared" si="64"/>
        <v>N</v>
      </c>
      <c r="L109" s="46">
        <f t="shared" si="65"/>
        <v>150</v>
      </c>
      <c r="M109" s="46">
        <f>0</f>
        <v>0</v>
      </c>
      <c r="N109" s="45" t="s">
        <v>183</v>
      </c>
      <c r="O109" s="61">
        <f>VLOOKUP(MOD(180+$L109-INTRODUCTION!$E$24,360),'Wave and Current Conditions'!$C$33:$E$44,2,TRUE)</f>
        <v>5.79</v>
      </c>
      <c r="P109" s="61">
        <f>VLOOKUP(MOD(180+$L109-INTRODUCTION!$E$24,360),'Wave and Current Conditions'!$C$33:$E$44,3,TRUE)</f>
        <v>13.4</v>
      </c>
      <c r="Q109" s="46">
        <f t="shared" si="66"/>
        <v>14</v>
      </c>
      <c r="R109" s="46">
        <f t="shared" si="68"/>
        <v>150</v>
      </c>
      <c r="S109" s="550" t="s">
        <v>184</v>
      </c>
      <c r="T109" s="32">
        <f t="shared" si="69"/>
        <v>150</v>
      </c>
      <c r="U109" s="66">
        <f>'Wave and Current Conditions'!$D$99</f>
        <v>0.26</v>
      </c>
      <c r="V109" s="46">
        <v>400</v>
      </c>
      <c r="W109" s="46">
        <v>600</v>
      </c>
      <c r="X109" s="49">
        <v>0.01</v>
      </c>
      <c r="Y109" s="248"/>
      <c r="Z109" s="239"/>
      <c r="AA109" s="239"/>
      <c r="AB109" s="239" t="str">
        <f t="shared" si="70"/>
        <v>'520015014'</v>
      </c>
      <c r="AC109" s="251" t="str">
        <f t="shared" si="61"/>
        <v>'SDE'</v>
      </c>
      <c r="AD109" s="239">
        <f t="shared" si="71"/>
        <v>150</v>
      </c>
      <c r="AE109" s="239">
        <f t="shared" si="72"/>
        <v>12</v>
      </c>
      <c r="AF109" s="239">
        <v>1</v>
      </c>
      <c r="AG109" s="239" t="str">
        <f t="shared" si="73"/>
        <v>'N'</v>
      </c>
      <c r="AH109" s="239">
        <f t="shared" si="62"/>
        <v>30</v>
      </c>
      <c r="AI109" s="268">
        <f t="shared" si="74"/>
        <v>150</v>
      </c>
      <c r="AJ109" s="249">
        <f t="shared" si="75"/>
        <v>5.79</v>
      </c>
      <c r="AK109" s="249">
        <f t="shared" si="76"/>
        <v>13.4</v>
      </c>
      <c r="AL109" s="239">
        <f t="shared" si="52"/>
        <v>2.4</v>
      </c>
      <c r="AM109" s="239">
        <f t="shared" si="77"/>
        <v>14</v>
      </c>
      <c r="AN109" s="239">
        <v>0</v>
      </c>
      <c r="AO109" s="239">
        <v>15</v>
      </c>
      <c r="AP109" s="239">
        <f t="shared" si="54"/>
        <v>2.4</v>
      </c>
      <c r="AQ109" s="239">
        <v>0</v>
      </c>
      <c r="AR109" s="239">
        <v>0</v>
      </c>
      <c r="AS109" s="239">
        <f t="shared" si="78"/>
        <v>150</v>
      </c>
      <c r="AT109" s="239">
        <f t="shared" si="79"/>
        <v>0.26</v>
      </c>
      <c r="AU109" s="239" t="s">
        <v>14</v>
      </c>
      <c r="AV109" s="239" t="s">
        <v>15</v>
      </c>
      <c r="AW109" s="239" t="s">
        <v>14</v>
      </c>
      <c r="AX109" s="239" t="s">
        <v>15</v>
      </c>
      <c r="AY109" s="239">
        <v>0</v>
      </c>
      <c r="AZ109" s="239">
        <v>0</v>
      </c>
      <c r="BA109" s="239">
        <f t="shared" si="63"/>
        <v>1</v>
      </c>
      <c r="BB109" s="239">
        <f t="shared" si="80"/>
        <v>0</v>
      </c>
      <c r="BC109" s="239">
        <f t="shared" si="81"/>
        <v>1000</v>
      </c>
      <c r="BD109" s="239">
        <v>1</v>
      </c>
      <c r="BE109" s="239">
        <v>1</v>
      </c>
      <c r="BF109" s="239">
        <v>1</v>
      </c>
      <c r="BG109" s="239"/>
      <c r="BH109" s="239">
        <v>1</v>
      </c>
      <c r="BI109" s="239">
        <v>1</v>
      </c>
      <c r="BJ109" s="239">
        <f t="shared" si="82"/>
        <v>400</v>
      </c>
      <c r="BK109" s="239">
        <f t="shared" si="60"/>
        <v>1000</v>
      </c>
      <c r="BL109" s="239">
        <v>0</v>
      </c>
    </row>
    <row r="110" spans="1:64" s="33" customFormat="1" ht="12" customHeight="1" x14ac:dyDescent="0.2">
      <c r="A110" s="45" t="str">
        <f t="shared" si="67"/>
        <v>520015015</v>
      </c>
      <c r="B110" s="46">
        <v>5.2</v>
      </c>
      <c r="C110" s="47" t="s">
        <v>219</v>
      </c>
      <c r="D110" s="46" t="s">
        <v>181</v>
      </c>
      <c r="E110" s="48">
        <v>0</v>
      </c>
      <c r="F110" s="49">
        <v>1.35</v>
      </c>
      <c r="G110" s="46" t="s">
        <v>106</v>
      </c>
      <c r="H110" s="46">
        <f>'Wind Conditions'!$C$6</f>
        <v>12</v>
      </c>
      <c r="I110" s="471">
        <f>'Wind Conditions'!$C$20</f>
        <v>9.8021333333333349E-2</v>
      </c>
      <c r="J110" s="56">
        <f>'Wind Conditions'!$D$20</f>
        <v>7.0999999999999994E-2</v>
      </c>
      <c r="K110" s="46" t="str">
        <f t="shared" si="64"/>
        <v>O</v>
      </c>
      <c r="L110" s="46">
        <f t="shared" si="65"/>
        <v>150</v>
      </c>
      <c r="M110" s="46">
        <f>0</f>
        <v>0</v>
      </c>
      <c r="N110" s="45" t="s">
        <v>183</v>
      </c>
      <c r="O110" s="61">
        <f>VLOOKUP(MOD(180+$L110-INTRODUCTION!$E$24,360),'Wave and Current Conditions'!$C$33:$E$44,2,TRUE)</f>
        <v>5.79</v>
      </c>
      <c r="P110" s="61">
        <f>VLOOKUP(MOD(180+$L110-INTRODUCTION!$E$24,360),'Wave and Current Conditions'!$C$33:$E$44,3,TRUE)</f>
        <v>13.4</v>
      </c>
      <c r="Q110" s="46">
        <f t="shared" si="66"/>
        <v>15</v>
      </c>
      <c r="R110" s="46">
        <f t="shared" si="68"/>
        <v>150</v>
      </c>
      <c r="S110" s="550" t="s">
        <v>184</v>
      </c>
      <c r="T110" s="32">
        <f t="shared" si="69"/>
        <v>150</v>
      </c>
      <c r="U110" s="66">
        <f>'Wave and Current Conditions'!$D$99</f>
        <v>0.26</v>
      </c>
      <c r="V110" s="46">
        <v>400</v>
      </c>
      <c r="W110" s="46">
        <v>600</v>
      </c>
      <c r="X110" s="49">
        <v>0.01</v>
      </c>
      <c r="Y110" s="248"/>
      <c r="Z110" s="250"/>
      <c r="AA110" s="250"/>
      <c r="AB110" s="239" t="str">
        <f t="shared" si="70"/>
        <v>'520015015'</v>
      </c>
      <c r="AC110" s="251" t="str">
        <f t="shared" si="61"/>
        <v>'SDE'</v>
      </c>
      <c r="AD110" s="239">
        <f t="shared" si="71"/>
        <v>150</v>
      </c>
      <c r="AE110" s="239">
        <f t="shared" si="72"/>
        <v>12</v>
      </c>
      <c r="AF110" s="239">
        <v>1</v>
      </c>
      <c r="AG110" s="239" t="str">
        <f t="shared" si="73"/>
        <v>'O'</v>
      </c>
      <c r="AH110" s="239">
        <f t="shared" si="62"/>
        <v>30</v>
      </c>
      <c r="AI110" s="268">
        <f t="shared" si="74"/>
        <v>150</v>
      </c>
      <c r="AJ110" s="249">
        <f t="shared" si="75"/>
        <v>5.79</v>
      </c>
      <c r="AK110" s="249">
        <f t="shared" si="76"/>
        <v>13.4</v>
      </c>
      <c r="AL110" s="239">
        <f t="shared" si="52"/>
        <v>2.4</v>
      </c>
      <c r="AM110" s="239">
        <f t="shared" si="77"/>
        <v>15</v>
      </c>
      <c r="AN110" s="239">
        <v>0</v>
      </c>
      <c r="AO110" s="239">
        <v>15</v>
      </c>
      <c r="AP110" s="239">
        <f t="shared" si="54"/>
        <v>2.4</v>
      </c>
      <c r="AQ110" s="239">
        <v>0</v>
      </c>
      <c r="AR110" s="239">
        <v>0</v>
      </c>
      <c r="AS110" s="239">
        <f t="shared" si="78"/>
        <v>150</v>
      </c>
      <c r="AT110" s="239">
        <f t="shared" si="79"/>
        <v>0.26</v>
      </c>
      <c r="AU110" s="239" t="s">
        <v>14</v>
      </c>
      <c r="AV110" s="239" t="s">
        <v>15</v>
      </c>
      <c r="AW110" s="239" t="s">
        <v>14</v>
      </c>
      <c r="AX110" s="239" t="s">
        <v>15</v>
      </c>
      <c r="AY110" s="239">
        <v>0</v>
      </c>
      <c r="AZ110" s="239">
        <v>0</v>
      </c>
      <c r="BA110" s="239">
        <f t="shared" si="63"/>
        <v>1</v>
      </c>
      <c r="BB110" s="239">
        <f t="shared" si="80"/>
        <v>0</v>
      </c>
      <c r="BC110" s="239">
        <f t="shared" si="81"/>
        <v>1000</v>
      </c>
      <c r="BD110" s="239">
        <v>1</v>
      </c>
      <c r="BE110" s="239">
        <v>1</v>
      </c>
      <c r="BF110" s="239">
        <v>1</v>
      </c>
      <c r="BG110" s="239"/>
      <c r="BH110" s="239">
        <v>1</v>
      </c>
      <c r="BI110" s="239">
        <v>1</v>
      </c>
      <c r="BJ110" s="239">
        <f t="shared" si="82"/>
        <v>400</v>
      </c>
      <c r="BK110" s="239">
        <f t="shared" si="60"/>
        <v>1000</v>
      </c>
      <c r="BL110" s="239">
        <v>0</v>
      </c>
    </row>
    <row r="111" spans="1:64" s="32" customFormat="1" ht="12" customHeight="1" x14ac:dyDescent="0.2">
      <c r="A111" s="45" t="str">
        <f t="shared" si="67"/>
        <v>520015016</v>
      </c>
      <c r="B111" s="46">
        <v>5.2</v>
      </c>
      <c r="C111" s="47" t="s">
        <v>219</v>
      </c>
      <c r="D111" s="46" t="s">
        <v>181</v>
      </c>
      <c r="E111" s="48">
        <v>0</v>
      </c>
      <c r="F111" s="49">
        <v>1.35</v>
      </c>
      <c r="G111" s="45" t="s">
        <v>106</v>
      </c>
      <c r="H111" s="46">
        <f>'Wind Conditions'!$C$6</f>
        <v>12</v>
      </c>
      <c r="I111" s="471">
        <f>'Wind Conditions'!$C$20</f>
        <v>9.8021333333333349E-2</v>
      </c>
      <c r="J111" s="56">
        <f>'Wind Conditions'!$D$20</f>
        <v>7.0999999999999994E-2</v>
      </c>
      <c r="K111" s="46" t="str">
        <f t="shared" si="64"/>
        <v>P</v>
      </c>
      <c r="L111" s="46">
        <f t="shared" si="65"/>
        <v>150</v>
      </c>
      <c r="M111" s="46">
        <f>0</f>
        <v>0</v>
      </c>
      <c r="N111" s="45" t="s">
        <v>183</v>
      </c>
      <c r="O111" s="61">
        <f>VLOOKUP(MOD(180+$L111-INTRODUCTION!$E$24,360),'Wave and Current Conditions'!$C$33:$E$44,2,TRUE)</f>
        <v>5.79</v>
      </c>
      <c r="P111" s="61">
        <f>VLOOKUP(MOD(180+$L111-INTRODUCTION!$E$24,360),'Wave and Current Conditions'!$C$33:$E$44,3,TRUE)</f>
        <v>13.4</v>
      </c>
      <c r="Q111" s="46">
        <f t="shared" si="66"/>
        <v>16</v>
      </c>
      <c r="R111" s="46">
        <f t="shared" si="68"/>
        <v>150</v>
      </c>
      <c r="S111" s="550" t="s">
        <v>184</v>
      </c>
      <c r="T111" s="32">
        <f t="shared" si="69"/>
        <v>150</v>
      </c>
      <c r="U111" s="66">
        <f>'Wave and Current Conditions'!$D$99</f>
        <v>0.26</v>
      </c>
      <c r="V111" s="46">
        <v>400</v>
      </c>
      <c r="W111" s="46">
        <v>600</v>
      </c>
      <c r="X111" s="49">
        <v>0.01</v>
      </c>
      <c r="Y111" s="248"/>
      <c r="Z111" s="239"/>
      <c r="AA111" s="239"/>
      <c r="AB111" s="239" t="str">
        <f t="shared" si="70"/>
        <v>'520015016'</v>
      </c>
      <c r="AC111" s="251" t="str">
        <f t="shared" si="61"/>
        <v>'SDE'</v>
      </c>
      <c r="AD111" s="239">
        <f t="shared" si="71"/>
        <v>150</v>
      </c>
      <c r="AE111" s="239">
        <f t="shared" si="72"/>
        <v>12</v>
      </c>
      <c r="AF111" s="239">
        <v>1</v>
      </c>
      <c r="AG111" s="239" t="str">
        <f t="shared" si="73"/>
        <v>'P'</v>
      </c>
      <c r="AH111" s="239">
        <f t="shared" si="62"/>
        <v>30</v>
      </c>
      <c r="AI111" s="268">
        <f t="shared" si="74"/>
        <v>150</v>
      </c>
      <c r="AJ111" s="249">
        <f t="shared" si="75"/>
        <v>5.79</v>
      </c>
      <c r="AK111" s="249">
        <f t="shared" si="76"/>
        <v>13.4</v>
      </c>
      <c r="AL111" s="239">
        <f t="shared" si="52"/>
        <v>2.4</v>
      </c>
      <c r="AM111" s="239">
        <f t="shared" si="77"/>
        <v>16</v>
      </c>
      <c r="AN111" s="239">
        <v>0</v>
      </c>
      <c r="AO111" s="239">
        <v>15</v>
      </c>
      <c r="AP111" s="239">
        <f t="shared" si="54"/>
        <v>2.4</v>
      </c>
      <c r="AQ111" s="239">
        <v>0</v>
      </c>
      <c r="AR111" s="239">
        <v>0</v>
      </c>
      <c r="AS111" s="239">
        <f t="shared" si="78"/>
        <v>150</v>
      </c>
      <c r="AT111" s="239">
        <f t="shared" si="79"/>
        <v>0.26</v>
      </c>
      <c r="AU111" s="239" t="s">
        <v>14</v>
      </c>
      <c r="AV111" s="239" t="s">
        <v>15</v>
      </c>
      <c r="AW111" s="239" t="s">
        <v>14</v>
      </c>
      <c r="AX111" s="239" t="s">
        <v>15</v>
      </c>
      <c r="AY111" s="239">
        <v>0</v>
      </c>
      <c r="AZ111" s="239">
        <v>0</v>
      </c>
      <c r="BA111" s="239">
        <f t="shared" si="63"/>
        <v>1</v>
      </c>
      <c r="BB111" s="239">
        <f t="shared" si="80"/>
        <v>0</v>
      </c>
      <c r="BC111" s="239">
        <f t="shared" si="81"/>
        <v>1000</v>
      </c>
      <c r="BD111" s="239">
        <v>1</v>
      </c>
      <c r="BE111" s="239">
        <v>1</v>
      </c>
      <c r="BF111" s="239">
        <v>1</v>
      </c>
      <c r="BG111" s="239"/>
      <c r="BH111" s="239">
        <v>1</v>
      </c>
      <c r="BI111" s="239">
        <v>1</v>
      </c>
      <c r="BJ111" s="239">
        <f t="shared" si="82"/>
        <v>400</v>
      </c>
      <c r="BK111" s="239">
        <f t="shared" si="60"/>
        <v>1000</v>
      </c>
      <c r="BL111" s="239">
        <v>0</v>
      </c>
    </row>
    <row r="112" spans="1:64" s="32" customFormat="1" ht="12" customHeight="1" x14ac:dyDescent="0.2">
      <c r="A112" s="45" t="str">
        <f t="shared" si="67"/>
        <v>520015017</v>
      </c>
      <c r="B112" s="46">
        <v>5.2</v>
      </c>
      <c r="C112" s="47" t="s">
        <v>219</v>
      </c>
      <c r="D112" s="46" t="s">
        <v>181</v>
      </c>
      <c r="E112" s="48">
        <v>0</v>
      </c>
      <c r="F112" s="49">
        <v>1.35</v>
      </c>
      <c r="G112" s="46" t="s">
        <v>106</v>
      </c>
      <c r="H112" s="46">
        <f>'Wind Conditions'!$C$6</f>
        <v>12</v>
      </c>
      <c r="I112" s="471">
        <f>'Wind Conditions'!$C$20</f>
        <v>9.8021333333333349E-2</v>
      </c>
      <c r="J112" s="56">
        <f>'Wind Conditions'!$D$20</f>
        <v>7.0999999999999994E-2</v>
      </c>
      <c r="K112" s="46" t="str">
        <f t="shared" si="64"/>
        <v>Q</v>
      </c>
      <c r="L112" s="46">
        <f t="shared" si="65"/>
        <v>150</v>
      </c>
      <c r="M112" s="46">
        <f>0</f>
        <v>0</v>
      </c>
      <c r="N112" s="45" t="s">
        <v>183</v>
      </c>
      <c r="O112" s="61">
        <f>VLOOKUP(MOD(180+$L112-INTRODUCTION!$E$24,360),'Wave and Current Conditions'!$C$33:$E$44,2,TRUE)</f>
        <v>5.79</v>
      </c>
      <c r="P112" s="61">
        <f>VLOOKUP(MOD(180+$L112-INTRODUCTION!$E$24,360),'Wave and Current Conditions'!$C$33:$E$44,3,TRUE)</f>
        <v>13.4</v>
      </c>
      <c r="Q112" s="46">
        <f t="shared" si="66"/>
        <v>17</v>
      </c>
      <c r="R112" s="46">
        <f t="shared" si="68"/>
        <v>150</v>
      </c>
      <c r="S112" s="550" t="s">
        <v>184</v>
      </c>
      <c r="T112" s="32">
        <f t="shared" si="69"/>
        <v>150</v>
      </c>
      <c r="U112" s="66">
        <f>'Wave and Current Conditions'!$D$99</f>
        <v>0.26</v>
      </c>
      <c r="V112" s="46">
        <v>400</v>
      </c>
      <c r="W112" s="46">
        <v>600</v>
      </c>
      <c r="X112" s="49">
        <v>0.01</v>
      </c>
      <c r="Y112" s="248"/>
      <c r="Z112" s="239"/>
      <c r="AA112" s="239"/>
      <c r="AB112" s="239" t="str">
        <f t="shared" si="70"/>
        <v>'520015017'</v>
      </c>
      <c r="AC112" s="251" t="str">
        <f t="shared" si="61"/>
        <v>'SDE'</v>
      </c>
      <c r="AD112" s="239">
        <f t="shared" si="71"/>
        <v>150</v>
      </c>
      <c r="AE112" s="239">
        <f t="shared" si="72"/>
        <v>12</v>
      </c>
      <c r="AF112" s="239">
        <v>1</v>
      </c>
      <c r="AG112" s="239" t="str">
        <f t="shared" si="73"/>
        <v>'Q'</v>
      </c>
      <c r="AH112" s="239">
        <f t="shared" si="62"/>
        <v>30</v>
      </c>
      <c r="AI112" s="268">
        <f t="shared" si="74"/>
        <v>150</v>
      </c>
      <c r="AJ112" s="249">
        <f t="shared" si="75"/>
        <v>5.79</v>
      </c>
      <c r="AK112" s="249">
        <f t="shared" si="76"/>
        <v>13.4</v>
      </c>
      <c r="AL112" s="239">
        <f t="shared" si="52"/>
        <v>2.4</v>
      </c>
      <c r="AM112" s="239">
        <f t="shared" si="77"/>
        <v>17</v>
      </c>
      <c r="AN112" s="239">
        <v>0</v>
      </c>
      <c r="AO112" s="239">
        <v>15</v>
      </c>
      <c r="AP112" s="239">
        <f t="shared" si="54"/>
        <v>2.4</v>
      </c>
      <c r="AQ112" s="239">
        <v>0</v>
      </c>
      <c r="AR112" s="239">
        <v>0</v>
      </c>
      <c r="AS112" s="239">
        <f t="shared" si="78"/>
        <v>150</v>
      </c>
      <c r="AT112" s="239">
        <f t="shared" si="79"/>
        <v>0.26</v>
      </c>
      <c r="AU112" s="239" t="s">
        <v>14</v>
      </c>
      <c r="AV112" s="239" t="s">
        <v>15</v>
      </c>
      <c r="AW112" s="239" t="s">
        <v>14</v>
      </c>
      <c r="AX112" s="239" t="s">
        <v>15</v>
      </c>
      <c r="AY112" s="239">
        <v>0</v>
      </c>
      <c r="AZ112" s="239">
        <v>0</v>
      </c>
      <c r="BA112" s="239">
        <f t="shared" si="63"/>
        <v>1</v>
      </c>
      <c r="BB112" s="239">
        <f t="shared" si="80"/>
        <v>0</v>
      </c>
      <c r="BC112" s="239">
        <f t="shared" si="81"/>
        <v>1000</v>
      </c>
      <c r="BD112" s="239">
        <v>1</v>
      </c>
      <c r="BE112" s="239">
        <v>1</v>
      </c>
      <c r="BF112" s="239">
        <v>1</v>
      </c>
      <c r="BG112" s="239"/>
      <c r="BH112" s="239">
        <v>1</v>
      </c>
      <c r="BI112" s="239">
        <v>1</v>
      </c>
      <c r="BJ112" s="239">
        <f t="shared" si="82"/>
        <v>400</v>
      </c>
      <c r="BK112" s="239">
        <f t="shared" si="60"/>
        <v>1000</v>
      </c>
      <c r="BL112" s="239">
        <v>0</v>
      </c>
    </row>
    <row r="113" spans="1:64" s="33" customFormat="1" ht="12" customHeight="1" x14ac:dyDescent="0.2">
      <c r="A113" s="50" t="str">
        <f t="shared" si="67"/>
        <v>520015018</v>
      </c>
      <c r="B113" s="46">
        <v>5.2</v>
      </c>
      <c r="C113" s="47" t="s">
        <v>219</v>
      </c>
      <c r="D113" s="51" t="s">
        <v>181</v>
      </c>
      <c r="E113" s="52">
        <v>0</v>
      </c>
      <c r="F113" s="53">
        <v>1.35</v>
      </c>
      <c r="G113" s="51" t="s">
        <v>106</v>
      </c>
      <c r="H113" s="51">
        <f>'Wind Conditions'!$C$6</f>
        <v>12</v>
      </c>
      <c r="I113" s="472">
        <f>'Wind Conditions'!$C$20</f>
        <v>9.8021333333333349E-2</v>
      </c>
      <c r="J113" s="57">
        <f>'Wind Conditions'!$D$20</f>
        <v>7.0999999999999994E-2</v>
      </c>
      <c r="K113" s="51" t="str">
        <f t="shared" si="64"/>
        <v>R</v>
      </c>
      <c r="L113" s="51">
        <f t="shared" si="65"/>
        <v>150</v>
      </c>
      <c r="M113" s="46">
        <f>0</f>
        <v>0</v>
      </c>
      <c r="N113" s="50" t="s">
        <v>183</v>
      </c>
      <c r="O113" s="61">
        <f>VLOOKUP(MOD(180+$L113-INTRODUCTION!$E$24,360),'Wave and Current Conditions'!$C$33:$E$44,2,TRUE)</f>
        <v>5.79</v>
      </c>
      <c r="P113" s="61">
        <f>VLOOKUP(MOD(180+$L113-INTRODUCTION!$E$24,360),'Wave and Current Conditions'!$C$33:$E$44,3,TRUE)</f>
        <v>13.4</v>
      </c>
      <c r="Q113" s="51">
        <f t="shared" si="66"/>
        <v>18</v>
      </c>
      <c r="R113" s="51">
        <f t="shared" si="68"/>
        <v>150</v>
      </c>
      <c r="S113" s="551" t="s">
        <v>184</v>
      </c>
      <c r="T113" s="33">
        <f t="shared" si="69"/>
        <v>150</v>
      </c>
      <c r="U113" s="67">
        <f>'Wave and Current Conditions'!$D$99</f>
        <v>0.26</v>
      </c>
      <c r="V113" s="46">
        <v>400</v>
      </c>
      <c r="W113" s="46">
        <v>600</v>
      </c>
      <c r="X113" s="53">
        <v>0.01</v>
      </c>
      <c r="Y113" s="252"/>
      <c r="Z113" s="250"/>
      <c r="AA113" s="250"/>
      <c r="AB113" s="239" t="str">
        <f t="shared" si="70"/>
        <v>'520015018'</v>
      </c>
      <c r="AC113" s="251" t="str">
        <f t="shared" si="61"/>
        <v>'SDE'</v>
      </c>
      <c r="AD113" s="239">
        <f t="shared" si="71"/>
        <v>150</v>
      </c>
      <c r="AE113" s="239">
        <f t="shared" si="72"/>
        <v>12</v>
      </c>
      <c r="AF113" s="239">
        <v>1</v>
      </c>
      <c r="AG113" s="239" t="str">
        <f t="shared" si="73"/>
        <v>'R'</v>
      </c>
      <c r="AH113" s="239">
        <f t="shared" si="62"/>
        <v>30</v>
      </c>
      <c r="AI113" s="268">
        <f t="shared" si="74"/>
        <v>150</v>
      </c>
      <c r="AJ113" s="249">
        <f t="shared" si="75"/>
        <v>5.79</v>
      </c>
      <c r="AK113" s="249">
        <f t="shared" si="76"/>
        <v>13.4</v>
      </c>
      <c r="AL113" s="239">
        <f t="shared" si="52"/>
        <v>2.4</v>
      </c>
      <c r="AM113" s="239">
        <f t="shared" si="77"/>
        <v>18</v>
      </c>
      <c r="AN113" s="239">
        <v>0</v>
      </c>
      <c r="AO113" s="239">
        <v>15</v>
      </c>
      <c r="AP113" s="239">
        <f t="shared" si="54"/>
        <v>2.4</v>
      </c>
      <c r="AQ113" s="239">
        <v>0</v>
      </c>
      <c r="AR113" s="239">
        <v>0</v>
      </c>
      <c r="AS113" s="239">
        <f t="shared" si="78"/>
        <v>150</v>
      </c>
      <c r="AT113" s="239">
        <f t="shared" si="79"/>
        <v>0.26</v>
      </c>
      <c r="AU113" s="239" t="s">
        <v>14</v>
      </c>
      <c r="AV113" s="239" t="s">
        <v>15</v>
      </c>
      <c r="AW113" s="239" t="s">
        <v>14</v>
      </c>
      <c r="AX113" s="239" t="s">
        <v>15</v>
      </c>
      <c r="AY113" s="239">
        <v>0</v>
      </c>
      <c r="AZ113" s="239">
        <v>0</v>
      </c>
      <c r="BA113" s="239">
        <f t="shared" si="63"/>
        <v>1</v>
      </c>
      <c r="BB113" s="239">
        <f t="shared" si="80"/>
        <v>0</v>
      </c>
      <c r="BC113" s="239">
        <f t="shared" si="81"/>
        <v>1000</v>
      </c>
      <c r="BD113" s="239">
        <v>1</v>
      </c>
      <c r="BE113" s="239">
        <v>1</v>
      </c>
      <c r="BF113" s="239">
        <v>1</v>
      </c>
      <c r="BG113" s="239"/>
      <c r="BH113" s="239">
        <v>1</v>
      </c>
      <c r="BI113" s="239">
        <v>1</v>
      </c>
      <c r="BJ113" s="239">
        <f t="shared" si="82"/>
        <v>400</v>
      </c>
      <c r="BK113" s="239">
        <f t="shared" si="60"/>
        <v>1000</v>
      </c>
      <c r="BL113" s="239">
        <v>0</v>
      </c>
    </row>
    <row r="114" spans="1:64" s="32" customFormat="1" ht="12" customHeight="1" x14ac:dyDescent="0.2">
      <c r="A114" s="45" t="str">
        <f t="shared" si="67"/>
        <v>520018001</v>
      </c>
      <c r="B114" s="46">
        <v>5.2</v>
      </c>
      <c r="C114" s="47" t="s">
        <v>219</v>
      </c>
      <c r="D114" s="46" t="s">
        <v>181</v>
      </c>
      <c r="E114" s="48">
        <v>0</v>
      </c>
      <c r="F114" s="49">
        <v>1.35</v>
      </c>
      <c r="G114" s="46" t="s">
        <v>106</v>
      </c>
      <c r="H114" s="46">
        <f>'Wind Conditions'!$C$6</f>
        <v>12</v>
      </c>
      <c r="I114" s="471">
        <f>'Wind Conditions'!$C$20</f>
        <v>9.8021333333333349E-2</v>
      </c>
      <c r="J114" s="56">
        <f>'Wind Conditions'!$D$20</f>
        <v>7.0999999999999994E-2</v>
      </c>
      <c r="K114" s="46" t="str">
        <f t="shared" si="64"/>
        <v>A</v>
      </c>
      <c r="L114" s="46">
        <f t="shared" si="65"/>
        <v>180</v>
      </c>
      <c r="M114" s="46">
        <f>0</f>
        <v>0</v>
      </c>
      <c r="N114" s="45" t="s">
        <v>183</v>
      </c>
      <c r="O114" s="61">
        <f>VLOOKUP(MOD(180+$L114-INTRODUCTION!$E$24,360),'Wave and Current Conditions'!$C$33:$E$44,2,TRUE)</f>
        <v>2.25</v>
      </c>
      <c r="P114" s="61">
        <f>VLOOKUP(MOD(180+$L114-INTRODUCTION!$E$24,360),'Wave and Current Conditions'!$C$33:$E$44,3,TRUE)</f>
        <v>9.77</v>
      </c>
      <c r="Q114" s="46">
        <f t="shared" si="66"/>
        <v>1</v>
      </c>
      <c r="R114" s="46">
        <f t="shared" si="68"/>
        <v>180</v>
      </c>
      <c r="S114" s="550" t="s">
        <v>184</v>
      </c>
      <c r="T114" s="32">
        <f t="shared" si="69"/>
        <v>180</v>
      </c>
      <c r="U114" s="66">
        <f>'Wave and Current Conditions'!$D$99</f>
        <v>0.26</v>
      </c>
      <c r="V114" s="46">
        <v>400</v>
      </c>
      <c r="W114" s="46">
        <v>600</v>
      </c>
      <c r="X114" s="49">
        <v>0.01</v>
      </c>
      <c r="Y114" s="248"/>
      <c r="Z114" s="239"/>
      <c r="AA114" s="239"/>
      <c r="AB114" s="239" t="str">
        <f t="shared" si="70"/>
        <v>'520018001'</v>
      </c>
      <c r="AC114" s="251" t="str">
        <f t="shared" si="61"/>
        <v>'SDE'</v>
      </c>
      <c r="AD114" s="239">
        <f t="shared" si="71"/>
        <v>180</v>
      </c>
      <c r="AE114" s="239">
        <f t="shared" si="72"/>
        <v>12</v>
      </c>
      <c r="AF114" s="239">
        <v>1</v>
      </c>
      <c r="AG114" s="239" t="str">
        <f t="shared" si="73"/>
        <v>'A'</v>
      </c>
      <c r="AH114" s="239">
        <f t="shared" si="62"/>
        <v>30</v>
      </c>
      <c r="AI114" s="268">
        <f t="shared" si="74"/>
        <v>180</v>
      </c>
      <c r="AJ114" s="249">
        <f t="shared" si="75"/>
        <v>2.25</v>
      </c>
      <c r="AK114" s="249">
        <f t="shared" si="76"/>
        <v>9.77</v>
      </c>
      <c r="AL114" s="239">
        <f t="shared" si="52"/>
        <v>2.4</v>
      </c>
      <c r="AM114" s="239">
        <f t="shared" si="77"/>
        <v>1</v>
      </c>
      <c r="AN114" s="239">
        <v>0</v>
      </c>
      <c r="AO114" s="239">
        <v>15</v>
      </c>
      <c r="AP114" s="239">
        <f t="shared" si="54"/>
        <v>2.4</v>
      </c>
      <c r="AQ114" s="239">
        <v>0</v>
      </c>
      <c r="AR114" s="239">
        <v>0</v>
      </c>
      <c r="AS114" s="239">
        <f t="shared" si="78"/>
        <v>180</v>
      </c>
      <c r="AT114" s="239">
        <f t="shared" si="79"/>
        <v>0.26</v>
      </c>
      <c r="AU114" s="239" t="s">
        <v>14</v>
      </c>
      <c r="AV114" s="239" t="s">
        <v>15</v>
      </c>
      <c r="AW114" s="239" t="s">
        <v>14</v>
      </c>
      <c r="AX114" s="239" t="s">
        <v>15</v>
      </c>
      <c r="AY114" s="239">
        <v>0</v>
      </c>
      <c r="AZ114" s="239">
        <v>0</v>
      </c>
      <c r="BA114" s="239">
        <f t="shared" si="63"/>
        <v>1</v>
      </c>
      <c r="BB114" s="239">
        <f t="shared" si="80"/>
        <v>0</v>
      </c>
      <c r="BC114" s="239">
        <f t="shared" si="81"/>
        <v>1000</v>
      </c>
      <c r="BD114" s="239">
        <v>1</v>
      </c>
      <c r="BE114" s="239">
        <v>1</v>
      </c>
      <c r="BF114" s="239">
        <v>1</v>
      </c>
      <c r="BG114" s="239"/>
      <c r="BH114" s="239">
        <v>1</v>
      </c>
      <c r="BI114" s="239">
        <v>1</v>
      </c>
      <c r="BJ114" s="239">
        <f t="shared" si="82"/>
        <v>400</v>
      </c>
      <c r="BK114" s="239">
        <f t="shared" si="60"/>
        <v>1000</v>
      </c>
      <c r="BL114" s="239">
        <v>0</v>
      </c>
    </row>
    <row r="115" spans="1:64" s="32" customFormat="1" ht="12" customHeight="1" x14ac:dyDescent="0.2">
      <c r="A115" s="45" t="str">
        <f t="shared" si="67"/>
        <v>520018002</v>
      </c>
      <c r="B115" s="46">
        <v>5.2</v>
      </c>
      <c r="C115" s="47" t="s">
        <v>219</v>
      </c>
      <c r="D115" s="46" t="s">
        <v>181</v>
      </c>
      <c r="E115" s="48">
        <v>0</v>
      </c>
      <c r="F115" s="49">
        <v>1.35</v>
      </c>
      <c r="G115" s="46" t="s">
        <v>106</v>
      </c>
      <c r="H115" s="46">
        <f>'Wind Conditions'!$C$6</f>
        <v>12</v>
      </c>
      <c r="I115" s="471">
        <f>'Wind Conditions'!$C$20</f>
        <v>9.8021333333333349E-2</v>
      </c>
      <c r="J115" s="56">
        <f>'Wind Conditions'!$D$20</f>
        <v>7.0999999999999994E-2</v>
      </c>
      <c r="K115" s="46" t="str">
        <f t="shared" si="64"/>
        <v>B</v>
      </c>
      <c r="L115" s="46">
        <f t="shared" si="65"/>
        <v>180</v>
      </c>
      <c r="M115" s="46">
        <f>0</f>
        <v>0</v>
      </c>
      <c r="N115" s="45" t="s">
        <v>183</v>
      </c>
      <c r="O115" s="61">
        <f>VLOOKUP(MOD(180+$L115-INTRODUCTION!$E$24,360),'Wave and Current Conditions'!$C$33:$E$44,2,TRUE)</f>
        <v>2.25</v>
      </c>
      <c r="P115" s="61">
        <f>VLOOKUP(MOD(180+$L115-INTRODUCTION!$E$24,360),'Wave and Current Conditions'!$C$33:$E$44,3,TRUE)</f>
        <v>9.77</v>
      </c>
      <c r="Q115" s="46">
        <f t="shared" si="66"/>
        <v>2</v>
      </c>
      <c r="R115" s="46">
        <f t="shared" si="68"/>
        <v>180</v>
      </c>
      <c r="S115" s="550" t="s">
        <v>184</v>
      </c>
      <c r="T115" s="32">
        <f t="shared" si="69"/>
        <v>180</v>
      </c>
      <c r="U115" s="66">
        <f>'Wave and Current Conditions'!$D$99</f>
        <v>0.26</v>
      </c>
      <c r="V115" s="46">
        <v>400</v>
      </c>
      <c r="W115" s="46">
        <v>600</v>
      </c>
      <c r="X115" s="49">
        <v>0.01</v>
      </c>
      <c r="Y115" s="248"/>
      <c r="Z115" s="239"/>
      <c r="AA115" s="239"/>
      <c r="AB115" s="239" t="str">
        <f t="shared" si="70"/>
        <v>'520018002'</v>
      </c>
      <c r="AC115" s="251" t="str">
        <f t="shared" si="61"/>
        <v>'SDE'</v>
      </c>
      <c r="AD115" s="239">
        <f t="shared" si="71"/>
        <v>180</v>
      </c>
      <c r="AE115" s="239">
        <f t="shared" si="72"/>
        <v>12</v>
      </c>
      <c r="AF115" s="239">
        <v>1</v>
      </c>
      <c r="AG115" s="239" t="str">
        <f t="shared" si="73"/>
        <v>'B'</v>
      </c>
      <c r="AH115" s="239">
        <f t="shared" si="62"/>
        <v>30</v>
      </c>
      <c r="AI115" s="268">
        <f t="shared" si="74"/>
        <v>180</v>
      </c>
      <c r="AJ115" s="249">
        <f t="shared" si="75"/>
        <v>2.25</v>
      </c>
      <c r="AK115" s="249">
        <f t="shared" si="76"/>
        <v>9.77</v>
      </c>
      <c r="AL115" s="239">
        <f t="shared" si="52"/>
        <v>2.4</v>
      </c>
      <c r="AM115" s="239">
        <f t="shared" si="77"/>
        <v>2</v>
      </c>
      <c r="AN115" s="239">
        <v>0</v>
      </c>
      <c r="AO115" s="239">
        <v>15</v>
      </c>
      <c r="AP115" s="239">
        <f t="shared" si="54"/>
        <v>2.4</v>
      </c>
      <c r="AQ115" s="239">
        <v>0</v>
      </c>
      <c r="AR115" s="239">
        <v>0</v>
      </c>
      <c r="AS115" s="239">
        <f t="shared" si="78"/>
        <v>180</v>
      </c>
      <c r="AT115" s="239">
        <f t="shared" si="79"/>
        <v>0.26</v>
      </c>
      <c r="AU115" s="239" t="s">
        <v>14</v>
      </c>
      <c r="AV115" s="239" t="s">
        <v>15</v>
      </c>
      <c r="AW115" s="239" t="s">
        <v>14</v>
      </c>
      <c r="AX115" s="239" t="s">
        <v>15</v>
      </c>
      <c r="AY115" s="239">
        <v>0</v>
      </c>
      <c r="AZ115" s="239">
        <v>0</v>
      </c>
      <c r="BA115" s="239">
        <f t="shared" si="63"/>
        <v>1</v>
      </c>
      <c r="BB115" s="239">
        <f t="shared" si="80"/>
        <v>0</v>
      </c>
      <c r="BC115" s="239">
        <f t="shared" si="81"/>
        <v>1000</v>
      </c>
      <c r="BD115" s="239">
        <v>1</v>
      </c>
      <c r="BE115" s="239">
        <v>1</v>
      </c>
      <c r="BF115" s="239">
        <v>1</v>
      </c>
      <c r="BG115" s="239"/>
      <c r="BH115" s="239">
        <v>1</v>
      </c>
      <c r="BI115" s="239">
        <v>1</v>
      </c>
      <c r="BJ115" s="239">
        <f t="shared" si="82"/>
        <v>400</v>
      </c>
      <c r="BK115" s="239">
        <f t="shared" si="60"/>
        <v>1000</v>
      </c>
      <c r="BL115" s="239">
        <v>0</v>
      </c>
    </row>
    <row r="116" spans="1:64" s="33" customFormat="1" ht="12" customHeight="1" x14ac:dyDescent="0.2">
      <c r="A116" s="45" t="str">
        <f t="shared" si="67"/>
        <v>520018003</v>
      </c>
      <c r="B116" s="46">
        <v>5.2</v>
      </c>
      <c r="C116" s="47" t="s">
        <v>219</v>
      </c>
      <c r="D116" s="46" t="s">
        <v>181</v>
      </c>
      <c r="E116" s="48">
        <v>0</v>
      </c>
      <c r="F116" s="49">
        <v>1.35</v>
      </c>
      <c r="G116" s="46" t="s">
        <v>106</v>
      </c>
      <c r="H116" s="46">
        <f>'Wind Conditions'!$C$6</f>
        <v>12</v>
      </c>
      <c r="I116" s="471">
        <f>'Wind Conditions'!$C$20</f>
        <v>9.8021333333333349E-2</v>
      </c>
      <c r="J116" s="56">
        <f>'Wind Conditions'!$D$20</f>
        <v>7.0999999999999994E-2</v>
      </c>
      <c r="K116" s="46" t="str">
        <f t="shared" si="64"/>
        <v>C</v>
      </c>
      <c r="L116" s="46">
        <f t="shared" si="65"/>
        <v>180</v>
      </c>
      <c r="M116" s="46">
        <f>0</f>
        <v>0</v>
      </c>
      <c r="N116" s="45" t="s">
        <v>183</v>
      </c>
      <c r="O116" s="61">
        <f>VLOOKUP(MOD(180+$L116-INTRODUCTION!$E$24,360),'Wave and Current Conditions'!$C$33:$E$44,2,TRUE)</f>
        <v>2.25</v>
      </c>
      <c r="P116" s="61">
        <f>VLOOKUP(MOD(180+$L116-INTRODUCTION!$E$24,360),'Wave and Current Conditions'!$C$33:$E$44,3,TRUE)</f>
        <v>9.77</v>
      </c>
      <c r="Q116" s="46">
        <f t="shared" si="66"/>
        <v>3</v>
      </c>
      <c r="R116" s="46">
        <f t="shared" si="68"/>
        <v>180</v>
      </c>
      <c r="S116" s="550" t="s">
        <v>184</v>
      </c>
      <c r="T116" s="32">
        <f t="shared" si="69"/>
        <v>180</v>
      </c>
      <c r="U116" s="66">
        <f>'Wave and Current Conditions'!$D$99</f>
        <v>0.26</v>
      </c>
      <c r="V116" s="46">
        <v>400</v>
      </c>
      <c r="W116" s="46">
        <v>600</v>
      </c>
      <c r="X116" s="49">
        <v>0.01</v>
      </c>
      <c r="Y116" s="248"/>
      <c r="Z116" s="250"/>
      <c r="AA116" s="250"/>
      <c r="AB116" s="239" t="str">
        <f t="shared" si="70"/>
        <v>'520018003'</v>
      </c>
      <c r="AC116" s="251" t="str">
        <f t="shared" si="61"/>
        <v>'SDE'</v>
      </c>
      <c r="AD116" s="239">
        <f t="shared" si="71"/>
        <v>180</v>
      </c>
      <c r="AE116" s="239">
        <f t="shared" si="72"/>
        <v>12</v>
      </c>
      <c r="AF116" s="239">
        <v>1</v>
      </c>
      <c r="AG116" s="239" t="str">
        <f t="shared" si="73"/>
        <v>'C'</v>
      </c>
      <c r="AH116" s="239">
        <f t="shared" si="62"/>
        <v>30</v>
      </c>
      <c r="AI116" s="268">
        <f t="shared" si="74"/>
        <v>180</v>
      </c>
      <c r="AJ116" s="249">
        <f t="shared" si="75"/>
        <v>2.25</v>
      </c>
      <c r="AK116" s="249">
        <f t="shared" si="76"/>
        <v>9.77</v>
      </c>
      <c r="AL116" s="239">
        <f t="shared" si="52"/>
        <v>2.4</v>
      </c>
      <c r="AM116" s="239">
        <f t="shared" si="77"/>
        <v>3</v>
      </c>
      <c r="AN116" s="239">
        <v>0</v>
      </c>
      <c r="AO116" s="239">
        <v>15</v>
      </c>
      <c r="AP116" s="239">
        <f t="shared" si="54"/>
        <v>2.4</v>
      </c>
      <c r="AQ116" s="239">
        <v>0</v>
      </c>
      <c r="AR116" s="239">
        <v>0</v>
      </c>
      <c r="AS116" s="239">
        <f t="shared" si="78"/>
        <v>180</v>
      </c>
      <c r="AT116" s="239">
        <f t="shared" si="79"/>
        <v>0.26</v>
      </c>
      <c r="AU116" s="239" t="s">
        <v>14</v>
      </c>
      <c r="AV116" s="239" t="s">
        <v>15</v>
      </c>
      <c r="AW116" s="239" t="s">
        <v>14</v>
      </c>
      <c r="AX116" s="239" t="s">
        <v>15</v>
      </c>
      <c r="AY116" s="239">
        <v>0</v>
      </c>
      <c r="AZ116" s="239">
        <v>0</v>
      </c>
      <c r="BA116" s="239">
        <f t="shared" si="63"/>
        <v>1</v>
      </c>
      <c r="BB116" s="239">
        <f t="shared" si="80"/>
        <v>0</v>
      </c>
      <c r="BC116" s="239">
        <f t="shared" si="81"/>
        <v>1000</v>
      </c>
      <c r="BD116" s="239">
        <v>1</v>
      </c>
      <c r="BE116" s="239">
        <v>1</v>
      </c>
      <c r="BF116" s="239">
        <v>1</v>
      </c>
      <c r="BG116" s="239"/>
      <c r="BH116" s="239">
        <v>1</v>
      </c>
      <c r="BI116" s="239">
        <v>1</v>
      </c>
      <c r="BJ116" s="239">
        <f t="shared" si="82"/>
        <v>400</v>
      </c>
      <c r="BK116" s="239">
        <f t="shared" si="60"/>
        <v>1000</v>
      </c>
      <c r="BL116" s="239">
        <v>0</v>
      </c>
    </row>
    <row r="117" spans="1:64" s="32" customFormat="1" ht="12" customHeight="1" x14ac:dyDescent="0.2">
      <c r="A117" s="45" t="str">
        <f t="shared" si="67"/>
        <v>520018004</v>
      </c>
      <c r="B117" s="46">
        <v>5.2</v>
      </c>
      <c r="C117" s="47" t="s">
        <v>219</v>
      </c>
      <c r="D117" s="46" t="s">
        <v>181</v>
      </c>
      <c r="E117" s="48">
        <v>0</v>
      </c>
      <c r="F117" s="49">
        <v>1.35</v>
      </c>
      <c r="G117" s="45" t="s">
        <v>106</v>
      </c>
      <c r="H117" s="46">
        <f>'Wind Conditions'!$C$6</f>
        <v>12</v>
      </c>
      <c r="I117" s="471">
        <f>'Wind Conditions'!$C$20</f>
        <v>9.8021333333333349E-2</v>
      </c>
      <c r="J117" s="56">
        <f>'Wind Conditions'!$D$20</f>
        <v>7.0999999999999994E-2</v>
      </c>
      <c r="K117" s="46" t="str">
        <f t="shared" si="64"/>
        <v>D</v>
      </c>
      <c r="L117" s="46">
        <f t="shared" si="65"/>
        <v>180</v>
      </c>
      <c r="M117" s="46">
        <f>0</f>
        <v>0</v>
      </c>
      <c r="N117" s="45" t="s">
        <v>183</v>
      </c>
      <c r="O117" s="61">
        <f>VLOOKUP(MOD(180+$L117-INTRODUCTION!$E$24,360),'Wave and Current Conditions'!$C$33:$E$44,2,TRUE)</f>
        <v>2.25</v>
      </c>
      <c r="P117" s="61">
        <f>VLOOKUP(MOD(180+$L117-INTRODUCTION!$E$24,360),'Wave and Current Conditions'!$C$33:$E$44,3,TRUE)</f>
        <v>9.77</v>
      </c>
      <c r="Q117" s="46">
        <f t="shared" si="66"/>
        <v>4</v>
      </c>
      <c r="R117" s="46">
        <f t="shared" si="68"/>
        <v>180</v>
      </c>
      <c r="S117" s="550" t="s">
        <v>184</v>
      </c>
      <c r="T117" s="32">
        <f t="shared" si="69"/>
        <v>180</v>
      </c>
      <c r="U117" s="66">
        <f>'Wave and Current Conditions'!$D$99</f>
        <v>0.26</v>
      </c>
      <c r="V117" s="46">
        <v>400</v>
      </c>
      <c r="W117" s="46">
        <v>600</v>
      </c>
      <c r="X117" s="49">
        <v>0.01</v>
      </c>
      <c r="Y117" s="248"/>
      <c r="Z117" s="239"/>
      <c r="AA117" s="239"/>
      <c r="AB117" s="239" t="str">
        <f t="shared" si="70"/>
        <v>'520018004'</v>
      </c>
      <c r="AC117" s="251" t="str">
        <f t="shared" si="61"/>
        <v>'SDE'</v>
      </c>
      <c r="AD117" s="239">
        <f t="shared" si="71"/>
        <v>180</v>
      </c>
      <c r="AE117" s="239">
        <f t="shared" si="72"/>
        <v>12</v>
      </c>
      <c r="AF117" s="239">
        <v>1</v>
      </c>
      <c r="AG117" s="239" t="str">
        <f t="shared" si="73"/>
        <v>'D'</v>
      </c>
      <c r="AH117" s="239">
        <f t="shared" si="62"/>
        <v>30</v>
      </c>
      <c r="AI117" s="268">
        <f t="shared" si="74"/>
        <v>180</v>
      </c>
      <c r="AJ117" s="249">
        <f t="shared" si="75"/>
        <v>2.25</v>
      </c>
      <c r="AK117" s="249">
        <f t="shared" si="76"/>
        <v>9.77</v>
      </c>
      <c r="AL117" s="239">
        <f t="shared" si="52"/>
        <v>2.4</v>
      </c>
      <c r="AM117" s="239">
        <f t="shared" si="77"/>
        <v>4</v>
      </c>
      <c r="AN117" s="239">
        <v>0</v>
      </c>
      <c r="AO117" s="239">
        <v>15</v>
      </c>
      <c r="AP117" s="239">
        <f t="shared" si="54"/>
        <v>2.4</v>
      </c>
      <c r="AQ117" s="239">
        <v>0</v>
      </c>
      <c r="AR117" s="239">
        <v>0</v>
      </c>
      <c r="AS117" s="239">
        <f t="shared" si="78"/>
        <v>180</v>
      </c>
      <c r="AT117" s="239">
        <f t="shared" si="79"/>
        <v>0.26</v>
      </c>
      <c r="AU117" s="239" t="s">
        <v>14</v>
      </c>
      <c r="AV117" s="239" t="s">
        <v>15</v>
      </c>
      <c r="AW117" s="239" t="s">
        <v>14</v>
      </c>
      <c r="AX117" s="239" t="s">
        <v>15</v>
      </c>
      <c r="AY117" s="239">
        <v>0</v>
      </c>
      <c r="AZ117" s="239">
        <v>0</v>
      </c>
      <c r="BA117" s="239">
        <f t="shared" si="63"/>
        <v>1</v>
      </c>
      <c r="BB117" s="239">
        <f t="shared" si="80"/>
        <v>0</v>
      </c>
      <c r="BC117" s="239">
        <f t="shared" si="81"/>
        <v>1000</v>
      </c>
      <c r="BD117" s="239">
        <v>1</v>
      </c>
      <c r="BE117" s="239">
        <v>1</v>
      </c>
      <c r="BF117" s="239">
        <v>1</v>
      </c>
      <c r="BG117" s="239"/>
      <c r="BH117" s="239">
        <v>1</v>
      </c>
      <c r="BI117" s="239">
        <v>1</v>
      </c>
      <c r="BJ117" s="239">
        <f t="shared" si="82"/>
        <v>400</v>
      </c>
      <c r="BK117" s="239">
        <f t="shared" si="60"/>
        <v>1000</v>
      </c>
      <c r="BL117" s="239">
        <v>0</v>
      </c>
    </row>
    <row r="118" spans="1:64" s="32" customFormat="1" ht="12" customHeight="1" x14ac:dyDescent="0.2">
      <c r="A118" s="45" t="str">
        <f t="shared" si="67"/>
        <v>520018005</v>
      </c>
      <c r="B118" s="46">
        <v>5.2</v>
      </c>
      <c r="C118" s="47" t="s">
        <v>219</v>
      </c>
      <c r="D118" s="46" t="s">
        <v>181</v>
      </c>
      <c r="E118" s="48">
        <v>0</v>
      </c>
      <c r="F118" s="49">
        <v>1.35</v>
      </c>
      <c r="G118" s="46" t="s">
        <v>106</v>
      </c>
      <c r="H118" s="46">
        <f>'Wind Conditions'!$C$6</f>
        <v>12</v>
      </c>
      <c r="I118" s="471">
        <f>'Wind Conditions'!$C$20</f>
        <v>9.8021333333333349E-2</v>
      </c>
      <c r="J118" s="56">
        <f>'Wind Conditions'!$D$20</f>
        <v>7.0999999999999994E-2</v>
      </c>
      <c r="K118" s="46" t="str">
        <f t="shared" si="64"/>
        <v>E</v>
      </c>
      <c r="L118" s="46">
        <f t="shared" si="65"/>
        <v>180</v>
      </c>
      <c r="M118" s="46">
        <f>0</f>
        <v>0</v>
      </c>
      <c r="N118" s="45" t="s">
        <v>183</v>
      </c>
      <c r="O118" s="61">
        <f>VLOOKUP(MOD(180+$L118-INTRODUCTION!$E$24,360),'Wave and Current Conditions'!$C$33:$E$44,2,TRUE)</f>
        <v>2.25</v>
      </c>
      <c r="P118" s="61">
        <f>VLOOKUP(MOD(180+$L118-INTRODUCTION!$E$24,360),'Wave and Current Conditions'!$C$33:$E$44,3,TRUE)</f>
        <v>9.77</v>
      </c>
      <c r="Q118" s="46">
        <f t="shared" si="66"/>
        <v>5</v>
      </c>
      <c r="R118" s="46">
        <f t="shared" si="68"/>
        <v>180</v>
      </c>
      <c r="S118" s="550" t="s">
        <v>184</v>
      </c>
      <c r="T118" s="32">
        <f t="shared" si="69"/>
        <v>180</v>
      </c>
      <c r="U118" s="66">
        <f>'Wave and Current Conditions'!$D$99</f>
        <v>0.26</v>
      </c>
      <c r="V118" s="46">
        <v>400</v>
      </c>
      <c r="W118" s="46">
        <v>600</v>
      </c>
      <c r="X118" s="49">
        <v>0.01</v>
      </c>
      <c r="Y118" s="248"/>
      <c r="Z118" s="239"/>
      <c r="AA118" s="239"/>
      <c r="AB118" s="239" t="str">
        <f t="shared" si="70"/>
        <v>'520018005'</v>
      </c>
      <c r="AC118" s="251" t="str">
        <f t="shared" si="61"/>
        <v>'SDE'</v>
      </c>
      <c r="AD118" s="239">
        <f t="shared" si="71"/>
        <v>180</v>
      </c>
      <c r="AE118" s="239">
        <f t="shared" si="72"/>
        <v>12</v>
      </c>
      <c r="AF118" s="239">
        <v>1</v>
      </c>
      <c r="AG118" s="239" t="str">
        <f t="shared" si="73"/>
        <v>'E'</v>
      </c>
      <c r="AH118" s="239">
        <f t="shared" si="62"/>
        <v>30</v>
      </c>
      <c r="AI118" s="268">
        <f t="shared" si="74"/>
        <v>180</v>
      </c>
      <c r="AJ118" s="249">
        <f t="shared" si="75"/>
        <v>2.25</v>
      </c>
      <c r="AK118" s="249">
        <f t="shared" si="76"/>
        <v>9.77</v>
      </c>
      <c r="AL118" s="239">
        <f t="shared" si="52"/>
        <v>2.4</v>
      </c>
      <c r="AM118" s="239">
        <f t="shared" si="77"/>
        <v>5</v>
      </c>
      <c r="AN118" s="239">
        <v>0</v>
      </c>
      <c r="AO118" s="239">
        <v>15</v>
      </c>
      <c r="AP118" s="239">
        <f t="shared" si="54"/>
        <v>2.4</v>
      </c>
      <c r="AQ118" s="239">
        <v>0</v>
      </c>
      <c r="AR118" s="239">
        <v>0</v>
      </c>
      <c r="AS118" s="239">
        <f t="shared" si="78"/>
        <v>180</v>
      </c>
      <c r="AT118" s="239">
        <f t="shared" si="79"/>
        <v>0.26</v>
      </c>
      <c r="AU118" s="239" t="s">
        <v>14</v>
      </c>
      <c r="AV118" s="239" t="s">
        <v>15</v>
      </c>
      <c r="AW118" s="239" t="s">
        <v>14</v>
      </c>
      <c r="AX118" s="239" t="s">
        <v>15</v>
      </c>
      <c r="AY118" s="239">
        <v>0</v>
      </c>
      <c r="AZ118" s="239">
        <v>0</v>
      </c>
      <c r="BA118" s="239">
        <f t="shared" si="63"/>
        <v>1</v>
      </c>
      <c r="BB118" s="239">
        <f t="shared" si="80"/>
        <v>0</v>
      </c>
      <c r="BC118" s="239">
        <f t="shared" si="81"/>
        <v>1000</v>
      </c>
      <c r="BD118" s="239">
        <v>1</v>
      </c>
      <c r="BE118" s="239">
        <v>1</v>
      </c>
      <c r="BF118" s="239">
        <v>1</v>
      </c>
      <c r="BG118" s="239"/>
      <c r="BH118" s="239">
        <v>1</v>
      </c>
      <c r="BI118" s="239">
        <v>1</v>
      </c>
      <c r="BJ118" s="239">
        <f t="shared" si="82"/>
        <v>400</v>
      </c>
      <c r="BK118" s="239">
        <f t="shared" si="60"/>
        <v>1000</v>
      </c>
      <c r="BL118" s="239">
        <v>0</v>
      </c>
    </row>
    <row r="119" spans="1:64" s="33" customFormat="1" ht="12" customHeight="1" x14ac:dyDescent="0.2">
      <c r="A119" s="50" t="str">
        <f t="shared" si="67"/>
        <v>520018006</v>
      </c>
      <c r="B119" s="46">
        <v>5.2</v>
      </c>
      <c r="C119" s="47" t="s">
        <v>219</v>
      </c>
      <c r="D119" s="51" t="s">
        <v>181</v>
      </c>
      <c r="E119" s="52">
        <v>0</v>
      </c>
      <c r="F119" s="53">
        <v>1.35</v>
      </c>
      <c r="G119" s="51" t="s">
        <v>106</v>
      </c>
      <c r="H119" s="51">
        <f>'Wind Conditions'!$C$6</f>
        <v>12</v>
      </c>
      <c r="I119" s="472">
        <f>'Wind Conditions'!$C$20</f>
        <v>9.8021333333333349E-2</v>
      </c>
      <c r="J119" s="57">
        <f>'Wind Conditions'!$D$20</f>
        <v>7.0999999999999994E-2</v>
      </c>
      <c r="K119" s="51" t="str">
        <f t="shared" si="64"/>
        <v>F</v>
      </c>
      <c r="L119" s="51">
        <f t="shared" si="65"/>
        <v>180</v>
      </c>
      <c r="M119" s="46">
        <f>0</f>
        <v>0</v>
      </c>
      <c r="N119" s="50" t="s">
        <v>183</v>
      </c>
      <c r="O119" s="61">
        <f>VLOOKUP(MOD(180+$L119-INTRODUCTION!$E$24,360),'Wave and Current Conditions'!$C$33:$E$44,2,TRUE)</f>
        <v>2.25</v>
      </c>
      <c r="P119" s="61">
        <f>VLOOKUP(MOD(180+$L119-INTRODUCTION!$E$24,360),'Wave and Current Conditions'!$C$33:$E$44,3,TRUE)</f>
        <v>9.77</v>
      </c>
      <c r="Q119" s="51">
        <f t="shared" si="66"/>
        <v>6</v>
      </c>
      <c r="R119" s="51">
        <f t="shared" si="68"/>
        <v>180</v>
      </c>
      <c r="S119" s="551" t="s">
        <v>184</v>
      </c>
      <c r="T119" s="33">
        <f t="shared" si="69"/>
        <v>180</v>
      </c>
      <c r="U119" s="67">
        <f>'Wave and Current Conditions'!$D$99</f>
        <v>0.26</v>
      </c>
      <c r="V119" s="46">
        <v>400</v>
      </c>
      <c r="W119" s="46">
        <v>600</v>
      </c>
      <c r="X119" s="53">
        <v>0.01</v>
      </c>
      <c r="Y119" s="252"/>
      <c r="Z119" s="250"/>
      <c r="AA119" s="250"/>
      <c r="AB119" s="239" t="str">
        <f t="shared" si="70"/>
        <v>'520018006'</v>
      </c>
      <c r="AC119" s="251" t="str">
        <f t="shared" si="61"/>
        <v>'SDE'</v>
      </c>
      <c r="AD119" s="239">
        <f t="shared" si="71"/>
        <v>180</v>
      </c>
      <c r="AE119" s="239">
        <f t="shared" si="72"/>
        <v>12</v>
      </c>
      <c r="AF119" s="239">
        <v>1</v>
      </c>
      <c r="AG119" s="239" t="str">
        <f t="shared" si="73"/>
        <v>'F'</v>
      </c>
      <c r="AH119" s="239">
        <f t="shared" si="62"/>
        <v>30</v>
      </c>
      <c r="AI119" s="268">
        <f t="shared" si="74"/>
        <v>180</v>
      </c>
      <c r="AJ119" s="249">
        <f t="shared" si="75"/>
        <v>2.25</v>
      </c>
      <c r="AK119" s="249">
        <f t="shared" si="76"/>
        <v>9.77</v>
      </c>
      <c r="AL119" s="239">
        <f t="shared" si="52"/>
        <v>2.4</v>
      </c>
      <c r="AM119" s="239">
        <f t="shared" si="77"/>
        <v>6</v>
      </c>
      <c r="AN119" s="239">
        <v>0</v>
      </c>
      <c r="AO119" s="239">
        <v>15</v>
      </c>
      <c r="AP119" s="239">
        <f t="shared" si="54"/>
        <v>2.4</v>
      </c>
      <c r="AQ119" s="239">
        <v>0</v>
      </c>
      <c r="AR119" s="239">
        <v>0</v>
      </c>
      <c r="AS119" s="239">
        <f t="shared" si="78"/>
        <v>180</v>
      </c>
      <c r="AT119" s="239">
        <f t="shared" si="79"/>
        <v>0.26</v>
      </c>
      <c r="AU119" s="239" t="s">
        <v>14</v>
      </c>
      <c r="AV119" s="239" t="s">
        <v>15</v>
      </c>
      <c r="AW119" s="239" t="s">
        <v>14</v>
      </c>
      <c r="AX119" s="239" t="s">
        <v>15</v>
      </c>
      <c r="AY119" s="239">
        <v>0</v>
      </c>
      <c r="AZ119" s="239">
        <v>0</v>
      </c>
      <c r="BA119" s="239">
        <f t="shared" si="63"/>
        <v>1</v>
      </c>
      <c r="BB119" s="239">
        <f t="shared" si="80"/>
        <v>0</v>
      </c>
      <c r="BC119" s="239">
        <f t="shared" si="81"/>
        <v>1000</v>
      </c>
      <c r="BD119" s="239">
        <v>1</v>
      </c>
      <c r="BE119" s="239">
        <v>1</v>
      </c>
      <c r="BF119" s="239">
        <v>1</v>
      </c>
      <c r="BG119" s="239"/>
      <c r="BH119" s="239">
        <v>1</v>
      </c>
      <c r="BI119" s="239">
        <v>1</v>
      </c>
      <c r="BJ119" s="239">
        <f t="shared" si="82"/>
        <v>400</v>
      </c>
      <c r="BK119" s="239">
        <f t="shared" si="60"/>
        <v>1000</v>
      </c>
      <c r="BL119" s="239">
        <v>0</v>
      </c>
    </row>
    <row r="120" spans="1:64" s="32" customFormat="1" ht="12" customHeight="1" x14ac:dyDescent="0.2">
      <c r="A120" s="45" t="str">
        <f t="shared" si="67"/>
        <v>520018007</v>
      </c>
      <c r="B120" s="46">
        <v>5.2</v>
      </c>
      <c r="C120" s="47" t="s">
        <v>219</v>
      </c>
      <c r="D120" s="46" t="s">
        <v>181</v>
      </c>
      <c r="E120" s="48">
        <v>0</v>
      </c>
      <c r="F120" s="49">
        <v>1.35</v>
      </c>
      <c r="G120" s="46" t="s">
        <v>106</v>
      </c>
      <c r="H120" s="46">
        <f>'Wind Conditions'!$C$6</f>
        <v>12</v>
      </c>
      <c r="I120" s="471">
        <f>'Wind Conditions'!$C$20</f>
        <v>9.8021333333333349E-2</v>
      </c>
      <c r="J120" s="56">
        <f>'Wind Conditions'!$D$20</f>
        <v>7.0999999999999994E-2</v>
      </c>
      <c r="K120" s="46" t="str">
        <f t="shared" si="64"/>
        <v>G</v>
      </c>
      <c r="L120" s="46">
        <f t="shared" si="65"/>
        <v>180</v>
      </c>
      <c r="M120" s="46">
        <f>0</f>
        <v>0</v>
      </c>
      <c r="N120" s="45" t="s">
        <v>183</v>
      </c>
      <c r="O120" s="61">
        <f>VLOOKUP(MOD(180+$L120-INTRODUCTION!$E$24,360),'Wave and Current Conditions'!$C$33:$E$44,2,TRUE)</f>
        <v>2.25</v>
      </c>
      <c r="P120" s="61">
        <f>VLOOKUP(MOD(180+$L120-INTRODUCTION!$E$24,360),'Wave and Current Conditions'!$C$33:$E$44,3,TRUE)</f>
        <v>9.77</v>
      </c>
      <c r="Q120" s="46">
        <f t="shared" si="66"/>
        <v>7</v>
      </c>
      <c r="R120" s="46">
        <f t="shared" si="68"/>
        <v>180</v>
      </c>
      <c r="S120" s="550" t="s">
        <v>184</v>
      </c>
      <c r="T120" s="32">
        <f t="shared" si="69"/>
        <v>180</v>
      </c>
      <c r="U120" s="66">
        <f>'Wave and Current Conditions'!$D$99</f>
        <v>0.26</v>
      </c>
      <c r="V120" s="46">
        <v>400</v>
      </c>
      <c r="W120" s="46">
        <v>600</v>
      </c>
      <c r="X120" s="49">
        <v>0.01</v>
      </c>
      <c r="Y120" s="248"/>
      <c r="Z120" s="239"/>
      <c r="AA120" s="239"/>
      <c r="AB120" s="239" t="str">
        <f t="shared" si="70"/>
        <v>'520018007'</v>
      </c>
      <c r="AC120" s="251" t="str">
        <f t="shared" si="61"/>
        <v>'SDE'</v>
      </c>
      <c r="AD120" s="239">
        <f t="shared" si="71"/>
        <v>180</v>
      </c>
      <c r="AE120" s="239">
        <f t="shared" si="72"/>
        <v>12</v>
      </c>
      <c r="AF120" s="239">
        <v>1</v>
      </c>
      <c r="AG120" s="239" t="str">
        <f t="shared" si="73"/>
        <v>'G'</v>
      </c>
      <c r="AH120" s="239">
        <f t="shared" si="62"/>
        <v>30</v>
      </c>
      <c r="AI120" s="268">
        <f t="shared" si="74"/>
        <v>180</v>
      </c>
      <c r="AJ120" s="249">
        <f t="shared" si="75"/>
        <v>2.25</v>
      </c>
      <c r="AK120" s="249">
        <f t="shared" si="76"/>
        <v>9.77</v>
      </c>
      <c r="AL120" s="239">
        <f t="shared" si="52"/>
        <v>2.4</v>
      </c>
      <c r="AM120" s="239">
        <f t="shared" si="77"/>
        <v>7</v>
      </c>
      <c r="AN120" s="239">
        <v>0</v>
      </c>
      <c r="AO120" s="239">
        <v>15</v>
      </c>
      <c r="AP120" s="239">
        <f t="shared" si="54"/>
        <v>2.4</v>
      </c>
      <c r="AQ120" s="239">
        <v>0</v>
      </c>
      <c r="AR120" s="239">
        <v>0</v>
      </c>
      <c r="AS120" s="239">
        <f t="shared" si="78"/>
        <v>180</v>
      </c>
      <c r="AT120" s="239">
        <f t="shared" si="79"/>
        <v>0.26</v>
      </c>
      <c r="AU120" s="239" t="s">
        <v>14</v>
      </c>
      <c r="AV120" s="239" t="s">
        <v>15</v>
      </c>
      <c r="AW120" s="239" t="s">
        <v>14</v>
      </c>
      <c r="AX120" s="239" t="s">
        <v>15</v>
      </c>
      <c r="AY120" s="239">
        <v>0</v>
      </c>
      <c r="AZ120" s="239">
        <v>0</v>
      </c>
      <c r="BA120" s="239">
        <f t="shared" si="63"/>
        <v>1</v>
      </c>
      <c r="BB120" s="239">
        <f t="shared" si="80"/>
        <v>0</v>
      </c>
      <c r="BC120" s="239">
        <f t="shared" si="81"/>
        <v>1000</v>
      </c>
      <c r="BD120" s="239">
        <v>1</v>
      </c>
      <c r="BE120" s="239">
        <v>1</v>
      </c>
      <c r="BF120" s="239">
        <v>1</v>
      </c>
      <c r="BG120" s="239"/>
      <c r="BH120" s="239">
        <v>1</v>
      </c>
      <c r="BI120" s="239">
        <v>1</v>
      </c>
      <c r="BJ120" s="239">
        <f t="shared" si="82"/>
        <v>400</v>
      </c>
      <c r="BK120" s="239">
        <f t="shared" si="60"/>
        <v>1000</v>
      </c>
      <c r="BL120" s="239">
        <v>0</v>
      </c>
    </row>
    <row r="121" spans="1:64" s="32" customFormat="1" ht="12" customHeight="1" x14ac:dyDescent="0.2">
      <c r="A121" s="45" t="str">
        <f t="shared" si="67"/>
        <v>520018008</v>
      </c>
      <c r="B121" s="46">
        <v>5.2</v>
      </c>
      <c r="C121" s="47" t="s">
        <v>219</v>
      </c>
      <c r="D121" s="46" t="s">
        <v>181</v>
      </c>
      <c r="E121" s="48">
        <v>0</v>
      </c>
      <c r="F121" s="49">
        <v>1.35</v>
      </c>
      <c r="G121" s="46" t="s">
        <v>106</v>
      </c>
      <c r="H121" s="46">
        <f>'Wind Conditions'!$C$6</f>
        <v>12</v>
      </c>
      <c r="I121" s="471">
        <f>'Wind Conditions'!$C$20</f>
        <v>9.8021333333333349E-2</v>
      </c>
      <c r="J121" s="56">
        <f>'Wind Conditions'!$D$20</f>
        <v>7.0999999999999994E-2</v>
      </c>
      <c r="K121" s="46" t="str">
        <f t="shared" si="64"/>
        <v>H</v>
      </c>
      <c r="L121" s="46">
        <f t="shared" si="65"/>
        <v>180</v>
      </c>
      <c r="M121" s="46">
        <f>0</f>
        <v>0</v>
      </c>
      <c r="N121" s="45" t="s">
        <v>183</v>
      </c>
      <c r="O121" s="61">
        <f>VLOOKUP(MOD(180+$L121-INTRODUCTION!$E$24,360),'Wave and Current Conditions'!$C$33:$E$44,2,TRUE)</f>
        <v>2.25</v>
      </c>
      <c r="P121" s="61">
        <f>VLOOKUP(MOD(180+$L121-INTRODUCTION!$E$24,360),'Wave and Current Conditions'!$C$33:$E$44,3,TRUE)</f>
        <v>9.77</v>
      </c>
      <c r="Q121" s="46">
        <f t="shared" si="66"/>
        <v>8</v>
      </c>
      <c r="R121" s="46">
        <f t="shared" si="68"/>
        <v>180</v>
      </c>
      <c r="S121" s="550" t="s">
        <v>184</v>
      </c>
      <c r="T121" s="32">
        <f t="shared" si="69"/>
        <v>180</v>
      </c>
      <c r="U121" s="66">
        <f>'Wave and Current Conditions'!$D$99</f>
        <v>0.26</v>
      </c>
      <c r="V121" s="46">
        <v>400</v>
      </c>
      <c r="W121" s="46">
        <v>600</v>
      </c>
      <c r="X121" s="49">
        <v>0.01</v>
      </c>
      <c r="Y121" s="248"/>
      <c r="Z121" s="239"/>
      <c r="AA121" s="239"/>
      <c r="AB121" s="239" t="str">
        <f t="shared" si="70"/>
        <v>'520018008'</v>
      </c>
      <c r="AC121" s="251" t="str">
        <f t="shared" si="61"/>
        <v>'SDE'</v>
      </c>
      <c r="AD121" s="239">
        <f t="shared" si="71"/>
        <v>180</v>
      </c>
      <c r="AE121" s="239">
        <f t="shared" si="72"/>
        <v>12</v>
      </c>
      <c r="AF121" s="239">
        <v>1</v>
      </c>
      <c r="AG121" s="239" t="str">
        <f t="shared" si="73"/>
        <v>'H'</v>
      </c>
      <c r="AH121" s="239">
        <f t="shared" si="62"/>
        <v>30</v>
      </c>
      <c r="AI121" s="268">
        <f t="shared" si="74"/>
        <v>180</v>
      </c>
      <c r="AJ121" s="249">
        <f t="shared" si="75"/>
        <v>2.25</v>
      </c>
      <c r="AK121" s="249">
        <f t="shared" si="76"/>
        <v>9.77</v>
      </c>
      <c r="AL121" s="239">
        <f t="shared" si="52"/>
        <v>2.4</v>
      </c>
      <c r="AM121" s="239">
        <f t="shared" si="77"/>
        <v>8</v>
      </c>
      <c r="AN121" s="239">
        <v>0</v>
      </c>
      <c r="AO121" s="239">
        <v>15</v>
      </c>
      <c r="AP121" s="239">
        <f t="shared" si="54"/>
        <v>2.4</v>
      </c>
      <c r="AQ121" s="239">
        <v>0</v>
      </c>
      <c r="AR121" s="239">
        <v>0</v>
      </c>
      <c r="AS121" s="239">
        <f t="shared" si="78"/>
        <v>180</v>
      </c>
      <c r="AT121" s="239">
        <f t="shared" si="79"/>
        <v>0.26</v>
      </c>
      <c r="AU121" s="239" t="s">
        <v>14</v>
      </c>
      <c r="AV121" s="239" t="s">
        <v>15</v>
      </c>
      <c r="AW121" s="239" t="s">
        <v>14</v>
      </c>
      <c r="AX121" s="239" t="s">
        <v>15</v>
      </c>
      <c r="AY121" s="239">
        <v>0</v>
      </c>
      <c r="AZ121" s="239">
        <v>0</v>
      </c>
      <c r="BA121" s="239">
        <f t="shared" si="63"/>
        <v>1</v>
      </c>
      <c r="BB121" s="239">
        <f t="shared" si="80"/>
        <v>0</v>
      </c>
      <c r="BC121" s="239">
        <f t="shared" si="81"/>
        <v>1000</v>
      </c>
      <c r="BD121" s="239">
        <v>1</v>
      </c>
      <c r="BE121" s="239">
        <v>1</v>
      </c>
      <c r="BF121" s="239">
        <v>1</v>
      </c>
      <c r="BG121" s="239"/>
      <c r="BH121" s="239">
        <v>1</v>
      </c>
      <c r="BI121" s="239">
        <v>1</v>
      </c>
      <c r="BJ121" s="239">
        <f t="shared" si="82"/>
        <v>400</v>
      </c>
      <c r="BK121" s="239">
        <f t="shared" si="60"/>
        <v>1000</v>
      </c>
      <c r="BL121" s="239">
        <v>0</v>
      </c>
    </row>
    <row r="122" spans="1:64" s="33" customFormat="1" ht="12" customHeight="1" x14ac:dyDescent="0.2">
      <c r="A122" s="45" t="str">
        <f t="shared" si="67"/>
        <v>520018009</v>
      </c>
      <c r="B122" s="46">
        <v>5.2</v>
      </c>
      <c r="C122" s="47" t="s">
        <v>219</v>
      </c>
      <c r="D122" s="46" t="s">
        <v>181</v>
      </c>
      <c r="E122" s="48">
        <v>0</v>
      </c>
      <c r="F122" s="49">
        <v>1.35</v>
      </c>
      <c r="G122" s="46" t="s">
        <v>106</v>
      </c>
      <c r="H122" s="46">
        <f>'Wind Conditions'!$C$6</f>
        <v>12</v>
      </c>
      <c r="I122" s="471">
        <f>'Wind Conditions'!$C$20</f>
        <v>9.8021333333333349E-2</v>
      </c>
      <c r="J122" s="56">
        <f>'Wind Conditions'!$D$20</f>
        <v>7.0999999999999994E-2</v>
      </c>
      <c r="K122" s="46" t="str">
        <f t="shared" si="64"/>
        <v>I</v>
      </c>
      <c r="L122" s="46">
        <f t="shared" si="65"/>
        <v>180</v>
      </c>
      <c r="M122" s="46">
        <f>0</f>
        <v>0</v>
      </c>
      <c r="N122" s="45" t="s">
        <v>183</v>
      </c>
      <c r="O122" s="61">
        <f>VLOOKUP(MOD(180+$L122-INTRODUCTION!$E$24,360),'Wave and Current Conditions'!$C$33:$E$44,2,TRUE)</f>
        <v>2.25</v>
      </c>
      <c r="P122" s="61">
        <f>VLOOKUP(MOD(180+$L122-INTRODUCTION!$E$24,360),'Wave and Current Conditions'!$C$33:$E$44,3,TRUE)</f>
        <v>9.77</v>
      </c>
      <c r="Q122" s="46">
        <f t="shared" si="66"/>
        <v>9</v>
      </c>
      <c r="R122" s="46">
        <f t="shared" si="68"/>
        <v>180</v>
      </c>
      <c r="S122" s="550" t="s">
        <v>184</v>
      </c>
      <c r="T122" s="32">
        <f t="shared" si="69"/>
        <v>180</v>
      </c>
      <c r="U122" s="66">
        <f>'Wave and Current Conditions'!$D$99</f>
        <v>0.26</v>
      </c>
      <c r="V122" s="46">
        <v>400</v>
      </c>
      <c r="W122" s="46">
        <v>600</v>
      </c>
      <c r="X122" s="49">
        <v>0.01</v>
      </c>
      <c r="Y122" s="248"/>
      <c r="Z122" s="250"/>
      <c r="AA122" s="250"/>
      <c r="AB122" s="239" t="str">
        <f t="shared" si="70"/>
        <v>'520018009'</v>
      </c>
      <c r="AC122" s="251" t="str">
        <f t="shared" si="61"/>
        <v>'SDE'</v>
      </c>
      <c r="AD122" s="239">
        <f t="shared" si="71"/>
        <v>180</v>
      </c>
      <c r="AE122" s="239">
        <f t="shared" si="72"/>
        <v>12</v>
      </c>
      <c r="AF122" s="239">
        <v>1</v>
      </c>
      <c r="AG122" s="239" t="str">
        <f t="shared" si="73"/>
        <v>'I'</v>
      </c>
      <c r="AH122" s="239">
        <f t="shared" si="62"/>
        <v>30</v>
      </c>
      <c r="AI122" s="268">
        <f t="shared" si="74"/>
        <v>180</v>
      </c>
      <c r="AJ122" s="249">
        <f t="shared" si="75"/>
        <v>2.25</v>
      </c>
      <c r="AK122" s="249">
        <f t="shared" si="76"/>
        <v>9.77</v>
      </c>
      <c r="AL122" s="239">
        <f t="shared" si="52"/>
        <v>2.4</v>
      </c>
      <c r="AM122" s="239">
        <f t="shared" si="77"/>
        <v>9</v>
      </c>
      <c r="AN122" s="239">
        <v>0</v>
      </c>
      <c r="AO122" s="239">
        <v>15</v>
      </c>
      <c r="AP122" s="239">
        <f t="shared" si="54"/>
        <v>2.4</v>
      </c>
      <c r="AQ122" s="239">
        <v>0</v>
      </c>
      <c r="AR122" s="239">
        <v>0</v>
      </c>
      <c r="AS122" s="239">
        <f t="shared" si="78"/>
        <v>180</v>
      </c>
      <c r="AT122" s="239">
        <f t="shared" si="79"/>
        <v>0.26</v>
      </c>
      <c r="AU122" s="239" t="s">
        <v>14</v>
      </c>
      <c r="AV122" s="239" t="s">
        <v>15</v>
      </c>
      <c r="AW122" s="239" t="s">
        <v>14</v>
      </c>
      <c r="AX122" s="239" t="s">
        <v>15</v>
      </c>
      <c r="AY122" s="239">
        <v>0</v>
      </c>
      <c r="AZ122" s="239">
        <v>0</v>
      </c>
      <c r="BA122" s="239">
        <f t="shared" si="63"/>
        <v>1</v>
      </c>
      <c r="BB122" s="239">
        <f t="shared" si="80"/>
        <v>0</v>
      </c>
      <c r="BC122" s="239">
        <f t="shared" si="81"/>
        <v>1000</v>
      </c>
      <c r="BD122" s="239">
        <v>1</v>
      </c>
      <c r="BE122" s="239">
        <v>1</v>
      </c>
      <c r="BF122" s="239">
        <v>1</v>
      </c>
      <c r="BG122" s="239"/>
      <c r="BH122" s="239">
        <v>1</v>
      </c>
      <c r="BI122" s="239">
        <v>1</v>
      </c>
      <c r="BJ122" s="239">
        <f t="shared" si="82"/>
        <v>400</v>
      </c>
      <c r="BK122" s="239">
        <f t="shared" si="60"/>
        <v>1000</v>
      </c>
      <c r="BL122" s="239">
        <v>0</v>
      </c>
    </row>
    <row r="123" spans="1:64" s="32" customFormat="1" ht="12" customHeight="1" x14ac:dyDescent="0.2">
      <c r="A123" s="45" t="str">
        <f t="shared" si="67"/>
        <v>520018010</v>
      </c>
      <c r="B123" s="46">
        <v>5.2</v>
      </c>
      <c r="C123" s="47" t="s">
        <v>219</v>
      </c>
      <c r="D123" s="46" t="s">
        <v>181</v>
      </c>
      <c r="E123" s="48">
        <v>0</v>
      </c>
      <c r="F123" s="49">
        <v>1.35</v>
      </c>
      <c r="G123" s="45" t="s">
        <v>106</v>
      </c>
      <c r="H123" s="46">
        <f>'Wind Conditions'!$C$6</f>
        <v>12</v>
      </c>
      <c r="I123" s="471">
        <f>'Wind Conditions'!$C$20</f>
        <v>9.8021333333333349E-2</v>
      </c>
      <c r="J123" s="56">
        <f>'Wind Conditions'!$D$20</f>
        <v>7.0999999999999994E-2</v>
      </c>
      <c r="K123" s="46" t="str">
        <f t="shared" si="64"/>
        <v>J</v>
      </c>
      <c r="L123" s="46">
        <f t="shared" si="65"/>
        <v>180</v>
      </c>
      <c r="M123" s="46">
        <f>0</f>
        <v>0</v>
      </c>
      <c r="N123" s="45" t="s">
        <v>183</v>
      </c>
      <c r="O123" s="61">
        <f>VLOOKUP(MOD(180+$L123-INTRODUCTION!$E$24,360),'Wave and Current Conditions'!$C$33:$E$44,2,TRUE)</f>
        <v>2.25</v>
      </c>
      <c r="P123" s="61">
        <f>VLOOKUP(MOD(180+$L123-INTRODUCTION!$E$24,360),'Wave and Current Conditions'!$C$33:$E$44,3,TRUE)</f>
        <v>9.77</v>
      </c>
      <c r="Q123" s="46">
        <f t="shared" si="66"/>
        <v>10</v>
      </c>
      <c r="R123" s="46">
        <f t="shared" si="68"/>
        <v>180</v>
      </c>
      <c r="S123" s="550" t="s">
        <v>184</v>
      </c>
      <c r="T123" s="32">
        <f t="shared" si="69"/>
        <v>180</v>
      </c>
      <c r="U123" s="66">
        <f>'Wave and Current Conditions'!$D$99</f>
        <v>0.26</v>
      </c>
      <c r="V123" s="46">
        <v>400</v>
      </c>
      <c r="W123" s="46">
        <v>600</v>
      </c>
      <c r="X123" s="49">
        <v>0.01</v>
      </c>
      <c r="Y123" s="248"/>
      <c r="Z123" s="239"/>
      <c r="AA123" s="239"/>
      <c r="AB123" s="239" t="str">
        <f t="shared" si="70"/>
        <v>'520018010'</v>
      </c>
      <c r="AC123" s="251" t="str">
        <f t="shared" si="61"/>
        <v>'SDE'</v>
      </c>
      <c r="AD123" s="239">
        <f t="shared" si="71"/>
        <v>180</v>
      </c>
      <c r="AE123" s="239">
        <f t="shared" si="72"/>
        <v>12</v>
      </c>
      <c r="AF123" s="239">
        <v>1</v>
      </c>
      <c r="AG123" s="239" t="str">
        <f t="shared" si="73"/>
        <v>'J'</v>
      </c>
      <c r="AH123" s="239">
        <f t="shared" si="62"/>
        <v>30</v>
      </c>
      <c r="AI123" s="268">
        <f t="shared" si="74"/>
        <v>180</v>
      </c>
      <c r="AJ123" s="249">
        <f t="shared" si="75"/>
        <v>2.25</v>
      </c>
      <c r="AK123" s="249">
        <f t="shared" si="76"/>
        <v>9.77</v>
      </c>
      <c r="AL123" s="239">
        <f t="shared" si="52"/>
        <v>2.4</v>
      </c>
      <c r="AM123" s="239">
        <f t="shared" si="77"/>
        <v>10</v>
      </c>
      <c r="AN123" s="239">
        <v>0</v>
      </c>
      <c r="AO123" s="239">
        <v>15</v>
      </c>
      <c r="AP123" s="239">
        <f t="shared" si="54"/>
        <v>2.4</v>
      </c>
      <c r="AQ123" s="239">
        <v>0</v>
      </c>
      <c r="AR123" s="239">
        <v>0</v>
      </c>
      <c r="AS123" s="239">
        <f t="shared" si="78"/>
        <v>180</v>
      </c>
      <c r="AT123" s="239">
        <f t="shared" si="79"/>
        <v>0.26</v>
      </c>
      <c r="AU123" s="239" t="s">
        <v>14</v>
      </c>
      <c r="AV123" s="239" t="s">
        <v>15</v>
      </c>
      <c r="AW123" s="239" t="s">
        <v>14</v>
      </c>
      <c r="AX123" s="239" t="s">
        <v>15</v>
      </c>
      <c r="AY123" s="239">
        <v>0</v>
      </c>
      <c r="AZ123" s="239">
        <v>0</v>
      </c>
      <c r="BA123" s="239">
        <f t="shared" si="63"/>
        <v>1</v>
      </c>
      <c r="BB123" s="239">
        <f t="shared" si="80"/>
        <v>0</v>
      </c>
      <c r="BC123" s="239">
        <f t="shared" si="81"/>
        <v>1000</v>
      </c>
      <c r="BD123" s="239">
        <v>1</v>
      </c>
      <c r="BE123" s="239">
        <v>1</v>
      </c>
      <c r="BF123" s="239">
        <v>1</v>
      </c>
      <c r="BG123" s="239"/>
      <c r="BH123" s="239">
        <v>1</v>
      </c>
      <c r="BI123" s="239">
        <v>1</v>
      </c>
      <c r="BJ123" s="239">
        <f t="shared" si="82"/>
        <v>400</v>
      </c>
      <c r="BK123" s="239">
        <f t="shared" si="60"/>
        <v>1000</v>
      </c>
      <c r="BL123" s="239">
        <v>0</v>
      </c>
    </row>
    <row r="124" spans="1:64" s="32" customFormat="1" ht="12" customHeight="1" x14ac:dyDescent="0.2">
      <c r="A124" s="45" t="str">
        <f t="shared" si="67"/>
        <v>520018011</v>
      </c>
      <c r="B124" s="46">
        <v>5.2</v>
      </c>
      <c r="C124" s="47" t="s">
        <v>219</v>
      </c>
      <c r="D124" s="46" t="s">
        <v>181</v>
      </c>
      <c r="E124" s="48">
        <v>0</v>
      </c>
      <c r="F124" s="49">
        <v>1.35</v>
      </c>
      <c r="G124" s="46" t="s">
        <v>106</v>
      </c>
      <c r="H124" s="46">
        <f>'Wind Conditions'!$C$6</f>
        <v>12</v>
      </c>
      <c r="I124" s="471">
        <f>'Wind Conditions'!$C$20</f>
        <v>9.8021333333333349E-2</v>
      </c>
      <c r="J124" s="56">
        <f>'Wind Conditions'!$D$20</f>
        <v>7.0999999999999994E-2</v>
      </c>
      <c r="K124" s="46" t="str">
        <f t="shared" si="64"/>
        <v>K</v>
      </c>
      <c r="L124" s="46">
        <f t="shared" si="65"/>
        <v>180</v>
      </c>
      <c r="M124" s="46">
        <f>0</f>
        <v>0</v>
      </c>
      <c r="N124" s="45" t="s">
        <v>183</v>
      </c>
      <c r="O124" s="61">
        <f>VLOOKUP(MOD(180+$L124-INTRODUCTION!$E$24,360),'Wave and Current Conditions'!$C$33:$E$44,2,TRUE)</f>
        <v>2.25</v>
      </c>
      <c r="P124" s="61">
        <f>VLOOKUP(MOD(180+$L124-INTRODUCTION!$E$24,360),'Wave and Current Conditions'!$C$33:$E$44,3,TRUE)</f>
        <v>9.77</v>
      </c>
      <c r="Q124" s="46">
        <f t="shared" si="66"/>
        <v>11</v>
      </c>
      <c r="R124" s="46">
        <f t="shared" si="68"/>
        <v>180</v>
      </c>
      <c r="S124" s="550" t="s">
        <v>184</v>
      </c>
      <c r="T124" s="32">
        <f t="shared" si="69"/>
        <v>180</v>
      </c>
      <c r="U124" s="66">
        <f>'Wave and Current Conditions'!$D$99</f>
        <v>0.26</v>
      </c>
      <c r="V124" s="46">
        <v>400</v>
      </c>
      <c r="W124" s="46">
        <v>600</v>
      </c>
      <c r="X124" s="49">
        <v>0.01</v>
      </c>
      <c r="Y124" s="248"/>
      <c r="Z124" s="239"/>
      <c r="AA124" s="239"/>
      <c r="AB124" s="239" t="str">
        <f t="shared" si="70"/>
        <v>'520018011'</v>
      </c>
      <c r="AC124" s="251" t="str">
        <f t="shared" si="61"/>
        <v>'SDE'</v>
      </c>
      <c r="AD124" s="239">
        <f t="shared" si="71"/>
        <v>180</v>
      </c>
      <c r="AE124" s="239">
        <f t="shared" si="72"/>
        <v>12</v>
      </c>
      <c r="AF124" s="239">
        <v>1</v>
      </c>
      <c r="AG124" s="239" t="str">
        <f t="shared" si="73"/>
        <v>'K'</v>
      </c>
      <c r="AH124" s="239">
        <f t="shared" si="62"/>
        <v>30</v>
      </c>
      <c r="AI124" s="268">
        <f t="shared" si="74"/>
        <v>180</v>
      </c>
      <c r="AJ124" s="249">
        <f t="shared" si="75"/>
        <v>2.25</v>
      </c>
      <c r="AK124" s="249">
        <f t="shared" si="76"/>
        <v>9.77</v>
      </c>
      <c r="AL124" s="239">
        <f t="shared" si="52"/>
        <v>2.4</v>
      </c>
      <c r="AM124" s="239">
        <f t="shared" si="77"/>
        <v>11</v>
      </c>
      <c r="AN124" s="239">
        <v>0</v>
      </c>
      <c r="AO124" s="239">
        <v>15</v>
      </c>
      <c r="AP124" s="239">
        <f t="shared" si="54"/>
        <v>2.4</v>
      </c>
      <c r="AQ124" s="239">
        <v>0</v>
      </c>
      <c r="AR124" s="239">
        <v>0</v>
      </c>
      <c r="AS124" s="239">
        <f t="shared" si="78"/>
        <v>180</v>
      </c>
      <c r="AT124" s="239">
        <f t="shared" si="79"/>
        <v>0.26</v>
      </c>
      <c r="AU124" s="239" t="s">
        <v>14</v>
      </c>
      <c r="AV124" s="239" t="s">
        <v>15</v>
      </c>
      <c r="AW124" s="239" t="s">
        <v>14</v>
      </c>
      <c r="AX124" s="239" t="s">
        <v>15</v>
      </c>
      <c r="AY124" s="239">
        <v>0</v>
      </c>
      <c r="AZ124" s="239">
        <v>0</v>
      </c>
      <c r="BA124" s="239">
        <f t="shared" si="63"/>
        <v>1</v>
      </c>
      <c r="BB124" s="239">
        <f t="shared" si="80"/>
        <v>0</v>
      </c>
      <c r="BC124" s="239">
        <f t="shared" si="81"/>
        <v>1000</v>
      </c>
      <c r="BD124" s="239">
        <v>1</v>
      </c>
      <c r="BE124" s="239">
        <v>1</v>
      </c>
      <c r="BF124" s="239">
        <v>1</v>
      </c>
      <c r="BG124" s="239"/>
      <c r="BH124" s="239">
        <v>1</v>
      </c>
      <c r="BI124" s="239">
        <v>1</v>
      </c>
      <c r="BJ124" s="239">
        <f t="shared" si="82"/>
        <v>400</v>
      </c>
      <c r="BK124" s="239">
        <f t="shared" si="60"/>
        <v>1000</v>
      </c>
      <c r="BL124" s="239">
        <v>0</v>
      </c>
    </row>
    <row r="125" spans="1:64" s="33" customFormat="1" ht="12" customHeight="1" x14ac:dyDescent="0.2">
      <c r="A125" s="50" t="str">
        <f t="shared" si="67"/>
        <v>520018012</v>
      </c>
      <c r="B125" s="46">
        <v>5.2</v>
      </c>
      <c r="C125" s="47" t="s">
        <v>219</v>
      </c>
      <c r="D125" s="51" t="s">
        <v>181</v>
      </c>
      <c r="E125" s="52">
        <v>0</v>
      </c>
      <c r="F125" s="53">
        <v>1.35</v>
      </c>
      <c r="G125" s="51" t="s">
        <v>106</v>
      </c>
      <c r="H125" s="51">
        <f>'Wind Conditions'!$C$6</f>
        <v>12</v>
      </c>
      <c r="I125" s="472">
        <f>'Wind Conditions'!$C$20</f>
        <v>9.8021333333333349E-2</v>
      </c>
      <c r="J125" s="57">
        <f>'Wind Conditions'!$D$20</f>
        <v>7.0999999999999994E-2</v>
      </c>
      <c r="K125" s="51" t="str">
        <f t="shared" si="64"/>
        <v>L</v>
      </c>
      <c r="L125" s="51">
        <f t="shared" si="65"/>
        <v>180</v>
      </c>
      <c r="M125" s="46">
        <f>0</f>
        <v>0</v>
      </c>
      <c r="N125" s="50" t="s">
        <v>183</v>
      </c>
      <c r="O125" s="61">
        <f>VLOOKUP(MOD(180+$L125-INTRODUCTION!$E$24,360),'Wave and Current Conditions'!$C$33:$E$44,2,TRUE)</f>
        <v>2.25</v>
      </c>
      <c r="P125" s="61">
        <f>VLOOKUP(MOD(180+$L125-INTRODUCTION!$E$24,360),'Wave and Current Conditions'!$C$33:$E$44,3,TRUE)</f>
        <v>9.77</v>
      </c>
      <c r="Q125" s="51">
        <f t="shared" si="66"/>
        <v>12</v>
      </c>
      <c r="R125" s="51">
        <f t="shared" si="68"/>
        <v>180</v>
      </c>
      <c r="S125" s="551" t="s">
        <v>184</v>
      </c>
      <c r="T125" s="33">
        <f t="shared" si="69"/>
        <v>180</v>
      </c>
      <c r="U125" s="67">
        <f>'Wave and Current Conditions'!$D$99</f>
        <v>0.26</v>
      </c>
      <c r="V125" s="46">
        <v>400</v>
      </c>
      <c r="W125" s="46">
        <v>600</v>
      </c>
      <c r="X125" s="53">
        <v>0.01</v>
      </c>
      <c r="Y125" s="252"/>
      <c r="Z125" s="250"/>
      <c r="AA125" s="250"/>
      <c r="AB125" s="239" t="str">
        <f t="shared" si="70"/>
        <v>'520018012'</v>
      </c>
      <c r="AC125" s="251" t="str">
        <f t="shared" si="61"/>
        <v>'SDE'</v>
      </c>
      <c r="AD125" s="239">
        <f t="shared" si="71"/>
        <v>180</v>
      </c>
      <c r="AE125" s="239">
        <f t="shared" si="72"/>
        <v>12</v>
      </c>
      <c r="AF125" s="239">
        <v>1</v>
      </c>
      <c r="AG125" s="239" t="str">
        <f t="shared" si="73"/>
        <v>'L'</v>
      </c>
      <c r="AH125" s="239">
        <f t="shared" si="62"/>
        <v>30</v>
      </c>
      <c r="AI125" s="268">
        <f t="shared" si="74"/>
        <v>180</v>
      </c>
      <c r="AJ125" s="249">
        <f t="shared" si="75"/>
        <v>2.25</v>
      </c>
      <c r="AK125" s="249">
        <f t="shared" si="76"/>
        <v>9.77</v>
      </c>
      <c r="AL125" s="239">
        <f t="shared" si="52"/>
        <v>2.4</v>
      </c>
      <c r="AM125" s="239">
        <f t="shared" si="77"/>
        <v>12</v>
      </c>
      <c r="AN125" s="239">
        <v>0</v>
      </c>
      <c r="AO125" s="239">
        <v>15</v>
      </c>
      <c r="AP125" s="239">
        <f t="shared" si="54"/>
        <v>2.4</v>
      </c>
      <c r="AQ125" s="239">
        <v>0</v>
      </c>
      <c r="AR125" s="239">
        <v>0</v>
      </c>
      <c r="AS125" s="239">
        <f t="shared" si="78"/>
        <v>180</v>
      </c>
      <c r="AT125" s="239">
        <f t="shared" si="79"/>
        <v>0.26</v>
      </c>
      <c r="AU125" s="239" t="s">
        <v>14</v>
      </c>
      <c r="AV125" s="239" t="s">
        <v>15</v>
      </c>
      <c r="AW125" s="239" t="s">
        <v>14</v>
      </c>
      <c r="AX125" s="239" t="s">
        <v>15</v>
      </c>
      <c r="AY125" s="239">
        <v>0</v>
      </c>
      <c r="AZ125" s="239">
        <v>0</v>
      </c>
      <c r="BA125" s="239">
        <f t="shared" si="63"/>
        <v>1</v>
      </c>
      <c r="BB125" s="239">
        <f t="shared" si="80"/>
        <v>0</v>
      </c>
      <c r="BC125" s="239">
        <f t="shared" si="81"/>
        <v>1000</v>
      </c>
      <c r="BD125" s="239">
        <v>1</v>
      </c>
      <c r="BE125" s="239">
        <v>1</v>
      </c>
      <c r="BF125" s="239">
        <v>1</v>
      </c>
      <c r="BG125" s="239"/>
      <c r="BH125" s="239">
        <v>1</v>
      </c>
      <c r="BI125" s="239">
        <v>1</v>
      </c>
      <c r="BJ125" s="239">
        <f t="shared" si="82"/>
        <v>400</v>
      </c>
      <c r="BK125" s="239">
        <f t="shared" si="60"/>
        <v>1000</v>
      </c>
      <c r="BL125" s="239">
        <v>0</v>
      </c>
    </row>
    <row r="126" spans="1:64" s="32" customFormat="1" ht="12" customHeight="1" x14ac:dyDescent="0.2">
      <c r="A126" s="45" t="str">
        <f t="shared" si="67"/>
        <v>520018013</v>
      </c>
      <c r="B126" s="46">
        <v>5.2</v>
      </c>
      <c r="C126" s="47" t="s">
        <v>219</v>
      </c>
      <c r="D126" s="46" t="s">
        <v>181</v>
      </c>
      <c r="E126" s="48">
        <v>0</v>
      </c>
      <c r="F126" s="49">
        <v>1.35</v>
      </c>
      <c r="G126" s="46" t="s">
        <v>106</v>
      </c>
      <c r="H126" s="46">
        <f>'Wind Conditions'!$C$6</f>
        <v>12</v>
      </c>
      <c r="I126" s="471">
        <f>'Wind Conditions'!$C$20</f>
        <v>9.8021333333333349E-2</v>
      </c>
      <c r="J126" s="56">
        <f>'Wind Conditions'!$D$20</f>
        <v>7.0999999999999994E-2</v>
      </c>
      <c r="K126" s="46" t="str">
        <f t="shared" si="64"/>
        <v>M</v>
      </c>
      <c r="L126" s="46">
        <f t="shared" si="65"/>
        <v>180</v>
      </c>
      <c r="M126" s="46">
        <f>0</f>
        <v>0</v>
      </c>
      <c r="N126" s="45" t="s">
        <v>183</v>
      </c>
      <c r="O126" s="61">
        <f>VLOOKUP(MOD(180+$L126-INTRODUCTION!$E$24,360),'Wave and Current Conditions'!$C$33:$E$44,2,TRUE)</f>
        <v>2.25</v>
      </c>
      <c r="P126" s="61">
        <f>VLOOKUP(MOD(180+$L126-INTRODUCTION!$E$24,360),'Wave and Current Conditions'!$C$33:$E$44,3,TRUE)</f>
        <v>9.77</v>
      </c>
      <c r="Q126" s="46">
        <f t="shared" si="66"/>
        <v>13</v>
      </c>
      <c r="R126" s="46">
        <f t="shared" si="68"/>
        <v>180</v>
      </c>
      <c r="S126" s="550" t="s">
        <v>184</v>
      </c>
      <c r="T126" s="32">
        <f t="shared" si="69"/>
        <v>180</v>
      </c>
      <c r="U126" s="66">
        <f>'Wave and Current Conditions'!$D$99</f>
        <v>0.26</v>
      </c>
      <c r="V126" s="46">
        <v>400</v>
      </c>
      <c r="W126" s="46">
        <v>600</v>
      </c>
      <c r="X126" s="49">
        <v>0.01</v>
      </c>
      <c r="Y126" s="248"/>
      <c r="Z126" s="239"/>
      <c r="AA126" s="239"/>
      <c r="AB126" s="239" t="str">
        <f t="shared" si="70"/>
        <v>'520018013'</v>
      </c>
      <c r="AC126" s="251" t="str">
        <f t="shared" si="61"/>
        <v>'SDE'</v>
      </c>
      <c r="AD126" s="239">
        <f t="shared" si="71"/>
        <v>180</v>
      </c>
      <c r="AE126" s="239">
        <f t="shared" si="72"/>
        <v>12</v>
      </c>
      <c r="AF126" s="239">
        <v>1</v>
      </c>
      <c r="AG126" s="239" t="str">
        <f t="shared" si="73"/>
        <v>'M'</v>
      </c>
      <c r="AH126" s="239">
        <f t="shared" si="62"/>
        <v>30</v>
      </c>
      <c r="AI126" s="268">
        <f t="shared" si="74"/>
        <v>180</v>
      </c>
      <c r="AJ126" s="249">
        <f t="shared" si="75"/>
        <v>2.25</v>
      </c>
      <c r="AK126" s="249">
        <f t="shared" si="76"/>
        <v>9.77</v>
      </c>
      <c r="AL126" s="239">
        <f t="shared" si="52"/>
        <v>2.4</v>
      </c>
      <c r="AM126" s="239">
        <f t="shared" si="77"/>
        <v>13</v>
      </c>
      <c r="AN126" s="239">
        <v>0</v>
      </c>
      <c r="AO126" s="239">
        <v>15</v>
      </c>
      <c r="AP126" s="239">
        <f t="shared" si="54"/>
        <v>2.4</v>
      </c>
      <c r="AQ126" s="239">
        <v>0</v>
      </c>
      <c r="AR126" s="239">
        <v>0</v>
      </c>
      <c r="AS126" s="239">
        <f t="shared" si="78"/>
        <v>180</v>
      </c>
      <c r="AT126" s="239">
        <f t="shared" si="79"/>
        <v>0.26</v>
      </c>
      <c r="AU126" s="239" t="s">
        <v>14</v>
      </c>
      <c r="AV126" s="239" t="s">
        <v>15</v>
      </c>
      <c r="AW126" s="239" t="s">
        <v>14</v>
      </c>
      <c r="AX126" s="239" t="s">
        <v>15</v>
      </c>
      <c r="AY126" s="239">
        <v>0</v>
      </c>
      <c r="AZ126" s="239">
        <v>0</v>
      </c>
      <c r="BA126" s="239">
        <f t="shared" si="63"/>
        <v>1</v>
      </c>
      <c r="BB126" s="239">
        <f t="shared" si="80"/>
        <v>0</v>
      </c>
      <c r="BC126" s="239">
        <f t="shared" si="81"/>
        <v>1000</v>
      </c>
      <c r="BD126" s="239">
        <v>1</v>
      </c>
      <c r="BE126" s="239">
        <v>1</v>
      </c>
      <c r="BF126" s="239">
        <v>1</v>
      </c>
      <c r="BG126" s="239"/>
      <c r="BH126" s="239">
        <v>1</v>
      </c>
      <c r="BI126" s="239">
        <v>1</v>
      </c>
      <c r="BJ126" s="239">
        <f t="shared" si="82"/>
        <v>400</v>
      </c>
      <c r="BK126" s="239">
        <f t="shared" si="60"/>
        <v>1000</v>
      </c>
      <c r="BL126" s="239">
        <v>0</v>
      </c>
    </row>
    <row r="127" spans="1:64" s="32" customFormat="1" ht="12" customHeight="1" x14ac:dyDescent="0.2">
      <c r="A127" s="45" t="str">
        <f t="shared" si="67"/>
        <v>520018014</v>
      </c>
      <c r="B127" s="46">
        <v>5.2</v>
      </c>
      <c r="C127" s="47" t="s">
        <v>219</v>
      </c>
      <c r="D127" s="46" t="s">
        <v>181</v>
      </c>
      <c r="E127" s="48">
        <v>0</v>
      </c>
      <c r="F127" s="49">
        <v>1.35</v>
      </c>
      <c r="G127" s="46" t="s">
        <v>106</v>
      </c>
      <c r="H127" s="46">
        <f>'Wind Conditions'!$C$6</f>
        <v>12</v>
      </c>
      <c r="I127" s="471">
        <f>'Wind Conditions'!$C$20</f>
        <v>9.8021333333333349E-2</v>
      </c>
      <c r="J127" s="56">
        <f>'Wind Conditions'!$D$20</f>
        <v>7.0999999999999994E-2</v>
      </c>
      <c r="K127" s="46" t="str">
        <f t="shared" si="64"/>
        <v>N</v>
      </c>
      <c r="L127" s="46">
        <f t="shared" si="65"/>
        <v>180</v>
      </c>
      <c r="M127" s="46">
        <f>0</f>
        <v>0</v>
      </c>
      <c r="N127" s="45" t="s">
        <v>183</v>
      </c>
      <c r="O127" s="61">
        <f>VLOOKUP(MOD(180+$L127-INTRODUCTION!$E$24,360),'Wave and Current Conditions'!$C$33:$E$44,2,TRUE)</f>
        <v>2.25</v>
      </c>
      <c r="P127" s="61">
        <f>VLOOKUP(MOD(180+$L127-INTRODUCTION!$E$24,360),'Wave and Current Conditions'!$C$33:$E$44,3,TRUE)</f>
        <v>9.77</v>
      </c>
      <c r="Q127" s="46">
        <f t="shared" si="66"/>
        <v>14</v>
      </c>
      <c r="R127" s="46">
        <f t="shared" si="68"/>
        <v>180</v>
      </c>
      <c r="S127" s="550" t="s">
        <v>184</v>
      </c>
      <c r="T127" s="32">
        <f t="shared" si="69"/>
        <v>180</v>
      </c>
      <c r="U127" s="66">
        <f>'Wave and Current Conditions'!$D$99</f>
        <v>0.26</v>
      </c>
      <c r="V127" s="46">
        <v>400</v>
      </c>
      <c r="W127" s="46">
        <v>600</v>
      </c>
      <c r="X127" s="49">
        <v>0.01</v>
      </c>
      <c r="Y127" s="248"/>
      <c r="Z127" s="239"/>
      <c r="AA127" s="239"/>
      <c r="AB127" s="239" t="str">
        <f t="shared" si="70"/>
        <v>'520018014'</v>
      </c>
      <c r="AC127" s="251" t="str">
        <f t="shared" si="61"/>
        <v>'SDE'</v>
      </c>
      <c r="AD127" s="239">
        <f t="shared" si="71"/>
        <v>180</v>
      </c>
      <c r="AE127" s="239">
        <f t="shared" si="72"/>
        <v>12</v>
      </c>
      <c r="AF127" s="239">
        <v>1</v>
      </c>
      <c r="AG127" s="239" t="str">
        <f t="shared" si="73"/>
        <v>'N'</v>
      </c>
      <c r="AH127" s="239">
        <f t="shared" si="62"/>
        <v>30</v>
      </c>
      <c r="AI127" s="268">
        <f t="shared" si="74"/>
        <v>180</v>
      </c>
      <c r="AJ127" s="249">
        <f t="shared" si="75"/>
        <v>2.25</v>
      </c>
      <c r="AK127" s="249">
        <f t="shared" si="76"/>
        <v>9.77</v>
      </c>
      <c r="AL127" s="239">
        <f t="shared" si="52"/>
        <v>2.4</v>
      </c>
      <c r="AM127" s="239">
        <f t="shared" si="77"/>
        <v>14</v>
      </c>
      <c r="AN127" s="239">
        <v>0</v>
      </c>
      <c r="AO127" s="239">
        <v>15</v>
      </c>
      <c r="AP127" s="239">
        <f t="shared" si="54"/>
        <v>2.4</v>
      </c>
      <c r="AQ127" s="239">
        <v>0</v>
      </c>
      <c r="AR127" s="239">
        <v>0</v>
      </c>
      <c r="AS127" s="239">
        <f t="shared" si="78"/>
        <v>180</v>
      </c>
      <c r="AT127" s="239">
        <f t="shared" si="79"/>
        <v>0.26</v>
      </c>
      <c r="AU127" s="239" t="s">
        <v>14</v>
      </c>
      <c r="AV127" s="239" t="s">
        <v>15</v>
      </c>
      <c r="AW127" s="239" t="s">
        <v>14</v>
      </c>
      <c r="AX127" s="239" t="s">
        <v>15</v>
      </c>
      <c r="AY127" s="239">
        <v>0</v>
      </c>
      <c r="AZ127" s="239">
        <v>0</v>
      </c>
      <c r="BA127" s="239">
        <f t="shared" si="63"/>
        <v>1</v>
      </c>
      <c r="BB127" s="239">
        <f t="shared" si="80"/>
        <v>0</v>
      </c>
      <c r="BC127" s="239">
        <f t="shared" si="81"/>
        <v>1000</v>
      </c>
      <c r="BD127" s="239">
        <v>1</v>
      </c>
      <c r="BE127" s="239">
        <v>1</v>
      </c>
      <c r="BF127" s="239">
        <v>1</v>
      </c>
      <c r="BG127" s="239"/>
      <c r="BH127" s="239">
        <v>1</v>
      </c>
      <c r="BI127" s="239">
        <v>1</v>
      </c>
      <c r="BJ127" s="239">
        <f t="shared" si="82"/>
        <v>400</v>
      </c>
      <c r="BK127" s="239">
        <f t="shared" si="60"/>
        <v>1000</v>
      </c>
      <c r="BL127" s="239">
        <v>0</v>
      </c>
    </row>
    <row r="128" spans="1:64" s="33" customFormat="1" ht="12" customHeight="1" x14ac:dyDescent="0.2">
      <c r="A128" s="45" t="str">
        <f t="shared" si="67"/>
        <v>520018015</v>
      </c>
      <c r="B128" s="46">
        <v>5.2</v>
      </c>
      <c r="C128" s="47" t="s">
        <v>219</v>
      </c>
      <c r="D128" s="46" t="s">
        <v>181</v>
      </c>
      <c r="E128" s="48">
        <v>0</v>
      </c>
      <c r="F128" s="49">
        <v>1.35</v>
      </c>
      <c r="G128" s="46" t="s">
        <v>106</v>
      </c>
      <c r="H128" s="46">
        <f>'Wind Conditions'!$C$6</f>
        <v>12</v>
      </c>
      <c r="I128" s="471">
        <f>'Wind Conditions'!$C$20</f>
        <v>9.8021333333333349E-2</v>
      </c>
      <c r="J128" s="56">
        <f>'Wind Conditions'!$D$20</f>
        <v>7.0999999999999994E-2</v>
      </c>
      <c r="K128" s="46" t="str">
        <f t="shared" si="64"/>
        <v>O</v>
      </c>
      <c r="L128" s="46">
        <f t="shared" si="65"/>
        <v>180</v>
      </c>
      <c r="M128" s="46">
        <f>0</f>
        <v>0</v>
      </c>
      <c r="N128" s="45" t="s">
        <v>183</v>
      </c>
      <c r="O128" s="61">
        <f>VLOOKUP(MOD(180+$L128-INTRODUCTION!$E$24,360),'Wave and Current Conditions'!$C$33:$E$44,2,TRUE)</f>
        <v>2.25</v>
      </c>
      <c r="P128" s="61">
        <f>VLOOKUP(MOD(180+$L128-INTRODUCTION!$E$24,360),'Wave and Current Conditions'!$C$33:$E$44,3,TRUE)</f>
        <v>9.77</v>
      </c>
      <c r="Q128" s="46">
        <f t="shared" si="66"/>
        <v>15</v>
      </c>
      <c r="R128" s="46">
        <f t="shared" si="68"/>
        <v>180</v>
      </c>
      <c r="S128" s="550" t="s">
        <v>184</v>
      </c>
      <c r="T128" s="32">
        <f t="shared" si="69"/>
        <v>180</v>
      </c>
      <c r="U128" s="66">
        <f>'Wave and Current Conditions'!$D$99</f>
        <v>0.26</v>
      </c>
      <c r="V128" s="46">
        <v>400</v>
      </c>
      <c r="W128" s="46">
        <v>600</v>
      </c>
      <c r="X128" s="49">
        <v>0.01</v>
      </c>
      <c r="Y128" s="248"/>
      <c r="Z128" s="250"/>
      <c r="AA128" s="250"/>
      <c r="AB128" s="239" t="str">
        <f t="shared" si="70"/>
        <v>'520018015'</v>
      </c>
      <c r="AC128" s="251" t="str">
        <f t="shared" si="61"/>
        <v>'SDE'</v>
      </c>
      <c r="AD128" s="239">
        <f t="shared" si="71"/>
        <v>180</v>
      </c>
      <c r="AE128" s="239">
        <f t="shared" si="72"/>
        <v>12</v>
      </c>
      <c r="AF128" s="239">
        <v>1</v>
      </c>
      <c r="AG128" s="239" t="str">
        <f t="shared" si="73"/>
        <v>'O'</v>
      </c>
      <c r="AH128" s="239">
        <f t="shared" si="62"/>
        <v>30</v>
      </c>
      <c r="AI128" s="268">
        <f t="shared" si="74"/>
        <v>180</v>
      </c>
      <c r="AJ128" s="249">
        <f t="shared" si="75"/>
        <v>2.25</v>
      </c>
      <c r="AK128" s="249">
        <f t="shared" si="76"/>
        <v>9.77</v>
      </c>
      <c r="AL128" s="239">
        <f t="shared" si="52"/>
        <v>2.4</v>
      </c>
      <c r="AM128" s="239">
        <f t="shared" si="77"/>
        <v>15</v>
      </c>
      <c r="AN128" s="239">
        <v>0</v>
      </c>
      <c r="AO128" s="239">
        <v>15</v>
      </c>
      <c r="AP128" s="239">
        <f t="shared" si="54"/>
        <v>2.4</v>
      </c>
      <c r="AQ128" s="239">
        <v>0</v>
      </c>
      <c r="AR128" s="239">
        <v>0</v>
      </c>
      <c r="AS128" s="239">
        <f t="shared" si="78"/>
        <v>180</v>
      </c>
      <c r="AT128" s="239">
        <f t="shared" si="79"/>
        <v>0.26</v>
      </c>
      <c r="AU128" s="239" t="s">
        <v>14</v>
      </c>
      <c r="AV128" s="239" t="s">
        <v>15</v>
      </c>
      <c r="AW128" s="239" t="s">
        <v>14</v>
      </c>
      <c r="AX128" s="239" t="s">
        <v>15</v>
      </c>
      <c r="AY128" s="239">
        <v>0</v>
      </c>
      <c r="AZ128" s="239">
        <v>0</v>
      </c>
      <c r="BA128" s="239">
        <f t="shared" si="63"/>
        <v>1</v>
      </c>
      <c r="BB128" s="239">
        <f t="shared" si="80"/>
        <v>0</v>
      </c>
      <c r="BC128" s="239">
        <f t="shared" si="81"/>
        <v>1000</v>
      </c>
      <c r="BD128" s="239">
        <v>1</v>
      </c>
      <c r="BE128" s="239">
        <v>1</v>
      </c>
      <c r="BF128" s="239">
        <v>1</v>
      </c>
      <c r="BG128" s="239"/>
      <c r="BH128" s="239">
        <v>1</v>
      </c>
      <c r="BI128" s="239">
        <v>1</v>
      </c>
      <c r="BJ128" s="239">
        <f t="shared" si="82"/>
        <v>400</v>
      </c>
      <c r="BK128" s="239">
        <f t="shared" si="60"/>
        <v>1000</v>
      </c>
      <c r="BL128" s="239">
        <v>0</v>
      </c>
    </row>
    <row r="129" spans="1:64" s="32" customFormat="1" ht="12" customHeight="1" x14ac:dyDescent="0.2">
      <c r="A129" s="45" t="str">
        <f t="shared" si="67"/>
        <v>520018016</v>
      </c>
      <c r="B129" s="46">
        <v>5.2</v>
      </c>
      <c r="C129" s="47" t="s">
        <v>219</v>
      </c>
      <c r="D129" s="46" t="s">
        <v>181</v>
      </c>
      <c r="E129" s="48">
        <v>0</v>
      </c>
      <c r="F129" s="49">
        <v>1.35</v>
      </c>
      <c r="G129" s="45" t="s">
        <v>106</v>
      </c>
      <c r="H129" s="46">
        <f>'Wind Conditions'!$C$6</f>
        <v>12</v>
      </c>
      <c r="I129" s="471">
        <f>'Wind Conditions'!$C$20</f>
        <v>9.8021333333333349E-2</v>
      </c>
      <c r="J129" s="56">
        <f>'Wind Conditions'!$D$20</f>
        <v>7.0999999999999994E-2</v>
      </c>
      <c r="K129" s="46" t="str">
        <f t="shared" si="64"/>
        <v>P</v>
      </c>
      <c r="L129" s="46">
        <f t="shared" si="65"/>
        <v>180</v>
      </c>
      <c r="M129" s="46">
        <f>0</f>
        <v>0</v>
      </c>
      <c r="N129" s="45" t="s">
        <v>183</v>
      </c>
      <c r="O129" s="61">
        <f>VLOOKUP(MOD(180+$L129-INTRODUCTION!$E$24,360),'Wave and Current Conditions'!$C$33:$E$44,2,TRUE)</f>
        <v>2.25</v>
      </c>
      <c r="P129" s="61">
        <f>VLOOKUP(MOD(180+$L129-INTRODUCTION!$E$24,360),'Wave and Current Conditions'!$C$33:$E$44,3,TRUE)</f>
        <v>9.77</v>
      </c>
      <c r="Q129" s="46">
        <f t="shared" si="66"/>
        <v>16</v>
      </c>
      <c r="R129" s="46">
        <f t="shared" si="68"/>
        <v>180</v>
      </c>
      <c r="S129" s="550" t="s">
        <v>184</v>
      </c>
      <c r="T129" s="32">
        <f t="shared" si="69"/>
        <v>180</v>
      </c>
      <c r="U129" s="66">
        <f>'Wave and Current Conditions'!$D$99</f>
        <v>0.26</v>
      </c>
      <c r="V129" s="46">
        <v>400</v>
      </c>
      <c r="W129" s="46">
        <v>600</v>
      </c>
      <c r="X129" s="49">
        <v>0.01</v>
      </c>
      <c r="Y129" s="248"/>
      <c r="Z129" s="239"/>
      <c r="AA129" s="239"/>
      <c r="AB129" s="239" t="str">
        <f t="shared" si="70"/>
        <v>'520018016'</v>
      </c>
      <c r="AC129" s="251" t="str">
        <f t="shared" si="61"/>
        <v>'SDE'</v>
      </c>
      <c r="AD129" s="239">
        <f t="shared" si="71"/>
        <v>180</v>
      </c>
      <c r="AE129" s="239">
        <f t="shared" si="72"/>
        <v>12</v>
      </c>
      <c r="AF129" s="239">
        <v>1</v>
      </c>
      <c r="AG129" s="239" t="str">
        <f t="shared" si="73"/>
        <v>'P'</v>
      </c>
      <c r="AH129" s="239">
        <f t="shared" si="62"/>
        <v>30</v>
      </c>
      <c r="AI129" s="268">
        <f t="shared" si="74"/>
        <v>180</v>
      </c>
      <c r="AJ129" s="249">
        <f t="shared" si="75"/>
        <v>2.25</v>
      </c>
      <c r="AK129" s="249">
        <f t="shared" si="76"/>
        <v>9.77</v>
      </c>
      <c r="AL129" s="239">
        <f t="shared" si="52"/>
        <v>2.4</v>
      </c>
      <c r="AM129" s="239">
        <f t="shared" si="77"/>
        <v>16</v>
      </c>
      <c r="AN129" s="239">
        <v>0</v>
      </c>
      <c r="AO129" s="239">
        <v>15</v>
      </c>
      <c r="AP129" s="239">
        <f t="shared" si="54"/>
        <v>2.4</v>
      </c>
      <c r="AQ129" s="239">
        <v>0</v>
      </c>
      <c r="AR129" s="239">
        <v>0</v>
      </c>
      <c r="AS129" s="239">
        <f t="shared" si="78"/>
        <v>180</v>
      </c>
      <c r="AT129" s="239">
        <f t="shared" si="79"/>
        <v>0.26</v>
      </c>
      <c r="AU129" s="239" t="s">
        <v>14</v>
      </c>
      <c r="AV129" s="239" t="s">
        <v>15</v>
      </c>
      <c r="AW129" s="239" t="s">
        <v>14</v>
      </c>
      <c r="AX129" s="239" t="s">
        <v>15</v>
      </c>
      <c r="AY129" s="239">
        <v>0</v>
      </c>
      <c r="AZ129" s="239">
        <v>0</v>
      </c>
      <c r="BA129" s="239">
        <f t="shared" si="63"/>
        <v>1</v>
      </c>
      <c r="BB129" s="239">
        <f t="shared" si="80"/>
        <v>0</v>
      </c>
      <c r="BC129" s="239">
        <f t="shared" si="81"/>
        <v>1000</v>
      </c>
      <c r="BD129" s="239">
        <v>1</v>
      </c>
      <c r="BE129" s="239">
        <v>1</v>
      </c>
      <c r="BF129" s="239">
        <v>1</v>
      </c>
      <c r="BG129" s="239"/>
      <c r="BH129" s="239">
        <v>1</v>
      </c>
      <c r="BI129" s="239">
        <v>1</v>
      </c>
      <c r="BJ129" s="239">
        <f t="shared" si="82"/>
        <v>400</v>
      </c>
      <c r="BK129" s="239">
        <f t="shared" si="60"/>
        <v>1000</v>
      </c>
      <c r="BL129" s="239">
        <v>0</v>
      </c>
    </row>
    <row r="130" spans="1:64" s="32" customFormat="1" ht="12" customHeight="1" x14ac:dyDescent="0.2">
      <c r="A130" s="45" t="str">
        <f t="shared" si="67"/>
        <v>520018017</v>
      </c>
      <c r="B130" s="46">
        <v>5.2</v>
      </c>
      <c r="C130" s="47" t="s">
        <v>219</v>
      </c>
      <c r="D130" s="46" t="s">
        <v>181</v>
      </c>
      <c r="E130" s="48">
        <v>0</v>
      </c>
      <c r="F130" s="49">
        <v>1.35</v>
      </c>
      <c r="G130" s="46" t="s">
        <v>106</v>
      </c>
      <c r="H130" s="46">
        <f>'Wind Conditions'!$C$6</f>
        <v>12</v>
      </c>
      <c r="I130" s="471">
        <f>'Wind Conditions'!$C$20</f>
        <v>9.8021333333333349E-2</v>
      </c>
      <c r="J130" s="56">
        <f>'Wind Conditions'!$D$20</f>
        <v>7.0999999999999994E-2</v>
      </c>
      <c r="K130" s="46" t="str">
        <f t="shared" si="64"/>
        <v>Q</v>
      </c>
      <c r="L130" s="46">
        <f t="shared" si="65"/>
        <v>180</v>
      </c>
      <c r="M130" s="46">
        <f>0</f>
        <v>0</v>
      </c>
      <c r="N130" s="45" t="s">
        <v>183</v>
      </c>
      <c r="O130" s="61">
        <f>VLOOKUP(MOD(180+$L130-INTRODUCTION!$E$24,360),'Wave and Current Conditions'!$C$33:$E$44,2,TRUE)</f>
        <v>2.25</v>
      </c>
      <c r="P130" s="61">
        <f>VLOOKUP(MOD(180+$L130-INTRODUCTION!$E$24,360),'Wave and Current Conditions'!$C$33:$E$44,3,TRUE)</f>
        <v>9.77</v>
      </c>
      <c r="Q130" s="46">
        <f t="shared" si="66"/>
        <v>17</v>
      </c>
      <c r="R130" s="46">
        <f t="shared" si="68"/>
        <v>180</v>
      </c>
      <c r="S130" s="550" t="s">
        <v>184</v>
      </c>
      <c r="T130" s="32">
        <f t="shared" si="69"/>
        <v>180</v>
      </c>
      <c r="U130" s="66">
        <f>'Wave and Current Conditions'!$D$99</f>
        <v>0.26</v>
      </c>
      <c r="V130" s="46">
        <v>400</v>
      </c>
      <c r="W130" s="46">
        <v>600</v>
      </c>
      <c r="X130" s="49">
        <v>0.01</v>
      </c>
      <c r="Y130" s="248"/>
      <c r="Z130" s="239"/>
      <c r="AA130" s="239"/>
      <c r="AB130" s="239" t="str">
        <f t="shared" si="70"/>
        <v>'520018017'</v>
      </c>
      <c r="AC130" s="251" t="str">
        <f t="shared" si="61"/>
        <v>'SDE'</v>
      </c>
      <c r="AD130" s="239">
        <f t="shared" si="71"/>
        <v>180</v>
      </c>
      <c r="AE130" s="239">
        <f t="shared" si="72"/>
        <v>12</v>
      </c>
      <c r="AF130" s="239">
        <v>1</v>
      </c>
      <c r="AG130" s="239" t="str">
        <f t="shared" si="73"/>
        <v>'Q'</v>
      </c>
      <c r="AH130" s="239">
        <f t="shared" si="62"/>
        <v>30</v>
      </c>
      <c r="AI130" s="268">
        <f t="shared" si="74"/>
        <v>180</v>
      </c>
      <c r="AJ130" s="249">
        <f t="shared" si="75"/>
        <v>2.25</v>
      </c>
      <c r="AK130" s="249">
        <f t="shared" si="76"/>
        <v>9.77</v>
      </c>
      <c r="AL130" s="239">
        <f t="shared" si="52"/>
        <v>2.4</v>
      </c>
      <c r="AM130" s="239">
        <f t="shared" si="77"/>
        <v>17</v>
      </c>
      <c r="AN130" s="239">
        <v>0</v>
      </c>
      <c r="AO130" s="239">
        <v>15</v>
      </c>
      <c r="AP130" s="239">
        <f t="shared" si="54"/>
        <v>2.4</v>
      </c>
      <c r="AQ130" s="239">
        <v>0</v>
      </c>
      <c r="AR130" s="239">
        <v>0</v>
      </c>
      <c r="AS130" s="239">
        <f t="shared" si="78"/>
        <v>180</v>
      </c>
      <c r="AT130" s="239">
        <f t="shared" si="79"/>
        <v>0.26</v>
      </c>
      <c r="AU130" s="239" t="s">
        <v>14</v>
      </c>
      <c r="AV130" s="239" t="s">
        <v>15</v>
      </c>
      <c r="AW130" s="239" t="s">
        <v>14</v>
      </c>
      <c r="AX130" s="239" t="s">
        <v>15</v>
      </c>
      <c r="AY130" s="239">
        <v>0</v>
      </c>
      <c r="AZ130" s="239">
        <v>0</v>
      </c>
      <c r="BA130" s="239">
        <f t="shared" si="63"/>
        <v>1</v>
      </c>
      <c r="BB130" s="239">
        <f t="shared" si="80"/>
        <v>0</v>
      </c>
      <c r="BC130" s="239">
        <f t="shared" si="81"/>
        <v>1000</v>
      </c>
      <c r="BD130" s="239">
        <v>1</v>
      </c>
      <c r="BE130" s="239">
        <v>1</v>
      </c>
      <c r="BF130" s="239">
        <v>1</v>
      </c>
      <c r="BG130" s="239"/>
      <c r="BH130" s="239">
        <v>1</v>
      </c>
      <c r="BI130" s="239">
        <v>1</v>
      </c>
      <c r="BJ130" s="239">
        <f t="shared" si="82"/>
        <v>400</v>
      </c>
      <c r="BK130" s="239">
        <f t="shared" si="60"/>
        <v>1000</v>
      </c>
      <c r="BL130" s="239">
        <v>0</v>
      </c>
    </row>
    <row r="131" spans="1:64" s="34" customFormat="1" ht="12" customHeight="1" thickBot="1" x14ac:dyDescent="0.25">
      <c r="A131" s="68" t="str">
        <f t="shared" si="67"/>
        <v>520018018</v>
      </c>
      <c r="B131" s="46">
        <v>5.2</v>
      </c>
      <c r="C131" s="47" t="s">
        <v>219</v>
      </c>
      <c r="D131" s="69" t="s">
        <v>181</v>
      </c>
      <c r="E131" s="70">
        <v>0</v>
      </c>
      <c r="F131" s="71">
        <v>1.35</v>
      </c>
      <c r="G131" s="69" t="s">
        <v>106</v>
      </c>
      <c r="H131" s="69">
        <f>'Wind Conditions'!$C$6</f>
        <v>12</v>
      </c>
      <c r="I131" s="473">
        <f>'Wind Conditions'!$C$20</f>
        <v>9.8021333333333349E-2</v>
      </c>
      <c r="J131" s="81">
        <f>'Wind Conditions'!$D$20</f>
        <v>7.0999999999999994E-2</v>
      </c>
      <c r="K131" s="69" t="str">
        <f t="shared" si="64"/>
        <v>R</v>
      </c>
      <c r="L131" s="69">
        <f t="shared" si="65"/>
        <v>180</v>
      </c>
      <c r="M131" s="46">
        <f>0</f>
        <v>0</v>
      </c>
      <c r="N131" s="68" t="s">
        <v>183</v>
      </c>
      <c r="O131" s="61">
        <f>VLOOKUP(MOD(180+$L131-INTRODUCTION!$E$24,360),'Wave and Current Conditions'!$C$33:$E$44,2,TRUE)</f>
        <v>2.25</v>
      </c>
      <c r="P131" s="61">
        <f>VLOOKUP(MOD(180+$L131-INTRODUCTION!$E$24,360),'Wave and Current Conditions'!$C$33:$E$44,3,TRUE)</f>
        <v>9.77</v>
      </c>
      <c r="Q131" s="69">
        <f t="shared" si="66"/>
        <v>18</v>
      </c>
      <c r="R131" s="69">
        <f t="shared" si="68"/>
        <v>180</v>
      </c>
      <c r="S131" s="552" t="s">
        <v>184</v>
      </c>
      <c r="T131" s="34">
        <f t="shared" si="69"/>
        <v>180</v>
      </c>
      <c r="U131" s="84">
        <f>'Wave and Current Conditions'!$D$99</f>
        <v>0.26</v>
      </c>
      <c r="V131" s="46">
        <v>400</v>
      </c>
      <c r="W131" s="46">
        <v>600</v>
      </c>
      <c r="X131" s="71">
        <v>0.01</v>
      </c>
      <c r="Y131" s="253"/>
      <c r="Z131" s="254"/>
      <c r="AA131" s="254"/>
      <c r="AB131" s="239" t="str">
        <f t="shared" si="70"/>
        <v>'520018018'</v>
      </c>
      <c r="AC131" s="251" t="str">
        <f t="shared" si="61"/>
        <v>'SDE'</v>
      </c>
      <c r="AD131" s="239">
        <f t="shared" si="71"/>
        <v>180</v>
      </c>
      <c r="AE131" s="239">
        <f t="shared" si="72"/>
        <v>12</v>
      </c>
      <c r="AF131" s="239">
        <v>1</v>
      </c>
      <c r="AG131" s="239" t="str">
        <f t="shared" si="73"/>
        <v>'R'</v>
      </c>
      <c r="AH131" s="239">
        <f t="shared" si="62"/>
        <v>30</v>
      </c>
      <c r="AI131" s="268">
        <f t="shared" si="74"/>
        <v>180</v>
      </c>
      <c r="AJ131" s="249">
        <f t="shared" si="75"/>
        <v>2.25</v>
      </c>
      <c r="AK131" s="249">
        <f t="shared" si="76"/>
        <v>9.77</v>
      </c>
      <c r="AL131" s="239">
        <f t="shared" si="52"/>
        <v>2.4</v>
      </c>
      <c r="AM131" s="239">
        <f t="shared" si="77"/>
        <v>18</v>
      </c>
      <c r="AN131" s="239">
        <v>0</v>
      </c>
      <c r="AO131" s="239">
        <v>15</v>
      </c>
      <c r="AP131" s="239">
        <f t="shared" si="54"/>
        <v>2.4</v>
      </c>
      <c r="AQ131" s="239">
        <v>0</v>
      </c>
      <c r="AR131" s="239">
        <v>0</v>
      </c>
      <c r="AS131" s="239">
        <f t="shared" si="78"/>
        <v>180</v>
      </c>
      <c r="AT131" s="239">
        <f t="shared" si="79"/>
        <v>0.26</v>
      </c>
      <c r="AU131" s="239" t="s">
        <v>14</v>
      </c>
      <c r="AV131" s="239" t="s">
        <v>15</v>
      </c>
      <c r="AW131" s="239" t="s">
        <v>14</v>
      </c>
      <c r="AX131" s="239" t="s">
        <v>15</v>
      </c>
      <c r="AY131" s="239">
        <v>0</v>
      </c>
      <c r="AZ131" s="239">
        <v>0</v>
      </c>
      <c r="BA131" s="239">
        <f t="shared" si="63"/>
        <v>1</v>
      </c>
      <c r="BB131" s="239">
        <f t="shared" si="80"/>
        <v>0</v>
      </c>
      <c r="BC131" s="239">
        <f t="shared" si="81"/>
        <v>1000</v>
      </c>
      <c r="BD131" s="239">
        <v>1</v>
      </c>
      <c r="BE131" s="239">
        <v>1</v>
      </c>
      <c r="BF131" s="239">
        <v>1</v>
      </c>
      <c r="BG131" s="239"/>
      <c r="BH131" s="239">
        <v>1</v>
      </c>
      <c r="BI131" s="239">
        <v>1</v>
      </c>
      <c r="BJ131" s="239">
        <f t="shared" si="82"/>
        <v>400</v>
      </c>
      <c r="BK131" s="239">
        <f t="shared" si="60"/>
        <v>1000</v>
      </c>
      <c r="BL131" s="239">
        <v>0</v>
      </c>
    </row>
  </sheetData>
  <mergeCells count="5">
    <mergeCell ref="V3:X3"/>
    <mergeCell ref="A3:F3"/>
    <mergeCell ref="G3:M3"/>
    <mergeCell ref="N3:R3"/>
    <mergeCell ref="T3:U3"/>
  </mergeCells>
  <pageMargins left="0.69930555555555596" right="0.69930555555555596" top="0.75" bottom="0.75" header="0.3" footer="0.3"/>
  <pageSetup scale="1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BO89"/>
  <sheetViews>
    <sheetView topLeftCell="V1" zoomScaleSheetLayoutView="70" workbookViewId="0">
      <pane ySplit="5" topLeftCell="A6" activePane="bottomLeft" state="frozen"/>
      <selection pane="bottomLeft" activeCell="AE1" sqref="AE1:AG1048576"/>
    </sheetView>
  </sheetViews>
  <sheetFormatPr baseColWidth="10" defaultColWidth="9.1640625" defaultRowHeight="12" customHeight="1" x14ac:dyDescent="0.2"/>
  <cols>
    <col min="1" max="1" width="14.1640625" style="31" customWidth="1"/>
    <col min="2" max="2" width="6.5" style="31" customWidth="1"/>
    <col min="3" max="3" width="22.5" style="31" bestFit="1" customWidth="1"/>
    <col min="4" max="4" width="11.33203125" style="31" customWidth="1"/>
    <col min="5" max="5" width="5.6640625" style="31" customWidth="1"/>
    <col min="6" max="6" width="10.33203125" style="37" customWidth="1"/>
    <col min="7" max="7" width="10.5" style="31" customWidth="1"/>
    <col min="8" max="8" width="6" style="31" customWidth="1"/>
    <col min="9" max="9" width="17.33203125" style="31" customWidth="1"/>
    <col min="10" max="10" width="9.83203125" style="31" customWidth="1"/>
    <col min="11" max="11" width="14.6640625" style="31" bestFit="1" customWidth="1"/>
    <col min="12" max="12" width="8.5" style="31" customWidth="1"/>
    <col min="13" max="13" width="14.5" style="31" customWidth="1"/>
    <col min="14" max="14" width="10.83203125" style="548" customWidth="1"/>
    <col min="15" max="15" width="23.1640625" style="38" customWidth="1"/>
    <col min="16" max="16" width="14.33203125" style="38" customWidth="1"/>
    <col min="17" max="17" width="10" style="31" customWidth="1"/>
    <col min="18" max="18" width="9" style="31" customWidth="1"/>
    <col min="19" max="19" width="9.1640625" style="548"/>
    <col min="20" max="20" width="9.1640625" style="31"/>
    <col min="21" max="21" width="9.1640625" style="37"/>
    <col min="22" max="22" width="19" style="31" customWidth="1"/>
    <col min="23" max="23" width="34.5" style="31" customWidth="1"/>
    <col min="24" max="24" width="24.5" style="31" customWidth="1"/>
    <col min="25" max="25" width="24.5" style="239" customWidth="1"/>
    <col min="26" max="26" width="21.5" style="239" bestFit="1" customWidth="1"/>
    <col min="27" max="27" width="9.1640625" style="239" customWidth="1"/>
    <col min="28" max="28" width="11.5" style="239" bestFit="1" customWidth="1"/>
    <col min="29" max="29" width="12" style="239" bestFit="1" customWidth="1"/>
    <col min="30" max="30" width="11" style="239" bestFit="1" customWidth="1"/>
    <col min="31" max="31" width="15" style="239" bestFit="1" customWidth="1"/>
    <col min="32" max="32" width="13.5" style="239" bestFit="1" customWidth="1"/>
    <col min="33" max="33" width="14.6640625" style="239" bestFit="1" customWidth="1"/>
    <col min="34" max="35" width="12.1640625" style="239" bestFit="1" customWidth="1"/>
    <col min="36" max="36" width="12" style="239" bestFit="1" customWidth="1"/>
    <col min="37" max="37" width="11.6640625" style="239" bestFit="1" customWidth="1"/>
    <col min="38" max="38" width="16.5" style="239" bestFit="1" customWidth="1"/>
    <col min="39" max="39" width="14.5" style="239" bestFit="1" customWidth="1"/>
    <col min="40" max="40" width="11.1640625" style="239" bestFit="1" customWidth="1"/>
    <col min="41" max="41" width="11" style="239" bestFit="1" customWidth="1"/>
    <col min="42" max="42" width="16.33203125" style="239" bestFit="1" customWidth="1"/>
    <col min="43" max="43" width="11.5" style="239" bestFit="1" customWidth="1"/>
    <col min="44" max="44" width="13.5" style="239" bestFit="1" customWidth="1"/>
    <col min="45" max="45" width="11" style="239" bestFit="1" customWidth="1"/>
    <col min="46" max="46" width="11.1640625" style="239" bestFit="1" customWidth="1"/>
    <col min="47" max="47" width="8.83203125" style="239" bestFit="1" customWidth="1"/>
    <col min="48" max="48" width="12" style="239" bestFit="1" customWidth="1"/>
    <col min="49" max="49" width="8.5" style="239" bestFit="1" customWidth="1"/>
    <col min="50" max="50" width="11.5" style="239" bestFit="1" customWidth="1"/>
    <col min="51" max="51" width="26.33203125" style="239" bestFit="1" customWidth="1"/>
    <col min="52" max="52" width="26.6640625" style="239" bestFit="1" customWidth="1"/>
    <col min="53" max="53" width="26" style="239" bestFit="1" customWidth="1"/>
    <col min="54" max="54" width="9.5" style="239" bestFit="1" customWidth="1"/>
    <col min="55" max="55" width="11" style="239" bestFit="1" customWidth="1"/>
    <col min="56" max="56" width="14.5" style="239" customWidth="1"/>
    <col min="57" max="57" width="20.33203125" style="239" bestFit="1" customWidth="1"/>
    <col min="58" max="58" width="18.1640625" style="239" bestFit="1" customWidth="1"/>
    <col min="59" max="59" width="17.6640625" style="239" bestFit="1" customWidth="1"/>
    <col min="60" max="60" width="11.5" style="239" bestFit="1" customWidth="1"/>
    <col min="61" max="61" width="12" style="239" bestFit="1" customWidth="1"/>
    <col min="62" max="62" width="12.5" style="239" bestFit="1" customWidth="1"/>
    <col min="63" max="64" width="14.5" style="239" bestFit="1" customWidth="1"/>
    <col min="65" max="16384" width="9.1640625" style="31"/>
  </cols>
  <sheetData>
    <row r="1" spans="1:67" ht="12" customHeight="1" x14ac:dyDescent="0.2">
      <c r="B1" s="315" t="s">
        <v>260</v>
      </c>
      <c r="Y1" s="238" t="s">
        <v>244</v>
      </c>
    </row>
    <row r="2" spans="1:67" ht="12" customHeight="1" thickBot="1" x14ac:dyDescent="0.25">
      <c r="Y2" s="239" t="s">
        <v>245</v>
      </c>
    </row>
    <row r="3" spans="1:67" ht="14" thickBot="1" x14ac:dyDescent="0.25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541"/>
      <c r="T3" s="546" t="s">
        <v>145</v>
      </c>
      <c r="U3" s="547"/>
      <c r="V3" s="602" t="s">
        <v>146</v>
      </c>
      <c r="W3" s="603"/>
      <c r="X3" s="604"/>
      <c r="Y3" s="240"/>
      <c r="Z3" s="241" t="s">
        <v>17</v>
      </c>
      <c r="AB3" s="242" t="str">
        <f>INTRODUCTION!D11</f>
        <v>Runname</v>
      </c>
      <c r="AC3" s="242" t="str">
        <f>INTRODUCTION!E11</f>
        <v>Inputcode</v>
      </c>
      <c r="AD3" s="242" t="str">
        <f>INTRODUCTION!F11</f>
        <v>Wind_Dir</v>
      </c>
      <c r="AE3" s="242" t="str">
        <f>INTRODUCTION!G11</f>
        <v>Wind_Speed,</v>
      </c>
      <c r="AF3" s="242" t="str">
        <f>INTRODUCTION!H11</f>
        <v>Wind_Type,</v>
      </c>
      <c r="AG3" s="242" t="str">
        <f>INTRODUCTION!I11</f>
        <v>Wind_Seed,</v>
      </c>
      <c r="AH3" s="242" t="str">
        <f>INTRODUCTION!K11</f>
        <v>Wind_Grid</v>
      </c>
      <c r="AI3" s="242" t="str">
        <f>INTRODUCTION!L11</f>
        <v>Wave_Dir,</v>
      </c>
      <c r="AJ3" s="242" t="str">
        <f>INTRODUCTION!M11</f>
        <v>Wave_Hs,</v>
      </c>
      <c r="AK3" s="242" t="str">
        <f>INTRODUCTION!N11</f>
        <v>Wave_Tp,</v>
      </c>
      <c r="AL3" s="242" t="str">
        <f>INTRODUCTION!P11</f>
        <v>Wave_Gamma</v>
      </c>
      <c r="AM3" s="242" t="str">
        <f>INTRODUCTION!Q11</f>
        <v>Wave_Seed,</v>
      </c>
      <c r="AN3" s="242" t="str">
        <f>INTRODUCTION!R11</f>
        <v>Swell_Hs</v>
      </c>
      <c r="AO3" s="242" t="str">
        <f>INTRODUCTION!S11</f>
        <v>Swell_Tp</v>
      </c>
      <c r="AP3" s="242" t="str">
        <f>INTRODUCTION!U11</f>
        <v>Swell_Gamma</v>
      </c>
      <c r="AQ3" s="242" t="str">
        <f>INTRODUCTION!V11</f>
        <v>Swell_Dir</v>
      </c>
      <c r="AR3" s="242" t="str">
        <f>INTRODUCTION!W11</f>
        <v>Swell_Seed</v>
      </c>
      <c r="AS3" s="242" t="str">
        <f>INTRODUCTION!X11</f>
        <v>Cur_Dir,</v>
      </c>
      <c r="AT3" s="242" t="str">
        <f>INTRODUCTION!Y11</f>
        <v>Cur_Spd,</v>
      </c>
      <c r="AU3" s="242" t="str">
        <f>INTRODUCTION!Z11</f>
        <v>GAL_X</v>
      </c>
      <c r="AV3" s="242" t="str">
        <f>INTRODUCTION!AA11</f>
        <v>GAL_Mag</v>
      </c>
      <c r="AW3" s="242" t="str">
        <f>INTRODUCTION!AB11</f>
        <v>LAL_X</v>
      </c>
      <c r="AX3" s="242" t="str">
        <f>INTRODUCTION!AC11</f>
        <v>LAL_Mag</v>
      </c>
      <c r="AY3" s="242" t="str">
        <f>INTRODUCTION!AD11</f>
        <v>MoorBreak_MLnumber</v>
      </c>
      <c r="AZ3" s="242" t="str">
        <f>INTRODUCTION!AE11</f>
        <v>MoorBreak_Time</v>
      </c>
      <c r="BA3" s="242" t="str">
        <f>INTRODUCTION!AF11</f>
        <v>Ballast_Flag</v>
      </c>
      <c r="BB3" s="242" t="str">
        <f>INTRODUCTION!AG11</f>
        <v>Nacyaw</v>
      </c>
      <c r="BC3" s="242" t="str">
        <f>INTRODUCTION!AH11</f>
        <v>RunTime</v>
      </c>
      <c r="BD3" s="242" t="str">
        <f>INTRODUCTION!AI11</f>
        <v>Output_Flag</v>
      </c>
      <c r="BE3" s="242" t="str">
        <f>INTRODUCTION!AJ11</f>
        <v>OutputStats_Flag</v>
      </c>
      <c r="BF3" s="242" t="str">
        <f>INTRODUCTION!AK11</f>
        <v>FAST_Flag</v>
      </c>
      <c r="BG3" s="242" t="str">
        <f>INTRODUCTION!AL11</f>
        <v>Datfile</v>
      </c>
      <c r="BH3" s="242" t="str">
        <f>INTRODUCTION!AM11</f>
        <v>Run_Flag</v>
      </c>
      <c r="BI3" s="242" t="str">
        <f>INTRODUCTION!AN11</f>
        <v>Save_Sim</v>
      </c>
      <c r="BJ3" s="242" t="str">
        <f>INTRODUCTION!AO11</f>
        <v>CutInTime</v>
      </c>
      <c r="BK3" s="242" t="str">
        <f>INTRODUCTION!AP11</f>
        <v>CutOutTime</v>
      </c>
      <c r="BL3" s="242" t="str">
        <f>INTRODUCTION!AQ11</f>
        <v>Time_Origin</v>
      </c>
      <c r="BM3" s="63"/>
      <c r="BN3" s="63"/>
      <c r="BO3" s="63"/>
    </row>
    <row r="4" spans="1:67" ht="67" thickTop="1" thickBot="1" x14ac:dyDescent="0.25">
      <c r="A4" s="39" t="s">
        <v>147</v>
      </c>
      <c r="B4" s="23" t="s">
        <v>148</v>
      </c>
      <c r="C4" s="23" t="s">
        <v>149</v>
      </c>
      <c r="D4" s="23" t="s">
        <v>150</v>
      </c>
      <c r="E4" s="40" t="s">
        <v>151</v>
      </c>
      <c r="F4" s="41" t="s">
        <v>152</v>
      </c>
      <c r="G4" s="23" t="s">
        <v>153</v>
      </c>
      <c r="H4" s="23" t="s">
        <v>154</v>
      </c>
      <c r="I4" s="54" t="s">
        <v>155</v>
      </c>
      <c r="J4" s="54" t="s">
        <v>156</v>
      </c>
      <c r="K4" s="23" t="s">
        <v>157</v>
      </c>
      <c r="L4" s="23" t="s">
        <v>158</v>
      </c>
      <c r="M4" s="553" t="s">
        <v>362</v>
      </c>
      <c r="N4" s="39" t="s">
        <v>159</v>
      </c>
      <c r="O4" s="58" t="s">
        <v>160</v>
      </c>
      <c r="P4" s="58" t="s">
        <v>161</v>
      </c>
      <c r="Q4" s="23" t="s">
        <v>162</v>
      </c>
      <c r="R4" s="23" t="s">
        <v>163</v>
      </c>
      <c r="S4" s="549" t="s">
        <v>165</v>
      </c>
      <c r="T4" s="3" t="s">
        <v>166</v>
      </c>
      <c r="U4" s="64" t="s">
        <v>167</v>
      </c>
      <c r="V4" s="23" t="s">
        <v>168</v>
      </c>
      <c r="W4" s="23" t="s">
        <v>169</v>
      </c>
      <c r="X4" s="41" t="s">
        <v>170</v>
      </c>
      <c r="Y4" s="243"/>
      <c r="Z4" s="244" t="s">
        <v>52</v>
      </c>
      <c r="AB4" s="245" t="str">
        <f>INTRODUCTION!D12</f>
        <v>str</v>
      </c>
      <c r="AC4" s="245" t="str">
        <f>INTRODUCTION!E12</f>
        <v>str</v>
      </c>
      <c r="AD4" s="245" t="str">
        <f>INTRODUCTION!F12</f>
        <v>deg</v>
      </c>
      <c r="AE4" s="245" t="str">
        <f>INTRODUCTION!G12</f>
        <v>m/s</v>
      </c>
      <c r="AF4" s="245" t="str">
        <f>INTRODUCTION!H12</f>
        <v>-</v>
      </c>
      <c r="AG4" s="245" t="str">
        <f>INTRODUCTION!I12</f>
        <v>-</v>
      </c>
      <c r="AH4" s="245" t="str">
        <f>INTRODUCTION!K12</f>
        <v>m</v>
      </c>
      <c r="AI4" s="245" t="str">
        <f>INTRODUCTION!L12</f>
        <v>deg</v>
      </c>
      <c r="AJ4" s="245" t="str">
        <f>INTRODUCTION!M12</f>
        <v>m</v>
      </c>
      <c r="AK4" s="245" t="str">
        <f>INTRODUCTION!N12</f>
        <v>s</v>
      </c>
      <c r="AL4" s="245" t="str">
        <f>INTRODUCTION!P12</f>
        <v>-</v>
      </c>
      <c r="AM4" s="245" t="str">
        <f>INTRODUCTION!Q12</f>
        <v>-</v>
      </c>
      <c r="AN4" s="245" t="str">
        <f>INTRODUCTION!R12</f>
        <v>m</v>
      </c>
      <c r="AO4" s="245" t="str">
        <f>INTRODUCTION!S12</f>
        <v>s</v>
      </c>
      <c r="AP4" s="245" t="str">
        <f>INTRODUCTION!U12</f>
        <v>-</v>
      </c>
      <c r="AQ4" s="245" t="str">
        <f>INTRODUCTION!V12</f>
        <v>deg</v>
      </c>
      <c r="AR4" s="245" t="str">
        <f>INTRODUCTION!W12</f>
        <v>-</v>
      </c>
      <c r="AS4" s="245" t="str">
        <f>INTRODUCTION!X12</f>
        <v>deg</v>
      </c>
      <c r="AT4" s="245" t="str">
        <f>INTRODUCTION!Y12</f>
        <v>m/s</v>
      </c>
      <c r="AU4" s="245" t="str">
        <f>INTRODUCTION!Z12</f>
        <v>m</v>
      </c>
      <c r="AV4" s="245" t="str">
        <f>INTRODUCTION!AA12</f>
        <v>N</v>
      </c>
      <c r="AW4" s="245" t="str">
        <f>INTRODUCTION!AB12</f>
        <v>m</v>
      </c>
      <c r="AX4" s="245" t="str">
        <f>INTRODUCTION!AC12</f>
        <v>N</v>
      </c>
      <c r="AY4" s="245" t="str">
        <f>INTRODUCTION!AD12</f>
        <v>-</v>
      </c>
      <c r="AZ4" s="245" t="str">
        <f>INTRODUCTION!AE12</f>
        <v>s</v>
      </c>
      <c r="BA4" s="245" t="str">
        <f>INTRODUCTION!AF12</f>
        <v>-</v>
      </c>
      <c r="BB4" s="245" t="str">
        <f>INTRODUCTION!AG12</f>
        <v>deg</v>
      </c>
      <c r="BC4" s="245" t="str">
        <f>INTRODUCTION!AH12</f>
        <v>s</v>
      </c>
      <c r="BD4" s="245" t="str">
        <f>INTRODUCTION!AI12</f>
        <v>-</v>
      </c>
      <c r="BE4" s="245" t="str">
        <f>INTRODUCTION!AJ12</f>
        <v>-</v>
      </c>
      <c r="BF4" s="245" t="str">
        <f>INTRODUCTION!AK12</f>
        <v>-</v>
      </c>
      <c r="BG4" s="245" t="s">
        <v>56</v>
      </c>
      <c r="BH4" s="245">
        <f>INTRODUCTION!AM12</f>
        <v>0</v>
      </c>
      <c r="BI4" s="245" t="str">
        <f>INTRODUCTION!AN12</f>
        <v>-</v>
      </c>
      <c r="BJ4" s="245" t="str">
        <f>INTRODUCTION!AO12</f>
        <v>s</v>
      </c>
      <c r="BK4" s="245" t="str">
        <f>INTRODUCTION!AP12</f>
        <v>s</v>
      </c>
      <c r="BL4" s="245" t="str">
        <f>INTRODUCTION!AQ12</f>
        <v>-</v>
      </c>
      <c r="BM4" s="65"/>
      <c r="BN4" s="65"/>
      <c r="BO4" s="65"/>
    </row>
    <row r="5" spans="1:67" ht="12" customHeight="1" thickTop="1" thickBot="1" x14ac:dyDescent="0.25">
      <c r="A5" s="42" t="s">
        <v>171</v>
      </c>
      <c r="B5" s="7" t="s">
        <v>171</v>
      </c>
      <c r="C5" s="7" t="s">
        <v>171</v>
      </c>
      <c r="D5" s="7" t="s">
        <v>171</v>
      </c>
      <c r="E5" s="43" t="s">
        <v>171</v>
      </c>
      <c r="F5" s="44" t="s">
        <v>171</v>
      </c>
      <c r="G5" s="7" t="s">
        <v>171</v>
      </c>
      <c r="H5" s="7" t="s">
        <v>172</v>
      </c>
      <c r="I5" s="55" t="s">
        <v>173</v>
      </c>
      <c r="J5" s="55" t="s">
        <v>171</v>
      </c>
      <c r="K5" s="7" t="s">
        <v>171</v>
      </c>
      <c r="L5" s="7" t="s">
        <v>174</v>
      </c>
      <c r="M5" s="7" t="s">
        <v>174</v>
      </c>
      <c r="N5" s="42" t="s">
        <v>171</v>
      </c>
      <c r="O5" s="59" t="s">
        <v>175</v>
      </c>
      <c r="P5" s="59" t="s">
        <v>176</v>
      </c>
      <c r="Q5" s="7" t="s">
        <v>171</v>
      </c>
      <c r="R5" s="7" t="s">
        <v>174</v>
      </c>
      <c r="S5" s="42" t="s">
        <v>171</v>
      </c>
      <c r="T5" s="7" t="s">
        <v>174</v>
      </c>
      <c r="U5" s="60" t="s">
        <v>172</v>
      </c>
      <c r="V5" s="7" t="s">
        <v>176</v>
      </c>
      <c r="W5" s="7" t="s">
        <v>176</v>
      </c>
      <c r="X5" s="44" t="s">
        <v>176</v>
      </c>
      <c r="Y5" s="246"/>
      <c r="Z5" s="247" t="s">
        <v>177</v>
      </c>
      <c r="BA5" s="239" t="s">
        <v>178</v>
      </c>
      <c r="BF5" s="239" t="s">
        <v>179</v>
      </c>
      <c r="BG5" s="239" t="s">
        <v>180</v>
      </c>
    </row>
    <row r="6" spans="1:67" s="32" customFormat="1" ht="12" customHeight="1" x14ac:dyDescent="0.2">
      <c r="A6" s="45" t="str">
        <f t="shared" ref="A6:A37" si="0">TEXT(B6*10,"00")&amp;TEXT(E6,"00")&amp;TEXT(L6,"000")&amp;TEXT(Q6,"00")</f>
        <v>320000001</v>
      </c>
      <c r="B6" s="46">
        <v>3.2</v>
      </c>
      <c r="C6" s="47" t="s">
        <v>213</v>
      </c>
      <c r="D6" s="46" t="s">
        <v>181</v>
      </c>
      <c r="E6" s="48">
        <v>0</v>
      </c>
      <c r="F6" s="49">
        <v>1.35</v>
      </c>
      <c r="G6" s="46" t="s">
        <v>214</v>
      </c>
      <c r="H6" s="46">
        <v>12</v>
      </c>
      <c r="I6" s="56" t="s">
        <v>56</v>
      </c>
      <c r="J6" s="56" t="s">
        <v>56</v>
      </c>
      <c r="K6" s="46" t="s">
        <v>215</v>
      </c>
      <c r="L6" s="46">
        <v>0</v>
      </c>
      <c r="M6" s="46">
        <f>0</f>
        <v>0</v>
      </c>
      <c r="N6" s="45" t="s">
        <v>210</v>
      </c>
      <c r="O6" s="61">
        <f>'Wave and Current Conditions'!$O$13</f>
        <v>1.4727272727272727</v>
      </c>
      <c r="P6" s="61">
        <f>'Wave and Current Conditions'!$AD$13</f>
        <v>7.6416666666666657</v>
      </c>
      <c r="Q6" s="46">
        <v>1</v>
      </c>
      <c r="R6" s="46">
        <f t="shared" ref="R6:R37" si="1">L6</f>
        <v>0</v>
      </c>
      <c r="S6" s="550" t="s">
        <v>205</v>
      </c>
      <c r="T6" s="32">
        <f t="shared" ref="T6:T37" si="2">R6</f>
        <v>0</v>
      </c>
      <c r="U6" s="66">
        <f>'Wave and Current Conditions'!$D$98</f>
        <v>0.12</v>
      </c>
      <c r="V6" s="46">
        <v>400</v>
      </c>
      <c r="W6" s="46">
        <v>600</v>
      </c>
      <c r="X6" s="49">
        <v>0.01</v>
      </c>
      <c r="Y6" s="248"/>
      <c r="Z6" s="239"/>
      <c r="AA6" s="239"/>
      <c r="AB6" s="239" t="str">
        <f t="shared" ref="AB6:AB37" si="3">"'"&amp;A6&amp;"'"</f>
        <v>'320000001'</v>
      </c>
      <c r="AC6" s="316" t="s">
        <v>220</v>
      </c>
      <c r="AD6" s="239">
        <f t="shared" ref="AD6:AD37" si="4">L6</f>
        <v>0</v>
      </c>
      <c r="AE6" s="239">
        <f t="shared" ref="AE6:AE37" si="5">H6</f>
        <v>12</v>
      </c>
      <c r="AF6" s="317">
        <v>2</v>
      </c>
      <c r="AG6" s="239" t="str">
        <f t="shared" ref="AG6:AG37" si="6">K6</f>
        <v>'EOGR'</v>
      </c>
      <c r="AH6" s="239" t="s">
        <v>56</v>
      </c>
      <c r="AI6" s="268">
        <f t="shared" ref="AI6:AI37" si="7">R6</f>
        <v>0</v>
      </c>
      <c r="AJ6" s="249">
        <f t="shared" ref="AJ6:AJ37" si="8">O6</f>
        <v>1.4727272727272727</v>
      </c>
      <c r="AK6" s="249">
        <f t="shared" ref="AK6:AK37" si="9">P6</f>
        <v>7.6416666666666657</v>
      </c>
      <c r="AL6" s="239">
        <f t="shared" ref="AL6:AL69" si="10">gamma</f>
        <v>2.4</v>
      </c>
      <c r="AM6" s="239">
        <f t="shared" ref="AM6:AM37" si="11">Q6</f>
        <v>1</v>
      </c>
      <c r="AN6" s="239">
        <v>0</v>
      </c>
      <c r="AO6" s="239">
        <v>15</v>
      </c>
      <c r="AP6" s="239">
        <f t="shared" ref="AP6:AP69" si="12">gamma</f>
        <v>2.4</v>
      </c>
      <c r="AQ6" s="239">
        <v>0</v>
      </c>
      <c r="AR6" s="239">
        <v>0</v>
      </c>
      <c r="AS6" s="239">
        <f t="shared" ref="AS6:AS37" si="13">T6</f>
        <v>0</v>
      </c>
      <c r="AT6" s="239">
        <f t="shared" ref="AT6:AT37" si="14">U6</f>
        <v>0.12</v>
      </c>
      <c r="AU6" s="239" t="s">
        <v>14</v>
      </c>
      <c r="AV6" s="239" t="s">
        <v>15</v>
      </c>
      <c r="AW6" s="239" t="s">
        <v>14</v>
      </c>
      <c r="AX6" s="239" t="s">
        <v>15</v>
      </c>
      <c r="AY6" s="239">
        <v>0</v>
      </c>
      <c r="AZ6" s="239">
        <v>0</v>
      </c>
      <c r="BA6" s="317">
        <v>1</v>
      </c>
      <c r="BB6" s="239">
        <f t="shared" ref="BB6:BB37" si="15">M6</f>
        <v>0</v>
      </c>
      <c r="BC6" s="239">
        <f t="shared" ref="BC6:BC37" si="16">V6+W6</f>
        <v>1000</v>
      </c>
      <c r="BD6" s="239">
        <v>1</v>
      </c>
      <c r="BE6" s="239">
        <v>1</v>
      </c>
      <c r="BF6" s="239">
        <v>1</v>
      </c>
      <c r="BG6" s="239"/>
      <c r="BH6" s="239">
        <v>1</v>
      </c>
      <c r="BI6" s="239">
        <v>1</v>
      </c>
      <c r="BJ6" s="239">
        <f t="shared" ref="BJ6:BJ37" si="17">V6</f>
        <v>400</v>
      </c>
      <c r="BK6" s="239">
        <f t="shared" ref="BK6:BK69" si="18">BC6</f>
        <v>1000</v>
      </c>
      <c r="BL6" s="239">
        <v>0</v>
      </c>
    </row>
    <row r="7" spans="1:67" s="32" customFormat="1" ht="12" customHeight="1" x14ac:dyDescent="0.2">
      <c r="A7" s="45" t="str">
        <f t="shared" si="0"/>
        <v>320000002</v>
      </c>
      <c r="B7" s="46">
        <v>3.2</v>
      </c>
      <c r="C7" s="47" t="s">
        <v>213</v>
      </c>
      <c r="D7" s="46" t="s">
        <v>181</v>
      </c>
      <c r="E7" s="48">
        <v>0</v>
      </c>
      <c r="F7" s="49">
        <v>1.35</v>
      </c>
      <c r="G7" s="46" t="s">
        <v>214</v>
      </c>
      <c r="H7" s="46">
        <v>12</v>
      </c>
      <c r="I7" s="56" t="s">
        <v>56</v>
      </c>
      <c r="J7" s="56" t="s">
        <v>56</v>
      </c>
      <c r="K7" s="46" t="s">
        <v>215</v>
      </c>
      <c r="L7" s="46">
        <v>0</v>
      </c>
      <c r="M7" s="46">
        <f>0</f>
        <v>0</v>
      </c>
      <c r="N7" s="45" t="s">
        <v>210</v>
      </c>
      <c r="O7" s="61">
        <f>'Wave and Current Conditions'!$O$13</f>
        <v>1.4727272727272727</v>
      </c>
      <c r="P7" s="61">
        <f>'Wave and Current Conditions'!$AD$13</f>
        <v>7.6416666666666657</v>
      </c>
      <c r="Q7" s="46">
        <v>2</v>
      </c>
      <c r="R7" s="46">
        <f t="shared" si="1"/>
        <v>0</v>
      </c>
      <c r="S7" s="550" t="s">
        <v>205</v>
      </c>
      <c r="T7" s="32">
        <f t="shared" si="2"/>
        <v>0</v>
      </c>
      <c r="U7" s="66">
        <f>'Wave and Current Conditions'!$D$98</f>
        <v>0.12</v>
      </c>
      <c r="V7" s="46">
        <v>400</v>
      </c>
      <c r="W7" s="46">
        <v>600</v>
      </c>
      <c r="X7" s="49">
        <v>0.01</v>
      </c>
      <c r="Y7" s="248"/>
      <c r="Z7" s="239"/>
      <c r="AA7" s="239"/>
      <c r="AB7" s="239" t="str">
        <f t="shared" si="3"/>
        <v>'320000002'</v>
      </c>
      <c r="AC7" s="251" t="str">
        <f>AC6</f>
        <v>'STR'</v>
      </c>
      <c r="AD7" s="239">
        <f t="shared" si="4"/>
        <v>0</v>
      </c>
      <c r="AE7" s="239">
        <f t="shared" si="5"/>
        <v>12</v>
      </c>
      <c r="AF7" s="239">
        <f>AF6</f>
        <v>2</v>
      </c>
      <c r="AG7" s="239" t="str">
        <f t="shared" si="6"/>
        <v>'EOGR'</v>
      </c>
      <c r="AH7" s="239" t="str">
        <f>AH6</f>
        <v>-</v>
      </c>
      <c r="AI7" s="268">
        <f t="shared" si="7"/>
        <v>0</v>
      </c>
      <c r="AJ7" s="249">
        <f t="shared" si="8"/>
        <v>1.4727272727272727</v>
      </c>
      <c r="AK7" s="249">
        <f t="shared" si="9"/>
        <v>7.6416666666666657</v>
      </c>
      <c r="AL7" s="239">
        <f t="shared" si="10"/>
        <v>2.4</v>
      </c>
      <c r="AM7" s="239">
        <f t="shared" si="11"/>
        <v>2</v>
      </c>
      <c r="AN7" s="239">
        <v>0</v>
      </c>
      <c r="AO7" s="239">
        <v>15</v>
      </c>
      <c r="AP7" s="239">
        <f t="shared" si="12"/>
        <v>2.4</v>
      </c>
      <c r="AQ7" s="239">
        <v>0</v>
      </c>
      <c r="AR7" s="239">
        <v>0</v>
      </c>
      <c r="AS7" s="239">
        <f t="shared" si="13"/>
        <v>0</v>
      </c>
      <c r="AT7" s="239">
        <f t="shared" si="14"/>
        <v>0.12</v>
      </c>
      <c r="AU7" s="239" t="s">
        <v>14</v>
      </c>
      <c r="AV7" s="239" t="s">
        <v>15</v>
      </c>
      <c r="AW7" s="239" t="s">
        <v>14</v>
      </c>
      <c r="AX7" s="239" t="s">
        <v>15</v>
      </c>
      <c r="AY7" s="239">
        <v>0</v>
      </c>
      <c r="AZ7" s="239">
        <v>0</v>
      </c>
      <c r="BA7" s="239">
        <f>BA6</f>
        <v>1</v>
      </c>
      <c r="BB7" s="239">
        <f t="shared" si="15"/>
        <v>0</v>
      </c>
      <c r="BC7" s="239">
        <f t="shared" si="16"/>
        <v>1000</v>
      </c>
      <c r="BD7" s="239">
        <v>1</v>
      </c>
      <c r="BE7" s="239">
        <v>1</v>
      </c>
      <c r="BF7" s="239">
        <v>1</v>
      </c>
      <c r="BG7" s="239"/>
      <c r="BH7" s="239">
        <v>1</v>
      </c>
      <c r="BI7" s="239">
        <v>1</v>
      </c>
      <c r="BJ7" s="239">
        <f t="shared" si="17"/>
        <v>400</v>
      </c>
      <c r="BK7" s="239">
        <f t="shared" si="18"/>
        <v>1000</v>
      </c>
      <c r="BL7" s="239">
        <v>0</v>
      </c>
    </row>
    <row r="8" spans="1:67" s="33" customFormat="1" ht="12" customHeight="1" x14ac:dyDescent="0.2">
      <c r="A8" s="45" t="str">
        <f t="shared" si="0"/>
        <v>320000003</v>
      </c>
      <c r="B8" s="46">
        <v>3.2</v>
      </c>
      <c r="C8" s="47" t="s">
        <v>213</v>
      </c>
      <c r="D8" s="46" t="s">
        <v>181</v>
      </c>
      <c r="E8" s="48">
        <v>0</v>
      </c>
      <c r="F8" s="49">
        <v>1.35</v>
      </c>
      <c r="G8" s="46" t="s">
        <v>214</v>
      </c>
      <c r="H8" s="46">
        <v>12</v>
      </c>
      <c r="I8" s="56" t="s">
        <v>56</v>
      </c>
      <c r="J8" s="56" t="s">
        <v>56</v>
      </c>
      <c r="K8" s="46" t="s">
        <v>215</v>
      </c>
      <c r="L8" s="46">
        <v>0</v>
      </c>
      <c r="M8" s="46">
        <f>0</f>
        <v>0</v>
      </c>
      <c r="N8" s="45" t="s">
        <v>210</v>
      </c>
      <c r="O8" s="61">
        <f>'Wave and Current Conditions'!$O$13</f>
        <v>1.4727272727272727</v>
      </c>
      <c r="P8" s="61">
        <f>'Wave and Current Conditions'!$AD$13</f>
        <v>7.6416666666666657</v>
      </c>
      <c r="Q8" s="46">
        <v>3</v>
      </c>
      <c r="R8" s="46">
        <f t="shared" si="1"/>
        <v>0</v>
      </c>
      <c r="S8" s="550" t="s">
        <v>205</v>
      </c>
      <c r="T8" s="32">
        <f t="shared" si="2"/>
        <v>0</v>
      </c>
      <c r="U8" s="66">
        <f>'Wave and Current Conditions'!$D$98</f>
        <v>0.12</v>
      </c>
      <c r="V8" s="46">
        <v>400</v>
      </c>
      <c r="W8" s="46">
        <v>600</v>
      </c>
      <c r="X8" s="49">
        <v>0.01</v>
      </c>
      <c r="Y8" s="248"/>
      <c r="Z8" s="250"/>
      <c r="AA8" s="250"/>
      <c r="AB8" s="239" t="str">
        <f t="shared" si="3"/>
        <v>'320000003'</v>
      </c>
      <c r="AC8" s="251" t="str">
        <f t="shared" ref="AC8:AC71" si="19">AC7</f>
        <v>'STR'</v>
      </c>
      <c r="AD8" s="239">
        <f t="shared" si="4"/>
        <v>0</v>
      </c>
      <c r="AE8" s="239">
        <f t="shared" si="5"/>
        <v>12</v>
      </c>
      <c r="AF8" s="239">
        <f t="shared" ref="AF8:AF71" si="20">AF7</f>
        <v>2</v>
      </c>
      <c r="AG8" s="239" t="str">
        <f t="shared" si="6"/>
        <v>'EOGR'</v>
      </c>
      <c r="AH8" s="239" t="str">
        <f t="shared" ref="AH8:AH71" si="21">AH7</f>
        <v>-</v>
      </c>
      <c r="AI8" s="268">
        <f t="shared" si="7"/>
        <v>0</v>
      </c>
      <c r="AJ8" s="249">
        <f t="shared" si="8"/>
        <v>1.4727272727272727</v>
      </c>
      <c r="AK8" s="249">
        <f t="shared" si="9"/>
        <v>7.6416666666666657</v>
      </c>
      <c r="AL8" s="239">
        <f t="shared" si="10"/>
        <v>2.4</v>
      </c>
      <c r="AM8" s="239">
        <f t="shared" si="11"/>
        <v>3</v>
      </c>
      <c r="AN8" s="239">
        <v>0</v>
      </c>
      <c r="AO8" s="239">
        <v>15</v>
      </c>
      <c r="AP8" s="239">
        <f t="shared" si="12"/>
        <v>2.4</v>
      </c>
      <c r="AQ8" s="239">
        <v>0</v>
      </c>
      <c r="AR8" s="239">
        <v>0</v>
      </c>
      <c r="AS8" s="239">
        <f t="shared" si="13"/>
        <v>0</v>
      </c>
      <c r="AT8" s="239">
        <f t="shared" si="14"/>
        <v>0.12</v>
      </c>
      <c r="AU8" s="239" t="s">
        <v>14</v>
      </c>
      <c r="AV8" s="239" t="s">
        <v>15</v>
      </c>
      <c r="AW8" s="239" t="s">
        <v>14</v>
      </c>
      <c r="AX8" s="239" t="s">
        <v>15</v>
      </c>
      <c r="AY8" s="239">
        <v>0</v>
      </c>
      <c r="AZ8" s="239">
        <v>0</v>
      </c>
      <c r="BA8" s="239">
        <f t="shared" ref="BA8:BA71" si="22">BA7</f>
        <v>1</v>
      </c>
      <c r="BB8" s="239">
        <f t="shared" si="15"/>
        <v>0</v>
      </c>
      <c r="BC8" s="239">
        <f t="shared" si="16"/>
        <v>1000</v>
      </c>
      <c r="BD8" s="239">
        <v>1</v>
      </c>
      <c r="BE8" s="239">
        <v>1</v>
      </c>
      <c r="BF8" s="239">
        <v>1</v>
      </c>
      <c r="BG8" s="239"/>
      <c r="BH8" s="239">
        <v>1</v>
      </c>
      <c r="BI8" s="239">
        <v>1</v>
      </c>
      <c r="BJ8" s="239">
        <f t="shared" si="17"/>
        <v>400</v>
      </c>
      <c r="BK8" s="239">
        <f t="shared" si="18"/>
        <v>1000</v>
      </c>
      <c r="BL8" s="239">
        <v>0</v>
      </c>
    </row>
    <row r="9" spans="1:67" s="32" customFormat="1" ht="12" customHeight="1" x14ac:dyDescent="0.2">
      <c r="A9" s="45" t="str">
        <f t="shared" si="0"/>
        <v>320000004</v>
      </c>
      <c r="B9" s="46">
        <v>3.2</v>
      </c>
      <c r="C9" s="47" t="s">
        <v>213</v>
      </c>
      <c r="D9" s="46" t="s">
        <v>181</v>
      </c>
      <c r="E9" s="48">
        <v>0</v>
      </c>
      <c r="F9" s="49">
        <v>1.35</v>
      </c>
      <c r="G9" s="45" t="s">
        <v>214</v>
      </c>
      <c r="H9" s="46">
        <v>12</v>
      </c>
      <c r="I9" s="56" t="s">
        <v>56</v>
      </c>
      <c r="J9" s="56" t="s">
        <v>56</v>
      </c>
      <c r="K9" s="46" t="s">
        <v>215</v>
      </c>
      <c r="L9" s="46">
        <v>0</v>
      </c>
      <c r="M9" s="46">
        <f>0</f>
        <v>0</v>
      </c>
      <c r="N9" s="45" t="s">
        <v>210</v>
      </c>
      <c r="O9" s="61">
        <f>'Wave and Current Conditions'!$O$13</f>
        <v>1.4727272727272727</v>
      </c>
      <c r="P9" s="61">
        <f>'Wave and Current Conditions'!$AD$13</f>
        <v>7.6416666666666657</v>
      </c>
      <c r="Q9" s="46">
        <v>4</v>
      </c>
      <c r="R9" s="46">
        <f t="shared" si="1"/>
        <v>0</v>
      </c>
      <c r="S9" s="550" t="s">
        <v>205</v>
      </c>
      <c r="T9" s="32">
        <f t="shared" si="2"/>
        <v>0</v>
      </c>
      <c r="U9" s="66">
        <f>'Wave and Current Conditions'!$D$98</f>
        <v>0.12</v>
      </c>
      <c r="V9" s="46">
        <v>400</v>
      </c>
      <c r="W9" s="46">
        <v>600</v>
      </c>
      <c r="X9" s="49">
        <v>0.01</v>
      </c>
      <c r="Y9" s="248"/>
      <c r="Z9" s="239"/>
      <c r="AA9" s="239"/>
      <c r="AB9" s="239" t="str">
        <f t="shared" si="3"/>
        <v>'320000004'</v>
      </c>
      <c r="AC9" s="251" t="str">
        <f t="shared" si="19"/>
        <v>'STR'</v>
      </c>
      <c r="AD9" s="239">
        <f t="shared" si="4"/>
        <v>0</v>
      </c>
      <c r="AE9" s="239">
        <f t="shared" si="5"/>
        <v>12</v>
      </c>
      <c r="AF9" s="239">
        <f t="shared" si="20"/>
        <v>2</v>
      </c>
      <c r="AG9" s="239" t="str">
        <f t="shared" si="6"/>
        <v>'EOGR'</v>
      </c>
      <c r="AH9" s="239" t="str">
        <f t="shared" si="21"/>
        <v>-</v>
      </c>
      <c r="AI9" s="268">
        <f t="shared" si="7"/>
        <v>0</v>
      </c>
      <c r="AJ9" s="249">
        <f t="shared" si="8"/>
        <v>1.4727272727272727</v>
      </c>
      <c r="AK9" s="249">
        <f t="shared" si="9"/>
        <v>7.6416666666666657</v>
      </c>
      <c r="AL9" s="239">
        <f t="shared" si="10"/>
        <v>2.4</v>
      </c>
      <c r="AM9" s="239">
        <f t="shared" si="11"/>
        <v>4</v>
      </c>
      <c r="AN9" s="239">
        <v>0</v>
      </c>
      <c r="AO9" s="239">
        <v>15</v>
      </c>
      <c r="AP9" s="239">
        <f t="shared" si="12"/>
        <v>2.4</v>
      </c>
      <c r="AQ9" s="239">
        <v>0</v>
      </c>
      <c r="AR9" s="239">
        <v>0</v>
      </c>
      <c r="AS9" s="239">
        <f t="shared" si="13"/>
        <v>0</v>
      </c>
      <c r="AT9" s="239">
        <f t="shared" si="14"/>
        <v>0.12</v>
      </c>
      <c r="AU9" s="239" t="s">
        <v>14</v>
      </c>
      <c r="AV9" s="239" t="s">
        <v>15</v>
      </c>
      <c r="AW9" s="239" t="s">
        <v>14</v>
      </c>
      <c r="AX9" s="239" t="s">
        <v>15</v>
      </c>
      <c r="AY9" s="239">
        <v>0</v>
      </c>
      <c r="AZ9" s="239">
        <v>0</v>
      </c>
      <c r="BA9" s="239">
        <f t="shared" si="22"/>
        <v>1</v>
      </c>
      <c r="BB9" s="239">
        <f t="shared" si="15"/>
        <v>0</v>
      </c>
      <c r="BC9" s="239">
        <f t="shared" si="16"/>
        <v>1000</v>
      </c>
      <c r="BD9" s="239">
        <v>1</v>
      </c>
      <c r="BE9" s="239">
        <v>1</v>
      </c>
      <c r="BF9" s="239">
        <v>1</v>
      </c>
      <c r="BG9" s="239"/>
      <c r="BH9" s="239">
        <v>1</v>
      </c>
      <c r="BI9" s="239">
        <v>1</v>
      </c>
      <c r="BJ9" s="239">
        <f t="shared" si="17"/>
        <v>400</v>
      </c>
      <c r="BK9" s="239">
        <f t="shared" si="18"/>
        <v>1000</v>
      </c>
      <c r="BL9" s="239">
        <v>0</v>
      </c>
    </row>
    <row r="10" spans="1:67" s="32" customFormat="1" ht="12" customHeight="1" x14ac:dyDescent="0.2">
      <c r="A10" s="45" t="str">
        <f t="shared" si="0"/>
        <v>320000005</v>
      </c>
      <c r="B10" s="46">
        <v>3.2</v>
      </c>
      <c r="C10" s="47" t="s">
        <v>213</v>
      </c>
      <c r="D10" s="46" t="s">
        <v>181</v>
      </c>
      <c r="E10" s="48">
        <v>0</v>
      </c>
      <c r="F10" s="49">
        <v>1.35</v>
      </c>
      <c r="G10" s="46" t="s">
        <v>214</v>
      </c>
      <c r="H10" s="46">
        <v>12</v>
      </c>
      <c r="I10" s="56" t="s">
        <v>56</v>
      </c>
      <c r="J10" s="56" t="s">
        <v>56</v>
      </c>
      <c r="K10" s="46" t="s">
        <v>215</v>
      </c>
      <c r="L10" s="46">
        <v>0</v>
      </c>
      <c r="M10" s="46">
        <f>0</f>
        <v>0</v>
      </c>
      <c r="N10" s="45" t="s">
        <v>210</v>
      </c>
      <c r="O10" s="61">
        <f>'Wave and Current Conditions'!$O$13</f>
        <v>1.4727272727272727</v>
      </c>
      <c r="P10" s="61">
        <f>'Wave and Current Conditions'!$AD$13</f>
        <v>7.6416666666666657</v>
      </c>
      <c r="Q10" s="46">
        <v>5</v>
      </c>
      <c r="R10" s="46">
        <f t="shared" si="1"/>
        <v>0</v>
      </c>
      <c r="S10" s="550" t="s">
        <v>205</v>
      </c>
      <c r="T10" s="32">
        <f t="shared" si="2"/>
        <v>0</v>
      </c>
      <c r="U10" s="66">
        <f>'Wave and Current Conditions'!$D$98</f>
        <v>0.12</v>
      </c>
      <c r="V10" s="46">
        <v>400</v>
      </c>
      <c r="W10" s="46">
        <v>600</v>
      </c>
      <c r="X10" s="49">
        <v>0.01</v>
      </c>
      <c r="Y10" s="248"/>
      <c r="Z10" s="239"/>
      <c r="AA10" s="239"/>
      <c r="AB10" s="239" t="str">
        <f t="shared" si="3"/>
        <v>'320000005'</v>
      </c>
      <c r="AC10" s="251" t="str">
        <f t="shared" si="19"/>
        <v>'STR'</v>
      </c>
      <c r="AD10" s="239">
        <f t="shared" si="4"/>
        <v>0</v>
      </c>
      <c r="AE10" s="239">
        <f t="shared" si="5"/>
        <v>12</v>
      </c>
      <c r="AF10" s="239">
        <f t="shared" si="20"/>
        <v>2</v>
      </c>
      <c r="AG10" s="239" t="str">
        <f t="shared" si="6"/>
        <v>'EOGR'</v>
      </c>
      <c r="AH10" s="239" t="str">
        <f t="shared" si="21"/>
        <v>-</v>
      </c>
      <c r="AI10" s="268">
        <f t="shared" si="7"/>
        <v>0</v>
      </c>
      <c r="AJ10" s="249">
        <f t="shared" si="8"/>
        <v>1.4727272727272727</v>
      </c>
      <c r="AK10" s="249">
        <f t="shared" si="9"/>
        <v>7.6416666666666657</v>
      </c>
      <c r="AL10" s="239">
        <f t="shared" si="10"/>
        <v>2.4</v>
      </c>
      <c r="AM10" s="239">
        <f t="shared" si="11"/>
        <v>5</v>
      </c>
      <c r="AN10" s="239">
        <v>0</v>
      </c>
      <c r="AO10" s="239">
        <v>15</v>
      </c>
      <c r="AP10" s="239">
        <f t="shared" si="12"/>
        <v>2.4</v>
      </c>
      <c r="AQ10" s="239">
        <v>0</v>
      </c>
      <c r="AR10" s="239">
        <v>0</v>
      </c>
      <c r="AS10" s="239">
        <f t="shared" si="13"/>
        <v>0</v>
      </c>
      <c r="AT10" s="239">
        <f t="shared" si="14"/>
        <v>0.12</v>
      </c>
      <c r="AU10" s="239" t="s">
        <v>14</v>
      </c>
      <c r="AV10" s="239" t="s">
        <v>15</v>
      </c>
      <c r="AW10" s="239" t="s">
        <v>14</v>
      </c>
      <c r="AX10" s="239" t="s">
        <v>15</v>
      </c>
      <c r="AY10" s="239">
        <v>0</v>
      </c>
      <c r="AZ10" s="239">
        <v>0</v>
      </c>
      <c r="BA10" s="239">
        <f t="shared" si="22"/>
        <v>1</v>
      </c>
      <c r="BB10" s="239">
        <f t="shared" si="15"/>
        <v>0</v>
      </c>
      <c r="BC10" s="239">
        <f t="shared" si="16"/>
        <v>1000</v>
      </c>
      <c r="BD10" s="239">
        <v>1</v>
      </c>
      <c r="BE10" s="239">
        <v>1</v>
      </c>
      <c r="BF10" s="239">
        <v>1</v>
      </c>
      <c r="BG10" s="239"/>
      <c r="BH10" s="239">
        <v>1</v>
      </c>
      <c r="BI10" s="239">
        <v>1</v>
      </c>
      <c r="BJ10" s="239">
        <f t="shared" si="17"/>
        <v>400</v>
      </c>
      <c r="BK10" s="239">
        <f t="shared" si="18"/>
        <v>1000</v>
      </c>
      <c r="BL10" s="239">
        <v>0</v>
      </c>
    </row>
    <row r="11" spans="1:67" s="33" customFormat="1" ht="12" customHeight="1" x14ac:dyDescent="0.2">
      <c r="A11" s="50" t="str">
        <f t="shared" si="0"/>
        <v>320000006</v>
      </c>
      <c r="B11" s="46">
        <v>3.2</v>
      </c>
      <c r="C11" s="47" t="s">
        <v>213</v>
      </c>
      <c r="D11" s="51" t="s">
        <v>181</v>
      </c>
      <c r="E11" s="52">
        <v>0</v>
      </c>
      <c r="F11" s="53">
        <v>1.35</v>
      </c>
      <c r="G11" s="51" t="s">
        <v>214</v>
      </c>
      <c r="H11" s="51">
        <v>12</v>
      </c>
      <c r="I11" s="57" t="s">
        <v>56</v>
      </c>
      <c r="J11" s="57" t="s">
        <v>56</v>
      </c>
      <c r="K11" s="51" t="s">
        <v>215</v>
      </c>
      <c r="L11" s="51">
        <v>0</v>
      </c>
      <c r="M11" s="46">
        <f>0</f>
        <v>0</v>
      </c>
      <c r="N11" s="45" t="s">
        <v>210</v>
      </c>
      <c r="O11" s="61">
        <f>'Wave and Current Conditions'!$O$13</f>
        <v>1.4727272727272727</v>
      </c>
      <c r="P11" s="61">
        <f>'Wave and Current Conditions'!$AD$13</f>
        <v>7.6416666666666657</v>
      </c>
      <c r="Q11" s="46">
        <v>6</v>
      </c>
      <c r="R11" s="51">
        <f t="shared" si="1"/>
        <v>0</v>
      </c>
      <c r="S11" s="550" t="s">
        <v>205</v>
      </c>
      <c r="T11" s="33">
        <f t="shared" si="2"/>
        <v>0</v>
      </c>
      <c r="U11" s="66">
        <f>'Wave and Current Conditions'!$D$98</f>
        <v>0.12</v>
      </c>
      <c r="V11" s="46">
        <v>400</v>
      </c>
      <c r="W11" s="46">
        <v>600</v>
      </c>
      <c r="X11" s="53">
        <v>0.01</v>
      </c>
      <c r="Y11" s="252"/>
      <c r="Z11" s="250"/>
      <c r="AA11" s="250"/>
      <c r="AB11" s="239" t="str">
        <f t="shared" si="3"/>
        <v>'320000006'</v>
      </c>
      <c r="AC11" s="251" t="str">
        <f t="shared" si="19"/>
        <v>'STR'</v>
      </c>
      <c r="AD11" s="239">
        <f t="shared" si="4"/>
        <v>0</v>
      </c>
      <c r="AE11" s="239">
        <f t="shared" si="5"/>
        <v>12</v>
      </c>
      <c r="AF11" s="239">
        <f t="shared" si="20"/>
        <v>2</v>
      </c>
      <c r="AG11" s="239" t="str">
        <f t="shared" si="6"/>
        <v>'EOGR'</v>
      </c>
      <c r="AH11" s="239" t="str">
        <f t="shared" si="21"/>
        <v>-</v>
      </c>
      <c r="AI11" s="268">
        <f t="shared" si="7"/>
        <v>0</v>
      </c>
      <c r="AJ11" s="249">
        <f t="shared" si="8"/>
        <v>1.4727272727272727</v>
      </c>
      <c r="AK11" s="249">
        <f t="shared" si="9"/>
        <v>7.6416666666666657</v>
      </c>
      <c r="AL11" s="239">
        <f t="shared" si="10"/>
        <v>2.4</v>
      </c>
      <c r="AM11" s="239">
        <f t="shared" si="11"/>
        <v>6</v>
      </c>
      <c r="AN11" s="239">
        <v>0</v>
      </c>
      <c r="AO11" s="239">
        <v>15</v>
      </c>
      <c r="AP11" s="239">
        <f t="shared" si="12"/>
        <v>2.4</v>
      </c>
      <c r="AQ11" s="239">
        <v>0</v>
      </c>
      <c r="AR11" s="239">
        <v>0</v>
      </c>
      <c r="AS11" s="239">
        <f t="shared" si="13"/>
        <v>0</v>
      </c>
      <c r="AT11" s="239">
        <f t="shared" si="14"/>
        <v>0.12</v>
      </c>
      <c r="AU11" s="239" t="s">
        <v>14</v>
      </c>
      <c r="AV11" s="239" t="s">
        <v>15</v>
      </c>
      <c r="AW11" s="239" t="s">
        <v>14</v>
      </c>
      <c r="AX11" s="239" t="s">
        <v>15</v>
      </c>
      <c r="AY11" s="239">
        <v>0</v>
      </c>
      <c r="AZ11" s="239">
        <v>0</v>
      </c>
      <c r="BA11" s="239">
        <f t="shared" si="22"/>
        <v>1</v>
      </c>
      <c r="BB11" s="239">
        <f t="shared" si="15"/>
        <v>0</v>
      </c>
      <c r="BC11" s="239">
        <f t="shared" si="16"/>
        <v>1000</v>
      </c>
      <c r="BD11" s="239">
        <v>1</v>
      </c>
      <c r="BE11" s="239">
        <v>1</v>
      </c>
      <c r="BF11" s="239">
        <v>1</v>
      </c>
      <c r="BG11" s="239"/>
      <c r="BH11" s="239">
        <v>1</v>
      </c>
      <c r="BI11" s="239">
        <v>1</v>
      </c>
      <c r="BJ11" s="239">
        <f t="shared" si="17"/>
        <v>400</v>
      </c>
      <c r="BK11" s="239">
        <f t="shared" si="18"/>
        <v>1000</v>
      </c>
      <c r="BL11" s="239">
        <v>0</v>
      </c>
    </row>
    <row r="12" spans="1:67" s="32" customFormat="1" ht="12" customHeight="1" x14ac:dyDescent="0.2">
      <c r="A12" s="45" t="str">
        <f t="shared" si="0"/>
        <v>320003007</v>
      </c>
      <c r="B12" s="46">
        <v>3.2</v>
      </c>
      <c r="C12" s="47" t="s">
        <v>213</v>
      </c>
      <c r="D12" s="46" t="s">
        <v>181</v>
      </c>
      <c r="E12" s="48">
        <v>0</v>
      </c>
      <c r="F12" s="49">
        <v>1.35</v>
      </c>
      <c r="G12" s="46" t="s">
        <v>214</v>
      </c>
      <c r="H12" s="46">
        <v>12</v>
      </c>
      <c r="I12" s="56" t="s">
        <v>56</v>
      </c>
      <c r="J12" s="56" t="s">
        <v>56</v>
      </c>
      <c r="K12" s="46" t="s">
        <v>215</v>
      </c>
      <c r="L12" s="46">
        <v>30</v>
      </c>
      <c r="M12" s="46">
        <f>0</f>
        <v>0</v>
      </c>
      <c r="N12" s="45" t="s">
        <v>210</v>
      </c>
      <c r="O12" s="61">
        <f>'Wave and Current Conditions'!$O$13</f>
        <v>1.4727272727272727</v>
      </c>
      <c r="P12" s="61">
        <f>'Wave and Current Conditions'!$AD$13</f>
        <v>7.6416666666666657</v>
      </c>
      <c r="Q12" s="46">
        <v>7</v>
      </c>
      <c r="R12" s="46">
        <f t="shared" si="1"/>
        <v>30</v>
      </c>
      <c r="S12" s="550" t="s">
        <v>205</v>
      </c>
      <c r="T12" s="32">
        <f t="shared" si="2"/>
        <v>30</v>
      </c>
      <c r="U12" s="66">
        <f>'Wave and Current Conditions'!$D$98</f>
        <v>0.12</v>
      </c>
      <c r="V12" s="46">
        <v>400</v>
      </c>
      <c r="W12" s="46">
        <v>600</v>
      </c>
      <c r="X12" s="49">
        <v>0.01</v>
      </c>
      <c r="Y12" s="248"/>
      <c r="Z12" s="239"/>
      <c r="AA12" s="239"/>
      <c r="AB12" s="239" t="str">
        <f t="shared" si="3"/>
        <v>'320003007'</v>
      </c>
      <c r="AC12" s="251" t="str">
        <f t="shared" si="19"/>
        <v>'STR'</v>
      </c>
      <c r="AD12" s="239">
        <f t="shared" si="4"/>
        <v>30</v>
      </c>
      <c r="AE12" s="239">
        <f t="shared" si="5"/>
        <v>12</v>
      </c>
      <c r="AF12" s="239">
        <f t="shared" si="20"/>
        <v>2</v>
      </c>
      <c r="AG12" s="239" t="str">
        <f t="shared" si="6"/>
        <v>'EOGR'</v>
      </c>
      <c r="AH12" s="239" t="str">
        <f t="shared" si="21"/>
        <v>-</v>
      </c>
      <c r="AI12" s="268">
        <f t="shared" si="7"/>
        <v>30</v>
      </c>
      <c r="AJ12" s="249">
        <f t="shared" si="8"/>
        <v>1.4727272727272727</v>
      </c>
      <c r="AK12" s="249">
        <f t="shared" si="9"/>
        <v>7.6416666666666657</v>
      </c>
      <c r="AL12" s="239">
        <f t="shared" si="10"/>
        <v>2.4</v>
      </c>
      <c r="AM12" s="239">
        <f t="shared" si="11"/>
        <v>7</v>
      </c>
      <c r="AN12" s="239">
        <v>0</v>
      </c>
      <c r="AO12" s="239">
        <v>15</v>
      </c>
      <c r="AP12" s="239">
        <f t="shared" si="12"/>
        <v>2.4</v>
      </c>
      <c r="AQ12" s="239">
        <v>0</v>
      </c>
      <c r="AR12" s="239">
        <v>0</v>
      </c>
      <c r="AS12" s="239">
        <f t="shared" si="13"/>
        <v>30</v>
      </c>
      <c r="AT12" s="239">
        <f t="shared" si="14"/>
        <v>0.12</v>
      </c>
      <c r="AU12" s="239" t="s">
        <v>14</v>
      </c>
      <c r="AV12" s="239" t="s">
        <v>15</v>
      </c>
      <c r="AW12" s="239" t="s">
        <v>14</v>
      </c>
      <c r="AX12" s="239" t="s">
        <v>15</v>
      </c>
      <c r="AY12" s="239">
        <v>0</v>
      </c>
      <c r="AZ12" s="239">
        <v>0</v>
      </c>
      <c r="BA12" s="239">
        <f t="shared" si="22"/>
        <v>1</v>
      </c>
      <c r="BB12" s="239">
        <f t="shared" si="15"/>
        <v>0</v>
      </c>
      <c r="BC12" s="239">
        <f t="shared" si="16"/>
        <v>1000</v>
      </c>
      <c r="BD12" s="239">
        <v>1</v>
      </c>
      <c r="BE12" s="239">
        <v>1</v>
      </c>
      <c r="BF12" s="239">
        <v>1</v>
      </c>
      <c r="BG12" s="239"/>
      <c r="BH12" s="239">
        <v>1</v>
      </c>
      <c r="BI12" s="239">
        <v>1</v>
      </c>
      <c r="BJ12" s="239">
        <f t="shared" si="17"/>
        <v>400</v>
      </c>
      <c r="BK12" s="239">
        <f t="shared" si="18"/>
        <v>1000</v>
      </c>
      <c r="BL12" s="239">
        <v>0</v>
      </c>
    </row>
    <row r="13" spans="1:67" s="32" customFormat="1" ht="12" customHeight="1" x14ac:dyDescent="0.2">
      <c r="A13" s="45" t="str">
        <f t="shared" si="0"/>
        <v>320003008</v>
      </c>
      <c r="B13" s="46">
        <v>3.2</v>
      </c>
      <c r="C13" s="47" t="s">
        <v>213</v>
      </c>
      <c r="D13" s="46" t="s">
        <v>181</v>
      </c>
      <c r="E13" s="48">
        <v>0</v>
      </c>
      <c r="F13" s="49">
        <v>1.35</v>
      </c>
      <c r="G13" s="46" t="s">
        <v>214</v>
      </c>
      <c r="H13" s="46">
        <v>12</v>
      </c>
      <c r="I13" s="56" t="s">
        <v>56</v>
      </c>
      <c r="J13" s="56" t="s">
        <v>56</v>
      </c>
      <c r="K13" s="46" t="s">
        <v>215</v>
      </c>
      <c r="L13" s="46">
        <v>30</v>
      </c>
      <c r="M13" s="46">
        <f>0</f>
        <v>0</v>
      </c>
      <c r="N13" s="45" t="s">
        <v>210</v>
      </c>
      <c r="O13" s="61">
        <f>'Wave and Current Conditions'!$O$13</f>
        <v>1.4727272727272727</v>
      </c>
      <c r="P13" s="61">
        <f>'Wave and Current Conditions'!$AD$13</f>
        <v>7.6416666666666657</v>
      </c>
      <c r="Q13" s="46">
        <v>8</v>
      </c>
      <c r="R13" s="46">
        <f t="shared" si="1"/>
        <v>30</v>
      </c>
      <c r="S13" s="550" t="s">
        <v>205</v>
      </c>
      <c r="T13" s="32">
        <f t="shared" si="2"/>
        <v>30</v>
      </c>
      <c r="U13" s="66">
        <f>'Wave and Current Conditions'!$D$98</f>
        <v>0.12</v>
      </c>
      <c r="V13" s="46">
        <v>400</v>
      </c>
      <c r="W13" s="46">
        <v>600</v>
      </c>
      <c r="X13" s="49">
        <v>0.01</v>
      </c>
      <c r="Y13" s="248"/>
      <c r="Z13" s="239"/>
      <c r="AA13" s="239"/>
      <c r="AB13" s="239" t="str">
        <f t="shared" si="3"/>
        <v>'320003008'</v>
      </c>
      <c r="AC13" s="251" t="str">
        <f t="shared" si="19"/>
        <v>'STR'</v>
      </c>
      <c r="AD13" s="239">
        <f t="shared" si="4"/>
        <v>30</v>
      </c>
      <c r="AE13" s="239">
        <f t="shared" si="5"/>
        <v>12</v>
      </c>
      <c r="AF13" s="239">
        <f t="shared" si="20"/>
        <v>2</v>
      </c>
      <c r="AG13" s="239" t="str">
        <f t="shared" si="6"/>
        <v>'EOGR'</v>
      </c>
      <c r="AH13" s="239" t="str">
        <f t="shared" si="21"/>
        <v>-</v>
      </c>
      <c r="AI13" s="268">
        <f t="shared" si="7"/>
        <v>30</v>
      </c>
      <c r="AJ13" s="249">
        <f t="shared" si="8"/>
        <v>1.4727272727272727</v>
      </c>
      <c r="AK13" s="249">
        <f t="shared" si="9"/>
        <v>7.6416666666666657</v>
      </c>
      <c r="AL13" s="239">
        <f t="shared" si="10"/>
        <v>2.4</v>
      </c>
      <c r="AM13" s="239">
        <f t="shared" si="11"/>
        <v>8</v>
      </c>
      <c r="AN13" s="239">
        <v>0</v>
      </c>
      <c r="AO13" s="239">
        <v>15</v>
      </c>
      <c r="AP13" s="239">
        <f t="shared" si="12"/>
        <v>2.4</v>
      </c>
      <c r="AQ13" s="239">
        <v>0</v>
      </c>
      <c r="AR13" s="239">
        <v>0</v>
      </c>
      <c r="AS13" s="239">
        <f t="shared" si="13"/>
        <v>30</v>
      </c>
      <c r="AT13" s="239">
        <f t="shared" si="14"/>
        <v>0.12</v>
      </c>
      <c r="AU13" s="239" t="s">
        <v>14</v>
      </c>
      <c r="AV13" s="239" t="s">
        <v>15</v>
      </c>
      <c r="AW13" s="239" t="s">
        <v>14</v>
      </c>
      <c r="AX13" s="239" t="s">
        <v>15</v>
      </c>
      <c r="AY13" s="239">
        <v>0</v>
      </c>
      <c r="AZ13" s="239">
        <v>0</v>
      </c>
      <c r="BA13" s="239">
        <f t="shared" si="22"/>
        <v>1</v>
      </c>
      <c r="BB13" s="239">
        <f t="shared" si="15"/>
        <v>0</v>
      </c>
      <c r="BC13" s="239">
        <f t="shared" si="16"/>
        <v>1000</v>
      </c>
      <c r="BD13" s="239">
        <v>1</v>
      </c>
      <c r="BE13" s="239">
        <v>1</v>
      </c>
      <c r="BF13" s="239">
        <v>1</v>
      </c>
      <c r="BG13" s="239"/>
      <c r="BH13" s="239">
        <v>1</v>
      </c>
      <c r="BI13" s="239">
        <v>1</v>
      </c>
      <c r="BJ13" s="239">
        <f t="shared" si="17"/>
        <v>400</v>
      </c>
      <c r="BK13" s="239">
        <f t="shared" si="18"/>
        <v>1000</v>
      </c>
      <c r="BL13" s="239">
        <v>0</v>
      </c>
    </row>
    <row r="14" spans="1:67" s="33" customFormat="1" ht="12" customHeight="1" x14ac:dyDescent="0.2">
      <c r="A14" s="45" t="str">
        <f t="shared" si="0"/>
        <v>320003009</v>
      </c>
      <c r="B14" s="46">
        <v>3.2</v>
      </c>
      <c r="C14" s="47" t="s">
        <v>213</v>
      </c>
      <c r="D14" s="46" t="s">
        <v>181</v>
      </c>
      <c r="E14" s="48">
        <v>0</v>
      </c>
      <c r="F14" s="49">
        <v>1.35</v>
      </c>
      <c r="G14" s="46" t="s">
        <v>214</v>
      </c>
      <c r="H14" s="46">
        <v>12</v>
      </c>
      <c r="I14" s="56" t="s">
        <v>56</v>
      </c>
      <c r="J14" s="56" t="s">
        <v>56</v>
      </c>
      <c r="K14" s="46" t="s">
        <v>215</v>
      </c>
      <c r="L14" s="46">
        <v>30</v>
      </c>
      <c r="M14" s="46">
        <f>0</f>
        <v>0</v>
      </c>
      <c r="N14" s="45" t="s">
        <v>210</v>
      </c>
      <c r="O14" s="61">
        <f>'Wave and Current Conditions'!$O$13</f>
        <v>1.4727272727272727</v>
      </c>
      <c r="P14" s="61">
        <f>'Wave and Current Conditions'!$AD$13</f>
        <v>7.6416666666666657</v>
      </c>
      <c r="Q14" s="46">
        <v>9</v>
      </c>
      <c r="R14" s="46">
        <f t="shared" si="1"/>
        <v>30</v>
      </c>
      <c r="S14" s="550" t="s">
        <v>205</v>
      </c>
      <c r="T14" s="32">
        <f t="shared" si="2"/>
        <v>30</v>
      </c>
      <c r="U14" s="66">
        <f>'Wave and Current Conditions'!$D$98</f>
        <v>0.12</v>
      </c>
      <c r="V14" s="46">
        <v>400</v>
      </c>
      <c r="W14" s="46">
        <v>600</v>
      </c>
      <c r="X14" s="49">
        <v>0.01</v>
      </c>
      <c r="Y14" s="248"/>
      <c r="Z14" s="250"/>
      <c r="AA14" s="250"/>
      <c r="AB14" s="239" t="str">
        <f t="shared" si="3"/>
        <v>'320003009'</v>
      </c>
      <c r="AC14" s="251" t="str">
        <f t="shared" si="19"/>
        <v>'STR'</v>
      </c>
      <c r="AD14" s="239">
        <f t="shared" si="4"/>
        <v>30</v>
      </c>
      <c r="AE14" s="239">
        <f t="shared" si="5"/>
        <v>12</v>
      </c>
      <c r="AF14" s="239">
        <f t="shared" si="20"/>
        <v>2</v>
      </c>
      <c r="AG14" s="239" t="str">
        <f t="shared" si="6"/>
        <v>'EOGR'</v>
      </c>
      <c r="AH14" s="239" t="str">
        <f t="shared" si="21"/>
        <v>-</v>
      </c>
      <c r="AI14" s="268">
        <f t="shared" si="7"/>
        <v>30</v>
      </c>
      <c r="AJ14" s="249">
        <f t="shared" si="8"/>
        <v>1.4727272727272727</v>
      </c>
      <c r="AK14" s="249">
        <f t="shared" si="9"/>
        <v>7.6416666666666657</v>
      </c>
      <c r="AL14" s="239">
        <f t="shared" si="10"/>
        <v>2.4</v>
      </c>
      <c r="AM14" s="239">
        <f t="shared" si="11"/>
        <v>9</v>
      </c>
      <c r="AN14" s="239">
        <v>0</v>
      </c>
      <c r="AO14" s="239">
        <v>15</v>
      </c>
      <c r="AP14" s="239">
        <f t="shared" si="12"/>
        <v>2.4</v>
      </c>
      <c r="AQ14" s="239">
        <v>0</v>
      </c>
      <c r="AR14" s="239">
        <v>0</v>
      </c>
      <c r="AS14" s="239">
        <f t="shared" si="13"/>
        <v>30</v>
      </c>
      <c r="AT14" s="239">
        <f t="shared" si="14"/>
        <v>0.12</v>
      </c>
      <c r="AU14" s="239" t="s">
        <v>14</v>
      </c>
      <c r="AV14" s="239" t="s">
        <v>15</v>
      </c>
      <c r="AW14" s="239" t="s">
        <v>14</v>
      </c>
      <c r="AX14" s="239" t="s">
        <v>15</v>
      </c>
      <c r="AY14" s="239">
        <v>0</v>
      </c>
      <c r="AZ14" s="239">
        <v>0</v>
      </c>
      <c r="BA14" s="239">
        <f t="shared" si="22"/>
        <v>1</v>
      </c>
      <c r="BB14" s="239">
        <f t="shared" si="15"/>
        <v>0</v>
      </c>
      <c r="BC14" s="239">
        <f t="shared" si="16"/>
        <v>1000</v>
      </c>
      <c r="BD14" s="239">
        <v>1</v>
      </c>
      <c r="BE14" s="239">
        <v>1</v>
      </c>
      <c r="BF14" s="239">
        <v>1</v>
      </c>
      <c r="BG14" s="239"/>
      <c r="BH14" s="239">
        <v>1</v>
      </c>
      <c r="BI14" s="239">
        <v>1</v>
      </c>
      <c r="BJ14" s="239">
        <f t="shared" si="17"/>
        <v>400</v>
      </c>
      <c r="BK14" s="239">
        <f t="shared" si="18"/>
        <v>1000</v>
      </c>
      <c r="BL14" s="239">
        <v>0</v>
      </c>
    </row>
    <row r="15" spans="1:67" s="32" customFormat="1" ht="12" customHeight="1" x14ac:dyDescent="0.2">
      <c r="A15" s="45" t="str">
        <f t="shared" si="0"/>
        <v>320003010</v>
      </c>
      <c r="B15" s="46">
        <v>3.2</v>
      </c>
      <c r="C15" s="47" t="s">
        <v>213</v>
      </c>
      <c r="D15" s="46" t="s">
        <v>181</v>
      </c>
      <c r="E15" s="48">
        <v>0</v>
      </c>
      <c r="F15" s="49">
        <v>1.35</v>
      </c>
      <c r="G15" s="45" t="s">
        <v>214</v>
      </c>
      <c r="H15" s="46">
        <v>12</v>
      </c>
      <c r="I15" s="56" t="s">
        <v>56</v>
      </c>
      <c r="J15" s="56" t="s">
        <v>56</v>
      </c>
      <c r="K15" s="46" t="s">
        <v>215</v>
      </c>
      <c r="L15" s="46">
        <v>30</v>
      </c>
      <c r="M15" s="46">
        <f>0</f>
        <v>0</v>
      </c>
      <c r="N15" s="45" t="s">
        <v>210</v>
      </c>
      <c r="O15" s="61">
        <f>'Wave and Current Conditions'!$O$13</f>
        <v>1.4727272727272727</v>
      </c>
      <c r="P15" s="61">
        <f>'Wave and Current Conditions'!$AD$13</f>
        <v>7.6416666666666657</v>
      </c>
      <c r="Q15" s="46">
        <v>10</v>
      </c>
      <c r="R15" s="46">
        <f t="shared" si="1"/>
        <v>30</v>
      </c>
      <c r="S15" s="550" t="s">
        <v>205</v>
      </c>
      <c r="T15" s="32">
        <f t="shared" si="2"/>
        <v>30</v>
      </c>
      <c r="U15" s="66">
        <f>'Wave and Current Conditions'!$D$98</f>
        <v>0.12</v>
      </c>
      <c r="V15" s="46">
        <v>400</v>
      </c>
      <c r="W15" s="46">
        <v>600</v>
      </c>
      <c r="X15" s="49">
        <v>0.01</v>
      </c>
      <c r="Y15" s="248"/>
      <c r="Z15" s="239"/>
      <c r="AA15" s="239"/>
      <c r="AB15" s="239" t="str">
        <f t="shared" si="3"/>
        <v>'320003010'</v>
      </c>
      <c r="AC15" s="251" t="str">
        <f t="shared" si="19"/>
        <v>'STR'</v>
      </c>
      <c r="AD15" s="239">
        <f t="shared" si="4"/>
        <v>30</v>
      </c>
      <c r="AE15" s="239">
        <f t="shared" si="5"/>
        <v>12</v>
      </c>
      <c r="AF15" s="239">
        <f t="shared" si="20"/>
        <v>2</v>
      </c>
      <c r="AG15" s="239" t="str">
        <f t="shared" si="6"/>
        <v>'EOGR'</v>
      </c>
      <c r="AH15" s="239" t="str">
        <f t="shared" si="21"/>
        <v>-</v>
      </c>
      <c r="AI15" s="268">
        <f t="shared" si="7"/>
        <v>30</v>
      </c>
      <c r="AJ15" s="249">
        <f t="shared" si="8"/>
        <v>1.4727272727272727</v>
      </c>
      <c r="AK15" s="249">
        <f t="shared" si="9"/>
        <v>7.6416666666666657</v>
      </c>
      <c r="AL15" s="239">
        <f t="shared" si="10"/>
        <v>2.4</v>
      </c>
      <c r="AM15" s="239">
        <f t="shared" si="11"/>
        <v>10</v>
      </c>
      <c r="AN15" s="239">
        <v>0</v>
      </c>
      <c r="AO15" s="239">
        <v>15</v>
      </c>
      <c r="AP15" s="239">
        <f t="shared" si="12"/>
        <v>2.4</v>
      </c>
      <c r="AQ15" s="239">
        <v>0</v>
      </c>
      <c r="AR15" s="239">
        <v>0</v>
      </c>
      <c r="AS15" s="239">
        <f t="shared" si="13"/>
        <v>30</v>
      </c>
      <c r="AT15" s="239">
        <f t="shared" si="14"/>
        <v>0.12</v>
      </c>
      <c r="AU15" s="239" t="s">
        <v>14</v>
      </c>
      <c r="AV15" s="239" t="s">
        <v>15</v>
      </c>
      <c r="AW15" s="239" t="s">
        <v>14</v>
      </c>
      <c r="AX15" s="239" t="s">
        <v>15</v>
      </c>
      <c r="AY15" s="239">
        <v>0</v>
      </c>
      <c r="AZ15" s="239">
        <v>0</v>
      </c>
      <c r="BA15" s="239">
        <f t="shared" si="22"/>
        <v>1</v>
      </c>
      <c r="BB15" s="239">
        <f t="shared" si="15"/>
        <v>0</v>
      </c>
      <c r="BC15" s="239">
        <f t="shared" si="16"/>
        <v>1000</v>
      </c>
      <c r="BD15" s="239">
        <v>1</v>
      </c>
      <c r="BE15" s="239">
        <v>1</v>
      </c>
      <c r="BF15" s="239">
        <v>1</v>
      </c>
      <c r="BG15" s="239"/>
      <c r="BH15" s="239">
        <v>1</v>
      </c>
      <c r="BI15" s="239">
        <v>1</v>
      </c>
      <c r="BJ15" s="239">
        <f t="shared" si="17"/>
        <v>400</v>
      </c>
      <c r="BK15" s="239">
        <f t="shared" si="18"/>
        <v>1000</v>
      </c>
      <c r="BL15" s="239">
        <v>0</v>
      </c>
    </row>
    <row r="16" spans="1:67" s="32" customFormat="1" ht="12" customHeight="1" x14ac:dyDescent="0.2">
      <c r="A16" s="45" t="str">
        <f t="shared" si="0"/>
        <v>320003011</v>
      </c>
      <c r="B16" s="46">
        <v>3.2</v>
      </c>
      <c r="C16" s="47" t="s">
        <v>213</v>
      </c>
      <c r="D16" s="46" t="s">
        <v>181</v>
      </c>
      <c r="E16" s="48">
        <v>0</v>
      </c>
      <c r="F16" s="49">
        <v>1.35</v>
      </c>
      <c r="G16" s="46" t="s">
        <v>214</v>
      </c>
      <c r="H16" s="46">
        <v>12</v>
      </c>
      <c r="I16" s="56" t="s">
        <v>56</v>
      </c>
      <c r="J16" s="56" t="s">
        <v>56</v>
      </c>
      <c r="K16" s="46" t="s">
        <v>215</v>
      </c>
      <c r="L16" s="46">
        <v>30</v>
      </c>
      <c r="M16" s="46">
        <f>0</f>
        <v>0</v>
      </c>
      <c r="N16" s="45" t="s">
        <v>210</v>
      </c>
      <c r="O16" s="61">
        <f>'Wave and Current Conditions'!$O$13</f>
        <v>1.4727272727272727</v>
      </c>
      <c r="P16" s="61">
        <f>'Wave and Current Conditions'!$AD$13</f>
        <v>7.6416666666666657</v>
      </c>
      <c r="Q16" s="46">
        <v>11</v>
      </c>
      <c r="R16" s="46">
        <f t="shared" si="1"/>
        <v>30</v>
      </c>
      <c r="S16" s="550" t="s">
        <v>205</v>
      </c>
      <c r="T16" s="32">
        <f t="shared" si="2"/>
        <v>30</v>
      </c>
      <c r="U16" s="66">
        <f>'Wave and Current Conditions'!$D$98</f>
        <v>0.12</v>
      </c>
      <c r="V16" s="46">
        <v>400</v>
      </c>
      <c r="W16" s="46">
        <v>600</v>
      </c>
      <c r="X16" s="49">
        <v>0.01</v>
      </c>
      <c r="Y16" s="248"/>
      <c r="Z16" s="239"/>
      <c r="AA16" s="239"/>
      <c r="AB16" s="239" t="str">
        <f t="shared" si="3"/>
        <v>'320003011'</v>
      </c>
      <c r="AC16" s="251" t="str">
        <f t="shared" si="19"/>
        <v>'STR'</v>
      </c>
      <c r="AD16" s="239">
        <f t="shared" si="4"/>
        <v>30</v>
      </c>
      <c r="AE16" s="239">
        <f t="shared" si="5"/>
        <v>12</v>
      </c>
      <c r="AF16" s="239">
        <f t="shared" si="20"/>
        <v>2</v>
      </c>
      <c r="AG16" s="239" t="str">
        <f t="shared" si="6"/>
        <v>'EOGR'</v>
      </c>
      <c r="AH16" s="239" t="str">
        <f t="shared" si="21"/>
        <v>-</v>
      </c>
      <c r="AI16" s="268">
        <f t="shared" si="7"/>
        <v>30</v>
      </c>
      <c r="AJ16" s="249">
        <f t="shared" si="8"/>
        <v>1.4727272727272727</v>
      </c>
      <c r="AK16" s="249">
        <f t="shared" si="9"/>
        <v>7.6416666666666657</v>
      </c>
      <c r="AL16" s="239">
        <f t="shared" si="10"/>
        <v>2.4</v>
      </c>
      <c r="AM16" s="239">
        <f t="shared" si="11"/>
        <v>11</v>
      </c>
      <c r="AN16" s="239">
        <v>0</v>
      </c>
      <c r="AO16" s="239">
        <v>15</v>
      </c>
      <c r="AP16" s="239">
        <f t="shared" si="12"/>
        <v>2.4</v>
      </c>
      <c r="AQ16" s="239">
        <v>0</v>
      </c>
      <c r="AR16" s="239">
        <v>0</v>
      </c>
      <c r="AS16" s="239">
        <f t="shared" si="13"/>
        <v>30</v>
      </c>
      <c r="AT16" s="239">
        <f t="shared" si="14"/>
        <v>0.12</v>
      </c>
      <c r="AU16" s="239" t="s">
        <v>14</v>
      </c>
      <c r="AV16" s="239" t="s">
        <v>15</v>
      </c>
      <c r="AW16" s="239" t="s">
        <v>14</v>
      </c>
      <c r="AX16" s="239" t="s">
        <v>15</v>
      </c>
      <c r="AY16" s="239">
        <v>0</v>
      </c>
      <c r="AZ16" s="239">
        <v>0</v>
      </c>
      <c r="BA16" s="239">
        <f t="shared" si="22"/>
        <v>1</v>
      </c>
      <c r="BB16" s="239">
        <f t="shared" si="15"/>
        <v>0</v>
      </c>
      <c r="BC16" s="239">
        <f t="shared" si="16"/>
        <v>1000</v>
      </c>
      <c r="BD16" s="239">
        <v>1</v>
      </c>
      <c r="BE16" s="239">
        <v>1</v>
      </c>
      <c r="BF16" s="239">
        <v>1</v>
      </c>
      <c r="BG16" s="239"/>
      <c r="BH16" s="239">
        <v>1</v>
      </c>
      <c r="BI16" s="239">
        <v>1</v>
      </c>
      <c r="BJ16" s="239">
        <f t="shared" si="17"/>
        <v>400</v>
      </c>
      <c r="BK16" s="239">
        <f t="shared" si="18"/>
        <v>1000</v>
      </c>
      <c r="BL16" s="239">
        <v>0</v>
      </c>
    </row>
    <row r="17" spans="1:64" s="33" customFormat="1" ht="12" customHeight="1" x14ac:dyDescent="0.2">
      <c r="A17" s="50" t="str">
        <f t="shared" si="0"/>
        <v>320003012</v>
      </c>
      <c r="B17" s="46">
        <v>3.2</v>
      </c>
      <c r="C17" s="47" t="s">
        <v>213</v>
      </c>
      <c r="D17" s="51" t="s">
        <v>181</v>
      </c>
      <c r="E17" s="52">
        <v>0</v>
      </c>
      <c r="F17" s="53">
        <v>1.35</v>
      </c>
      <c r="G17" s="51" t="s">
        <v>214</v>
      </c>
      <c r="H17" s="51">
        <v>12</v>
      </c>
      <c r="I17" s="57" t="s">
        <v>56</v>
      </c>
      <c r="J17" s="57" t="s">
        <v>56</v>
      </c>
      <c r="K17" s="51" t="s">
        <v>215</v>
      </c>
      <c r="L17" s="51">
        <v>30</v>
      </c>
      <c r="M17" s="46">
        <f>0</f>
        <v>0</v>
      </c>
      <c r="N17" s="45" t="s">
        <v>210</v>
      </c>
      <c r="O17" s="61">
        <f>'Wave and Current Conditions'!$O$13</f>
        <v>1.4727272727272727</v>
      </c>
      <c r="P17" s="61">
        <f>'Wave and Current Conditions'!$AD$13</f>
        <v>7.6416666666666657</v>
      </c>
      <c r="Q17" s="46">
        <v>12</v>
      </c>
      <c r="R17" s="51">
        <f t="shared" si="1"/>
        <v>30</v>
      </c>
      <c r="S17" s="550" t="s">
        <v>205</v>
      </c>
      <c r="T17" s="33">
        <f t="shared" si="2"/>
        <v>30</v>
      </c>
      <c r="U17" s="66">
        <f>'Wave and Current Conditions'!$D$98</f>
        <v>0.12</v>
      </c>
      <c r="V17" s="46">
        <v>400</v>
      </c>
      <c r="W17" s="46">
        <v>600</v>
      </c>
      <c r="X17" s="53">
        <v>0.01</v>
      </c>
      <c r="Y17" s="252"/>
      <c r="Z17" s="250"/>
      <c r="AA17" s="250"/>
      <c r="AB17" s="239" t="str">
        <f t="shared" si="3"/>
        <v>'320003012'</v>
      </c>
      <c r="AC17" s="251" t="str">
        <f t="shared" si="19"/>
        <v>'STR'</v>
      </c>
      <c r="AD17" s="239">
        <f t="shared" si="4"/>
        <v>30</v>
      </c>
      <c r="AE17" s="239">
        <f t="shared" si="5"/>
        <v>12</v>
      </c>
      <c r="AF17" s="239">
        <f t="shared" si="20"/>
        <v>2</v>
      </c>
      <c r="AG17" s="239" t="str">
        <f t="shared" si="6"/>
        <v>'EOGR'</v>
      </c>
      <c r="AH17" s="239" t="str">
        <f t="shared" si="21"/>
        <v>-</v>
      </c>
      <c r="AI17" s="268">
        <f t="shared" si="7"/>
        <v>30</v>
      </c>
      <c r="AJ17" s="249">
        <f t="shared" si="8"/>
        <v>1.4727272727272727</v>
      </c>
      <c r="AK17" s="249">
        <f t="shared" si="9"/>
        <v>7.6416666666666657</v>
      </c>
      <c r="AL17" s="239">
        <f t="shared" si="10"/>
        <v>2.4</v>
      </c>
      <c r="AM17" s="239">
        <f t="shared" si="11"/>
        <v>12</v>
      </c>
      <c r="AN17" s="239">
        <v>0</v>
      </c>
      <c r="AO17" s="239">
        <v>15</v>
      </c>
      <c r="AP17" s="239">
        <f t="shared" si="12"/>
        <v>2.4</v>
      </c>
      <c r="AQ17" s="239">
        <v>0</v>
      </c>
      <c r="AR17" s="239">
        <v>0</v>
      </c>
      <c r="AS17" s="239">
        <f t="shared" si="13"/>
        <v>30</v>
      </c>
      <c r="AT17" s="239">
        <f t="shared" si="14"/>
        <v>0.12</v>
      </c>
      <c r="AU17" s="239" t="s">
        <v>14</v>
      </c>
      <c r="AV17" s="239" t="s">
        <v>15</v>
      </c>
      <c r="AW17" s="239" t="s">
        <v>14</v>
      </c>
      <c r="AX17" s="239" t="s">
        <v>15</v>
      </c>
      <c r="AY17" s="239">
        <v>0</v>
      </c>
      <c r="AZ17" s="239">
        <v>0</v>
      </c>
      <c r="BA17" s="239">
        <f t="shared" si="22"/>
        <v>1</v>
      </c>
      <c r="BB17" s="239">
        <f t="shared" si="15"/>
        <v>0</v>
      </c>
      <c r="BC17" s="239">
        <f t="shared" si="16"/>
        <v>1000</v>
      </c>
      <c r="BD17" s="239">
        <v>1</v>
      </c>
      <c r="BE17" s="239">
        <v>1</v>
      </c>
      <c r="BF17" s="239">
        <v>1</v>
      </c>
      <c r="BG17" s="239"/>
      <c r="BH17" s="239">
        <v>1</v>
      </c>
      <c r="BI17" s="239">
        <v>1</v>
      </c>
      <c r="BJ17" s="239">
        <f t="shared" si="17"/>
        <v>400</v>
      </c>
      <c r="BK17" s="239">
        <f t="shared" si="18"/>
        <v>1000</v>
      </c>
      <c r="BL17" s="239">
        <v>0</v>
      </c>
    </row>
    <row r="18" spans="1:64" s="32" customFormat="1" ht="12" customHeight="1" x14ac:dyDescent="0.2">
      <c r="A18" s="45" t="str">
        <f t="shared" si="0"/>
        <v>320006013</v>
      </c>
      <c r="B18" s="46">
        <v>3.2</v>
      </c>
      <c r="C18" s="47" t="s">
        <v>213</v>
      </c>
      <c r="D18" s="46" t="s">
        <v>181</v>
      </c>
      <c r="E18" s="48">
        <v>0</v>
      </c>
      <c r="F18" s="49">
        <v>1.35</v>
      </c>
      <c r="G18" s="46" t="s">
        <v>214</v>
      </c>
      <c r="H18" s="46">
        <v>12</v>
      </c>
      <c r="I18" s="56" t="s">
        <v>56</v>
      </c>
      <c r="J18" s="56" t="s">
        <v>56</v>
      </c>
      <c r="K18" s="46" t="s">
        <v>215</v>
      </c>
      <c r="L18" s="46">
        <v>60</v>
      </c>
      <c r="M18" s="46">
        <f>0</f>
        <v>0</v>
      </c>
      <c r="N18" s="45" t="s">
        <v>210</v>
      </c>
      <c r="O18" s="61">
        <f>'Wave and Current Conditions'!$O$13</f>
        <v>1.4727272727272727</v>
      </c>
      <c r="P18" s="61">
        <f>'Wave and Current Conditions'!$AD$13</f>
        <v>7.6416666666666657</v>
      </c>
      <c r="Q18" s="46">
        <v>13</v>
      </c>
      <c r="R18" s="46">
        <f t="shared" si="1"/>
        <v>60</v>
      </c>
      <c r="S18" s="550" t="s">
        <v>205</v>
      </c>
      <c r="T18" s="32">
        <f t="shared" si="2"/>
        <v>60</v>
      </c>
      <c r="U18" s="66">
        <f>'Wave and Current Conditions'!$D$98</f>
        <v>0.12</v>
      </c>
      <c r="V18" s="46">
        <v>400</v>
      </c>
      <c r="W18" s="46">
        <v>600</v>
      </c>
      <c r="X18" s="49">
        <v>0.01</v>
      </c>
      <c r="Y18" s="248"/>
      <c r="Z18" s="239"/>
      <c r="AA18" s="239"/>
      <c r="AB18" s="239" t="str">
        <f t="shared" si="3"/>
        <v>'320006013'</v>
      </c>
      <c r="AC18" s="251" t="str">
        <f t="shared" si="19"/>
        <v>'STR'</v>
      </c>
      <c r="AD18" s="239">
        <f t="shared" si="4"/>
        <v>60</v>
      </c>
      <c r="AE18" s="239">
        <f t="shared" si="5"/>
        <v>12</v>
      </c>
      <c r="AF18" s="239">
        <f t="shared" si="20"/>
        <v>2</v>
      </c>
      <c r="AG18" s="239" t="str">
        <f t="shared" si="6"/>
        <v>'EOGR'</v>
      </c>
      <c r="AH18" s="239" t="str">
        <f t="shared" si="21"/>
        <v>-</v>
      </c>
      <c r="AI18" s="268">
        <f t="shared" si="7"/>
        <v>60</v>
      </c>
      <c r="AJ18" s="249">
        <f t="shared" si="8"/>
        <v>1.4727272727272727</v>
      </c>
      <c r="AK18" s="249">
        <f t="shared" si="9"/>
        <v>7.6416666666666657</v>
      </c>
      <c r="AL18" s="239">
        <f t="shared" si="10"/>
        <v>2.4</v>
      </c>
      <c r="AM18" s="239">
        <f t="shared" si="11"/>
        <v>13</v>
      </c>
      <c r="AN18" s="239">
        <v>0</v>
      </c>
      <c r="AO18" s="239">
        <v>15</v>
      </c>
      <c r="AP18" s="239">
        <f t="shared" si="12"/>
        <v>2.4</v>
      </c>
      <c r="AQ18" s="239">
        <v>0</v>
      </c>
      <c r="AR18" s="239">
        <v>0</v>
      </c>
      <c r="AS18" s="239">
        <f t="shared" si="13"/>
        <v>60</v>
      </c>
      <c r="AT18" s="239">
        <f t="shared" si="14"/>
        <v>0.12</v>
      </c>
      <c r="AU18" s="239" t="s">
        <v>14</v>
      </c>
      <c r="AV18" s="239" t="s">
        <v>15</v>
      </c>
      <c r="AW18" s="239" t="s">
        <v>14</v>
      </c>
      <c r="AX18" s="239" t="s">
        <v>15</v>
      </c>
      <c r="AY18" s="239">
        <v>0</v>
      </c>
      <c r="AZ18" s="239">
        <v>0</v>
      </c>
      <c r="BA18" s="239">
        <f t="shared" si="22"/>
        <v>1</v>
      </c>
      <c r="BB18" s="239">
        <f t="shared" si="15"/>
        <v>0</v>
      </c>
      <c r="BC18" s="239">
        <f t="shared" si="16"/>
        <v>1000</v>
      </c>
      <c r="BD18" s="239">
        <v>1</v>
      </c>
      <c r="BE18" s="239">
        <v>1</v>
      </c>
      <c r="BF18" s="239">
        <v>1</v>
      </c>
      <c r="BG18" s="239"/>
      <c r="BH18" s="239">
        <v>1</v>
      </c>
      <c r="BI18" s="239">
        <v>1</v>
      </c>
      <c r="BJ18" s="239">
        <f t="shared" si="17"/>
        <v>400</v>
      </c>
      <c r="BK18" s="239">
        <f t="shared" si="18"/>
        <v>1000</v>
      </c>
      <c r="BL18" s="239">
        <v>0</v>
      </c>
    </row>
    <row r="19" spans="1:64" s="32" customFormat="1" ht="12" customHeight="1" x14ac:dyDescent="0.2">
      <c r="A19" s="45" t="str">
        <f t="shared" si="0"/>
        <v>320006014</v>
      </c>
      <c r="B19" s="46">
        <v>3.2</v>
      </c>
      <c r="C19" s="47" t="s">
        <v>213</v>
      </c>
      <c r="D19" s="46" t="s">
        <v>181</v>
      </c>
      <c r="E19" s="48">
        <v>0</v>
      </c>
      <c r="F19" s="49">
        <v>1.35</v>
      </c>
      <c r="G19" s="46" t="s">
        <v>214</v>
      </c>
      <c r="H19" s="46">
        <v>12</v>
      </c>
      <c r="I19" s="56" t="s">
        <v>56</v>
      </c>
      <c r="J19" s="56" t="s">
        <v>56</v>
      </c>
      <c r="K19" s="46" t="s">
        <v>215</v>
      </c>
      <c r="L19" s="46">
        <v>60</v>
      </c>
      <c r="M19" s="46">
        <f>0</f>
        <v>0</v>
      </c>
      <c r="N19" s="45" t="s">
        <v>210</v>
      </c>
      <c r="O19" s="61">
        <f>'Wave and Current Conditions'!$O$13</f>
        <v>1.4727272727272727</v>
      </c>
      <c r="P19" s="61">
        <f>'Wave and Current Conditions'!$AD$13</f>
        <v>7.6416666666666657</v>
      </c>
      <c r="Q19" s="46">
        <v>14</v>
      </c>
      <c r="R19" s="46">
        <f t="shared" si="1"/>
        <v>60</v>
      </c>
      <c r="S19" s="550" t="s">
        <v>205</v>
      </c>
      <c r="T19" s="32">
        <f t="shared" si="2"/>
        <v>60</v>
      </c>
      <c r="U19" s="66">
        <f>'Wave and Current Conditions'!$D$98</f>
        <v>0.12</v>
      </c>
      <c r="V19" s="46">
        <v>400</v>
      </c>
      <c r="W19" s="46">
        <v>600</v>
      </c>
      <c r="X19" s="49">
        <v>0.01</v>
      </c>
      <c r="Y19" s="248"/>
      <c r="Z19" s="239"/>
      <c r="AA19" s="239"/>
      <c r="AB19" s="239" t="str">
        <f t="shared" si="3"/>
        <v>'320006014'</v>
      </c>
      <c r="AC19" s="251" t="str">
        <f t="shared" si="19"/>
        <v>'STR'</v>
      </c>
      <c r="AD19" s="239">
        <f t="shared" si="4"/>
        <v>60</v>
      </c>
      <c r="AE19" s="239">
        <f t="shared" si="5"/>
        <v>12</v>
      </c>
      <c r="AF19" s="239">
        <f t="shared" si="20"/>
        <v>2</v>
      </c>
      <c r="AG19" s="239" t="str">
        <f t="shared" si="6"/>
        <v>'EOGR'</v>
      </c>
      <c r="AH19" s="239" t="str">
        <f t="shared" si="21"/>
        <v>-</v>
      </c>
      <c r="AI19" s="268">
        <f t="shared" si="7"/>
        <v>60</v>
      </c>
      <c r="AJ19" s="249">
        <f t="shared" si="8"/>
        <v>1.4727272727272727</v>
      </c>
      <c r="AK19" s="249">
        <f t="shared" si="9"/>
        <v>7.6416666666666657</v>
      </c>
      <c r="AL19" s="239">
        <f t="shared" si="10"/>
        <v>2.4</v>
      </c>
      <c r="AM19" s="239">
        <f t="shared" si="11"/>
        <v>14</v>
      </c>
      <c r="AN19" s="239">
        <v>0</v>
      </c>
      <c r="AO19" s="239">
        <v>15</v>
      </c>
      <c r="AP19" s="239">
        <f t="shared" si="12"/>
        <v>2.4</v>
      </c>
      <c r="AQ19" s="239">
        <v>0</v>
      </c>
      <c r="AR19" s="239">
        <v>0</v>
      </c>
      <c r="AS19" s="239">
        <f t="shared" si="13"/>
        <v>60</v>
      </c>
      <c r="AT19" s="239">
        <f t="shared" si="14"/>
        <v>0.12</v>
      </c>
      <c r="AU19" s="239" t="s">
        <v>14</v>
      </c>
      <c r="AV19" s="239" t="s">
        <v>15</v>
      </c>
      <c r="AW19" s="239" t="s">
        <v>14</v>
      </c>
      <c r="AX19" s="239" t="s">
        <v>15</v>
      </c>
      <c r="AY19" s="239">
        <v>0</v>
      </c>
      <c r="AZ19" s="239">
        <v>0</v>
      </c>
      <c r="BA19" s="239">
        <f t="shared" si="22"/>
        <v>1</v>
      </c>
      <c r="BB19" s="239">
        <f t="shared" si="15"/>
        <v>0</v>
      </c>
      <c r="BC19" s="239">
        <f t="shared" si="16"/>
        <v>1000</v>
      </c>
      <c r="BD19" s="239">
        <v>1</v>
      </c>
      <c r="BE19" s="239">
        <v>1</v>
      </c>
      <c r="BF19" s="239">
        <v>1</v>
      </c>
      <c r="BG19" s="239"/>
      <c r="BH19" s="239">
        <v>1</v>
      </c>
      <c r="BI19" s="239">
        <v>1</v>
      </c>
      <c r="BJ19" s="239">
        <f t="shared" si="17"/>
        <v>400</v>
      </c>
      <c r="BK19" s="239">
        <f t="shared" si="18"/>
        <v>1000</v>
      </c>
      <c r="BL19" s="239">
        <v>0</v>
      </c>
    </row>
    <row r="20" spans="1:64" s="33" customFormat="1" ht="12" customHeight="1" x14ac:dyDescent="0.2">
      <c r="A20" s="45" t="str">
        <f t="shared" si="0"/>
        <v>320006015</v>
      </c>
      <c r="B20" s="46">
        <v>3.2</v>
      </c>
      <c r="C20" s="47" t="s">
        <v>213</v>
      </c>
      <c r="D20" s="46" t="s">
        <v>181</v>
      </c>
      <c r="E20" s="48">
        <v>0</v>
      </c>
      <c r="F20" s="49">
        <v>1.35</v>
      </c>
      <c r="G20" s="46" t="s">
        <v>214</v>
      </c>
      <c r="H20" s="46">
        <v>12</v>
      </c>
      <c r="I20" s="56" t="s">
        <v>56</v>
      </c>
      <c r="J20" s="56" t="s">
        <v>56</v>
      </c>
      <c r="K20" s="46" t="s">
        <v>215</v>
      </c>
      <c r="L20" s="46">
        <v>60</v>
      </c>
      <c r="M20" s="46">
        <f>0</f>
        <v>0</v>
      </c>
      <c r="N20" s="45" t="s">
        <v>210</v>
      </c>
      <c r="O20" s="61">
        <f>'Wave and Current Conditions'!$O$13</f>
        <v>1.4727272727272727</v>
      </c>
      <c r="P20" s="61">
        <f>'Wave and Current Conditions'!$AD$13</f>
        <v>7.6416666666666657</v>
      </c>
      <c r="Q20" s="46">
        <v>15</v>
      </c>
      <c r="R20" s="46">
        <f t="shared" si="1"/>
        <v>60</v>
      </c>
      <c r="S20" s="550" t="s">
        <v>205</v>
      </c>
      <c r="T20" s="32">
        <f t="shared" si="2"/>
        <v>60</v>
      </c>
      <c r="U20" s="66">
        <f>'Wave and Current Conditions'!$D$98</f>
        <v>0.12</v>
      </c>
      <c r="V20" s="46">
        <v>400</v>
      </c>
      <c r="W20" s="46">
        <v>600</v>
      </c>
      <c r="X20" s="49">
        <v>0.01</v>
      </c>
      <c r="Y20" s="248"/>
      <c r="Z20" s="250"/>
      <c r="AA20" s="250"/>
      <c r="AB20" s="239" t="str">
        <f t="shared" si="3"/>
        <v>'320006015'</v>
      </c>
      <c r="AC20" s="251" t="str">
        <f t="shared" si="19"/>
        <v>'STR'</v>
      </c>
      <c r="AD20" s="239">
        <f t="shared" si="4"/>
        <v>60</v>
      </c>
      <c r="AE20" s="239">
        <f t="shared" si="5"/>
        <v>12</v>
      </c>
      <c r="AF20" s="239">
        <f t="shared" si="20"/>
        <v>2</v>
      </c>
      <c r="AG20" s="239" t="str">
        <f t="shared" si="6"/>
        <v>'EOGR'</v>
      </c>
      <c r="AH20" s="239" t="str">
        <f t="shared" si="21"/>
        <v>-</v>
      </c>
      <c r="AI20" s="268">
        <f t="shared" si="7"/>
        <v>60</v>
      </c>
      <c r="AJ20" s="249">
        <f t="shared" si="8"/>
        <v>1.4727272727272727</v>
      </c>
      <c r="AK20" s="249">
        <f t="shared" si="9"/>
        <v>7.6416666666666657</v>
      </c>
      <c r="AL20" s="239">
        <f t="shared" si="10"/>
        <v>2.4</v>
      </c>
      <c r="AM20" s="239">
        <f t="shared" si="11"/>
        <v>15</v>
      </c>
      <c r="AN20" s="239">
        <v>0</v>
      </c>
      <c r="AO20" s="239">
        <v>15</v>
      </c>
      <c r="AP20" s="239">
        <f t="shared" si="12"/>
        <v>2.4</v>
      </c>
      <c r="AQ20" s="239">
        <v>0</v>
      </c>
      <c r="AR20" s="239">
        <v>0</v>
      </c>
      <c r="AS20" s="239">
        <f t="shared" si="13"/>
        <v>60</v>
      </c>
      <c r="AT20" s="239">
        <f t="shared" si="14"/>
        <v>0.12</v>
      </c>
      <c r="AU20" s="239" t="s">
        <v>14</v>
      </c>
      <c r="AV20" s="239" t="s">
        <v>15</v>
      </c>
      <c r="AW20" s="239" t="s">
        <v>14</v>
      </c>
      <c r="AX20" s="239" t="s">
        <v>15</v>
      </c>
      <c r="AY20" s="239">
        <v>0</v>
      </c>
      <c r="AZ20" s="239">
        <v>0</v>
      </c>
      <c r="BA20" s="239">
        <f t="shared" si="22"/>
        <v>1</v>
      </c>
      <c r="BB20" s="239">
        <f t="shared" si="15"/>
        <v>0</v>
      </c>
      <c r="BC20" s="239">
        <f t="shared" si="16"/>
        <v>1000</v>
      </c>
      <c r="BD20" s="239">
        <v>1</v>
      </c>
      <c r="BE20" s="239">
        <v>1</v>
      </c>
      <c r="BF20" s="239">
        <v>1</v>
      </c>
      <c r="BG20" s="239"/>
      <c r="BH20" s="239">
        <v>1</v>
      </c>
      <c r="BI20" s="239">
        <v>1</v>
      </c>
      <c r="BJ20" s="239">
        <f t="shared" si="17"/>
        <v>400</v>
      </c>
      <c r="BK20" s="239">
        <f t="shared" si="18"/>
        <v>1000</v>
      </c>
      <c r="BL20" s="239">
        <v>0</v>
      </c>
    </row>
    <row r="21" spans="1:64" s="32" customFormat="1" ht="12" customHeight="1" x14ac:dyDescent="0.2">
      <c r="A21" s="45" t="str">
        <f t="shared" si="0"/>
        <v>320006016</v>
      </c>
      <c r="B21" s="46">
        <v>3.2</v>
      </c>
      <c r="C21" s="47" t="s">
        <v>213</v>
      </c>
      <c r="D21" s="46" t="s">
        <v>181</v>
      </c>
      <c r="E21" s="48">
        <v>0</v>
      </c>
      <c r="F21" s="49">
        <v>1.35</v>
      </c>
      <c r="G21" s="45" t="s">
        <v>214</v>
      </c>
      <c r="H21" s="46">
        <v>12</v>
      </c>
      <c r="I21" s="56" t="s">
        <v>56</v>
      </c>
      <c r="J21" s="56" t="s">
        <v>56</v>
      </c>
      <c r="K21" s="46" t="s">
        <v>215</v>
      </c>
      <c r="L21" s="46">
        <v>60</v>
      </c>
      <c r="M21" s="46">
        <f>0</f>
        <v>0</v>
      </c>
      <c r="N21" s="45" t="s">
        <v>210</v>
      </c>
      <c r="O21" s="61">
        <f>'Wave and Current Conditions'!$O$13</f>
        <v>1.4727272727272727</v>
      </c>
      <c r="P21" s="61">
        <f>'Wave and Current Conditions'!$AD$13</f>
        <v>7.6416666666666657</v>
      </c>
      <c r="Q21" s="46">
        <v>16</v>
      </c>
      <c r="R21" s="46">
        <f t="shared" si="1"/>
        <v>60</v>
      </c>
      <c r="S21" s="550" t="s">
        <v>205</v>
      </c>
      <c r="T21" s="32">
        <f t="shared" si="2"/>
        <v>60</v>
      </c>
      <c r="U21" s="66">
        <f>'Wave and Current Conditions'!$D$98</f>
        <v>0.12</v>
      </c>
      <c r="V21" s="46">
        <v>400</v>
      </c>
      <c r="W21" s="46">
        <v>600</v>
      </c>
      <c r="X21" s="49">
        <v>0.01</v>
      </c>
      <c r="Y21" s="248"/>
      <c r="Z21" s="239"/>
      <c r="AA21" s="239"/>
      <c r="AB21" s="239" t="str">
        <f t="shared" si="3"/>
        <v>'320006016'</v>
      </c>
      <c r="AC21" s="251" t="str">
        <f t="shared" si="19"/>
        <v>'STR'</v>
      </c>
      <c r="AD21" s="239">
        <f t="shared" si="4"/>
        <v>60</v>
      </c>
      <c r="AE21" s="239">
        <f t="shared" si="5"/>
        <v>12</v>
      </c>
      <c r="AF21" s="239">
        <f t="shared" si="20"/>
        <v>2</v>
      </c>
      <c r="AG21" s="239" t="str">
        <f t="shared" si="6"/>
        <v>'EOGR'</v>
      </c>
      <c r="AH21" s="239" t="str">
        <f t="shared" si="21"/>
        <v>-</v>
      </c>
      <c r="AI21" s="268">
        <f t="shared" si="7"/>
        <v>60</v>
      </c>
      <c r="AJ21" s="249">
        <f t="shared" si="8"/>
        <v>1.4727272727272727</v>
      </c>
      <c r="AK21" s="249">
        <f t="shared" si="9"/>
        <v>7.6416666666666657</v>
      </c>
      <c r="AL21" s="239">
        <f t="shared" si="10"/>
        <v>2.4</v>
      </c>
      <c r="AM21" s="239">
        <f t="shared" si="11"/>
        <v>16</v>
      </c>
      <c r="AN21" s="239">
        <v>0</v>
      </c>
      <c r="AO21" s="239">
        <v>15</v>
      </c>
      <c r="AP21" s="239">
        <f t="shared" si="12"/>
        <v>2.4</v>
      </c>
      <c r="AQ21" s="239">
        <v>0</v>
      </c>
      <c r="AR21" s="239">
        <v>0</v>
      </c>
      <c r="AS21" s="239">
        <f t="shared" si="13"/>
        <v>60</v>
      </c>
      <c r="AT21" s="239">
        <f t="shared" si="14"/>
        <v>0.12</v>
      </c>
      <c r="AU21" s="239" t="s">
        <v>14</v>
      </c>
      <c r="AV21" s="239" t="s">
        <v>15</v>
      </c>
      <c r="AW21" s="239" t="s">
        <v>14</v>
      </c>
      <c r="AX21" s="239" t="s">
        <v>15</v>
      </c>
      <c r="AY21" s="239">
        <v>0</v>
      </c>
      <c r="AZ21" s="239">
        <v>0</v>
      </c>
      <c r="BA21" s="239">
        <f t="shared" si="22"/>
        <v>1</v>
      </c>
      <c r="BB21" s="239">
        <f t="shared" si="15"/>
        <v>0</v>
      </c>
      <c r="BC21" s="239">
        <f t="shared" si="16"/>
        <v>1000</v>
      </c>
      <c r="BD21" s="239">
        <v>1</v>
      </c>
      <c r="BE21" s="239">
        <v>1</v>
      </c>
      <c r="BF21" s="239">
        <v>1</v>
      </c>
      <c r="BG21" s="239"/>
      <c r="BH21" s="239">
        <v>1</v>
      </c>
      <c r="BI21" s="239">
        <v>1</v>
      </c>
      <c r="BJ21" s="239">
        <f t="shared" si="17"/>
        <v>400</v>
      </c>
      <c r="BK21" s="239">
        <f t="shared" si="18"/>
        <v>1000</v>
      </c>
      <c r="BL21" s="239">
        <v>0</v>
      </c>
    </row>
    <row r="22" spans="1:64" s="32" customFormat="1" ht="12" customHeight="1" x14ac:dyDescent="0.2">
      <c r="A22" s="45" t="str">
        <f t="shared" si="0"/>
        <v>320006017</v>
      </c>
      <c r="B22" s="46">
        <v>3.2</v>
      </c>
      <c r="C22" s="47" t="s">
        <v>213</v>
      </c>
      <c r="D22" s="46" t="s">
        <v>181</v>
      </c>
      <c r="E22" s="48">
        <v>0</v>
      </c>
      <c r="F22" s="49">
        <v>1.35</v>
      </c>
      <c r="G22" s="46" t="s">
        <v>214</v>
      </c>
      <c r="H22" s="46">
        <v>12</v>
      </c>
      <c r="I22" s="56" t="s">
        <v>56</v>
      </c>
      <c r="J22" s="56" t="s">
        <v>56</v>
      </c>
      <c r="K22" s="46" t="s">
        <v>215</v>
      </c>
      <c r="L22" s="46">
        <v>60</v>
      </c>
      <c r="M22" s="46">
        <f>0</f>
        <v>0</v>
      </c>
      <c r="N22" s="45" t="s">
        <v>210</v>
      </c>
      <c r="O22" s="61">
        <f>'Wave and Current Conditions'!$O$13</f>
        <v>1.4727272727272727</v>
      </c>
      <c r="P22" s="61">
        <f>'Wave and Current Conditions'!$AD$13</f>
        <v>7.6416666666666657</v>
      </c>
      <c r="Q22" s="46">
        <v>17</v>
      </c>
      <c r="R22" s="46">
        <f t="shared" si="1"/>
        <v>60</v>
      </c>
      <c r="S22" s="550" t="s">
        <v>205</v>
      </c>
      <c r="T22" s="32">
        <f t="shared" si="2"/>
        <v>60</v>
      </c>
      <c r="U22" s="66">
        <f>'Wave and Current Conditions'!$D$98</f>
        <v>0.12</v>
      </c>
      <c r="V22" s="46">
        <v>400</v>
      </c>
      <c r="W22" s="46">
        <v>600</v>
      </c>
      <c r="X22" s="49">
        <v>0.01</v>
      </c>
      <c r="Y22" s="248"/>
      <c r="Z22" s="239"/>
      <c r="AA22" s="239"/>
      <c r="AB22" s="239" t="str">
        <f t="shared" si="3"/>
        <v>'320006017'</v>
      </c>
      <c r="AC22" s="251" t="str">
        <f t="shared" si="19"/>
        <v>'STR'</v>
      </c>
      <c r="AD22" s="239">
        <f t="shared" si="4"/>
        <v>60</v>
      </c>
      <c r="AE22" s="239">
        <f t="shared" si="5"/>
        <v>12</v>
      </c>
      <c r="AF22" s="239">
        <f t="shared" si="20"/>
        <v>2</v>
      </c>
      <c r="AG22" s="239" t="str">
        <f t="shared" si="6"/>
        <v>'EOGR'</v>
      </c>
      <c r="AH22" s="239" t="str">
        <f t="shared" si="21"/>
        <v>-</v>
      </c>
      <c r="AI22" s="268">
        <f t="shared" si="7"/>
        <v>60</v>
      </c>
      <c r="AJ22" s="249">
        <f t="shared" si="8"/>
        <v>1.4727272727272727</v>
      </c>
      <c r="AK22" s="249">
        <f t="shared" si="9"/>
        <v>7.6416666666666657</v>
      </c>
      <c r="AL22" s="239">
        <f t="shared" si="10"/>
        <v>2.4</v>
      </c>
      <c r="AM22" s="239">
        <f t="shared" si="11"/>
        <v>17</v>
      </c>
      <c r="AN22" s="239">
        <v>0</v>
      </c>
      <c r="AO22" s="239">
        <v>15</v>
      </c>
      <c r="AP22" s="239">
        <f t="shared" si="12"/>
        <v>2.4</v>
      </c>
      <c r="AQ22" s="239">
        <v>0</v>
      </c>
      <c r="AR22" s="239">
        <v>0</v>
      </c>
      <c r="AS22" s="239">
        <f t="shared" si="13"/>
        <v>60</v>
      </c>
      <c r="AT22" s="239">
        <f t="shared" si="14"/>
        <v>0.12</v>
      </c>
      <c r="AU22" s="239" t="s">
        <v>14</v>
      </c>
      <c r="AV22" s="239" t="s">
        <v>15</v>
      </c>
      <c r="AW22" s="239" t="s">
        <v>14</v>
      </c>
      <c r="AX22" s="239" t="s">
        <v>15</v>
      </c>
      <c r="AY22" s="239">
        <v>0</v>
      </c>
      <c r="AZ22" s="239">
        <v>0</v>
      </c>
      <c r="BA22" s="239">
        <f t="shared" si="22"/>
        <v>1</v>
      </c>
      <c r="BB22" s="239">
        <f t="shared" si="15"/>
        <v>0</v>
      </c>
      <c r="BC22" s="239">
        <f t="shared" si="16"/>
        <v>1000</v>
      </c>
      <c r="BD22" s="239">
        <v>1</v>
      </c>
      <c r="BE22" s="239">
        <v>1</v>
      </c>
      <c r="BF22" s="239">
        <v>1</v>
      </c>
      <c r="BG22" s="239"/>
      <c r="BH22" s="239">
        <v>1</v>
      </c>
      <c r="BI22" s="239">
        <v>1</v>
      </c>
      <c r="BJ22" s="239">
        <f t="shared" si="17"/>
        <v>400</v>
      </c>
      <c r="BK22" s="239">
        <f t="shared" si="18"/>
        <v>1000</v>
      </c>
      <c r="BL22" s="239">
        <v>0</v>
      </c>
    </row>
    <row r="23" spans="1:64" s="33" customFormat="1" ht="12" customHeight="1" x14ac:dyDescent="0.2">
      <c r="A23" s="50" t="str">
        <f t="shared" si="0"/>
        <v>320006018</v>
      </c>
      <c r="B23" s="46">
        <v>3.2</v>
      </c>
      <c r="C23" s="47" t="s">
        <v>213</v>
      </c>
      <c r="D23" s="51" t="s">
        <v>181</v>
      </c>
      <c r="E23" s="52">
        <v>0</v>
      </c>
      <c r="F23" s="53">
        <v>1.35</v>
      </c>
      <c r="G23" s="51" t="s">
        <v>214</v>
      </c>
      <c r="H23" s="51">
        <v>12</v>
      </c>
      <c r="I23" s="57" t="s">
        <v>56</v>
      </c>
      <c r="J23" s="57" t="s">
        <v>56</v>
      </c>
      <c r="K23" s="51" t="s">
        <v>215</v>
      </c>
      <c r="L23" s="51">
        <v>60</v>
      </c>
      <c r="M23" s="46">
        <f>0</f>
        <v>0</v>
      </c>
      <c r="N23" s="45" t="s">
        <v>210</v>
      </c>
      <c r="O23" s="61">
        <f>'Wave and Current Conditions'!$O$13</f>
        <v>1.4727272727272727</v>
      </c>
      <c r="P23" s="61">
        <f>'Wave and Current Conditions'!$AD$13</f>
        <v>7.6416666666666657</v>
      </c>
      <c r="Q23" s="46">
        <v>18</v>
      </c>
      <c r="R23" s="51">
        <f t="shared" si="1"/>
        <v>60</v>
      </c>
      <c r="S23" s="550" t="s">
        <v>205</v>
      </c>
      <c r="T23" s="33">
        <f t="shared" si="2"/>
        <v>60</v>
      </c>
      <c r="U23" s="66">
        <f>'Wave and Current Conditions'!$D$98</f>
        <v>0.12</v>
      </c>
      <c r="V23" s="46">
        <v>400</v>
      </c>
      <c r="W23" s="46">
        <v>600</v>
      </c>
      <c r="X23" s="53">
        <v>0.01</v>
      </c>
      <c r="Y23" s="252"/>
      <c r="Z23" s="250"/>
      <c r="AA23" s="250"/>
      <c r="AB23" s="239" t="str">
        <f t="shared" si="3"/>
        <v>'320006018'</v>
      </c>
      <c r="AC23" s="251" t="str">
        <f t="shared" si="19"/>
        <v>'STR'</v>
      </c>
      <c r="AD23" s="239">
        <f t="shared" si="4"/>
        <v>60</v>
      </c>
      <c r="AE23" s="239">
        <f t="shared" si="5"/>
        <v>12</v>
      </c>
      <c r="AF23" s="239">
        <f t="shared" si="20"/>
        <v>2</v>
      </c>
      <c r="AG23" s="239" t="str">
        <f t="shared" si="6"/>
        <v>'EOGR'</v>
      </c>
      <c r="AH23" s="239" t="str">
        <f t="shared" si="21"/>
        <v>-</v>
      </c>
      <c r="AI23" s="268">
        <f t="shared" si="7"/>
        <v>60</v>
      </c>
      <c r="AJ23" s="249">
        <f t="shared" si="8"/>
        <v>1.4727272727272727</v>
      </c>
      <c r="AK23" s="249">
        <f t="shared" si="9"/>
        <v>7.6416666666666657</v>
      </c>
      <c r="AL23" s="239">
        <f t="shared" si="10"/>
        <v>2.4</v>
      </c>
      <c r="AM23" s="239">
        <f t="shared" si="11"/>
        <v>18</v>
      </c>
      <c r="AN23" s="239">
        <v>0</v>
      </c>
      <c r="AO23" s="239">
        <v>15</v>
      </c>
      <c r="AP23" s="239">
        <f t="shared" si="12"/>
        <v>2.4</v>
      </c>
      <c r="AQ23" s="239">
        <v>0</v>
      </c>
      <c r="AR23" s="239">
        <v>0</v>
      </c>
      <c r="AS23" s="239">
        <f t="shared" si="13"/>
        <v>60</v>
      </c>
      <c r="AT23" s="239">
        <f t="shared" si="14"/>
        <v>0.12</v>
      </c>
      <c r="AU23" s="239" t="s">
        <v>14</v>
      </c>
      <c r="AV23" s="239" t="s">
        <v>15</v>
      </c>
      <c r="AW23" s="239" t="s">
        <v>14</v>
      </c>
      <c r="AX23" s="239" t="s">
        <v>15</v>
      </c>
      <c r="AY23" s="239">
        <v>0</v>
      </c>
      <c r="AZ23" s="239">
        <v>0</v>
      </c>
      <c r="BA23" s="239">
        <f t="shared" si="22"/>
        <v>1</v>
      </c>
      <c r="BB23" s="239">
        <f t="shared" si="15"/>
        <v>0</v>
      </c>
      <c r="BC23" s="239">
        <f t="shared" si="16"/>
        <v>1000</v>
      </c>
      <c r="BD23" s="239">
        <v>1</v>
      </c>
      <c r="BE23" s="239">
        <v>1</v>
      </c>
      <c r="BF23" s="239">
        <v>1</v>
      </c>
      <c r="BG23" s="239"/>
      <c r="BH23" s="239">
        <v>1</v>
      </c>
      <c r="BI23" s="239">
        <v>1</v>
      </c>
      <c r="BJ23" s="239">
        <f t="shared" si="17"/>
        <v>400</v>
      </c>
      <c r="BK23" s="239">
        <f t="shared" si="18"/>
        <v>1000</v>
      </c>
      <c r="BL23" s="239">
        <v>0</v>
      </c>
    </row>
    <row r="24" spans="1:64" s="32" customFormat="1" ht="12" customHeight="1" x14ac:dyDescent="0.2">
      <c r="A24" s="45" t="str">
        <f t="shared" si="0"/>
        <v>320009019</v>
      </c>
      <c r="B24" s="46">
        <v>3.2</v>
      </c>
      <c r="C24" s="47" t="s">
        <v>213</v>
      </c>
      <c r="D24" s="46" t="s">
        <v>181</v>
      </c>
      <c r="E24" s="48">
        <v>0</v>
      </c>
      <c r="F24" s="49">
        <v>1.35</v>
      </c>
      <c r="G24" s="46" t="s">
        <v>214</v>
      </c>
      <c r="H24" s="46">
        <v>12</v>
      </c>
      <c r="I24" s="56" t="s">
        <v>56</v>
      </c>
      <c r="J24" s="56" t="s">
        <v>56</v>
      </c>
      <c r="K24" s="46" t="s">
        <v>215</v>
      </c>
      <c r="L24" s="46">
        <v>90</v>
      </c>
      <c r="M24" s="46">
        <f>0</f>
        <v>0</v>
      </c>
      <c r="N24" s="45" t="s">
        <v>210</v>
      </c>
      <c r="O24" s="61">
        <f>'Wave and Current Conditions'!$O$13</f>
        <v>1.4727272727272727</v>
      </c>
      <c r="P24" s="61">
        <f>'Wave and Current Conditions'!$AD$13</f>
        <v>7.6416666666666657</v>
      </c>
      <c r="Q24" s="46">
        <v>19</v>
      </c>
      <c r="R24" s="46">
        <f t="shared" si="1"/>
        <v>90</v>
      </c>
      <c r="S24" s="550" t="s">
        <v>205</v>
      </c>
      <c r="T24" s="32">
        <f t="shared" si="2"/>
        <v>90</v>
      </c>
      <c r="U24" s="66">
        <f>'Wave and Current Conditions'!$D$98</f>
        <v>0.12</v>
      </c>
      <c r="V24" s="46">
        <v>400</v>
      </c>
      <c r="W24" s="46">
        <v>600</v>
      </c>
      <c r="X24" s="49">
        <v>0.01</v>
      </c>
      <c r="Y24" s="248"/>
      <c r="Z24" s="239"/>
      <c r="AA24" s="239"/>
      <c r="AB24" s="239" t="str">
        <f t="shared" si="3"/>
        <v>'320009019'</v>
      </c>
      <c r="AC24" s="251" t="str">
        <f t="shared" si="19"/>
        <v>'STR'</v>
      </c>
      <c r="AD24" s="239">
        <f t="shared" si="4"/>
        <v>90</v>
      </c>
      <c r="AE24" s="239">
        <f t="shared" si="5"/>
        <v>12</v>
      </c>
      <c r="AF24" s="239">
        <f t="shared" si="20"/>
        <v>2</v>
      </c>
      <c r="AG24" s="239" t="str">
        <f t="shared" si="6"/>
        <v>'EOGR'</v>
      </c>
      <c r="AH24" s="239" t="str">
        <f t="shared" si="21"/>
        <v>-</v>
      </c>
      <c r="AI24" s="268">
        <f t="shared" si="7"/>
        <v>90</v>
      </c>
      <c r="AJ24" s="249">
        <f t="shared" si="8"/>
        <v>1.4727272727272727</v>
      </c>
      <c r="AK24" s="249">
        <f t="shared" si="9"/>
        <v>7.6416666666666657</v>
      </c>
      <c r="AL24" s="239">
        <f t="shared" si="10"/>
        <v>2.4</v>
      </c>
      <c r="AM24" s="239">
        <f t="shared" si="11"/>
        <v>19</v>
      </c>
      <c r="AN24" s="239">
        <v>0</v>
      </c>
      <c r="AO24" s="239">
        <v>15</v>
      </c>
      <c r="AP24" s="239">
        <f t="shared" si="12"/>
        <v>2.4</v>
      </c>
      <c r="AQ24" s="239">
        <v>0</v>
      </c>
      <c r="AR24" s="239">
        <v>0</v>
      </c>
      <c r="AS24" s="239">
        <f t="shared" si="13"/>
        <v>90</v>
      </c>
      <c r="AT24" s="239">
        <f t="shared" si="14"/>
        <v>0.12</v>
      </c>
      <c r="AU24" s="239" t="s">
        <v>14</v>
      </c>
      <c r="AV24" s="239" t="s">
        <v>15</v>
      </c>
      <c r="AW24" s="239" t="s">
        <v>14</v>
      </c>
      <c r="AX24" s="239" t="s">
        <v>15</v>
      </c>
      <c r="AY24" s="239">
        <v>0</v>
      </c>
      <c r="AZ24" s="239">
        <v>0</v>
      </c>
      <c r="BA24" s="239">
        <f t="shared" si="22"/>
        <v>1</v>
      </c>
      <c r="BB24" s="239">
        <f t="shared" si="15"/>
        <v>0</v>
      </c>
      <c r="BC24" s="239">
        <f t="shared" si="16"/>
        <v>1000</v>
      </c>
      <c r="BD24" s="239">
        <v>1</v>
      </c>
      <c r="BE24" s="239">
        <v>1</v>
      </c>
      <c r="BF24" s="239">
        <v>1</v>
      </c>
      <c r="BG24" s="239"/>
      <c r="BH24" s="239">
        <v>1</v>
      </c>
      <c r="BI24" s="239">
        <v>1</v>
      </c>
      <c r="BJ24" s="239">
        <f t="shared" si="17"/>
        <v>400</v>
      </c>
      <c r="BK24" s="239">
        <f t="shared" si="18"/>
        <v>1000</v>
      </c>
      <c r="BL24" s="239">
        <v>0</v>
      </c>
    </row>
    <row r="25" spans="1:64" s="32" customFormat="1" ht="12" customHeight="1" x14ac:dyDescent="0.2">
      <c r="A25" s="45" t="str">
        <f t="shared" si="0"/>
        <v>320009020</v>
      </c>
      <c r="B25" s="46">
        <v>3.2</v>
      </c>
      <c r="C25" s="47" t="s">
        <v>213</v>
      </c>
      <c r="D25" s="46" t="s">
        <v>181</v>
      </c>
      <c r="E25" s="48">
        <v>0</v>
      </c>
      <c r="F25" s="49">
        <v>1.35</v>
      </c>
      <c r="G25" s="46" t="s">
        <v>214</v>
      </c>
      <c r="H25" s="46">
        <v>12</v>
      </c>
      <c r="I25" s="56" t="s">
        <v>56</v>
      </c>
      <c r="J25" s="56" t="s">
        <v>56</v>
      </c>
      <c r="K25" s="46" t="s">
        <v>215</v>
      </c>
      <c r="L25" s="46">
        <v>90</v>
      </c>
      <c r="M25" s="46">
        <f>0</f>
        <v>0</v>
      </c>
      <c r="N25" s="45" t="s">
        <v>210</v>
      </c>
      <c r="O25" s="61">
        <f>'Wave and Current Conditions'!$O$13</f>
        <v>1.4727272727272727</v>
      </c>
      <c r="P25" s="61">
        <f>'Wave and Current Conditions'!$AD$13</f>
        <v>7.6416666666666657</v>
      </c>
      <c r="Q25" s="46">
        <v>20</v>
      </c>
      <c r="R25" s="46">
        <f t="shared" si="1"/>
        <v>90</v>
      </c>
      <c r="S25" s="550" t="s">
        <v>205</v>
      </c>
      <c r="T25" s="32">
        <f t="shared" si="2"/>
        <v>90</v>
      </c>
      <c r="U25" s="66">
        <f>'Wave and Current Conditions'!$D$98</f>
        <v>0.12</v>
      </c>
      <c r="V25" s="46">
        <v>400</v>
      </c>
      <c r="W25" s="46">
        <v>600</v>
      </c>
      <c r="X25" s="49">
        <v>0.01</v>
      </c>
      <c r="Y25" s="248"/>
      <c r="Z25" s="239"/>
      <c r="AA25" s="239"/>
      <c r="AB25" s="239" t="str">
        <f t="shared" si="3"/>
        <v>'320009020'</v>
      </c>
      <c r="AC25" s="251" t="str">
        <f t="shared" si="19"/>
        <v>'STR'</v>
      </c>
      <c r="AD25" s="239">
        <f t="shared" si="4"/>
        <v>90</v>
      </c>
      <c r="AE25" s="239">
        <f t="shared" si="5"/>
        <v>12</v>
      </c>
      <c r="AF25" s="239">
        <f t="shared" si="20"/>
        <v>2</v>
      </c>
      <c r="AG25" s="239" t="str">
        <f t="shared" si="6"/>
        <v>'EOGR'</v>
      </c>
      <c r="AH25" s="239" t="str">
        <f t="shared" si="21"/>
        <v>-</v>
      </c>
      <c r="AI25" s="268">
        <f t="shared" si="7"/>
        <v>90</v>
      </c>
      <c r="AJ25" s="249">
        <f t="shared" si="8"/>
        <v>1.4727272727272727</v>
      </c>
      <c r="AK25" s="249">
        <f t="shared" si="9"/>
        <v>7.6416666666666657</v>
      </c>
      <c r="AL25" s="239">
        <f t="shared" si="10"/>
        <v>2.4</v>
      </c>
      <c r="AM25" s="239">
        <f t="shared" si="11"/>
        <v>20</v>
      </c>
      <c r="AN25" s="239">
        <v>0</v>
      </c>
      <c r="AO25" s="239">
        <v>15</v>
      </c>
      <c r="AP25" s="239">
        <f t="shared" si="12"/>
        <v>2.4</v>
      </c>
      <c r="AQ25" s="239">
        <v>0</v>
      </c>
      <c r="AR25" s="239">
        <v>0</v>
      </c>
      <c r="AS25" s="239">
        <f t="shared" si="13"/>
        <v>90</v>
      </c>
      <c r="AT25" s="239">
        <f t="shared" si="14"/>
        <v>0.12</v>
      </c>
      <c r="AU25" s="239" t="s">
        <v>14</v>
      </c>
      <c r="AV25" s="239" t="s">
        <v>15</v>
      </c>
      <c r="AW25" s="239" t="s">
        <v>14</v>
      </c>
      <c r="AX25" s="239" t="s">
        <v>15</v>
      </c>
      <c r="AY25" s="239">
        <v>0</v>
      </c>
      <c r="AZ25" s="239">
        <v>0</v>
      </c>
      <c r="BA25" s="239">
        <f t="shared" si="22"/>
        <v>1</v>
      </c>
      <c r="BB25" s="239">
        <f t="shared" si="15"/>
        <v>0</v>
      </c>
      <c r="BC25" s="239">
        <f t="shared" si="16"/>
        <v>1000</v>
      </c>
      <c r="BD25" s="239">
        <v>1</v>
      </c>
      <c r="BE25" s="239">
        <v>1</v>
      </c>
      <c r="BF25" s="239">
        <v>1</v>
      </c>
      <c r="BG25" s="239"/>
      <c r="BH25" s="239">
        <v>1</v>
      </c>
      <c r="BI25" s="239">
        <v>1</v>
      </c>
      <c r="BJ25" s="239">
        <f t="shared" si="17"/>
        <v>400</v>
      </c>
      <c r="BK25" s="239">
        <f t="shared" si="18"/>
        <v>1000</v>
      </c>
      <c r="BL25" s="239">
        <v>0</v>
      </c>
    </row>
    <row r="26" spans="1:64" s="33" customFormat="1" ht="12" customHeight="1" x14ac:dyDescent="0.2">
      <c r="A26" s="45" t="str">
        <f t="shared" si="0"/>
        <v>320009021</v>
      </c>
      <c r="B26" s="46">
        <v>3.2</v>
      </c>
      <c r="C26" s="47" t="s">
        <v>213</v>
      </c>
      <c r="D26" s="46" t="s">
        <v>181</v>
      </c>
      <c r="E26" s="48">
        <v>0</v>
      </c>
      <c r="F26" s="49">
        <v>1.35</v>
      </c>
      <c r="G26" s="46" t="s">
        <v>214</v>
      </c>
      <c r="H26" s="46">
        <v>12</v>
      </c>
      <c r="I26" s="56" t="s">
        <v>56</v>
      </c>
      <c r="J26" s="56" t="s">
        <v>56</v>
      </c>
      <c r="K26" s="46" t="s">
        <v>215</v>
      </c>
      <c r="L26" s="46">
        <v>90</v>
      </c>
      <c r="M26" s="46">
        <f>0</f>
        <v>0</v>
      </c>
      <c r="N26" s="45" t="s">
        <v>210</v>
      </c>
      <c r="O26" s="61">
        <f>'Wave and Current Conditions'!$O$13</f>
        <v>1.4727272727272727</v>
      </c>
      <c r="P26" s="61">
        <f>'Wave and Current Conditions'!$AD$13</f>
        <v>7.6416666666666657</v>
      </c>
      <c r="Q26" s="46">
        <v>21</v>
      </c>
      <c r="R26" s="46">
        <f t="shared" si="1"/>
        <v>90</v>
      </c>
      <c r="S26" s="550" t="s">
        <v>205</v>
      </c>
      <c r="T26" s="32">
        <f t="shared" si="2"/>
        <v>90</v>
      </c>
      <c r="U26" s="66">
        <f>'Wave and Current Conditions'!$D$98</f>
        <v>0.12</v>
      </c>
      <c r="V26" s="46">
        <v>400</v>
      </c>
      <c r="W26" s="46">
        <v>600</v>
      </c>
      <c r="X26" s="49">
        <v>0.01</v>
      </c>
      <c r="Y26" s="248"/>
      <c r="Z26" s="250"/>
      <c r="AA26" s="250"/>
      <c r="AB26" s="239" t="str">
        <f t="shared" si="3"/>
        <v>'320009021'</v>
      </c>
      <c r="AC26" s="251" t="str">
        <f t="shared" si="19"/>
        <v>'STR'</v>
      </c>
      <c r="AD26" s="239">
        <f t="shared" si="4"/>
        <v>90</v>
      </c>
      <c r="AE26" s="239">
        <f t="shared" si="5"/>
        <v>12</v>
      </c>
      <c r="AF26" s="239">
        <f t="shared" si="20"/>
        <v>2</v>
      </c>
      <c r="AG26" s="239" t="str">
        <f t="shared" si="6"/>
        <v>'EOGR'</v>
      </c>
      <c r="AH26" s="239" t="str">
        <f t="shared" si="21"/>
        <v>-</v>
      </c>
      <c r="AI26" s="268">
        <f t="shared" si="7"/>
        <v>90</v>
      </c>
      <c r="AJ26" s="249">
        <f t="shared" si="8"/>
        <v>1.4727272727272727</v>
      </c>
      <c r="AK26" s="249">
        <f t="shared" si="9"/>
        <v>7.6416666666666657</v>
      </c>
      <c r="AL26" s="239">
        <f t="shared" si="10"/>
        <v>2.4</v>
      </c>
      <c r="AM26" s="239">
        <f t="shared" si="11"/>
        <v>21</v>
      </c>
      <c r="AN26" s="239">
        <v>0</v>
      </c>
      <c r="AO26" s="239">
        <v>15</v>
      </c>
      <c r="AP26" s="239">
        <f t="shared" si="12"/>
        <v>2.4</v>
      </c>
      <c r="AQ26" s="239">
        <v>0</v>
      </c>
      <c r="AR26" s="239">
        <v>0</v>
      </c>
      <c r="AS26" s="239">
        <f t="shared" si="13"/>
        <v>90</v>
      </c>
      <c r="AT26" s="239">
        <f t="shared" si="14"/>
        <v>0.12</v>
      </c>
      <c r="AU26" s="239" t="s">
        <v>14</v>
      </c>
      <c r="AV26" s="239" t="s">
        <v>15</v>
      </c>
      <c r="AW26" s="239" t="s">
        <v>14</v>
      </c>
      <c r="AX26" s="239" t="s">
        <v>15</v>
      </c>
      <c r="AY26" s="239">
        <v>0</v>
      </c>
      <c r="AZ26" s="239">
        <v>0</v>
      </c>
      <c r="BA26" s="239">
        <f t="shared" si="22"/>
        <v>1</v>
      </c>
      <c r="BB26" s="239">
        <f t="shared" si="15"/>
        <v>0</v>
      </c>
      <c r="BC26" s="239">
        <f t="shared" si="16"/>
        <v>1000</v>
      </c>
      <c r="BD26" s="239">
        <v>1</v>
      </c>
      <c r="BE26" s="239">
        <v>1</v>
      </c>
      <c r="BF26" s="239">
        <v>1</v>
      </c>
      <c r="BG26" s="239"/>
      <c r="BH26" s="239">
        <v>1</v>
      </c>
      <c r="BI26" s="239">
        <v>1</v>
      </c>
      <c r="BJ26" s="239">
        <f t="shared" si="17"/>
        <v>400</v>
      </c>
      <c r="BK26" s="239">
        <f t="shared" si="18"/>
        <v>1000</v>
      </c>
      <c r="BL26" s="239">
        <v>0</v>
      </c>
    </row>
    <row r="27" spans="1:64" s="32" customFormat="1" ht="12" customHeight="1" x14ac:dyDescent="0.2">
      <c r="A27" s="45" t="str">
        <f t="shared" si="0"/>
        <v>320009022</v>
      </c>
      <c r="B27" s="46">
        <v>3.2</v>
      </c>
      <c r="C27" s="47" t="s">
        <v>213</v>
      </c>
      <c r="D27" s="46" t="s">
        <v>181</v>
      </c>
      <c r="E27" s="48">
        <v>0</v>
      </c>
      <c r="F27" s="49">
        <v>1.35</v>
      </c>
      <c r="G27" s="45" t="s">
        <v>214</v>
      </c>
      <c r="H27" s="46">
        <v>12</v>
      </c>
      <c r="I27" s="56" t="s">
        <v>56</v>
      </c>
      <c r="J27" s="56" t="s">
        <v>56</v>
      </c>
      <c r="K27" s="46" t="s">
        <v>215</v>
      </c>
      <c r="L27" s="46">
        <v>90</v>
      </c>
      <c r="M27" s="46">
        <f>0</f>
        <v>0</v>
      </c>
      <c r="N27" s="45" t="s">
        <v>210</v>
      </c>
      <c r="O27" s="61">
        <f>'Wave and Current Conditions'!$O$13</f>
        <v>1.4727272727272727</v>
      </c>
      <c r="P27" s="61">
        <f>'Wave and Current Conditions'!$AD$13</f>
        <v>7.6416666666666657</v>
      </c>
      <c r="Q27" s="46">
        <v>22</v>
      </c>
      <c r="R27" s="46">
        <f t="shared" si="1"/>
        <v>90</v>
      </c>
      <c r="S27" s="550" t="s">
        <v>205</v>
      </c>
      <c r="T27" s="32">
        <f t="shared" si="2"/>
        <v>90</v>
      </c>
      <c r="U27" s="66">
        <f>'Wave and Current Conditions'!$D$98</f>
        <v>0.12</v>
      </c>
      <c r="V27" s="46">
        <v>400</v>
      </c>
      <c r="W27" s="46">
        <v>600</v>
      </c>
      <c r="X27" s="49">
        <v>0.01</v>
      </c>
      <c r="Y27" s="248"/>
      <c r="Z27" s="239"/>
      <c r="AA27" s="239"/>
      <c r="AB27" s="239" t="str">
        <f t="shared" si="3"/>
        <v>'320009022'</v>
      </c>
      <c r="AC27" s="251" t="str">
        <f t="shared" si="19"/>
        <v>'STR'</v>
      </c>
      <c r="AD27" s="239">
        <f t="shared" si="4"/>
        <v>90</v>
      </c>
      <c r="AE27" s="239">
        <f t="shared" si="5"/>
        <v>12</v>
      </c>
      <c r="AF27" s="239">
        <f t="shared" si="20"/>
        <v>2</v>
      </c>
      <c r="AG27" s="239" t="str">
        <f t="shared" si="6"/>
        <v>'EOGR'</v>
      </c>
      <c r="AH27" s="239" t="str">
        <f t="shared" si="21"/>
        <v>-</v>
      </c>
      <c r="AI27" s="268">
        <f t="shared" si="7"/>
        <v>90</v>
      </c>
      <c r="AJ27" s="249">
        <f t="shared" si="8"/>
        <v>1.4727272727272727</v>
      </c>
      <c r="AK27" s="249">
        <f t="shared" si="9"/>
        <v>7.6416666666666657</v>
      </c>
      <c r="AL27" s="239">
        <f t="shared" si="10"/>
        <v>2.4</v>
      </c>
      <c r="AM27" s="239">
        <f t="shared" si="11"/>
        <v>22</v>
      </c>
      <c r="AN27" s="239">
        <v>0</v>
      </c>
      <c r="AO27" s="239">
        <v>15</v>
      </c>
      <c r="AP27" s="239">
        <f t="shared" si="12"/>
        <v>2.4</v>
      </c>
      <c r="AQ27" s="239">
        <v>0</v>
      </c>
      <c r="AR27" s="239">
        <v>0</v>
      </c>
      <c r="AS27" s="239">
        <f t="shared" si="13"/>
        <v>90</v>
      </c>
      <c r="AT27" s="239">
        <f t="shared" si="14"/>
        <v>0.12</v>
      </c>
      <c r="AU27" s="239" t="s">
        <v>14</v>
      </c>
      <c r="AV27" s="239" t="s">
        <v>15</v>
      </c>
      <c r="AW27" s="239" t="s">
        <v>14</v>
      </c>
      <c r="AX27" s="239" t="s">
        <v>15</v>
      </c>
      <c r="AY27" s="239">
        <v>0</v>
      </c>
      <c r="AZ27" s="239">
        <v>0</v>
      </c>
      <c r="BA27" s="239">
        <f t="shared" si="22"/>
        <v>1</v>
      </c>
      <c r="BB27" s="239">
        <f t="shared" si="15"/>
        <v>0</v>
      </c>
      <c r="BC27" s="239">
        <f t="shared" si="16"/>
        <v>1000</v>
      </c>
      <c r="BD27" s="239">
        <v>1</v>
      </c>
      <c r="BE27" s="239">
        <v>1</v>
      </c>
      <c r="BF27" s="239">
        <v>1</v>
      </c>
      <c r="BG27" s="239"/>
      <c r="BH27" s="239">
        <v>1</v>
      </c>
      <c r="BI27" s="239">
        <v>1</v>
      </c>
      <c r="BJ27" s="239">
        <f t="shared" si="17"/>
        <v>400</v>
      </c>
      <c r="BK27" s="239">
        <f t="shared" si="18"/>
        <v>1000</v>
      </c>
      <c r="BL27" s="239">
        <v>0</v>
      </c>
    </row>
    <row r="28" spans="1:64" s="32" customFormat="1" ht="12" customHeight="1" x14ac:dyDescent="0.2">
      <c r="A28" s="45" t="str">
        <f t="shared" si="0"/>
        <v>320009023</v>
      </c>
      <c r="B28" s="46">
        <v>3.2</v>
      </c>
      <c r="C28" s="47" t="s">
        <v>213</v>
      </c>
      <c r="D28" s="46" t="s">
        <v>181</v>
      </c>
      <c r="E28" s="48">
        <v>0</v>
      </c>
      <c r="F28" s="49">
        <v>1.35</v>
      </c>
      <c r="G28" s="46" t="s">
        <v>214</v>
      </c>
      <c r="H28" s="46">
        <v>12</v>
      </c>
      <c r="I28" s="56" t="s">
        <v>56</v>
      </c>
      <c r="J28" s="56" t="s">
        <v>56</v>
      </c>
      <c r="K28" s="46" t="s">
        <v>215</v>
      </c>
      <c r="L28" s="46">
        <v>90</v>
      </c>
      <c r="M28" s="46">
        <f>0</f>
        <v>0</v>
      </c>
      <c r="N28" s="45" t="s">
        <v>210</v>
      </c>
      <c r="O28" s="61">
        <f>'Wave and Current Conditions'!$O$13</f>
        <v>1.4727272727272727</v>
      </c>
      <c r="P28" s="61">
        <f>'Wave and Current Conditions'!$AD$13</f>
        <v>7.6416666666666657</v>
      </c>
      <c r="Q28" s="46">
        <v>23</v>
      </c>
      <c r="R28" s="46">
        <f t="shared" si="1"/>
        <v>90</v>
      </c>
      <c r="S28" s="550" t="s">
        <v>205</v>
      </c>
      <c r="T28" s="32">
        <f t="shared" si="2"/>
        <v>90</v>
      </c>
      <c r="U28" s="66">
        <f>'Wave and Current Conditions'!$D$98</f>
        <v>0.12</v>
      </c>
      <c r="V28" s="46">
        <v>400</v>
      </c>
      <c r="W28" s="46">
        <v>600</v>
      </c>
      <c r="X28" s="49">
        <v>0.01</v>
      </c>
      <c r="Y28" s="248"/>
      <c r="Z28" s="239"/>
      <c r="AA28" s="239"/>
      <c r="AB28" s="239" t="str">
        <f t="shared" si="3"/>
        <v>'320009023'</v>
      </c>
      <c r="AC28" s="251" t="str">
        <f t="shared" si="19"/>
        <v>'STR'</v>
      </c>
      <c r="AD28" s="239">
        <f t="shared" si="4"/>
        <v>90</v>
      </c>
      <c r="AE28" s="239">
        <f t="shared" si="5"/>
        <v>12</v>
      </c>
      <c r="AF28" s="239">
        <f t="shared" si="20"/>
        <v>2</v>
      </c>
      <c r="AG28" s="239" t="str">
        <f t="shared" si="6"/>
        <v>'EOGR'</v>
      </c>
      <c r="AH28" s="239" t="str">
        <f t="shared" si="21"/>
        <v>-</v>
      </c>
      <c r="AI28" s="268">
        <f t="shared" si="7"/>
        <v>90</v>
      </c>
      <c r="AJ28" s="249">
        <f t="shared" si="8"/>
        <v>1.4727272727272727</v>
      </c>
      <c r="AK28" s="249">
        <f t="shared" si="9"/>
        <v>7.6416666666666657</v>
      </c>
      <c r="AL28" s="239">
        <f t="shared" si="10"/>
        <v>2.4</v>
      </c>
      <c r="AM28" s="239">
        <f t="shared" si="11"/>
        <v>23</v>
      </c>
      <c r="AN28" s="239">
        <v>0</v>
      </c>
      <c r="AO28" s="239">
        <v>15</v>
      </c>
      <c r="AP28" s="239">
        <f t="shared" si="12"/>
        <v>2.4</v>
      </c>
      <c r="AQ28" s="239">
        <v>0</v>
      </c>
      <c r="AR28" s="239">
        <v>0</v>
      </c>
      <c r="AS28" s="239">
        <f t="shared" si="13"/>
        <v>90</v>
      </c>
      <c r="AT28" s="239">
        <f t="shared" si="14"/>
        <v>0.12</v>
      </c>
      <c r="AU28" s="239" t="s">
        <v>14</v>
      </c>
      <c r="AV28" s="239" t="s">
        <v>15</v>
      </c>
      <c r="AW28" s="239" t="s">
        <v>14</v>
      </c>
      <c r="AX28" s="239" t="s">
        <v>15</v>
      </c>
      <c r="AY28" s="239">
        <v>0</v>
      </c>
      <c r="AZ28" s="239">
        <v>0</v>
      </c>
      <c r="BA28" s="239">
        <f t="shared" si="22"/>
        <v>1</v>
      </c>
      <c r="BB28" s="239">
        <f t="shared" si="15"/>
        <v>0</v>
      </c>
      <c r="BC28" s="239">
        <f t="shared" si="16"/>
        <v>1000</v>
      </c>
      <c r="BD28" s="239">
        <v>1</v>
      </c>
      <c r="BE28" s="239">
        <v>1</v>
      </c>
      <c r="BF28" s="239">
        <v>1</v>
      </c>
      <c r="BG28" s="239"/>
      <c r="BH28" s="239">
        <v>1</v>
      </c>
      <c r="BI28" s="239">
        <v>1</v>
      </c>
      <c r="BJ28" s="239">
        <f t="shared" si="17"/>
        <v>400</v>
      </c>
      <c r="BK28" s="239">
        <f t="shared" si="18"/>
        <v>1000</v>
      </c>
      <c r="BL28" s="239">
        <v>0</v>
      </c>
    </row>
    <row r="29" spans="1:64" s="33" customFormat="1" ht="12" customHeight="1" x14ac:dyDescent="0.2">
      <c r="A29" s="50" t="str">
        <f t="shared" si="0"/>
        <v>320009024</v>
      </c>
      <c r="B29" s="46">
        <v>3.2</v>
      </c>
      <c r="C29" s="47" t="s">
        <v>213</v>
      </c>
      <c r="D29" s="51" t="s">
        <v>181</v>
      </c>
      <c r="E29" s="52">
        <v>0</v>
      </c>
      <c r="F29" s="53">
        <v>1.35</v>
      </c>
      <c r="G29" s="51" t="s">
        <v>214</v>
      </c>
      <c r="H29" s="51">
        <v>12</v>
      </c>
      <c r="I29" s="57" t="s">
        <v>56</v>
      </c>
      <c r="J29" s="57" t="s">
        <v>56</v>
      </c>
      <c r="K29" s="51" t="s">
        <v>215</v>
      </c>
      <c r="L29" s="51">
        <v>90</v>
      </c>
      <c r="M29" s="46">
        <f>0</f>
        <v>0</v>
      </c>
      <c r="N29" s="45" t="s">
        <v>210</v>
      </c>
      <c r="O29" s="61">
        <f>'Wave and Current Conditions'!$O$13</f>
        <v>1.4727272727272727</v>
      </c>
      <c r="P29" s="61">
        <f>'Wave and Current Conditions'!$AD$13</f>
        <v>7.6416666666666657</v>
      </c>
      <c r="Q29" s="46">
        <v>24</v>
      </c>
      <c r="R29" s="51">
        <f t="shared" si="1"/>
        <v>90</v>
      </c>
      <c r="S29" s="550" t="s">
        <v>205</v>
      </c>
      <c r="T29" s="33">
        <f t="shared" si="2"/>
        <v>90</v>
      </c>
      <c r="U29" s="66">
        <f>'Wave and Current Conditions'!$D$98</f>
        <v>0.12</v>
      </c>
      <c r="V29" s="46">
        <v>400</v>
      </c>
      <c r="W29" s="46">
        <v>600</v>
      </c>
      <c r="X29" s="53">
        <v>0.01</v>
      </c>
      <c r="Y29" s="252"/>
      <c r="Z29" s="250"/>
      <c r="AA29" s="250"/>
      <c r="AB29" s="239" t="str">
        <f t="shared" si="3"/>
        <v>'320009024'</v>
      </c>
      <c r="AC29" s="251" t="str">
        <f t="shared" si="19"/>
        <v>'STR'</v>
      </c>
      <c r="AD29" s="239">
        <f t="shared" si="4"/>
        <v>90</v>
      </c>
      <c r="AE29" s="239">
        <f t="shared" si="5"/>
        <v>12</v>
      </c>
      <c r="AF29" s="239">
        <f t="shared" si="20"/>
        <v>2</v>
      </c>
      <c r="AG29" s="239" t="str">
        <f t="shared" si="6"/>
        <v>'EOGR'</v>
      </c>
      <c r="AH29" s="239" t="str">
        <f t="shared" si="21"/>
        <v>-</v>
      </c>
      <c r="AI29" s="268">
        <f t="shared" si="7"/>
        <v>90</v>
      </c>
      <c r="AJ29" s="249">
        <f t="shared" si="8"/>
        <v>1.4727272727272727</v>
      </c>
      <c r="AK29" s="249">
        <f t="shared" si="9"/>
        <v>7.6416666666666657</v>
      </c>
      <c r="AL29" s="239">
        <f t="shared" si="10"/>
        <v>2.4</v>
      </c>
      <c r="AM29" s="239">
        <f t="shared" si="11"/>
        <v>24</v>
      </c>
      <c r="AN29" s="239">
        <v>0</v>
      </c>
      <c r="AO29" s="239">
        <v>15</v>
      </c>
      <c r="AP29" s="239">
        <f t="shared" si="12"/>
        <v>2.4</v>
      </c>
      <c r="AQ29" s="239">
        <v>0</v>
      </c>
      <c r="AR29" s="239">
        <v>0</v>
      </c>
      <c r="AS29" s="239">
        <f t="shared" si="13"/>
        <v>90</v>
      </c>
      <c r="AT29" s="239">
        <f t="shared" si="14"/>
        <v>0.12</v>
      </c>
      <c r="AU29" s="239" t="s">
        <v>14</v>
      </c>
      <c r="AV29" s="239" t="s">
        <v>15</v>
      </c>
      <c r="AW29" s="239" t="s">
        <v>14</v>
      </c>
      <c r="AX29" s="239" t="s">
        <v>15</v>
      </c>
      <c r="AY29" s="239">
        <v>0</v>
      </c>
      <c r="AZ29" s="239">
        <v>0</v>
      </c>
      <c r="BA29" s="239">
        <f t="shared" si="22"/>
        <v>1</v>
      </c>
      <c r="BB29" s="239">
        <f t="shared" si="15"/>
        <v>0</v>
      </c>
      <c r="BC29" s="239">
        <f t="shared" si="16"/>
        <v>1000</v>
      </c>
      <c r="BD29" s="239">
        <v>1</v>
      </c>
      <c r="BE29" s="239">
        <v>1</v>
      </c>
      <c r="BF29" s="239">
        <v>1</v>
      </c>
      <c r="BG29" s="239"/>
      <c r="BH29" s="239">
        <v>1</v>
      </c>
      <c r="BI29" s="239">
        <v>1</v>
      </c>
      <c r="BJ29" s="239">
        <f t="shared" si="17"/>
        <v>400</v>
      </c>
      <c r="BK29" s="239">
        <f t="shared" si="18"/>
        <v>1000</v>
      </c>
      <c r="BL29" s="239">
        <v>0</v>
      </c>
    </row>
    <row r="30" spans="1:64" s="32" customFormat="1" ht="12" customHeight="1" x14ac:dyDescent="0.2">
      <c r="A30" s="45" t="str">
        <f t="shared" si="0"/>
        <v>320012025</v>
      </c>
      <c r="B30" s="46">
        <v>3.2</v>
      </c>
      <c r="C30" s="47" t="s">
        <v>213</v>
      </c>
      <c r="D30" s="46" t="s">
        <v>181</v>
      </c>
      <c r="E30" s="48">
        <v>0</v>
      </c>
      <c r="F30" s="49">
        <v>1.35</v>
      </c>
      <c r="G30" s="46" t="s">
        <v>214</v>
      </c>
      <c r="H30" s="46">
        <v>12</v>
      </c>
      <c r="I30" s="56" t="s">
        <v>56</v>
      </c>
      <c r="J30" s="56" t="s">
        <v>56</v>
      </c>
      <c r="K30" s="46" t="s">
        <v>215</v>
      </c>
      <c r="L30" s="46">
        <v>120</v>
      </c>
      <c r="M30" s="46">
        <f>0</f>
        <v>0</v>
      </c>
      <c r="N30" s="45" t="s">
        <v>210</v>
      </c>
      <c r="O30" s="61">
        <f>'Wave and Current Conditions'!$O$13</f>
        <v>1.4727272727272727</v>
      </c>
      <c r="P30" s="61">
        <f>'Wave and Current Conditions'!$AD$13</f>
        <v>7.6416666666666657</v>
      </c>
      <c r="Q30" s="46">
        <v>25</v>
      </c>
      <c r="R30" s="46">
        <f t="shared" si="1"/>
        <v>120</v>
      </c>
      <c r="S30" s="550" t="s">
        <v>205</v>
      </c>
      <c r="T30" s="32">
        <f t="shared" si="2"/>
        <v>120</v>
      </c>
      <c r="U30" s="66">
        <f>'Wave and Current Conditions'!$D$98</f>
        <v>0.12</v>
      </c>
      <c r="V30" s="46">
        <v>400</v>
      </c>
      <c r="W30" s="46">
        <v>600</v>
      </c>
      <c r="X30" s="49">
        <v>0.01</v>
      </c>
      <c r="Y30" s="248"/>
      <c r="Z30" s="239"/>
      <c r="AA30" s="239"/>
      <c r="AB30" s="239" t="str">
        <f t="shared" si="3"/>
        <v>'320012025'</v>
      </c>
      <c r="AC30" s="251" t="str">
        <f t="shared" si="19"/>
        <v>'STR'</v>
      </c>
      <c r="AD30" s="239">
        <f t="shared" si="4"/>
        <v>120</v>
      </c>
      <c r="AE30" s="239">
        <f t="shared" si="5"/>
        <v>12</v>
      </c>
      <c r="AF30" s="239">
        <f t="shared" si="20"/>
        <v>2</v>
      </c>
      <c r="AG30" s="239" t="str">
        <f t="shared" si="6"/>
        <v>'EOGR'</v>
      </c>
      <c r="AH30" s="239" t="str">
        <f t="shared" si="21"/>
        <v>-</v>
      </c>
      <c r="AI30" s="268">
        <f t="shared" si="7"/>
        <v>120</v>
      </c>
      <c r="AJ30" s="249">
        <f t="shared" si="8"/>
        <v>1.4727272727272727</v>
      </c>
      <c r="AK30" s="249">
        <f t="shared" si="9"/>
        <v>7.6416666666666657</v>
      </c>
      <c r="AL30" s="239">
        <f t="shared" si="10"/>
        <v>2.4</v>
      </c>
      <c r="AM30" s="239">
        <f t="shared" si="11"/>
        <v>25</v>
      </c>
      <c r="AN30" s="239">
        <v>0</v>
      </c>
      <c r="AO30" s="239">
        <v>15</v>
      </c>
      <c r="AP30" s="239">
        <f t="shared" si="12"/>
        <v>2.4</v>
      </c>
      <c r="AQ30" s="239">
        <v>0</v>
      </c>
      <c r="AR30" s="239">
        <v>0</v>
      </c>
      <c r="AS30" s="239">
        <f t="shared" si="13"/>
        <v>120</v>
      </c>
      <c r="AT30" s="239">
        <f t="shared" si="14"/>
        <v>0.12</v>
      </c>
      <c r="AU30" s="239" t="s">
        <v>14</v>
      </c>
      <c r="AV30" s="239" t="s">
        <v>15</v>
      </c>
      <c r="AW30" s="239" t="s">
        <v>14</v>
      </c>
      <c r="AX30" s="239" t="s">
        <v>15</v>
      </c>
      <c r="AY30" s="239">
        <v>0</v>
      </c>
      <c r="AZ30" s="239">
        <v>0</v>
      </c>
      <c r="BA30" s="239">
        <f t="shared" si="22"/>
        <v>1</v>
      </c>
      <c r="BB30" s="239">
        <f t="shared" si="15"/>
        <v>0</v>
      </c>
      <c r="BC30" s="239">
        <f t="shared" si="16"/>
        <v>1000</v>
      </c>
      <c r="BD30" s="239">
        <v>1</v>
      </c>
      <c r="BE30" s="239">
        <v>1</v>
      </c>
      <c r="BF30" s="239">
        <v>1</v>
      </c>
      <c r="BG30" s="239"/>
      <c r="BH30" s="239">
        <v>1</v>
      </c>
      <c r="BI30" s="239">
        <v>1</v>
      </c>
      <c r="BJ30" s="239">
        <f t="shared" si="17"/>
        <v>400</v>
      </c>
      <c r="BK30" s="239">
        <f t="shared" si="18"/>
        <v>1000</v>
      </c>
      <c r="BL30" s="239">
        <v>0</v>
      </c>
    </row>
    <row r="31" spans="1:64" s="32" customFormat="1" ht="12" customHeight="1" x14ac:dyDescent="0.2">
      <c r="A31" s="45" t="str">
        <f t="shared" si="0"/>
        <v>320012026</v>
      </c>
      <c r="B31" s="46">
        <v>3.2</v>
      </c>
      <c r="C31" s="47" t="s">
        <v>213</v>
      </c>
      <c r="D31" s="46" t="s">
        <v>181</v>
      </c>
      <c r="E31" s="48">
        <v>0</v>
      </c>
      <c r="F31" s="49">
        <v>1.35</v>
      </c>
      <c r="G31" s="46" t="s">
        <v>214</v>
      </c>
      <c r="H31" s="46">
        <v>12</v>
      </c>
      <c r="I31" s="56" t="s">
        <v>56</v>
      </c>
      <c r="J31" s="56" t="s">
        <v>56</v>
      </c>
      <c r="K31" s="46" t="s">
        <v>215</v>
      </c>
      <c r="L31" s="46">
        <v>120</v>
      </c>
      <c r="M31" s="46">
        <f>0</f>
        <v>0</v>
      </c>
      <c r="N31" s="45" t="s">
        <v>210</v>
      </c>
      <c r="O31" s="61">
        <f>'Wave and Current Conditions'!$O$13</f>
        <v>1.4727272727272727</v>
      </c>
      <c r="P31" s="61">
        <f>'Wave and Current Conditions'!$AD$13</f>
        <v>7.6416666666666657</v>
      </c>
      <c r="Q31" s="46">
        <v>26</v>
      </c>
      <c r="R31" s="46">
        <f t="shared" si="1"/>
        <v>120</v>
      </c>
      <c r="S31" s="550" t="s">
        <v>205</v>
      </c>
      <c r="T31" s="32">
        <f t="shared" si="2"/>
        <v>120</v>
      </c>
      <c r="U31" s="66">
        <f>'Wave and Current Conditions'!$D$98</f>
        <v>0.12</v>
      </c>
      <c r="V31" s="46">
        <v>400</v>
      </c>
      <c r="W31" s="46">
        <v>600</v>
      </c>
      <c r="X31" s="49">
        <v>0.01</v>
      </c>
      <c r="Y31" s="248"/>
      <c r="Z31" s="239"/>
      <c r="AA31" s="239"/>
      <c r="AB31" s="239" t="str">
        <f t="shared" si="3"/>
        <v>'320012026'</v>
      </c>
      <c r="AC31" s="251" t="str">
        <f t="shared" si="19"/>
        <v>'STR'</v>
      </c>
      <c r="AD31" s="239">
        <f t="shared" si="4"/>
        <v>120</v>
      </c>
      <c r="AE31" s="239">
        <f t="shared" si="5"/>
        <v>12</v>
      </c>
      <c r="AF31" s="239">
        <f t="shared" si="20"/>
        <v>2</v>
      </c>
      <c r="AG31" s="239" t="str">
        <f t="shared" si="6"/>
        <v>'EOGR'</v>
      </c>
      <c r="AH31" s="239" t="str">
        <f t="shared" si="21"/>
        <v>-</v>
      </c>
      <c r="AI31" s="268">
        <f t="shared" si="7"/>
        <v>120</v>
      </c>
      <c r="AJ31" s="249">
        <f t="shared" si="8"/>
        <v>1.4727272727272727</v>
      </c>
      <c r="AK31" s="249">
        <f t="shared" si="9"/>
        <v>7.6416666666666657</v>
      </c>
      <c r="AL31" s="239">
        <f t="shared" si="10"/>
        <v>2.4</v>
      </c>
      <c r="AM31" s="239">
        <f t="shared" si="11"/>
        <v>26</v>
      </c>
      <c r="AN31" s="239">
        <v>0</v>
      </c>
      <c r="AO31" s="239">
        <v>15</v>
      </c>
      <c r="AP31" s="239">
        <f t="shared" si="12"/>
        <v>2.4</v>
      </c>
      <c r="AQ31" s="239">
        <v>0</v>
      </c>
      <c r="AR31" s="239">
        <v>0</v>
      </c>
      <c r="AS31" s="239">
        <f t="shared" si="13"/>
        <v>120</v>
      </c>
      <c r="AT31" s="239">
        <f t="shared" si="14"/>
        <v>0.12</v>
      </c>
      <c r="AU31" s="239" t="s">
        <v>14</v>
      </c>
      <c r="AV31" s="239" t="s">
        <v>15</v>
      </c>
      <c r="AW31" s="239" t="s">
        <v>14</v>
      </c>
      <c r="AX31" s="239" t="s">
        <v>15</v>
      </c>
      <c r="AY31" s="239">
        <v>0</v>
      </c>
      <c r="AZ31" s="239">
        <v>0</v>
      </c>
      <c r="BA31" s="239">
        <f t="shared" si="22"/>
        <v>1</v>
      </c>
      <c r="BB31" s="239">
        <f t="shared" si="15"/>
        <v>0</v>
      </c>
      <c r="BC31" s="239">
        <f t="shared" si="16"/>
        <v>1000</v>
      </c>
      <c r="BD31" s="239">
        <v>1</v>
      </c>
      <c r="BE31" s="239">
        <v>1</v>
      </c>
      <c r="BF31" s="239">
        <v>1</v>
      </c>
      <c r="BG31" s="239"/>
      <c r="BH31" s="239">
        <v>1</v>
      </c>
      <c r="BI31" s="239">
        <v>1</v>
      </c>
      <c r="BJ31" s="239">
        <f t="shared" si="17"/>
        <v>400</v>
      </c>
      <c r="BK31" s="239">
        <f t="shared" si="18"/>
        <v>1000</v>
      </c>
      <c r="BL31" s="239">
        <v>0</v>
      </c>
    </row>
    <row r="32" spans="1:64" s="33" customFormat="1" ht="12" customHeight="1" x14ac:dyDescent="0.2">
      <c r="A32" s="45" t="str">
        <f t="shared" si="0"/>
        <v>320012027</v>
      </c>
      <c r="B32" s="46">
        <v>3.2</v>
      </c>
      <c r="C32" s="47" t="s">
        <v>213</v>
      </c>
      <c r="D32" s="46" t="s">
        <v>181</v>
      </c>
      <c r="E32" s="48">
        <v>0</v>
      </c>
      <c r="F32" s="49">
        <v>1.35</v>
      </c>
      <c r="G32" s="46" t="s">
        <v>214</v>
      </c>
      <c r="H32" s="46">
        <v>12</v>
      </c>
      <c r="I32" s="56" t="s">
        <v>56</v>
      </c>
      <c r="J32" s="56" t="s">
        <v>56</v>
      </c>
      <c r="K32" s="46" t="s">
        <v>215</v>
      </c>
      <c r="L32" s="46">
        <v>120</v>
      </c>
      <c r="M32" s="46">
        <f>0</f>
        <v>0</v>
      </c>
      <c r="N32" s="45" t="s">
        <v>210</v>
      </c>
      <c r="O32" s="61">
        <f>'Wave and Current Conditions'!$O$13</f>
        <v>1.4727272727272727</v>
      </c>
      <c r="P32" s="61">
        <f>'Wave and Current Conditions'!$AD$13</f>
        <v>7.6416666666666657</v>
      </c>
      <c r="Q32" s="46">
        <v>27</v>
      </c>
      <c r="R32" s="46">
        <f t="shared" si="1"/>
        <v>120</v>
      </c>
      <c r="S32" s="550" t="s">
        <v>205</v>
      </c>
      <c r="T32" s="32">
        <f t="shared" si="2"/>
        <v>120</v>
      </c>
      <c r="U32" s="66">
        <f>'Wave and Current Conditions'!$D$98</f>
        <v>0.12</v>
      </c>
      <c r="V32" s="46">
        <v>400</v>
      </c>
      <c r="W32" s="46">
        <v>600</v>
      </c>
      <c r="X32" s="49">
        <v>0.01</v>
      </c>
      <c r="Y32" s="248"/>
      <c r="Z32" s="250"/>
      <c r="AA32" s="250"/>
      <c r="AB32" s="239" t="str">
        <f t="shared" si="3"/>
        <v>'320012027'</v>
      </c>
      <c r="AC32" s="251" t="str">
        <f t="shared" si="19"/>
        <v>'STR'</v>
      </c>
      <c r="AD32" s="239">
        <f t="shared" si="4"/>
        <v>120</v>
      </c>
      <c r="AE32" s="239">
        <f t="shared" si="5"/>
        <v>12</v>
      </c>
      <c r="AF32" s="239">
        <f t="shared" si="20"/>
        <v>2</v>
      </c>
      <c r="AG32" s="239" t="str">
        <f t="shared" si="6"/>
        <v>'EOGR'</v>
      </c>
      <c r="AH32" s="239" t="str">
        <f t="shared" si="21"/>
        <v>-</v>
      </c>
      <c r="AI32" s="268">
        <f t="shared" si="7"/>
        <v>120</v>
      </c>
      <c r="AJ32" s="249">
        <f t="shared" si="8"/>
        <v>1.4727272727272727</v>
      </c>
      <c r="AK32" s="249">
        <f t="shared" si="9"/>
        <v>7.6416666666666657</v>
      </c>
      <c r="AL32" s="239">
        <f t="shared" si="10"/>
        <v>2.4</v>
      </c>
      <c r="AM32" s="239">
        <f t="shared" si="11"/>
        <v>27</v>
      </c>
      <c r="AN32" s="239">
        <v>0</v>
      </c>
      <c r="AO32" s="239">
        <v>15</v>
      </c>
      <c r="AP32" s="239">
        <f t="shared" si="12"/>
        <v>2.4</v>
      </c>
      <c r="AQ32" s="239">
        <v>0</v>
      </c>
      <c r="AR32" s="239">
        <v>0</v>
      </c>
      <c r="AS32" s="239">
        <f t="shared" si="13"/>
        <v>120</v>
      </c>
      <c r="AT32" s="239">
        <f t="shared" si="14"/>
        <v>0.12</v>
      </c>
      <c r="AU32" s="239" t="s">
        <v>14</v>
      </c>
      <c r="AV32" s="239" t="s">
        <v>15</v>
      </c>
      <c r="AW32" s="239" t="s">
        <v>14</v>
      </c>
      <c r="AX32" s="239" t="s">
        <v>15</v>
      </c>
      <c r="AY32" s="239">
        <v>0</v>
      </c>
      <c r="AZ32" s="239">
        <v>0</v>
      </c>
      <c r="BA32" s="239">
        <f t="shared" si="22"/>
        <v>1</v>
      </c>
      <c r="BB32" s="239">
        <f t="shared" si="15"/>
        <v>0</v>
      </c>
      <c r="BC32" s="239">
        <f t="shared" si="16"/>
        <v>1000</v>
      </c>
      <c r="BD32" s="239">
        <v>1</v>
      </c>
      <c r="BE32" s="239">
        <v>1</v>
      </c>
      <c r="BF32" s="239">
        <v>1</v>
      </c>
      <c r="BG32" s="239"/>
      <c r="BH32" s="239">
        <v>1</v>
      </c>
      <c r="BI32" s="239">
        <v>1</v>
      </c>
      <c r="BJ32" s="239">
        <f t="shared" si="17"/>
        <v>400</v>
      </c>
      <c r="BK32" s="239">
        <f t="shared" si="18"/>
        <v>1000</v>
      </c>
      <c r="BL32" s="239">
        <v>0</v>
      </c>
    </row>
    <row r="33" spans="1:64" s="32" customFormat="1" ht="12" customHeight="1" x14ac:dyDescent="0.2">
      <c r="A33" s="45" t="str">
        <f t="shared" si="0"/>
        <v>320012028</v>
      </c>
      <c r="B33" s="46">
        <v>3.2</v>
      </c>
      <c r="C33" s="47" t="s">
        <v>213</v>
      </c>
      <c r="D33" s="46" t="s">
        <v>181</v>
      </c>
      <c r="E33" s="48">
        <v>0</v>
      </c>
      <c r="F33" s="49">
        <v>1.35</v>
      </c>
      <c r="G33" s="45" t="s">
        <v>214</v>
      </c>
      <c r="H33" s="46">
        <v>12</v>
      </c>
      <c r="I33" s="56" t="s">
        <v>56</v>
      </c>
      <c r="J33" s="56" t="s">
        <v>56</v>
      </c>
      <c r="K33" s="46" t="s">
        <v>215</v>
      </c>
      <c r="L33" s="46">
        <v>120</v>
      </c>
      <c r="M33" s="46">
        <f>0</f>
        <v>0</v>
      </c>
      <c r="N33" s="45" t="s">
        <v>210</v>
      </c>
      <c r="O33" s="61">
        <f>'Wave and Current Conditions'!$O$13</f>
        <v>1.4727272727272727</v>
      </c>
      <c r="P33" s="61">
        <f>'Wave and Current Conditions'!$AD$13</f>
        <v>7.6416666666666657</v>
      </c>
      <c r="Q33" s="46">
        <v>28</v>
      </c>
      <c r="R33" s="46">
        <f t="shared" si="1"/>
        <v>120</v>
      </c>
      <c r="S33" s="550" t="s">
        <v>205</v>
      </c>
      <c r="T33" s="32">
        <f t="shared" si="2"/>
        <v>120</v>
      </c>
      <c r="U33" s="66">
        <f>'Wave and Current Conditions'!$D$98</f>
        <v>0.12</v>
      </c>
      <c r="V33" s="46">
        <v>400</v>
      </c>
      <c r="W33" s="46">
        <v>600</v>
      </c>
      <c r="X33" s="49">
        <v>0.01</v>
      </c>
      <c r="Y33" s="248"/>
      <c r="Z33" s="239"/>
      <c r="AA33" s="239"/>
      <c r="AB33" s="239" t="str">
        <f t="shared" si="3"/>
        <v>'320012028'</v>
      </c>
      <c r="AC33" s="251" t="str">
        <f t="shared" si="19"/>
        <v>'STR'</v>
      </c>
      <c r="AD33" s="239">
        <f t="shared" si="4"/>
        <v>120</v>
      </c>
      <c r="AE33" s="239">
        <f t="shared" si="5"/>
        <v>12</v>
      </c>
      <c r="AF33" s="239">
        <f t="shared" si="20"/>
        <v>2</v>
      </c>
      <c r="AG33" s="239" t="str">
        <f t="shared" si="6"/>
        <v>'EOGR'</v>
      </c>
      <c r="AH33" s="239" t="str">
        <f t="shared" si="21"/>
        <v>-</v>
      </c>
      <c r="AI33" s="268">
        <f t="shared" si="7"/>
        <v>120</v>
      </c>
      <c r="AJ33" s="249">
        <f t="shared" si="8"/>
        <v>1.4727272727272727</v>
      </c>
      <c r="AK33" s="249">
        <f t="shared" si="9"/>
        <v>7.6416666666666657</v>
      </c>
      <c r="AL33" s="239">
        <f t="shared" si="10"/>
        <v>2.4</v>
      </c>
      <c r="AM33" s="239">
        <f t="shared" si="11"/>
        <v>28</v>
      </c>
      <c r="AN33" s="239">
        <v>0</v>
      </c>
      <c r="AO33" s="239">
        <v>15</v>
      </c>
      <c r="AP33" s="239">
        <f t="shared" si="12"/>
        <v>2.4</v>
      </c>
      <c r="AQ33" s="239">
        <v>0</v>
      </c>
      <c r="AR33" s="239">
        <v>0</v>
      </c>
      <c r="AS33" s="239">
        <f t="shared" si="13"/>
        <v>120</v>
      </c>
      <c r="AT33" s="239">
        <f t="shared" si="14"/>
        <v>0.12</v>
      </c>
      <c r="AU33" s="239" t="s">
        <v>14</v>
      </c>
      <c r="AV33" s="239" t="s">
        <v>15</v>
      </c>
      <c r="AW33" s="239" t="s">
        <v>14</v>
      </c>
      <c r="AX33" s="239" t="s">
        <v>15</v>
      </c>
      <c r="AY33" s="239">
        <v>0</v>
      </c>
      <c r="AZ33" s="239">
        <v>0</v>
      </c>
      <c r="BA33" s="239">
        <f t="shared" si="22"/>
        <v>1</v>
      </c>
      <c r="BB33" s="239">
        <f t="shared" si="15"/>
        <v>0</v>
      </c>
      <c r="BC33" s="239">
        <f t="shared" si="16"/>
        <v>1000</v>
      </c>
      <c r="BD33" s="239">
        <v>1</v>
      </c>
      <c r="BE33" s="239">
        <v>1</v>
      </c>
      <c r="BF33" s="239">
        <v>1</v>
      </c>
      <c r="BG33" s="239"/>
      <c r="BH33" s="239">
        <v>1</v>
      </c>
      <c r="BI33" s="239">
        <v>1</v>
      </c>
      <c r="BJ33" s="239">
        <f t="shared" si="17"/>
        <v>400</v>
      </c>
      <c r="BK33" s="239">
        <f t="shared" si="18"/>
        <v>1000</v>
      </c>
      <c r="BL33" s="239">
        <v>0</v>
      </c>
    </row>
    <row r="34" spans="1:64" s="32" customFormat="1" ht="12" customHeight="1" x14ac:dyDescent="0.2">
      <c r="A34" s="45" t="str">
        <f t="shared" si="0"/>
        <v>320012029</v>
      </c>
      <c r="B34" s="46">
        <v>3.2</v>
      </c>
      <c r="C34" s="47" t="s">
        <v>213</v>
      </c>
      <c r="D34" s="46" t="s">
        <v>181</v>
      </c>
      <c r="E34" s="48">
        <v>0</v>
      </c>
      <c r="F34" s="49">
        <v>1.35</v>
      </c>
      <c r="G34" s="46" t="s">
        <v>214</v>
      </c>
      <c r="H34" s="46">
        <v>12</v>
      </c>
      <c r="I34" s="56" t="s">
        <v>56</v>
      </c>
      <c r="J34" s="56" t="s">
        <v>56</v>
      </c>
      <c r="K34" s="46" t="s">
        <v>215</v>
      </c>
      <c r="L34" s="46">
        <v>120</v>
      </c>
      <c r="M34" s="46">
        <f>0</f>
        <v>0</v>
      </c>
      <c r="N34" s="45" t="s">
        <v>210</v>
      </c>
      <c r="O34" s="61">
        <f>'Wave and Current Conditions'!$O$13</f>
        <v>1.4727272727272727</v>
      </c>
      <c r="P34" s="61">
        <f>'Wave and Current Conditions'!$AD$13</f>
        <v>7.6416666666666657</v>
      </c>
      <c r="Q34" s="46">
        <v>29</v>
      </c>
      <c r="R34" s="46">
        <f t="shared" si="1"/>
        <v>120</v>
      </c>
      <c r="S34" s="550" t="s">
        <v>205</v>
      </c>
      <c r="T34" s="32">
        <f t="shared" si="2"/>
        <v>120</v>
      </c>
      <c r="U34" s="66">
        <f>'Wave and Current Conditions'!$D$98</f>
        <v>0.12</v>
      </c>
      <c r="V34" s="46">
        <v>400</v>
      </c>
      <c r="W34" s="46">
        <v>600</v>
      </c>
      <c r="X34" s="49">
        <v>0.01</v>
      </c>
      <c r="Y34" s="248"/>
      <c r="Z34" s="239"/>
      <c r="AA34" s="239"/>
      <c r="AB34" s="239" t="str">
        <f t="shared" si="3"/>
        <v>'320012029'</v>
      </c>
      <c r="AC34" s="251" t="str">
        <f t="shared" si="19"/>
        <v>'STR'</v>
      </c>
      <c r="AD34" s="239">
        <f t="shared" si="4"/>
        <v>120</v>
      </c>
      <c r="AE34" s="239">
        <f t="shared" si="5"/>
        <v>12</v>
      </c>
      <c r="AF34" s="239">
        <f t="shared" si="20"/>
        <v>2</v>
      </c>
      <c r="AG34" s="239" t="str">
        <f t="shared" si="6"/>
        <v>'EOGR'</v>
      </c>
      <c r="AH34" s="239" t="str">
        <f t="shared" si="21"/>
        <v>-</v>
      </c>
      <c r="AI34" s="268">
        <f t="shared" si="7"/>
        <v>120</v>
      </c>
      <c r="AJ34" s="249">
        <f t="shared" si="8"/>
        <v>1.4727272727272727</v>
      </c>
      <c r="AK34" s="249">
        <f t="shared" si="9"/>
        <v>7.6416666666666657</v>
      </c>
      <c r="AL34" s="239">
        <f t="shared" si="10"/>
        <v>2.4</v>
      </c>
      <c r="AM34" s="239">
        <f t="shared" si="11"/>
        <v>29</v>
      </c>
      <c r="AN34" s="239">
        <v>0</v>
      </c>
      <c r="AO34" s="239">
        <v>15</v>
      </c>
      <c r="AP34" s="239">
        <f t="shared" si="12"/>
        <v>2.4</v>
      </c>
      <c r="AQ34" s="239">
        <v>0</v>
      </c>
      <c r="AR34" s="239">
        <v>0</v>
      </c>
      <c r="AS34" s="239">
        <f t="shared" si="13"/>
        <v>120</v>
      </c>
      <c r="AT34" s="239">
        <f t="shared" si="14"/>
        <v>0.12</v>
      </c>
      <c r="AU34" s="239" t="s">
        <v>14</v>
      </c>
      <c r="AV34" s="239" t="s">
        <v>15</v>
      </c>
      <c r="AW34" s="239" t="s">
        <v>14</v>
      </c>
      <c r="AX34" s="239" t="s">
        <v>15</v>
      </c>
      <c r="AY34" s="239">
        <v>0</v>
      </c>
      <c r="AZ34" s="239">
        <v>0</v>
      </c>
      <c r="BA34" s="239">
        <f t="shared" si="22"/>
        <v>1</v>
      </c>
      <c r="BB34" s="239">
        <f t="shared" si="15"/>
        <v>0</v>
      </c>
      <c r="BC34" s="239">
        <f t="shared" si="16"/>
        <v>1000</v>
      </c>
      <c r="BD34" s="239">
        <v>1</v>
      </c>
      <c r="BE34" s="239">
        <v>1</v>
      </c>
      <c r="BF34" s="239">
        <v>1</v>
      </c>
      <c r="BG34" s="239"/>
      <c r="BH34" s="239">
        <v>1</v>
      </c>
      <c r="BI34" s="239">
        <v>1</v>
      </c>
      <c r="BJ34" s="239">
        <f t="shared" si="17"/>
        <v>400</v>
      </c>
      <c r="BK34" s="239">
        <f t="shared" si="18"/>
        <v>1000</v>
      </c>
      <c r="BL34" s="239">
        <v>0</v>
      </c>
    </row>
    <row r="35" spans="1:64" s="33" customFormat="1" ht="12" customHeight="1" x14ac:dyDescent="0.2">
      <c r="A35" s="50" t="str">
        <f t="shared" si="0"/>
        <v>320012030</v>
      </c>
      <c r="B35" s="46">
        <v>3.2</v>
      </c>
      <c r="C35" s="47" t="s">
        <v>213</v>
      </c>
      <c r="D35" s="51" t="s">
        <v>181</v>
      </c>
      <c r="E35" s="52">
        <v>0</v>
      </c>
      <c r="F35" s="53">
        <v>1.35</v>
      </c>
      <c r="G35" s="51" t="s">
        <v>214</v>
      </c>
      <c r="H35" s="51">
        <v>12</v>
      </c>
      <c r="I35" s="57" t="s">
        <v>56</v>
      </c>
      <c r="J35" s="57" t="s">
        <v>56</v>
      </c>
      <c r="K35" s="51" t="s">
        <v>215</v>
      </c>
      <c r="L35" s="51">
        <v>120</v>
      </c>
      <c r="M35" s="46">
        <f>0</f>
        <v>0</v>
      </c>
      <c r="N35" s="45" t="s">
        <v>210</v>
      </c>
      <c r="O35" s="61">
        <f>'Wave and Current Conditions'!$O$13</f>
        <v>1.4727272727272727</v>
      </c>
      <c r="P35" s="61">
        <f>'Wave and Current Conditions'!$AD$13</f>
        <v>7.6416666666666657</v>
      </c>
      <c r="Q35" s="46">
        <v>30</v>
      </c>
      <c r="R35" s="51">
        <f t="shared" si="1"/>
        <v>120</v>
      </c>
      <c r="S35" s="550" t="s">
        <v>205</v>
      </c>
      <c r="T35" s="33">
        <f t="shared" si="2"/>
        <v>120</v>
      </c>
      <c r="U35" s="66">
        <f>'Wave and Current Conditions'!$D$98</f>
        <v>0.12</v>
      </c>
      <c r="V35" s="46">
        <v>400</v>
      </c>
      <c r="W35" s="46">
        <v>600</v>
      </c>
      <c r="X35" s="53">
        <v>0.01</v>
      </c>
      <c r="Y35" s="252"/>
      <c r="Z35" s="250"/>
      <c r="AA35" s="250"/>
      <c r="AB35" s="239" t="str">
        <f t="shared" si="3"/>
        <v>'320012030'</v>
      </c>
      <c r="AC35" s="251" t="str">
        <f t="shared" si="19"/>
        <v>'STR'</v>
      </c>
      <c r="AD35" s="239">
        <f t="shared" si="4"/>
        <v>120</v>
      </c>
      <c r="AE35" s="239">
        <f t="shared" si="5"/>
        <v>12</v>
      </c>
      <c r="AF35" s="239">
        <f t="shared" si="20"/>
        <v>2</v>
      </c>
      <c r="AG35" s="239" t="str">
        <f t="shared" si="6"/>
        <v>'EOGR'</v>
      </c>
      <c r="AH35" s="239" t="str">
        <f t="shared" si="21"/>
        <v>-</v>
      </c>
      <c r="AI35" s="268">
        <f t="shared" si="7"/>
        <v>120</v>
      </c>
      <c r="AJ35" s="249">
        <f t="shared" si="8"/>
        <v>1.4727272727272727</v>
      </c>
      <c r="AK35" s="249">
        <f t="shared" si="9"/>
        <v>7.6416666666666657</v>
      </c>
      <c r="AL35" s="239">
        <f t="shared" si="10"/>
        <v>2.4</v>
      </c>
      <c r="AM35" s="239">
        <f t="shared" si="11"/>
        <v>30</v>
      </c>
      <c r="AN35" s="239">
        <v>0</v>
      </c>
      <c r="AO35" s="239">
        <v>15</v>
      </c>
      <c r="AP35" s="239">
        <f t="shared" si="12"/>
        <v>2.4</v>
      </c>
      <c r="AQ35" s="239">
        <v>0</v>
      </c>
      <c r="AR35" s="239">
        <v>0</v>
      </c>
      <c r="AS35" s="239">
        <f t="shared" si="13"/>
        <v>120</v>
      </c>
      <c r="AT35" s="239">
        <f t="shared" si="14"/>
        <v>0.12</v>
      </c>
      <c r="AU35" s="239" t="s">
        <v>14</v>
      </c>
      <c r="AV35" s="239" t="s">
        <v>15</v>
      </c>
      <c r="AW35" s="239" t="s">
        <v>14</v>
      </c>
      <c r="AX35" s="239" t="s">
        <v>15</v>
      </c>
      <c r="AY35" s="239">
        <v>0</v>
      </c>
      <c r="AZ35" s="239">
        <v>0</v>
      </c>
      <c r="BA35" s="239">
        <f t="shared" si="22"/>
        <v>1</v>
      </c>
      <c r="BB35" s="239">
        <f t="shared" si="15"/>
        <v>0</v>
      </c>
      <c r="BC35" s="239">
        <f t="shared" si="16"/>
        <v>1000</v>
      </c>
      <c r="BD35" s="239">
        <v>1</v>
      </c>
      <c r="BE35" s="239">
        <v>1</v>
      </c>
      <c r="BF35" s="239">
        <v>1</v>
      </c>
      <c r="BG35" s="239"/>
      <c r="BH35" s="239">
        <v>1</v>
      </c>
      <c r="BI35" s="239">
        <v>1</v>
      </c>
      <c r="BJ35" s="239">
        <f t="shared" si="17"/>
        <v>400</v>
      </c>
      <c r="BK35" s="239">
        <f t="shared" si="18"/>
        <v>1000</v>
      </c>
      <c r="BL35" s="239">
        <v>0</v>
      </c>
    </row>
    <row r="36" spans="1:64" s="32" customFormat="1" ht="12" customHeight="1" x14ac:dyDescent="0.2">
      <c r="A36" s="45" t="str">
        <f t="shared" si="0"/>
        <v>320015031</v>
      </c>
      <c r="B36" s="46">
        <v>3.2</v>
      </c>
      <c r="C36" s="47" t="s">
        <v>213</v>
      </c>
      <c r="D36" s="46" t="s">
        <v>181</v>
      </c>
      <c r="E36" s="48">
        <v>0</v>
      </c>
      <c r="F36" s="49">
        <v>1.35</v>
      </c>
      <c r="G36" s="46" t="s">
        <v>214</v>
      </c>
      <c r="H36" s="46">
        <v>12</v>
      </c>
      <c r="I36" s="56" t="s">
        <v>56</v>
      </c>
      <c r="J36" s="56" t="s">
        <v>56</v>
      </c>
      <c r="K36" s="46" t="s">
        <v>215</v>
      </c>
      <c r="L36" s="46">
        <v>150</v>
      </c>
      <c r="M36" s="46">
        <f>0</f>
        <v>0</v>
      </c>
      <c r="N36" s="45" t="s">
        <v>210</v>
      </c>
      <c r="O36" s="61">
        <f>'Wave and Current Conditions'!$O$13</f>
        <v>1.4727272727272727</v>
      </c>
      <c r="P36" s="61">
        <f>'Wave and Current Conditions'!$AD$13</f>
        <v>7.6416666666666657</v>
      </c>
      <c r="Q36" s="46">
        <v>31</v>
      </c>
      <c r="R36" s="46">
        <f t="shared" si="1"/>
        <v>150</v>
      </c>
      <c r="S36" s="550" t="s">
        <v>205</v>
      </c>
      <c r="T36" s="32">
        <f t="shared" si="2"/>
        <v>150</v>
      </c>
      <c r="U36" s="66">
        <f>'Wave and Current Conditions'!$D$98</f>
        <v>0.12</v>
      </c>
      <c r="V36" s="46">
        <v>400</v>
      </c>
      <c r="W36" s="46">
        <v>600</v>
      </c>
      <c r="X36" s="49">
        <v>0.01</v>
      </c>
      <c r="Y36" s="248"/>
      <c r="Z36" s="239"/>
      <c r="AA36" s="239"/>
      <c r="AB36" s="239" t="str">
        <f t="shared" si="3"/>
        <v>'320015031'</v>
      </c>
      <c r="AC36" s="251" t="str">
        <f t="shared" si="19"/>
        <v>'STR'</v>
      </c>
      <c r="AD36" s="239">
        <f t="shared" si="4"/>
        <v>150</v>
      </c>
      <c r="AE36" s="239">
        <f t="shared" si="5"/>
        <v>12</v>
      </c>
      <c r="AF36" s="239">
        <f t="shared" si="20"/>
        <v>2</v>
      </c>
      <c r="AG36" s="239" t="str">
        <f t="shared" si="6"/>
        <v>'EOGR'</v>
      </c>
      <c r="AH36" s="239" t="str">
        <f t="shared" si="21"/>
        <v>-</v>
      </c>
      <c r="AI36" s="268">
        <f t="shared" si="7"/>
        <v>150</v>
      </c>
      <c r="AJ36" s="249">
        <f t="shared" si="8"/>
        <v>1.4727272727272727</v>
      </c>
      <c r="AK36" s="249">
        <f t="shared" si="9"/>
        <v>7.6416666666666657</v>
      </c>
      <c r="AL36" s="239">
        <f t="shared" si="10"/>
        <v>2.4</v>
      </c>
      <c r="AM36" s="239">
        <f t="shared" si="11"/>
        <v>31</v>
      </c>
      <c r="AN36" s="239">
        <v>0</v>
      </c>
      <c r="AO36" s="239">
        <v>15</v>
      </c>
      <c r="AP36" s="239">
        <f t="shared" si="12"/>
        <v>2.4</v>
      </c>
      <c r="AQ36" s="239">
        <v>0</v>
      </c>
      <c r="AR36" s="239">
        <v>0</v>
      </c>
      <c r="AS36" s="239">
        <f t="shared" si="13"/>
        <v>150</v>
      </c>
      <c r="AT36" s="239">
        <f t="shared" si="14"/>
        <v>0.12</v>
      </c>
      <c r="AU36" s="239" t="s">
        <v>14</v>
      </c>
      <c r="AV36" s="239" t="s">
        <v>15</v>
      </c>
      <c r="AW36" s="239" t="s">
        <v>14</v>
      </c>
      <c r="AX36" s="239" t="s">
        <v>15</v>
      </c>
      <c r="AY36" s="239">
        <v>0</v>
      </c>
      <c r="AZ36" s="239">
        <v>0</v>
      </c>
      <c r="BA36" s="239">
        <f t="shared" si="22"/>
        <v>1</v>
      </c>
      <c r="BB36" s="239">
        <f t="shared" si="15"/>
        <v>0</v>
      </c>
      <c r="BC36" s="239">
        <f t="shared" si="16"/>
        <v>1000</v>
      </c>
      <c r="BD36" s="239">
        <v>1</v>
      </c>
      <c r="BE36" s="239">
        <v>1</v>
      </c>
      <c r="BF36" s="239">
        <v>1</v>
      </c>
      <c r="BG36" s="239"/>
      <c r="BH36" s="239">
        <v>1</v>
      </c>
      <c r="BI36" s="239">
        <v>1</v>
      </c>
      <c r="BJ36" s="239">
        <f t="shared" si="17"/>
        <v>400</v>
      </c>
      <c r="BK36" s="239">
        <f t="shared" si="18"/>
        <v>1000</v>
      </c>
      <c r="BL36" s="239">
        <v>0</v>
      </c>
    </row>
    <row r="37" spans="1:64" s="32" customFormat="1" ht="12" customHeight="1" x14ac:dyDescent="0.2">
      <c r="A37" s="45" t="str">
        <f t="shared" si="0"/>
        <v>320015032</v>
      </c>
      <c r="B37" s="46">
        <v>3.2</v>
      </c>
      <c r="C37" s="47" t="s">
        <v>213</v>
      </c>
      <c r="D37" s="46" t="s">
        <v>181</v>
      </c>
      <c r="E37" s="48">
        <v>0</v>
      </c>
      <c r="F37" s="49">
        <v>1.35</v>
      </c>
      <c r="G37" s="46" t="s">
        <v>214</v>
      </c>
      <c r="H37" s="46">
        <v>12</v>
      </c>
      <c r="I37" s="56" t="s">
        <v>56</v>
      </c>
      <c r="J37" s="56" t="s">
        <v>56</v>
      </c>
      <c r="K37" s="46" t="s">
        <v>215</v>
      </c>
      <c r="L37" s="46">
        <v>150</v>
      </c>
      <c r="M37" s="46">
        <f>0</f>
        <v>0</v>
      </c>
      <c r="N37" s="45" t="s">
        <v>210</v>
      </c>
      <c r="O37" s="61">
        <f>'Wave and Current Conditions'!$O$13</f>
        <v>1.4727272727272727</v>
      </c>
      <c r="P37" s="61">
        <f>'Wave and Current Conditions'!$AD$13</f>
        <v>7.6416666666666657</v>
      </c>
      <c r="Q37" s="46">
        <v>32</v>
      </c>
      <c r="R37" s="46">
        <f t="shared" si="1"/>
        <v>150</v>
      </c>
      <c r="S37" s="550" t="s">
        <v>205</v>
      </c>
      <c r="T37" s="32">
        <f t="shared" si="2"/>
        <v>150</v>
      </c>
      <c r="U37" s="66">
        <f>'Wave and Current Conditions'!$D$98</f>
        <v>0.12</v>
      </c>
      <c r="V37" s="46">
        <v>400</v>
      </c>
      <c r="W37" s="46">
        <v>600</v>
      </c>
      <c r="X37" s="49">
        <v>0.01</v>
      </c>
      <c r="Y37" s="248"/>
      <c r="Z37" s="239"/>
      <c r="AA37" s="239"/>
      <c r="AB37" s="239" t="str">
        <f t="shared" si="3"/>
        <v>'320015032'</v>
      </c>
      <c r="AC37" s="251" t="str">
        <f t="shared" si="19"/>
        <v>'STR'</v>
      </c>
      <c r="AD37" s="239">
        <f t="shared" si="4"/>
        <v>150</v>
      </c>
      <c r="AE37" s="239">
        <f t="shared" si="5"/>
        <v>12</v>
      </c>
      <c r="AF37" s="239">
        <f t="shared" si="20"/>
        <v>2</v>
      </c>
      <c r="AG37" s="239" t="str">
        <f t="shared" si="6"/>
        <v>'EOGR'</v>
      </c>
      <c r="AH37" s="239" t="str">
        <f t="shared" si="21"/>
        <v>-</v>
      </c>
      <c r="AI37" s="268">
        <f t="shared" si="7"/>
        <v>150</v>
      </c>
      <c r="AJ37" s="249">
        <f t="shared" si="8"/>
        <v>1.4727272727272727</v>
      </c>
      <c r="AK37" s="249">
        <f t="shared" si="9"/>
        <v>7.6416666666666657</v>
      </c>
      <c r="AL37" s="239">
        <f t="shared" si="10"/>
        <v>2.4</v>
      </c>
      <c r="AM37" s="239">
        <f t="shared" si="11"/>
        <v>32</v>
      </c>
      <c r="AN37" s="239">
        <v>0</v>
      </c>
      <c r="AO37" s="239">
        <v>15</v>
      </c>
      <c r="AP37" s="239">
        <f t="shared" si="12"/>
        <v>2.4</v>
      </c>
      <c r="AQ37" s="239">
        <v>0</v>
      </c>
      <c r="AR37" s="239">
        <v>0</v>
      </c>
      <c r="AS37" s="239">
        <f t="shared" si="13"/>
        <v>150</v>
      </c>
      <c r="AT37" s="239">
        <f t="shared" si="14"/>
        <v>0.12</v>
      </c>
      <c r="AU37" s="239" t="s">
        <v>14</v>
      </c>
      <c r="AV37" s="239" t="s">
        <v>15</v>
      </c>
      <c r="AW37" s="239" t="s">
        <v>14</v>
      </c>
      <c r="AX37" s="239" t="s">
        <v>15</v>
      </c>
      <c r="AY37" s="239">
        <v>0</v>
      </c>
      <c r="AZ37" s="239">
        <v>0</v>
      </c>
      <c r="BA37" s="239">
        <f t="shared" si="22"/>
        <v>1</v>
      </c>
      <c r="BB37" s="239">
        <f t="shared" si="15"/>
        <v>0</v>
      </c>
      <c r="BC37" s="239">
        <f t="shared" si="16"/>
        <v>1000</v>
      </c>
      <c r="BD37" s="239">
        <v>1</v>
      </c>
      <c r="BE37" s="239">
        <v>1</v>
      </c>
      <c r="BF37" s="239">
        <v>1</v>
      </c>
      <c r="BG37" s="239"/>
      <c r="BH37" s="239">
        <v>1</v>
      </c>
      <c r="BI37" s="239">
        <v>1</v>
      </c>
      <c r="BJ37" s="239">
        <f t="shared" si="17"/>
        <v>400</v>
      </c>
      <c r="BK37" s="239">
        <f t="shared" si="18"/>
        <v>1000</v>
      </c>
      <c r="BL37" s="239">
        <v>0</v>
      </c>
    </row>
    <row r="38" spans="1:64" s="33" customFormat="1" ht="12" customHeight="1" x14ac:dyDescent="0.2">
      <c r="A38" s="45" t="str">
        <f t="shared" ref="A38:A69" si="23">TEXT(B38*10,"00")&amp;TEXT(E38,"00")&amp;TEXT(L38,"000")&amp;TEXT(Q38,"00")</f>
        <v>320015033</v>
      </c>
      <c r="B38" s="46">
        <v>3.2</v>
      </c>
      <c r="C38" s="47" t="s">
        <v>213</v>
      </c>
      <c r="D38" s="46" t="s">
        <v>181</v>
      </c>
      <c r="E38" s="48">
        <v>0</v>
      </c>
      <c r="F38" s="49">
        <v>1.35</v>
      </c>
      <c r="G38" s="46" t="s">
        <v>214</v>
      </c>
      <c r="H38" s="46">
        <v>12</v>
      </c>
      <c r="I38" s="56" t="s">
        <v>56</v>
      </c>
      <c r="J38" s="56" t="s">
        <v>56</v>
      </c>
      <c r="K38" s="46" t="s">
        <v>215</v>
      </c>
      <c r="L38" s="46">
        <v>150</v>
      </c>
      <c r="M38" s="46">
        <f>0</f>
        <v>0</v>
      </c>
      <c r="N38" s="45" t="s">
        <v>210</v>
      </c>
      <c r="O38" s="61">
        <f>'Wave and Current Conditions'!$O$13</f>
        <v>1.4727272727272727</v>
      </c>
      <c r="P38" s="61">
        <f>'Wave and Current Conditions'!$AD$13</f>
        <v>7.6416666666666657</v>
      </c>
      <c r="Q38" s="46">
        <v>33</v>
      </c>
      <c r="R38" s="46">
        <f t="shared" ref="R38:R69" si="24">L38</f>
        <v>150</v>
      </c>
      <c r="S38" s="550" t="s">
        <v>205</v>
      </c>
      <c r="T38" s="32">
        <f t="shared" ref="T38:T69" si="25">R38</f>
        <v>150</v>
      </c>
      <c r="U38" s="66">
        <f>'Wave and Current Conditions'!$D$98</f>
        <v>0.12</v>
      </c>
      <c r="V38" s="46">
        <v>400</v>
      </c>
      <c r="W38" s="46">
        <v>600</v>
      </c>
      <c r="X38" s="49">
        <v>0.01</v>
      </c>
      <c r="Y38" s="248"/>
      <c r="Z38" s="250"/>
      <c r="AA38" s="250"/>
      <c r="AB38" s="239" t="str">
        <f t="shared" ref="AB38:AB69" si="26">"'"&amp;A38&amp;"'"</f>
        <v>'320015033'</v>
      </c>
      <c r="AC38" s="251" t="str">
        <f t="shared" si="19"/>
        <v>'STR'</v>
      </c>
      <c r="AD38" s="239">
        <f t="shared" ref="AD38:AD69" si="27">L38</f>
        <v>150</v>
      </c>
      <c r="AE38" s="239">
        <f t="shared" ref="AE38:AE69" si="28">H38</f>
        <v>12</v>
      </c>
      <c r="AF38" s="239">
        <f t="shared" si="20"/>
        <v>2</v>
      </c>
      <c r="AG38" s="239" t="str">
        <f t="shared" ref="AG38:AG69" si="29">K38</f>
        <v>'EOGR'</v>
      </c>
      <c r="AH38" s="239" t="str">
        <f t="shared" si="21"/>
        <v>-</v>
      </c>
      <c r="AI38" s="268">
        <f t="shared" ref="AI38:AI69" si="30">R38</f>
        <v>150</v>
      </c>
      <c r="AJ38" s="249">
        <f t="shared" ref="AJ38:AJ69" si="31">O38</f>
        <v>1.4727272727272727</v>
      </c>
      <c r="AK38" s="249">
        <f t="shared" ref="AK38:AK69" si="32">P38</f>
        <v>7.6416666666666657</v>
      </c>
      <c r="AL38" s="239">
        <f t="shared" si="10"/>
        <v>2.4</v>
      </c>
      <c r="AM38" s="239">
        <f t="shared" ref="AM38:AM69" si="33">Q38</f>
        <v>33</v>
      </c>
      <c r="AN38" s="239">
        <v>0</v>
      </c>
      <c r="AO38" s="239">
        <v>15</v>
      </c>
      <c r="AP38" s="239">
        <f t="shared" si="12"/>
        <v>2.4</v>
      </c>
      <c r="AQ38" s="239">
        <v>0</v>
      </c>
      <c r="AR38" s="239">
        <v>0</v>
      </c>
      <c r="AS38" s="239">
        <f t="shared" ref="AS38:AS69" si="34">T38</f>
        <v>150</v>
      </c>
      <c r="AT38" s="239">
        <f t="shared" ref="AT38:AT69" si="35">U38</f>
        <v>0.12</v>
      </c>
      <c r="AU38" s="239" t="s">
        <v>14</v>
      </c>
      <c r="AV38" s="239" t="s">
        <v>15</v>
      </c>
      <c r="AW38" s="239" t="s">
        <v>14</v>
      </c>
      <c r="AX38" s="239" t="s">
        <v>15</v>
      </c>
      <c r="AY38" s="239">
        <v>0</v>
      </c>
      <c r="AZ38" s="239">
        <v>0</v>
      </c>
      <c r="BA38" s="239">
        <f t="shared" si="22"/>
        <v>1</v>
      </c>
      <c r="BB38" s="239">
        <f t="shared" ref="BB38:BB69" si="36">M38</f>
        <v>0</v>
      </c>
      <c r="BC38" s="239">
        <f t="shared" ref="BC38:BC69" si="37">V38+W38</f>
        <v>1000</v>
      </c>
      <c r="BD38" s="239">
        <v>1</v>
      </c>
      <c r="BE38" s="239">
        <v>1</v>
      </c>
      <c r="BF38" s="239">
        <v>1</v>
      </c>
      <c r="BG38" s="239"/>
      <c r="BH38" s="239">
        <v>1</v>
      </c>
      <c r="BI38" s="239">
        <v>1</v>
      </c>
      <c r="BJ38" s="239">
        <f t="shared" ref="BJ38:BJ69" si="38">V38</f>
        <v>400</v>
      </c>
      <c r="BK38" s="239">
        <f t="shared" si="18"/>
        <v>1000</v>
      </c>
      <c r="BL38" s="239">
        <v>0</v>
      </c>
    </row>
    <row r="39" spans="1:64" s="32" customFormat="1" ht="12" customHeight="1" x14ac:dyDescent="0.2">
      <c r="A39" s="45" t="str">
        <f t="shared" si="23"/>
        <v>320015034</v>
      </c>
      <c r="B39" s="46">
        <v>3.2</v>
      </c>
      <c r="C39" s="47" t="s">
        <v>213</v>
      </c>
      <c r="D39" s="46" t="s">
        <v>181</v>
      </c>
      <c r="E39" s="48">
        <v>0</v>
      </c>
      <c r="F39" s="49">
        <v>1.35</v>
      </c>
      <c r="G39" s="45" t="s">
        <v>214</v>
      </c>
      <c r="H39" s="46">
        <v>12</v>
      </c>
      <c r="I39" s="56" t="s">
        <v>56</v>
      </c>
      <c r="J39" s="56" t="s">
        <v>56</v>
      </c>
      <c r="K39" s="46" t="s">
        <v>215</v>
      </c>
      <c r="L39" s="46">
        <v>150</v>
      </c>
      <c r="M39" s="46">
        <f>0</f>
        <v>0</v>
      </c>
      <c r="N39" s="45" t="s">
        <v>210</v>
      </c>
      <c r="O39" s="61">
        <f>'Wave and Current Conditions'!$O$13</f>
        <v>1.4727272727272727</v>
      </c>
      <c r="P39" s="61">
        <f>'Wave and Current Conditions'!$AD$13</f>
        <v>7.6416666666666657</v>
      </c>
      <c r="Q39" s="46">
        <v>34</v>
      </c>
      <c r="R39" s="46">
        <f t="shared" si="24"/>
        <v>150</v>
      </c>
      <c r="S39" s="550" t="s">
        <v>205</v>
      </c>
      <c r="T39" s="32">
        <f t="shared" si="25"/>
        <v>150</v>
      </c>
      <c r="U39" s="66">
        <f>'Wave and Current Conditions'!$D$98</f>
        <v>0.12</v>
      </c>
      <c r="V39" s="46">
        <v>400</v>
      </c>
      <c r="W39" s="46">
        <v>600</v>
      </c>
      <c r="X39" s="49">
        <v>0.01</v>
      </c>
      <c r="Y39" s="248"/>
      <c r="Z39" s="239"/>
      <c r="AA39" s="239"/>
      <c r="AB39" s="239" t="str">
        <f t="shared" si="26"/>
        <v>'320015034'</v>
      </c>
      <c r="AC39" s="251" t="str">
        <f t="shared" si="19"/>
        <v>'STR'</v>
      </c>
      <c r="AD39" s="239">
        <f t="shared" si="27"/>
        <v>150</v>
      </c>
      <c r="AE39" s="239">
        <f t="shared" si="28"/>
        <v>12</v>
      </c>
      <c r="AF39" s="239">
        <f t="shared" si="20"/>
        <v>2</v>
      </c>
      <c r="AG39" s="239" t="str">
        <f t="shared" si="29"/>
        <v>'EOGR'</v>
      </c>
      <c r="AH39" s="239" t="str">
        <f t="shared" si="21"/>
        <v>-</v>
      </c>
      <c r="AI39" s="268">
        <f t="shared" si="30"/>
        <v>150</v>
      </c>
      <c r="AJ39" s="249">
        <f t="shared" si="31"/>
        <v>1.4727272727272727</v>
      </c>
      <c r="AK39" s="249">
        <f t="shared" si="32"/>
        <v>7.6416666666666657</v>
      </c>
      <c r="AL39" s="239">
        <f t="shared" si="10"/>
        <v>2.4</v>
      </c>
      <c r="AM39" s="239">
        <f t="shared" si="33"/>
        <v>34</v>
      </c>
      <c r="AN39" s="239">
        <v>0</v>
      </c>
      <c r="AO39" s="239">
        <v>15</v>
      </c>
      <c r="AP39" s="239">
        <f t="shared" si="12"/>
        <v>2.4</v>
      </c>
      <c r="AQ39" s="239">
        <v>0</v>
      </c>
      <c r="AR39" s="239">
        <v>0</v>
      </c>
      <c r="AS39" s="239">
        <f t="shared" si="34"/>
        <v>150</v>
      </c>
      <c r="AT39" s="239">
        <f t="shared" si="35"/>
        <v>0.12</v>
      </c>
      <c r="AU39" s="239" t="s">
        <v>14</v>
      </c>
      <c r="AV39" s="239" t="s">
        <v>15</v>
      </c>
      <c r="AW39" s="239" t="s">
        <v>14</v>
      </c>
      <c r="AX39" s="239" t="s">
        <v>15</v>
      </c>
      <c r="AY39" s="239">
        <v>0</v>
      </c>
      <c r="AZ39" s="239">
        <v>0</v>
      </c>
      <c r="BA39" s="239">
        <f t="shared" si="22"/>
        <v>1</v>
      </c>
      <c r="BB39" s="239">
        <f t="shared" si="36"/>
        <v>0</v>
      </c>
      <c r="BC39" s="239">
        <f t="shared" si="37"/>
        <v>1000</v>
      </c>
      <c r="BD39" s="239">
        <v>1</v>
      </c>
      <c r="BE39" s="239">
        <v>1</v>
      </c>
      <c r="BF39" s="239">
        <v>1</v>
      </c>
      <c r="BG39" s="239"/>
      <c r="BH39" s="239">
        <v>1</v>
      </c>
      <c r="BI39" s="239">
        <v>1</v>
      </c>
      <c r="BJ39" s="239">
        <f t="shared" si="38"/>
        <v>400</v>
      </c>
      <c r="BK39" s="239">
        <f t="shared" si="18"/>
        <v>1000</v>
      </c>
      <c r="BL39" s="239">
        <v>0</v>
      </c>
    </row>
    <row r="40" spans="1:64" s="32" customFormat="1" ht="12" customHeight="1" x14ac:dyDescent="0.2">
      <c r="A40" s="45" t="str">
        <f t="shared" si="23"/>
        <v>320015035</v>
      </c>
      <c r="B40" s="46">
        <v>3.2</v>
      </c>
      <c r="C40" s="47" t="s">
        <v>213</v>
      </c>
      <c r="D40" s="46" t="s">
        <v>181</v>
      </c>
      <c r="E40" s="48">
        <v>0</v>
      </c>
      <c r="F40" s="49">
        <v>1.35</v>
      </c>
      <c r="G40" s="46" t="s">
        <v>214</v>
      </c>
      <c r="H40" s="46">
        <v>12</v>
      </c>
      <c r="I40" s="56" t="s">
        <v>56</v>
      </c>
      <c r="J40" s="56" t="s">
        <v>56</v>
      </c>
      <c r="K40" s="46" t="s">
        <v>215</v>
      </c>
      <c r="L40" s="46">
        <v>150</v>
      </c>
      <c r="M40" s="46">
        <f>0</f>
        <v>0</v>
      </c>
      <c r="N40" s="45" t="s">
        <v>210</v>
      </c>
      <c r="O40" s="61">
        <f>'Wave and Current Conditions'!$O$13</f>
        <v>1.4727272727272727</v>
      </c>
      <c r="P40" s="61">
        <f>'Wave and Current Conditions'!$AD$13</f>
        <v>7.6416666666666657</v>
      </c>
      <c r="Q40" s="46">
        <v>35</v>
      </c>
      <c r="R40" s="46">
        <f t="shared" si="24"/>
        <v>150</v>
      </c>
      <c r="S40" s="550" t="s">
        <v>205</v>
      </c>
      <c r="T40" s="32">
        <f t="shared" si="25"/>
        <v>150</v>
      </c>
      <c r="U40" s="66">
        <f>'Wave and Current Conditions'!$D$98</f>
        <v>0.12</v>
      </c>
      <c r="V40" s="46">
        <v>400</v>
      </c>
      <c r="W40" s="46">
        <v>600</v>
      </c>
      <c r="X40" s="49">
        <v>0.01</v>
      </c>
      <c r="Y40" s="248"/>
      <c r="Z40" s="239"/>
      <c r="AA40" s="239"/>
      <c r="AB40" s="239" t="str">
        <f t="shared" si="26"/>
        <v>'320015035'</v>
      </c>
      <c r="AC40" s="251" t="str">
        <f t="shared" si="19"/>
        <v>'STR'</v>
      </c>
      <c r="AD40" s="239">
        <f t="shared" si="27"/>
        <v>150</v>
      </c>
      <c r="AE40" s="239">
        <f t="shared" si="28"/>
        <v>12</v>
      </c>
      <c r="AF40" s="239">
        <f t="shared" si="20"/>
        <v>2</v>
      </c>
      <c r="AG40" s="239" t="str">
        <f t="shared" si="29"/>
        <v>'EOGR'</v>
      </c>
      <c r="AH40" s="239" t="str">
        <f t="shared" si="21"/>
        <v>-</v>
      </c>
      <c r="AI40" s="268">
        <f t="shared" si="30"/>
        <v>150</v>
      </c>
      <c r="AJ40" s="249">
        <f t="shared" si="31"/>
        <v>1.4727272727272727</v>
      </c>
      <c r="AK40" s="249">
        <f t="shared" si="32"/>
        <v>7.6416666666666657</v>
      </c>
      <c r="AL40" s="239">
        <f t="shared" si="10"/>
        <v>2.4</v>
      </c>
      <c r="AM40" s="239">
        <f t="shared" si="33"/>
        <v>35</v>
      </c>
      <c r="AN40" s="239">
        <v>0</v>
      </c>
      <c r="AO40" s="239">
        <v>15</v>
      </c>
      <c r="AP40" s="239">
        <f t="shared" si="12"/>
        <v>2.4</v>
      </c>
      <c r="AQ40" s="239">
        <v>0</v>
      </c>
      <c r="AR40" s="239">
        <v>0</v>
      </c>
      <c r="AS40" s="239">
        <f t="shared" si="34"/>
        <v>150</v>
      </c>
      <c r="AT40" s="239">
        <f t="shared" si="35"/>
        <v>0.12</v>
      </c>
      <c r="AU40" s="239" t="s">
        <v>14</v>
      </c>
      <c r="AV40" s="239" t="s">
        <v>15</v>
      </c>
      <c r="AW40" s="239" t="s">
        <v>14</v>
      </c>
      <c r="AX40" s="239" t="s">
        <v>15</v>
      </c>
      <c r="AY40" s="239">
        <v>0</v>
      </c>
      <c r="AZ40" s="239">
        <v>0</v>
      </c>
      <c r="BA40" s="239">
        <f t="shared" si="22"/>
        <v>1</v>
      </c>
      <c r="BB40" s="239">
        <f t="shared" si="36"/>
        <v>0</v>
      </c>
      <c r="BC40" s="239">
        <f t="shared" si="37"/>
        <v>1000</v>
      </c>
      <c r="BD40" s="239">
        <v>1</v>
      </c>
      <c r="BE40" s="239">
        <v>1</v>
      </c>
      <c r="BF40" s="239">
        <v>1</v>
      </c>
      <c r="BG40" s="239"/>
      <c r="BH40" s="239">
        <v>1</v>
      </c>
      <c r="BI40" s="239">
        <v>1</v>
      </c>
      <c r="BJ40" s="239">
        <f t="shared" si="38"/>
        <v>400</v>
      </c>
      <c r="BK40" s="239">
        <f t="shared" si="18"/>
        <v>1000</v>
      </c>
      <c r="BL40" s="239">
        <v>0</v>
      </c>
    </row>
    <row r="41" spans="1:64" s="33" customFormat="1" ht="12" customHeight="1" x14ac:dyDescent="0.2">
      <c r="A41" s="50" t="str">
        <f t="shared" si="23"/>
        <v>320015036</v>
      </c>
      <c r="B41" s="46">
        <v>3.2</v>
      </c>
      <c r="C41" s="47" t="s">
        <v>213</v>
      </c>
      <c r="D41" s="51" t="s">
        <v>181</v>
      </c>
      <c r="E41" s="52">
        <v>0</v>
      </c>
      <c r="F41" s="53">
        <v>1.35</v>
      </c>
      <c r="G41" s="51" t="s">
        <v>214</v>
      </c>
      <c r="H41" s="51">
        <v>12</v>
      </c>
      <c r="I41" s="57" t="s">
        <v>56</v>
      </c>
      <c r="J41" s="57" t="s">
        <v>56</v>
      </c>
      <c r="K41" s="51" t="s">
        <v>215</v>
      </c>
      <c r="L41" s="51">
        <v>150</v>
      </c>
      <c r="M41" s="46">
        <f>0</f>
        <v>0</v>
      </c>
      <c r="N41" s="45" t="s">
        <v>210</v>
      </c>
      <c r="O41" s="61">
        <f>'Wave and Current Conditions'!$O$13</f>
        <v>1.4727272727272727</v>
      </c>
      <c r="P41" s="61">
        <f>'Wave and Current Conditions'!$AD$13</f>
        <v>7.6416666666666657</v>
      </c>
      <c r="Q41" s="46">
        <v>36</v>
      </c>
      <c r="R41" s="51">
        <f t="shared" si="24"/>
        <v>150</v>
      </c>
      <c r="S41" s="550" t="s">
        <v>205</v>
      </c>
      <c r="T41" s="33">
        <f t="shared" si="25"/>
        <v>150</v>
      </c>
      <c r="U41" s="66">
        <f>'Wave and Current Conditions'!$D$98</f>
        <v>0.12</v>
      </c>
      <c r="V41" s="46">
        <v>400</v>
      </c>
      <c r="W41" s="46">
        <v>600</v>
      </c>
      <c r="X41" s="53">
        <v>0.01</v>
      </c>
      <c r="Y41" s="252"/>
      <c r="Z41" s="250"/>
      <c r="AA41" s="250"/>
      <c r="AB41" s="239" t="str">
        <f t="shared" si="26"/>
        <v>'320015036'</v>
      </c>
      <c r="AC41" s="251" t="str">
        <f t="shared" si="19"/>
        <v>'STR'</v>
      </c>
      <c r="AD41" s="239">
        <f t="shared" si="27"/>
        <v>150</v>
      </c>
      <c r="AE41" s="239">
        <f t="shared" si="28"/>
        <v>12</v>
      </c>
      <c r="AF41" s="239">
        <f t="shared" si="20"/>
        <v>2</v>
      </c>
      <c r="AG41" s="239" t="str">
        <f t="shared" si="29"/>
        <v>'EOGR'</v>
      </c>
      <c r="AH41" s="239" t="str">
        <f t="shared" si="21"/>
        <v>-</v>
      </c>
      <c r="AI41" s="268">
        <f t="shared" si="30"/>
        <v>150</v>
      </c>
      <c r="AJ41" s="249">
        <f t="shared" si="31"/>
        <v>1.4727272727272727</v>
      </c>
      <c r="AK41" s="249">
        <f t="shared" si="32"/>
        <v>7.6416666666666657</v>
      </c>
      <c r="AL41" s="239">
        <f t="shared" si="10"/>
        <v>2.4</v>
      </c>
      <c r="AM41" s="239">
        <f t="shared" si="33"/>
        <v>36</v>
      </c>
      <c r="AN41" s="239">
        <v>0</v>
      </c>
      <c r="AO41" s="239">
        <v>15</v>
      </c>
      <c r="AP41" s="239">
        <f t="shared" si="12"/>
        <v>2.4</v>
      </c>
      <c r="AQ41" s="239">
        <v>0</v>
      </c>
      <c r="AR41" s="239">
        <v>0</v>
      </c>
      <c r="AS41" s="239">
        <f t="shared" si="34"/>
        <v>150</v>
      </c>
      <c r="AT41" s="239">
        <f t="shared" si="35"/>
        <v>0.12</v>
      </c>
      <c r="AU41" s="239" t="s">
        <v>14</v>
      </c>
      <c r="AV41" s="239" t="s">
        <v>15</v>
      </c>
      <c r="AW41" s="239" t="s">
        <v>14</v>
      </c>
      <c r="AX41" s="239" t="s">
        <v>15</v>
      </c>
      <c r="AY41" s="239">
        <v>0</v>
      </c>
      <c r="AZ41" s="239">
        <v>0</v>
      </c>
      <c r="BA41" s="239">
        <f t="shared" si="22"/>
        <v>1</v>
      </c>
      <c r="BB41" s="239">
        <f t="shared" si="36"/>
        <v>0</v>
      </c>
      <c r="BC41" s="239">
        <f t="shared" si="37"/>
        <v>1000</v>
      </c>
      <c r="BD41" s="239">
        <v>1</v>
      </c>
      <c r="BE41" s="239">
        <v>1</v>
      </c>
      <c r="BF41" s="239">
        <v>1</v>
      </c>
      <c r="BG41" s="239"/>
      <c r="BH41" s="239">
        <v>1</v>
      </c>
      <c r="BI41" s="239">
        <v>1</v>
      </c>
      <c r="BJ41" s="239">
        <f t="shared" si="38"/>
        <v>400</v>
      </c>
      <c r="BK41" s="239">
        <f t="shared" si="18"/>
        <v>1000</v>
      </c>
      <c r="BL41" s="239">
        <v>0</v>
      </c>
    </row>
    <row r="42" spans="1:64" s="32" customFormat="1" ht="12" customHeight="1" x14ac:dyDescent="0.2">
      <c r="A42" s="45" t="str">
        <f t="shared" si="23"/>
        <v>320018037</v>
      </c>
      <c r="B42" s="46">
        <v>3.2</v>
      </c>
      <c r="C42" s="47" t="s">
        <v>213</v>
      </c>
      <c r="D42" s="46" t="s">
        <v>181</v>
      </c>
      <c r="E42" s="48">
        <v>0</v>
      </c>
      <c r="F42" s="49">
        <v>1.35</v>
      </c>
      <c r="G42" s="46" t="s">
        <v>214</v>
      </c>
      <c r="H42" s="46">
        <v>12</v>
      </c>
      <c r="I42" s="56" t="s">
        <v>56</v>
      </c>
      <c r="J42" s="56" t="s">
        <v>56</v>
      </c>
      <c r="K42" s="46" t="s">
        <v>215</v>
      </c>
      <c r="L42" s="46">
        <v>180</v>
      </c>
      <c r="M42" s="46">
        <f>0</f>
        <v>0</v>
      </c>
      <c r="N42" s="45" t="s">
        <v>210</v>
      </c>
      <c r="O42" s="61">
        <f>'Wave and Current Conditions'!$O$13</f>
        <v>1.4727272727272727</v>
      </c>
      <c r="P42" s="61">
        <f>'Wave and Current Conditions'!$AD$13</f>
        <v>7.6416666666666657</v>
      </c>
      <c r="Q42" s="46">
        <v>37</v>
      </c>
      <c r="R42" s="46">
        <f t="shared" si="24"/>
        <v>180</v>
      </c>
      <c r="S42" s="550" t="s">
        <v>205</v>
      </c>
      <c r="T42" s="32">
        <f t="shared" si="25"/>
        <v>180</v>
      </c>
      <c r="U42" s="66">
        <f>'Wave and Current Conditions'!$D$98</f>
        <v>0.12</v>
      </c>
      <c r="V42" s="46">
        <v>400</v>
      </c>
      <c r="W42" s="46">
        <v>600</v>
      </c>
      <c r="X42" s="49">
        <v>0.01</v>
      </c>
      <c r="Y42" s="248"/>
      <c r="Z42" s="239"/>
      <c r="AA42" s="239"/>
      <c r="AB42" s="239" t="str">
        <f t="shared" si="26"/>
        <v>'320018037'</v>
      </c>
      <c r="AC42" s="251" t="str">
        <f t="shared" si="19"/>
        <v>'STR'</v>
      </c>
      <c r="AD42" s="239">
        <f t="shared" si="27"/>
        <v>180</v>
      </c>
      <c r="AE42" s="239">
        <f t="shared" si="28"/>
        <v>12</v>
      </c>
      <c r="AF42" s="239">
        <f t="shared" si="20"/>
        <v>2</v>
      </c>
      <c r="AG42" s="239" t="str">
        <f t="shared" si="29"/>
        <v>'EOGR'</v>
      </c>
      <c r="AH42" s="239" t="str">
        <f t="shared" si="21"/>
        <v>-</v>
      </c>
      <c r="AI42" s="268">
        <f t="shared" si="30"/>
        <v>180</v>
      </c>
      <c r="AJ42" s="249">
        <f t="shared" si="31"/>
        <v>1.4727272727272727</v>
      </c>
      <c r="AK42" s="249">
        <f t="shared" si="32"/>
        <v>7.6416666666666657</v>
      </c>
      <c r="AL42" s="239">
        <f t="shared" si="10"/>
        <v>2.4</v>
      </c>
      <c r="AM42" s="239">
        <f t="shared" si="33"/>
        <v>37</v>
      </c>
      <c r="AN42" s="239">
        <v>0</v>
      </c>
      <c r="AO42" s="239">
        <v>15</v>
      </c>
      <c r="AP42" s="239">
        <f t="shared" si="12"/>
        <v>2.4</v>
      </c>
      <c r="AQ42" s="239">
        <v>0</v>
      </c>
      <c r="AR42" s="239">
        <v>0</v>
      </c>
      <c r="AS42" s="239">
        <f t="shared" si="34"/>
        <v>180</v>
      </c>
      <c r="AT42" s="239">
        <f t="shared" si="35"/>
        <v>0.12</v>
      </c>
      <c r="AU42" s="239" t="s">
        <v>14</v>
      </c>
      <c r="AV42" s="239" t="s">
        <v>15</v>
      </c>
      <c r="AW42" s="239" t="s">
        <v>14</v>
      </c>
      <c r="AX42" s="239" t="s">
        <v>15</v>
      </c>
      <c r="AY42" s="239">
        <v>0</v>
      </c>
      <c r="AZ42" s="239">
        <v>0</v>
      </c>
      <c r="BA42" s="239">
        <f t="shared" si="22"/>
        <v>1</v>
      </c>
      <c r="BB42" s="239">
        <f t="shared" si="36"/>
        <v>0</v>
      </c>
      <c r="BC42" s="239">
        <f t="shared" si="37"/>
        <v>1000</v>
      </c>
      <c r="BD42" s="239">
        <v>1</v>
      </c>
      <c r="BE42" s="239">
        <v>1</v>
      </c>
      <c r="BF42" s="239">
        <v>1</v>
      </c>
      <c r="BG42" s="239"/>
      <c r="BH42" s="239">
        <v>1</v>
      </c>
      <c r="BI42" s="239">
        <v>1</v>
      </c>
      <c r="BJ42" s="239">
        <f t="shared" si="38"/>
        <v>400</v>
      </c>
      <c r="BK42" s="239">
        <f t="shared" si="18"/>
        <v>1000</v>
      </c>
      <c r="BL42" s="239">
        <v>0</v>
      </c>
    </row>
    <row r="43" spans="1:64" s="32" customFormat="1" ht="12" customHeight="1" x14ac:dyDescent="0.2">
      <c r="A43" s="45" t="str">
        <f t="shared" si="23"/>
        <v>320018038</v>
      </c>
      <c r="B43" s="46">
        <v>3.2</v>
      </c>
      <c r="C43" s="47" t="s">
        <v>213</v>
      </c>
      <c r="D43" s="46" t="s">
        <v>181</v>
      </c>
      <c r="E43" s="48">
        <v>0</v>
      </c>
      <c r="F43" s="49">
        <v>1.35</v>
      </c>
      <c r="G43" s="46" t="s">
        <v>214</v>
      </c>
      <c r="H43" s="46">
        <v>12</v>
      </c>
      <c r="I43" s="56" t="s">
        <v>56</v>
      </c>
      <c r="J43" s="56" t="s">
        <v>56</v>
      </c>
      <c r="K43" s="46" t="s">
        <v>215</v>
      </c>
      <c r="L43" s="46">
        <v>180</v>
      </c>
      <c r="M43" s="46">
        <f>0</f>
        <v>0</v>
      </c>
      <c r="N43" s="45" t="s">
        <v>210</v>
      </c>
      <c r="O43" s="61">
        <f>'Wave and Current Conditions'!$O$13</f>
        <v>1.4727272727272727</v>
      </c>
      <c r="P43" s="61">
        <f>'Wave and Current Conditions'!$AD$13</f>
        <v>7.6416666666666657</v>
      </c>
      <c r="Q43" s="46">
        <v>38</v>
      </c>
      <c r="R43" s="46">
        <f t="shared" si="24"/>
        <v>180</v>
      </c>
      <c r="S43" s="550" t="s">
        <v>205</v>
      </c>
      <c r="T43" s="32">
        <f t="shared" si="25"/>
        <v>180</v>
      </c>
      <c r="U43" s="66">
        <f>'Wave and Current Conditions'!$D$98</f>
        <v>0.12</v>
      </c>
      <c r="V43" s="46">
        <v>400</v>
      </c>
      <c r="W43" s="46">
        <v>600</v>
      </c>
      <c r="X43" s="49">
        <v>0.01</v>
      </c>
      <c r="Y43" s="248"/>
      <c r="Z43" s="239"/>
      <c r="AA43" s="239"/>
      <c r="AB43" s="239" t="str">
        <f t="shared" si="26"/>
        <v>'320018038'</v>
      </c>
      <c r="AC43" s="251" t="str">
        <f t="shared" si="19"/>
        <v>'STR'</v>
      </c>
      <c r="AD43" s="239">
        <f t="shared" si="27"/>
        <v>180</v>
      </c>
      <c r="AE43" s="239">
        <f t="shared" si="28"/>
        <v>12</v>
      </c>
      <c r="AF43" s="239">
        <f t="shared" si="20"/>
        <v>2</v>
      </c>
      <c r="AG43" s="239" t="str">
        <f t="shared" si="29"/>
        <v>'EOGR'</v>
      </c>
      <c r="AH43" s="239" t="str">
        <f t="shared" si="21"/>
        <v>-</v>
      </c>
      <c r="AI43" s="268">
        <f t="shared" si="30"/>
        <v>180</v>
      </c>
      <c r="AJ43" s="249">
        <f t="shared" si="31"/>
        <v>1.4727272727272727</v>
      </c>
      <c r="AK43" s="249">
        <f t="shared" si="32"/>
        <v>7.6416666666666657</v>
      </c>
      <c r="AL43" s="239">
        <f t="shared" si="10"/>
        <v>2.4</v>
      </c>
      <c r="AM43" s="239">
        <f t="shared" si="33"/>
        <v>38</v>
      </c>
      <c r="AN43" s="239">
        <v>0</v>
      </c>
      <c r="AO43" s="239">
        <v>15</v>
      </c>
      <c r="AP43" s="239">
        <f t="shared" si="12"/>
        <v>2.4</v>
      </c>
      <c r="AQ43" s="239">
        <v>0</v>
      </c>
      <c r="AR43" s="239">
        <v>0</v>
      </c>
      <c r="AS43" s="239">
        <f t="shared" si="34"/>
        <v>180</v>
      </c>
      <c r="AT43" s="239">
        <f t="shared" si="35"/>
        <v>0.12</v>
      </c>
      <c r="AU43" s="239" t="s">
        <v>14</v>
      </c>
      <c r="AV43" s="239" t="s">
        <v>15</v>
      </c>
      <c r="AW43" s="239" t="s">
        <v>14</v>
      </c>
      <c r="AX43" s="239" t="s">
        <v>15</v>
      </c>
      <c r="AY43" s="239">
        <v>0</v>
      </c>
      <c r="AZ43" s="239">
        <v>0</v>
      </c>
      <c r="BA43" s="239">
        <f t="shared" si="22"/>
        <v>1</v>
      </c>
      <c r="BB43" s="239">
        <f t="shared" si="36"/>
        <v>0</v>
      </c>
      <c r="BC43" s="239">
        <f t="shared" si="37"/>
        <v>1000</v>
      </c>
      <c r="BD43" s="239">
        <v>1</v>
      </c>
      <c r="BE43" s="239">
        <v>1</v>
      </c>
      <c r="BF43" s="239">
        <v>1</v>
      </c>
      <c r="BG43" s="239"/>
      <c r="BH43" s="239">
        <v>1</v>
      </c>
      <c r="BI43" s="239">
        <v>1</v>
      </c>
      <c r="BJ43" s="239">
        <f t="shared" si="38"/>
        <v>400</v>
      </c>
      <c r="BK43" s="239">
        <f t="shared" si="18"/>
        <v>1000</v>
      </c>
      <c r="BL43" s="239">
        <v>0</v>
      </c>
    </row>
    <row r="44" spans="1:64" s="33" customFormat="1" ht="12" customHeight="1" x14ac:dyDescent="0.2">
      <c r="A44" s="45" t="str">
        <f t="shared" si="23"/>
        <v>320018039</v>
      </c>
      <c r="B44" s="46">
        <v>3.2</v>
      </c>
      <c r="C44" s="47" t="s">
        <v>213</v>
      </c>
      <c r="D44" s="46" t="s">
        <v>181</v>
      </c>
      <c r="E44" s="48">
        <v>0</v>
      </c>
      <c r="F44" s="49">
        <v>1.35</v>
      </c>
      <c r="G44" s="46" t="s">
        <v>214</v>
      </c>
      <c r="H44" s="46">
        <v>12</v>
      </c>
      <c r="I44" s="56" t="s">
        <v>56</v>
      </c>
      <c r="J44" s="56" t="s">
        <v>56</v>
      </c>
      <c r="K44" s="46" t="s">
        <v>215</v>
      </c>
      <c r="L44" s="46">
        <v>180</v>
      </c>
      <c r="M44" s="46">
        <f>0</f>
        <v>0</v>
      </c>
      <c r="N44" s="45" t="s">
        <v>210</v>
      </c>
      <c r="O44" s="61">
        <f>'Wave and Current Conditions'!$O$13</f>
        <v>1.4727272727272727</v>
      </c>
      <c r="P44" s="61">
        <f>'Wave and Current Conditions'!$AD$13</f>
        <v>7.6416666666666657</v>
      </c>
      <c r="Q44" s="46">
        <v>39</v>
      </c>
      <c r="R44" s="46">
        <f t="shared" si="24"/>
        <v>180</v>
      </c>
      <c r="S44" s="550" t="s">
        <v>205</v>
      </c>
      <c r="T44" s="32">
        <f t="shared" si="25"/>
        <v>180</v>
      </c>
      <c r="U44" s="66">
        <f>'Wave and Current Conditions'!$D$98</f>
        <v>0.12</v>
      </c>
      <c r="V44" s="46">
        <v>400</v>
      </c>
      <c r="W44" s="46">
        <v>600</v>
      </c>
      <c r="X44" s="49">
        <v>0.01</v>
      </c>
      <c r="Y44" s="248"/>
      <c r="Z44" s="250"/>
      <c r="AA44" s="250"/>
      <c r="AB44" s="239" t="str">
        <f t="shared" si="26"/>
        <v>'320018039'</v>
      </c>
      <c r="AC44" s="251" t="str">
        <f t="shared" si="19"/>
        <v>'STR'</v>
      </c>
      <c r="AD44" s="239">
        <f t="shared" si="27"/>
        <v>180</v>
      </c>
      <c r="AE44" s="239">
        <f t="shared" si="28"/>
        <v>12</v>
      </c>
      <c r="AF44" s="239">
        <f t="shared" si="20"/>
        <v>2</v>
      </c>
      <c r="AG44" s="239" t="str">
        <f t="shared" si="29"/>
        <v>'EOGR'</v>
      </c>
      <c r="AH44" s="239" t="str">
        <f t="shared" si="21"/>
        <v>-</v>
      </c>
      <c r="AI44" s="268">
        <f t="shared" si="30"/>
        <v>180</v>
      </c>
      <c r="AJ44" s="249">
        <f t="shared" si="31"/>
        <v>1.4727272727272727</v>
      </c>
      <c r="AK44" s="249">
        <f t="shared" si="32"/>
        <v>7.6416666666666657</v>
      </c>
      <c r="AL44" s="239">
        <f t="shared" si="10"/>
        <v>2.4</v>
      </c>
      <c r="AM44" s="239">
        <f t="shared" si="33"/>
        <v>39</v>
      </c>
      <c r="AN44" s="239">
        <v>0</v>
      </c>
      <c r="AO44" s="239">
        <v>15</v>
      </c>
      <c r="AP44" s="239">
        <f t="shared" si="12"/>
        <v>2.4</v>
      </c>
      <c r="AQ44" s="239">
        <v>0</v>
      </c>
      <c r="AR44" s="239">
        <v>0</v>
      </c>
      <c r="AS44" s="239">
        <f t="shared" si="34"/>
        <v>180</v>
      </c>
      <c r="AT44" s="239">
        <f t="shared" si="35"/>
        <v>0.12</v>
      </c>
      <c r="AU44" s="239" t="s">
        <v>14</v>
      </c>
      <c r="AV44" s="239" t="s">
        <v>15</v>
      </c>
      <c r="AW44" s="239" t="s">
        <v>14</v>
      </c>
      <c r="AX44" s="239" t="s">
        <v>15</v>
      </c>
      <c r="AY44" s="239">
        <v>0</v>
      </c>
      <c r="AZ44" s="239">
        <v>0</v>
      </c>
      <c r="BA44" s="239">
        <f t="shared" si="22"/>
        <v>1</v>
      </c>
      <c r="BB44" s="239">
        <f t="shared" si="36"/>
        <v>0</v>
      </c>
      <c r="BC44" s="239">
        <f t="shared" si="37"/>
        <v>1000</v>
      </c>
      <c r="BD44" s="239">
        <v>1</v>
      </c>
      <c r="BE44" s="239">
        <v>1</v>
      </c>
      <c r="BF44" s="239">
        <v>1</v>
      </c>
      <c r="BG44" s="239"/>
      <c r="BH44" s="239">
        <v>1</v>
      </c>
      <c r="BI44" s="239">
        <v>1</v>
      </c>
      <c r="BJ44" s="239">
        <f t="shared" si="38"/>
        <v>400</v>
      </c>
      <c r="BK44" s="239">
        <f t="shared" si="18"/>
        <v>1000</v>
      </c>
      <c r="BL44" s="239">
        <v>0</v>
      </c>
    </row>
    <row r="45" spans="1:64" s="32" customFormat="1" ht="12" customHeight="1" x14ac:dyDescent="0.2">
      <c r="A45" s="45" t="str">
        <f t="shared" si="23"/>
        <v>320018040</v>
      </c>
      <c r="B45" s="46">
        <v>3.2</v>
      </c>
      <c r="C45" s="47" t="s">
        <v>213</v>
      </c>
      <c r="D45" s="46" t="s">
        <v>181</v>
      </c>
      <c r="E45" s="48">
        <v>0</v>
      </c>
      <c r="F45" s="49">
        <v>1.35</v>
      </c>
      <c r="G45" s="45" t="s">
        <v>214</v>
      </c>
      <c r="H45" s="46">
        <v>12</v>
      </c>
      <c r="I45" s="56" t="s">
        <v>56</v>
      </c>
      <c r="J45" s="56" t="s">
        <v>56</v>
      </c>
      <c r="K45" s="46" t="s">
        <v>215</v>
      </c>
      <c r="L45" s="46">
        <v>180</v>
      </c>
      <c r="M45" s="46">
        <f>0</f>
        <v>0</v>
      </c>
      <c r="N45" s="45" t="s">
        <v>210</v>
      </c>
      <c r="O45" s="61">
        <f>'Wave and Current Conditions'!$O$13</f>
        <v>1.4727272727272727</v>
      </c>
      <c r="P45" s="61">
        <f>'Wave and Current Conditions'!$AD$13</f>
        <v>7.6416666666666657</v>
      </c>
      <c r="Q45" s="46">
        <v>40</v>
      </c>
      <c r="R45" s="46">
        <f t="shared" si="24"/>
        <v>180</v>
      </c>
      <c r="S45" s="550" t="s">
        <v>205</v>
      </c>
      <c r="T45" s="32">
        <f t="shared" si="25"/>
        <v>180</v>
      </c>
      <c r="U45" s="66">
        <f>'Wave and Current Conditions'!$D$98</f>
        <v>0.12</v>
      </c>
      <c r="V45" s="46">
        <v>400</v>
      </c>
      <c r="W45" s="46">
        <v>600</v>
      </c>
      <c r="X45" s="49">
        <v>0.01</v>
      </c>
      <c r="Y45" s="248"/>
      <c r="Z45" s="239"/>
      <c r="AA45" s="239"/>
      <c r="AB45" s="239" t="str">
        <f t="shared" si="26"/>
        <v>'320018040'</v>
      </c>
      <c r="AC45" s="251" t="str">
        <f t="shared" si="19"/>
        <v>'STR'</v>
      </c>
      <c r="AD45" s="239">
        <f t="shared" si="27"/>
        <v>180</v>
      </c>
      <c r="AE45" s="239">
        <f t="shared" si="28"/>
        <v>12</v>
      </c>
      <c r="AF45" s="239">
        <f t="shared" si="20"/>
        <v>2</v>
      </c>
      <c r="AG45" s="239" t="str">
        <f t="shared" si="29"/>
        <v>'EOGR'</v>
      </c>
      <c r="AH45" s="239" t="str">
        <f t="shared" si="21"/>
        <v>-</v>
      </c>
      <c r="AI45" s="268">
        <f t="shared" si="30"/>
        <v>180</v>
      </c>
      <c r="AJ45" s="249">
        <f t="shared" si="31"/>
        <v>1.4727272727272727</v>
      </c>
      <c r="AK45" s="249">
        <f t="shared" si="32"/>
        <v>7.6416666666666657</v>
      </c>
      <c r="AL45" s="239">
        <f t="shared" si="10"/>
        <v>2.4</v>
      </c>
      <c r="AM45" s="239">
        <f t="shared" si="33"/>
        <v>40</v>
      </c>
      <c r="AN45" s="239">
        <v>0</v>
      </c>
      <c r="AO45" s="239">
        <v>15</v>
      </c>
      <c r="AP45" s="239">
        <f t="shared" si="12"/>
        <v>2.4</v>
      </c>
      <c r="AQ45" s="239">
        <v>0</v>
      </c>
      <c r="AR45" s="239">
        <v>0</v>
      </c>
      <c r="AS45" s="239">
        <f t="shared" si="34"/>
        <v>180</v>
      </c>
      <c r="AT45" s="239">
        <f t="shared" si="35"/>
        <v>0.12</v>
      </c>
      <c r="AU45" s="239" t="s">
        <v>14</v>
      </c>
      <c r="AV45" s="239" t="s">
        <v>15</v>
      </c>
      <c r="AW45" s="239" t="s">
        <v>14</v>
      </c>
      <c r="AX45" s="239" t="s">
        <v>15</v>
      </c>
      <c r="AY45" s="239">
        <v>0</v>
      </c>
      <c r="AZ45" s="239">
        <v>0</v>
      </c>
      <c r="BA45" s="239">
        <f t="shared" si="22"/>
        <v>1</v>
      </c>
      <c r="BB45" s="239">
        <f t="shared" si="36"/>
        <v>0</v>
      </c>
      <c r="BC45" s="239">
        <f t="shared" si="37"/>
        <v>1000</v>
      </c>
      <c r="BD45" s="239">
        <v>1</v>
      </c>
      <c r="BE45" s="239">
        <v>1</v>
      </c>
      <c r="BF45" s="239">
        <v>1</v>
      </c>
      <c r="BG45" s="239"/>
      <c r="BH45" s="239">
        <v>1</v>
      </c>
      <c r="BI45" s="239">
        <v>1</v>
      </c>
      <c r="BJ45" s="239">
        <f t="shared" si="38"/>
        <v>400</v>
      </c>
      <c r="BK45" s="239">
        <f t="shared" si="18"/>
        <v>1000</v>
      </c>
      <c r="BL45" s="239">
        <v>0</v>
      </c>
    </row>
    <row r="46" spans="1:64" s="32" customFormat="1" ht="12" customHeight="1" x14ac:dyDescent="0.2">
      <c r="A46" s="45" t="str">
        <f t="shared" si="23"/>
        <v>320018041</v>
      </c>
      <c r="B46" s="46">
        <v>3.2</v>
      </c>
      <c r="C46" s="47" t="s">
        <v>213</v>
      </c>
      <c r="D46" s="46" t="s">
        <v>181</v>
      </c>
      <c r="E46" s="48">
        <v>0</v>
      </c>
      <c r="F46" s="49">
        <v>1.35</v>
      </c>
      <c r="G46" s="46" t="s">
        <v>214</v>
      </c>
      <c r="H46" s="46">
        <v>12</v>
      </c>
      <c r="I46" s="56" t="s">
        <v>56</v>
      </c>
      <c r="J46" s="56" t="s">
        <v>56</v>
      </c>
      <c r="K46" s="46" t="s">
        <v>215</v>
      </c>
      <c r="L46" s="46">
        <v>180</v>
      </c>
      <c r="M46" s="46">
        <f>0</f>
        <v>0</v>
      </c>
      <c r="N46" s="45" t="s">
        <v>210</v>
      </c>
      <c r="O46" s="61">
        <f>'Wave and Current Conditions'!$O$13</f>
        <v>1.4727272727272727</v>
      </c>
      <c r="P46" s="61">
        <f>'Wave and Current Conditions'!$AD$13</f>
        <v>7.6416666666666657</v>
      </c>
      <c r="Q46" s="46">
        <v>41</v>
      </c>
      <c r="R46" s="46">
        <f t="shared" si="24"/>
        <v>180</v>
      </c>
      <c r="S46" s="550" t="s">
        <v>205</v>
      </c>
      <c r="T46" s="32">
        <f t="shared" si="25"/>
        <v>180</v>
      </c>
      <c r="U46" s="66">
        <f>'Wave and Current Conditions'!$D$98</f>
        <v>0.12</v>
      </c>
      <c r="V46" s="46">
        <v>400</v>
      </c>
      <c r="W46" s="46">
        <v>600</v>
      </c>
      <c r="X46" s="49">
        <v>0.01</v>
      </c>
      <c r="Y46" s="248"/>
      <c r="Z46" s="239"/>
      <c r="AA46" s="239"/>
      <c r="AB46" s="239" t="str">
        <f t="shared" si="26"/>
        <v>'320018041'</v>
      </c>
      <c r="AC46" s="251" t="str">
        <f t="shared" si="19"/>
        <v>'STR'</v>
      </c>
      <c r="AD46" s="239">
        <f t="shared" si="27"/>
        <v>180</v>
      </c>
      <c r="AE46" s="239">
        <f t="shared" si="28"/>
        <v>12</v>
      </c>
      <c r="AF46" s="239">
        <f t="shared" si="20"/>
        <v>2</v>
      </c>
      <c r="AG46" s="239" t="str">
        <f t="shared" si="29"/>
        <v>'EOGR'</v>
      </c>
      <c r="AH46" s="239" t="str">
        <f t="shared" si="21"/>
        <v>-</v>
      </c>
      <c r="AI46" s="268">
        <f t="shared" si="30"/>
        <v>180</v>
      </c>
      <c r="AJ46" s="249">
        <f t="shared" si="31"/>
        <v>1.4727272727272727</v>
      </c>
      <c r="AK46" s="249">
        <f t="shared" si="32"/>
        <v>7.6416666666666657</v>
      </c>
      <c r="AL46" s="239">
        <f t="shared" si="10"/>
        <v>2.4</v>
      </c>
      <c r="AM46" s="239">
        <f t="shared" si="33"/>
        <v>41</v>
      </c>
      <c r="AN46" s="239">
        <v>0</v>
      </c>
      <c r="AO46" s="239">
        <v>15</v>
      </c>
      <c r="AP46" s="239">
        <f t="shared" si="12"/>
        <v>2.4</v>
      </c>
      <c r="AQ46" s="239">
        <v>0</v>
      </c>
      <c r="AR46" s="239">
        <v>0</v>
      </c>
      <c r="AS46" s="239">
        <f t="shared" si="34"/>
        <v>180</v>
      </c>
      <c r="AT46" s="239">
        <f t="shared" si="35"/>
        <v>0.12</v>
      </c>
      <c r="AU46" s="239" t="s">
        <v>14</v>
      </c>
      <c r="AV46" s="239" t="s">
        <v>15</v>
      </c>
      <c r="AW46" s="239" t="s">
        <v>14</v>
      </c>
      <c r="AX46" s="239" t="s">
        <v>15</v>
      </c>
      <c r="AY46" s="239">
        <v>0</v>
      </c>
      <c r="AZ46" s="239">
        <v>0</v>
      </c>
      <c r="BA46" s="239">
        <f t="shared" si="22"/>
        <v>1</v>
      </c>
      <c r="BB46" s="239">
        <f t="shared" si="36"/>
        <v>0</v>
      </c>
      <c r="BC46" s="239">
        <f t="shared" si="37"/>
        <v>1000</v>
      </c>
      <c r="BD46" s="239">
        <v>1</v>
      </c>
      <c r="BE46" s="239">
        <v>1</v>
      </c>
      <c r="BF46" s="239">
        <v>1</v>
      </c>
      <c r="BG46" s="239"/>
      <c r="BH46" s="239">
        <v>1</v>
      </c>
      <c r="BI46" s="239">
        <v>1</v>
      </c>
      <c r="BJ46" s="239">
        <f t="shared" si="38"/>
        <v>400</v>
      </c>
      <c r="BK46" s="239">
        <f t="shared" si="18"/>
        <v>1000</v>
      </c>
      <c r="BL46" s="239">
        <v>0</v>
      </c>
    </row>
    <row r="47" spans="1:64" s="33" customFormat="1" ht="12" customHeight="1" x14ac:dyDescent="0.2">
      <c r="A47" s="50" t="str">
        <f t="shared" si="23"/>
        <v>320018042</v>
      </c>
      <c r="B47" s="46">
        <v>3.2</v>
      </c>
      <c r="C47" s="47" t="s">
        <v>213</v>
      </c>
      <c r="D47" s="51" t="s">
        <v>181</v>
      </c>
      <c r="E47" s="52">
        <v>0</v>
      </c>
      <c r="F47" s="53">
        <v>1.35</v>
      </c>
      <c r="G47" s="51" t="s">
        <v>214</v>
      </c>
      <c r="H47" s="51">
        <v>12</v>
      </c>
      <c r="I47" s="57" t="s">
        <v>56</v>
      </c>
      <c r="J47" s="57" t="s">
        <v>56</v>
      </c>
      <c r="K47" s="51" t="s">
        <v>215</v>
      </c>
      <c r="L47" s="51">
        <v>180</v>
      </c>
      <c r="M47" s="46">
        <f>0</f>
        <v>0</v>
      </c>
      <c r="N47" s="45" t="s">
        <v>210</v>
      </c>
      <c r="O47" s="61">
        <f>'Wave and Current Conditions'!$O$13</f>
        <v>1.4727272727272727</v>
      </c>
      <c r="P47" s="61">
        <f>'Wave and Current Conditions'!$AD$13</f>
        <v>7.6416666666666657</v>
      </c>
      <c r="Q47" s="46">
        <v>42</v>
      </c>
      <c r="R47" s="51">
        <f t="shared" si="24"/>
        <v>180</v>
      </c>
      <c r="S47" s="550" t="s">
        <v>205</v>
      </c>
      <c r="T47" s="33">
        <f t="shared" si="25"/>
        <v>180</v>
      </c>
      <c r="U47" s="66">
        <f>'Wave and Current Conditions'!$D$98</f>
        <v>0.12</v>
      </c>
      <c r="V47" s="46">
        <v>400</v>
      </c>
      <c r="W47" s="46">
        <v>600</v>
      </c>
      <c r="X47" s="53">
        <v>0.01</v>
      </c>
      <c r="Y47" s="252"/>
      <c r="Z47" s="250"/>
      <c r="AA47" s="250"/>
      <c r="AB47" s="239" t="str">
        <f t="shared" si="26"/>
        <v>'320018042'</v>
      </c>
      <c r="AC47" s="251" t="str">
        <f t="shared" si="19"/>
        <v>'STR'</v>
      </c>
      <c r="AD47" s="239">
        <f t="shared" si="27"/>
        <v>180</v>
      </c>
      <c r="AE47" s="239">
        <f t="shared" si="28"/>
        <v>12</v>
      </c>
      <c r="AF47" s="239">
        <f t="shared" si="20"/>
        <v>2</v>
      </c>
      <c r="AG47" s="239" t="str">
        <f t="shared" si="29"/>
        <v>'EOGR'</v>
      </c>
      <c r="AH47" s="239" t="str">
        <f t="shared" si="21"/>
        <v>-</v>
      </c>
      <c r="AI47" s="268">
        <f t="shared" si="30"/>
        <v>180</v>
      </c>
      <c r="AJ47" s="249">
        <f t="shared" si="31"/>
        <v>1.4727272727272727</v>
      </c>
      <c r="AK47" s="249">
        <f t="shared" si="32"/>
        <v>7.6416666666666657</v>
      </c>
      <c r="AL47" s="239">
        <f t="shared" si="10"/>
        <v>2.4</v>
      </c>
      <c r="AM47" s="239">
        <f t="shared" si="33"/>
        <v>42</v>
      </c>
      <c r="AN47" s="239">
        <v>0</v>
      </c>
      <c r="AO47" s="239">
        <v>15</v>
      </c>
      <c r="AP47" s="239">
        <f t="shared" si="12"/>
        <v>2.4</v>
      </c>
      <c r="AQ47" s="239">
        <v>0</v>
      </c>
      <c r="AR47" s="239">
        <v>0</v>
      </c>
      <c r="AS47" s="239">
        <f t="shared" si="34"/>
        <v>180</v>
      </c>
      <c r="AT47" s="239">
        <f t="shared" si="35"/>
        <v>0.12</v>
      </c>
      <c r="AU47" s="239" t="s">
        <v>14</v>
      </c>
      <c r="AV47" s="239" t="s">
        <v>15</v>
      </c>
      <c r="AW47" s="239" t="s">
        <v>14</v>
      </c>
      <c r="AX47" s="239" t="s">
        <v>15</v>
      </c>
      <c r="AY47" s="239">
        <v>0</v>
      </c>
      <c r="AZ47" s="239">
        <v>0</v>
      </c>
      <c r="BA47" s="239">
        <f t="shared" si="22"/>
        <v>1</v>
      </c>
      <c r="BB47" s="239">
        <f t="shared" si="36"/>
        <v>0</v>
      </c>
      <c r="BC47" s="239">
        <f t="shared" si="37"/>
        <v>1000</v>
      </c>
      <c r="BD47" s="239">
        <v>1</v>
      </c>
      <c r="BE47" s="239">
        <v>1</v>
      </c>
      <c r="BF47" s="239">
        <v>1</v>
      </c>
      <c r="BG47" s="239"/>
      <c r="BH47" s="239">
        <v>1</v>
      </c>
      <c r="BI47" s="239">
        <v>1</v>
      </c>
      <c r="BJ47" s="239">
        <f t="shared" si="38"/>
        <v>400</v>
      </c>
      <c r="BK47" s="239">
        <f t="shared" si="18"/>
        <v>1000</v>
      </c>
      <c r="BL47" s="239">
        <v>0</v>
      </c>
    </row>
    <row r="48" spans="1:64" s="325" customFormat="1" ht="12" customHeight="1" x14ac:dyDescent="0.2">
      <c r="A48" s="318" t="str">
        <f t="shared" si="23"/>
        <v>320100043</v>
      </c>
      <c r="B48" s="319">
        <v>3.2</v>
      </c>
      <c r="C48" s="320" t="s">
        <v>216</v>
      </c>
      <c r="D48" s="319" t="s">
        <v>181</v>
      </c>
      <c r="E48" s="321">
        <v>1</v>
      </c>
      <c r="F48" s="322">
        <v>1.35</v>
      </c>
      <c r="G48" s="319" t="s">
        <v>214</v>
      </c>
      <c r="H48" s="319">
        <v>12</v>
      </c>
      <c r="I48" s="323" t="s">
        <v>56</v>
      </c>
      <c r="J48" s="323" t="s">
        <v>56</v>
      </c>
      <c r="K48" s="319" t="s">
        <v>217</v>
      </c>
      <c r="L48" s="319">
        <v>0</v>
      </c>
      <c r="M48" s="46">
        <f>0</f>
        <v>0</v>
      </c>
      <c r="N48" s="318" t="s">
        <v>210</v>
      </c>
      <c r="O48" s="324">
        <f>'Wave and Current Conditions'!$O$13</f>
        <v>1.4727272727272727</v>
      </c>
      <c r="P48" s="324">
        <f>'Wave and Current Conditions'!$AD$13</f>
        <v>7.6416666666666657</v>
      </c>
      <c r="Q48" s="46">
        <v>43</v>
      </c>
      <c r="R48" s="319">
        <f t="shared" si="24"/>
        <v>0</v>
      </c>
      <c r="S48" s="554" t="s">
        <v>205</v>
      </c>
      <c r="T48" s="325">
        <f t="shared" si="25"/>
        <v>0</v>
      </c>
      <c r="U48" s="326">
        <f>'Wave and Current Conditions'!$D$98</f>
        <v>0.12</v>
      </c>
      <c r="V48" s="319">
        <v>400</v>
      </c>
      <c r="W48" s="319">
        <v>600</v>
      </c>
      <c r="X48" s="322">
        <v>0.01</v>
      </c>
      <c r="Y48" s="327"/>
      <c r="Z48" s="328"/>
      <c r="AA48" s="328"/>
      <c r="AB48" s="239" t="str">
        <f t="shared" si="26"/>
        <v>'320100043'</v>
      </c>
      <c r="AC48" s="251" t="str">
        <f t="shared" si="19"/>
        <v>'STR'</v>
      </c>
      <c r="AD48" s="328">
        <f t="shared" si="27"/>
        <v>0</v>
      </c>
      <c r="AE48" s="328">
        <f t="shared" si="28"/>
        <v>12</v>
      </c>
      <c r="AF48" s="239">
        <f t="shared" si="20"/>
        <v>2</v>
      </c>
      <c r="AG48" s="239" t="str">
        <f t="shared" si="29"/>
        <v>'EOGR_Floating'</v>
      </c>
      <c r="AH48" s="239" t="str">
        <f t="shared" si="21"/>
        <v>-</v>
      </c>
      <c r="AI48" s="268">
        <f t="shared" si="30"/>
        <v>0</v>
      </c>
      <c r="AJ48" s="329">
        <f t="shared" si="31"/>
        <v>1.4727272727272727</v>
      </c>
      <c r="AK48" s="329">
        <f t="shared" si="32"/>
        <v>7.6416666666666657</v>
      </c>
      <c r="AL48" s="328">
        <f t="shared" si="10"/>
        <v>2.4</v>
      </c>
      <c r="AM48" s="328">
        <f t="shared" si="33"/>
        <v>43</v>
      </c>
      <c r="AN48" s="328">
        <v>0</v>
      </c>
      <c r="AO48" s="328">
        <v>15</v>
      </c>
      <c r="AP48" s="328">
        <f t="shared" si="12"/>
        <v>2.4</v>
      </c>
      <c r="AQ48" s="328">
        <v>0</v>
      </c>
      <c r="AR48" s="328">
        <v>0</v>
      </c>
      <c r="AS48" s="239">
        <f t="shared" si="34"/>
        <v>0</v>
      </c>
      <c r="AT48" s="328">
        <f t="shared" si="35"/>
        <v>0.12</v>
      </c>
      <c r="AU48" s="328" t="s">
        <v>14</v>
      </c>
      <c r="AV48" s="328" t="s">
        <v>15</v>
      </c>
      <c r="AW48" s="328" t="s">
        <v>14</v>
      </c>
      <c r="AX48" s="328" t="s">
        <v>15</v>
      </c>
      <c r="AY48" s="328">
        <v>0</v>
      </c>
      <c r="AZ48" s="328">
        <v>0</v>
      </c>
      <c r="BA48" s="239">
        <f t="shared" si="22"/>
        <v>1</v>
      </c>
      <c r="BB48" s="239">
        <f t="shared" si="36"/>
        <v>0</v>
      </c>
      <c r="BC48" s="328">
        <f t="shared" si="37"/>
        <v>1000</v>
      </c>
      <c r="BD48" s="328">
        <v>1</v>
      </c>
      <c r="BE48" s="328">
        <v>1</v>
      </c>
      <c r="BF48" s="328">
        <v>1</v>
      </c>
      <c r="BG48" s="328"/>
      <c r="BH48" s="328">
        <v>1</v>
      </c>
      <c r="BI48" s="328">
        <v>1</v>
      </c>
      <c r="BJ48" s="328">
        <f t="shared" si="38"/>
        <v>400</v>
      </c>
      <c r="BK48" s="328">
        <f t="shared" si="18"/>
        <v>1000</v>
      </c>
      <c r="BL48" s="328">
        <v>0</v>
      </c>
    </row>
    <row r="49" spans="1:64" s="325" customFormat="1" ht="12" customHeight="1" x14ac:dyDescent="0.2">
      <c r="A49" s="318" t="str">
        <f t="shared" si="23"/>
        <v>320100044</v>
      </c>
      <c r="B49" s="319">
        <v>3.2</v>
      </c>
      <c r="C49" s="320" t="s">
        <v>216</v>
      </c>
      <c r="D49" s="319" t="s">
        <v>181</v>
      </c>
      <c r="E49" s="321">
        <v>1</v>
      </c>
      <c r="F49" s="322">
        <v>1.35</v>
      </c>
      <c r="G49" s="319" t="s">
        <v>214</v>
      </c>
      <c r="H49" s="319">
        <v>12</v>
      </c>
      <c r="I49" s="323" t="s">
        <v>56</v>
      </c>
      <c r="J49" s="323" t="s">
        <v>56</v>
      </c>
      <c r="K49" s="319" t="s">
        <v>217</v>
      </c>
      <c r="L49" s="319">
        <v>0</v>
      </c>
      <c r="M49" s="46">
        <f>0</f>
        <v>0</v>
      </c>
      <c r="N49" s="318" t="s">
        <v>210</v>
      </c>
      <c r="O49" s="324">
        <f>'Wave and Current Conditions'!$O$13</f>
        <v>1.4727272727272727</v>
      </c>
      <c r="P49" s="324">
        <f>'Wave and Current Conditions'!$AD$13</f>
        <v>7.6416666666666657</v>
      </c>
      <c r="Q49" s="46">
        <v>44</v>
      </c>
      <c r="R49" s="319">
        <f t="shared" si="24"/>
        <v>0</v>
      </c>
      <c r="S49" s="554" t="s">
        <v>205</v>
      </c>
      <c r="T49" s="325">
        <f t="shared" si="25"/>
        <v>0</v>
      </c>
      <c r="U49" s="326">
        <f>'Wave and Current Conditions'!$D$98</f>
        <v>0.12</v>
      </c>
      <c r="V49" s="319">
        <v>400</v>
      </c>
      <c r="W49" s="319">
        <v>600</v>
      </c>
      <c r="X49" s="322">
        <v>0.01</v>
      </c>
      <c r="Y49" s="327"/>
      <c r="Z49" s="328"/>
      <c r="AA49" s="328"/>
      <c r="AB49" s="239" t="str">
        <f t="shared" si="26"/>
        <v>'320100044'</v>
      </c>
      <c r="AC49" s="251" t="str">
        <f t="shared" si="19"/>
        <v>'STR'</v>
      </c>
      <c r="AD49" s="328">
        <f t="shared" si="27"/>
        <v>0</v>
      </c>
      <c r="AE49" s="328">
        <f t="shared" si="28"/>
        <v>12</v>
      </c>
      <c r="AF49" s="239">
        <f t="shared" si="20"/>
        <v>2</v>
      </c>
      <c r="AG49" s="239" t="str">
        <f t="shared" si="29"/>
        <v>'EOGR_Floating'</v>
      </c>
      <c r="AH49" s="239" t="str">
        <f t="shared" si="21"/>
        <v>-</v>
      </c>
      <c r="AI49" s="268">
        <f t="shared" si="30"/>
        <v>0</v>
      </c>
      <c r="AJ49" s="329">
        <f t="shared" si="31"/>
        <v>1.4727272727272727</v>
      </c>
      <c r="AK49" s="329">
        <f t="shared" si="32"/>
        <v>7.6416666666666657</v>
      </c>
      <c r="AL49" s="328">
        <f t="shared" si="10"/>
        <v>2.4</v>
      </c>
      <c r="AM49" s="328">
        <f t="shared" si="33"/>
        <v>44</v>
      </c>
      <c r="AN49" s="328">
        <v>0</v>
      </c>
      <c r="AO49" s="328">
        <v>15</v>
      </c>
      <c r="AP49" s="328">
        <f t="shared" si="12"/>
        <v>2.4</v>
      </c>
      <c r="AQ49" s="328">
        <v>0</v>
      </c>
      <c r="AR49" s="328">
        <v>0</v>
      </c>
      <c r="AS49" s="239">
        <f t="shared" si="34"/>
        <v>0</v>
      </c>
      <c r="AT49" s="328">
        <f t="shared" si="35"/>
        <v>0.12</v>
      </c>
      <c r="AU49" s="328" t="s">
        <v>14</v>
      </c>
      <c r="AV49" s="328" t="s">
        <v>15</v>
      </c>
      <c r="AW49" s="328" t="s">
        <v>14</v>
      </c>
      <c r="AX49" s="328" t="s">
        <v>15</v>
      </c>
      <c r="AY49" s="328">
        <v>0</v>
      </c>
      <c r="AZ49" s="328">
        <v>0</v>
      </c>
      <c r="BA49" s="239">
        <f t="shared" si="22"/>
        <v>1</v>
      </c>
      <c r="BB49" s="239">
        <f t="shared" si="36"/>
        <v>0</v>
      </c>
      <c r="BC49" s="328">
        <f t="shared" si="37"/>
        <v>1000</v>
      </c>
      <c r="BD49" s="328">
        <v>1</v>
      </c>
      <c r="BE49" s="328">
        <v>1</v>
      </c>
      <c r="BF49" s="328">
        <v>1</v>
      </c>
      <c r="BG49" s="328"/>
      <c r="BH49" s="328">
        <v>1</v>
      </c>
      <c r="BI49" s="328">
        <v>1</v>
      </c>
      <c r="BJ49" s="328">
        <f t="shared" si="38"/>
        <v>400</v>
      </c>
      <c r="BK49" s="328">
        <f t="shared" si="18"/>
        <v>1000</v>
      </c>
      <c r="BL49" s="328">
        <v>0</v>
      </c>
    </row>
    <row r="50" spans="1:64" s="331" customFormat="1" ht="12" customHeight="1" x14ac:dyDescent="0.2">
      <c r="A50" s="318" t="str">
        <f t="shared" si="23"/>
        <v>320100045</v>
      </c>
      <c r="B50" s="319">
        <v>3.2</v>
      </c>
      <c r="C50" s="320" t="s">
        <v>216</v>
      </c>
      <c r="D50" s="319" t="s">
        <v>181</v>
      </c>
      <c r="E50" s="321">
        <v>1</v>
      </c>
      <c r="F50" s="322">
        <v>1.35</v>
      </c>
      <c r="G50" s="319" t="s">
        <v>214</v>
      </c>
      <c r="H50" s="319">
        <v>12</v>
      </c>
      <c r="I50" s="323" t="s">
        <v>56</v>
      </c>
      <c r="J50" s="323" t="s">
        <v>56</v>
      </c>
      <c r="K50" s="319" t="s">
        <v>217</v>
      </c>
      <c r="L50" s="319">
        <v>0</v>
      </c>
      <c r="M50" s="46">
        <f>0</f>
        <v>0</v>
      </c>
      <c r="N50" s="318" t="s">
        <v>210</v>
      </c>
      <c r="O50" s="324">
        <f>'Wave and Current Conditions'!$O$13</f>
        <v>1.4727272727272727</v>
      </c>
      <c r="P50" s="324">
        <f>'Wave and Current Conditions'!$AD$13</f>
        <v>7.6416666666666657</v>
      </c>
      <c r="Q50" s="46">
        <v>45</v>
      </c>
      <c r="R50" s="319">
        <f t="shared" si="24"/>
        <v>0</v>
      </c>
      <c r="S50" s="554" t="s">
        <v>205</v>
      </c>
      <c r="T50" s="325">
        <f t="shared" si="25"/>
        <v>0</v>
      </c>
      <c r="U50" s="326">
        <f>'Wave and Current Conditions'!$D$98</f>
        <v>0.12</v>
      </c>
      <c r="V50" s="319">
        <v>400</v>
      </c>
      <c r="W50" s="319">
        <v>600</v>
      </c>
      <c r="X50" s="322">
        <v>0.01</v>
      </c>
      <c r="Y50" s="327"/>
      <c r="Z50" s="330"/>
      <c r="AA50" s="330"/>
      <c r="AB50" s="239" t="str">
        <f t="shared" si="26"/>
        <v>'320100045'</v>
      </c>
      <c r="AC50" s="251" t="str">
        <f t="shared" si="19"/>
        <v>'STR'</v>
      </c>
      <c r="AD50" s="328">
        <f t="shared" si="27"/>
        <v>0</v>
      </c>
      <c r="AE50" s="328">
        <f t="shared" si="28"/>
        <v>12</v>
      </c>
      <c r="AF50" s="239">
        <f t="shared" si="20"/>
        <v>2</v>
      </c>
      <c r="AG50" s="239" t="str">
        <f t="shared" si="29"/>
        <v>'EOGR_Floating'</v>
      </c>
      <c r="AH50" s="239" t="str">
        <f t="shared" si="21"/>
        <v>-</v>
      </c>
      <c r="AI50" s="268">
        <f t="shared" si="30"/>
        <v>0</v>
      </c>
      <c r="AJ50" s="329">
        <f t="shared" si="31"/>
        <v>1.4727272727272727</v>
      </c>
      <c r="AK50" s="329">
        <f t="shared" si="32"/>
        <v>7.6416666666666657</v>
      </c>
      <c r="AL50" s="328">
        <f t="shared" si="10"/>
        <v>2.4</v>
      </c>
      <c r="AM50" s="328">
        <f t="shared" si="33"/>
        <v>45</v>
      </c>
      <c r="AN50" s="328">
        <v>0</v>
      </c>
      <c r="AO50" s="328">
        <v>15</v>
      </c>
      <c r="AP50" s="328">
        <f t="shared" si="12"/>
        <v>2.4</v>
      </c>
      <c r="AQ50" s="328">
        <v>0</v>
      </c>
      <c r="AR50" s="328">
        <v>0</v>
      </c>
      <c r="AS50" s="239">
        <f t="shared" si="34"/>
        <v>0</v>
      </c>
      <c r="AT50" s="328">
        <f t="shared" si="35"/>
        <v>0.12</v>
      </c>
      <c r="AU50" s="328" t="s">
        <v>14</v>
      </c>
      <c r="AV50" s="328" t="s">
        <v>15</v>
      </c>
      <c r="AW50" s="328" t="s">
        <v>14</v>
      </c>
      <c r="AX50" s="328" t="s">
        <v>15</v>
      </c>
      <c r="AY50" s="328">
        <v>0</v>
      </c>
      <c r="AZ50" s="328">
        <v>0</v>
      </c>
      <c r="BA50" s="239">
        <f t="shared" si="22"/>
        <v>1</v>
      </c>
      <c r="BB50" s="239">
        <f t="shared" si="36"/>
        <v>0</v>
      </c>
      <c r="BC50" s="328">
        <f t="shared" si="37"/>
        <v>1000</v>
      </c>
      <c r="BD50" s="328">
        <v>1</v>
      </c>
      <c r="BE50" s="328">
        <v>1</v>
      </c>
      <c r="BF50" s="328">
        <v>1</v>
      </c>
      <c r="BG50" s="328"/>
      <c r="BH50" s="328">
        <v>1</v>
      </c>
      <c r="BI50" s="328">
        <v>1</v>
      </c>
      <c r="BJ50" s="328">
        <f t="shared" si="38"/>
        <v>400</v>
      </c>
      <c r="BK50" s="328">
        <f t="shared" si="18"/>
        <v>1000</v>
      </c>
      <c r="BL50" s="328">
        <v>0</v>
      </c>
    </row>
    <row r="51" spans="1:64" s="325" customFormat="1" ht="12" customHeight="1" x14ac:dyDescent="0.2">
      <c r="A51" s="318" t="str">
        <f t="shared" si="23"/>
        <v>320100046</v>
      </c>
      <c r="B51" s="319">
        <v>3.2</v>
      </c>
      <c r="C51" s="320" t="s">
        <v>216</v>
      </c>
      <c r="D51" s="319" t="s">
        <v>181</v>
      </c>
      <c r="E51" s="321">
        <v>1</v>
      </c>
      <c r="F51" s="322">
        <v>1.35</v>
      </c>
      <c r="G51" s="318" t="s">
        <v>214</v>
      </c>
      <c r="H51" s="319">
        <v>12</v>
      </c>
      <c r="I51" s="323" t="s">
        <v>56</v>
      </c>
      <c r="J51" s="323" t="s">
        <v>56</v>
      </c>
      <c r="K51" s="319" t="s">
        <v>217</v>
      </c>
      <c r="L51" s="319">
        <v>0</v>
      </c>
      <c r="M51" s="46">
        <f>0</f>
        <v>0</v>
      </c>
      <c r="N51" s="318" t="s">
        <v>210</v>
      </c>
      <c r="O51" s="324">
        <f>'Wave and Current Conditions'!$O$13</f>
        <v>1.4727272727272727</v>
      </c>
      <c r="P51" s="324">
        <f>'Wave and Current Conditions'!$AD$13</f>
        <v>7.6416666666666657</v>
      </c>
      <c r="Q51" s="46">
        <v>46</v>
      </c>
      <c r="R51" s="319">
        <f t="shared" si="24"/>
        <v>0</v>
      </c>
      <c r="S51" s="554" t="s">
        <v>205</v>
      </c>
      <c r="T51" s="325">
        <f t="shared" si="25"/>
        <v>0</v>
      </c>
      <c r="U51" s="326">
        <f>'Wave and Current Conditions'!$D$98</f>
        <v>0.12</v>
      </c>
      <c r="V51" s="319">
        <v>400</v>
      </c>
      <c r="W51" s="319">
        <v>600</v>
      </c>
      <c r="X51" s="322">
        <v>0.01</v>
      </c>
      <c r="Y51" s="327"/>
      <c r="Z51" s="328"/>
      <c r="AA51" s="328"/>
      <c r="AB51" s="239" t="str">
        <f t="shared" si="26"/>
        <v>'320100046'</v>
      </c>
      <c r="AC51" s="251" t="str">
        <f t="shared" si="19"/>
        <v>'STR'</v>
      </c>
      <c r="AD51" s="328">
        <f t="shared" si="27"/>
        <v>0</v>
      </c>
      <c r="AE51" s="328">
        <f t="shared" si="28"/>
        <v>12</v>
      </c>
      <c r="AF51" s="239">
        <f t="shared" si="20"/>
        <v>2</v>
      </c>
      <c r="AG51" s="239" t="str">
        <f t="shared" si="29"/>
        <v>'EOGR_Floating'</v>
      </c>
      <c r="AH51" s="239" t="str">
        <f t="shared" si="21"/>
        <v>-</v>
      </c>
      <c r="AI51" s="268">
        <f t="shared" si="30"/>
        <v>0</v>
      </c>
      <c r="AJ51" s="329">
        <f t="shared" si="31"/>
        <v>1.4727272727272727</v>
      </c>
      <c r="AK51" s="329">
        <f t="shared" si="32"/>
        <v>7.6416666666666657</v>
      </c>
      <c r="AL51" s="328">
        <f t="shared" si="10"/>
        <v>2.4</v>
      </c>
      <c r="AM51" s="328">
        <f t="shared" si="33"/>
        <v>46</v>
      </c>
      <c r="AN51" s="328">
        <v>0</v>
      </c>
      <c r="AO51" s="328">
        <v>15</v>
      </c>
      <c r="AP51" s="328">
        <f t="shared" si="12"/>
        <v>2.4</v>
      </c>
      <c r="AQ51" s="328">
        <v>0</v>
      </c>
      <c r="AR51" s="328">
        <v>0</v>
      </c>
      <c r="AS51" s="239">
        <f t="shared" si="34"/>
        <v>0</v>
      </c>
      <c r="AT51" s="328">
        <f t="shared" si="35"/>
        <v>0.12</v>
      </c>
      <c r="AU51" s="328" t="s">
        <v>14</v>
      </c>
      <c r="AV51" s="328" t="s">
        <v>15</v>
      </c>
      <c r="AW51" s="328" t="s">
        <v>14</v>
      </c>
      <c r="AX51" s="328" t="s">
        <v>15</v>
      </c>
      <c r="AY51" s="328">
        <v>0</v>
      </c>
      <c r="AZ51" s="328">
        <v>0</v>
      </c>
      <c r="BA51" s="239">
        <f t="shared" si="22"/>
        <v>1</v>
      </c>
      <c r="BB51" s="239">
        <f t="shared" si="36"/>
        <v>0</v>
      </c>
      <c r="BC51" s="328">
        <f t="shared" si="37"/>
        <v>1000</v>
      </c>
      <c r="BD51" s="328">
        <v>1</v>
      </c>
      <c r="BE51" s="328">
        <v>1</v>
      </c>
      <c r="BF51" s="328">
        <v>1</v>
      </c>
      <c r="BG51" s="328"/>
      <c r="BH51" s="328">
        <v>1</v>
      </c>
      <c r="BI51" s="328">
        <v>1</v>
      </c>
      <c r="BJ51" s="328">
        <f t="shared" si="38"/>
        <v>400</v>
      </c>
      <c r="BK51" s="328">
        <f t="shared" si="18"/>
        <v>1000</v>
      </c>
      <c r="BL51" s="328">
        <v>0</v>
      </c>
    </row>
    <row r="52" spans="1:64" s="325" customFormat="1" ht="12" customHeight="1" x14ac:dyDescent="0.2">
      <c r="A52" s="318" t="str">
        <f t="shared" si="23"/>
        <v>320100047</v>
      </c>
      <c r="B52" s="319">
        <v>3.2</v>
      </c>
      <c r="C52" s="320" t="s">
        <v>216</v>
      </c>
      <c r="D52" s="319" t="s">
        <v>181</v>
      </c>
      <c r="E52" s="321">
        <v>1</v>
      </c>
      <c r="F52" s="322">
        <v>1.35</v>
      </c>
      <c r="G52" s="319" t="s">
        <v>214</v>
      </c>
      <c r="H52" s="319">
        <v>12</v>
      </c>
      <c r="I52" s="323" t="s">
        <v>56</v>
      </c>
      <c r="J52" s="323" t="s">
        <v>56</v>
      </c>
      <c r="K52" s="319" t="s">
        <v>217</v>
      </c>
      <c r="L52" s="319">
        <v>0</v>
      </c>
      <c r="M52" s="46">
        <f>0</f>
        <v>0</v>
      </c>
      <c r="N52" s="318" t="s">
        <v>210</v>
      </c>
      <c r="O52" s="324">
        <f>'Wave and Current Conditions'!$O$13</f>
        <v>1.4727272727272727</v>
      </c>
      <c r="P52" s="324">
        <f>'Wave and Current Conditions'!$AD$13</f>
        <v>7.6416666666666657</v>
      </c>
      <c r="Q52" s="46">
        <v>47</v>
      </c>
      <c r="R52" s="319">
        <f t="shared" si="24"/>
        <v>0</v>
      </c>
      <c r="S52" s="554" t="s">
        <v>205</v>
      </c>
      <c r="T52" s="325">
        <f t="shared" si="25"/>
        <v>0</v>
      </c>
      <c r="U52" s="326">
        <f>'Wave and Current Conditions'!$D$98</f>
        <v>0.12</v>
      </c>
      <c r="V52" s="319">
        <v>400</v>
      </c>
      <c r="W52" s="319">
        <v>600</v>
      </c>
      <c r="X52" s="322">
        <v>0.01</v>
      </c>
      <c r="Y52" s="327"/>
      <c r="Z52" s="328"/>
      <c r="AA52" s="328"/>
      <c r="AB52" s="239" t="str">
        <f t="shared" si="26"/>
        <v>'320100047'</v>
      </c>
      <c r="AC52" s="251" t="str">
        <f t="shared" si="19"/>
        <v>'STR'</v>
      </c>
      <c r="AD52" s="328">
        <f t="shared" si="27"/>
        <v>0</v>
      </c>
      <c r="AE52" s="328">
        <f t="shared" si="28"/>
        <v>12</v>
      </c>
      <c r="AF52" s="239">
        <f t="shared" si="20"/>
        <v>2</v>
      </c>
      <c r="AG52" s="239" t="str">
        <f t="shared" si="29"/>
        <v>'EOGR_Floating'</v>
      </c>
      <c r="AH52" s="239" t="str">
        <f t="shared" si="21"/>
        <v>-</v>
      </c>
      <c r="AI52" s="268">
        <f t="shared" si="30"/>
        <v>0</v>
      </c>
      <c r="AJ52" s="329">
        <f t="shared" si="31"/>
        <v>1.4727272727272727</v>
      </c>
      <c r="AK52" s="329">
        <f t="shared" si="32"/>
        <v>7.6416666666666657</v>
      </c>
      <c r="AL52" s="328">
        <f t="shared" si="10"/>
        <v>2.4</v>
      </c>
      <c r="AM52" s="328">
        <f t="shared" si="33"/>
        <v>47</v>
      </c>
      <c r="AN52" s="328">
        <v>0</v>
      </c>
      <c r="AO52" s="328">
        <v>15</v>
      </c>
      <c r="AP52" s="328">
        <f t="shared" si="12"/>
        <v>2.4</v>
      </c>
      <c r="AQ52" s="328">
        <v>0</v>
      </c>
      <c r="AR52" s="328">
        <v>0</v>
      </c>
      <c r="AS52" s="239">
        <f t="shared" si="34"/>
        <v>0</v>
      </c>
      <c r="AT52" s="328">
        <f t="shared" si="35"/>
        <v>0.12</v>
      </c>
      <c r="AU52" s="328" t="s">
        <v>14</v>
      </c>
      <c r="AV52" s="328" t="s">
        <v>15</v>
      </c>
      <c r="AW52" s="328" t="s">
        <v>14</v>
      </c>
      <c r="AX52" s="328" t="s">
        <v>15</v>
      </c>
      <c r="AY52" s="328">
        <v>0</v>
      </c>
      <c r="AZ52" s="328">
        <v>0</v>
      </c>
      <c r="BA52" s="239">
        <f t="shared" si="22"/>
        <v>1</v>
      </c>
      <c r="BB52" s="239">
        <f t="shared" si="36"/>
        <v>0</v>
      </c>
      <c r="BC52" s="328">
        <f t="shared" si="37"/>
        <v>1000</v>
      </c>
      <c r="BD52" s="328">
        <v>1</v>
      </c>
      <c r="BE52" s="328">
        <v>1</v>
      </c>
      <c r="BF52" s="328">
        <v>1</v>
      </c>
      <c r="BG52" s="328"/>
      <c r="BH52" s="328">
        <v>1</v>
      </c>
      <c r="BI52" s="328">
        <v>1</v>
      </c>
      <c r="BJ52" s="328">
        <f t="shared" si="38"/>
        <v>400</v>
      </c>
      <c r="BK52" s="328">
        <f t="shared" si="18"/>
        <v>1000</v>
      </c>
      <c r="BL52" s="328">
        <v>0</v>
      </c>
    </row>
    <row r="53" spans="1:64" s="331" customFormat="1" ht="12" customHeight="1" x14ac:dyDescent="0.2">
      <c r="A53" s="332" t="str">
        <f t="shared" si="23"/>
        <v>320100048</v>
      </c>
      <c r="B53" s="319">
        <v>3.2</v>
      </c>
      <c r="C53" s="320" t="s">
        <v>216</v>
      </c>
      <c r="D53" s="333" t="s">
        <v>181</v>
      </c>
      <c r="E53" s="321">
        <v>1</v>
      </c>
      <c r="F53" s="334">
        <v>1.35</v>
      </c>
      <c r="G53" s="333" t="s">
        <v>214</v>
      </c>
      <c r="H53" s="333">
        <v>12</v>
      </c>
      <c r="I53" s="335" t="s">
        <v>56</v>
      </c>
      <c r="J53" s="335" t="s">
        <v>56</v>
      </c>
      <c r="K53" s="333" t="s">
        <v>217</v>
      </c>
      <c r="L53" s="333">
        <v>0</v>
      </c>
      <c r="M53" s="46">
        <f>0</f>
        <v>0</v>
      </c>
      <c r="N53" s="318" t="s">
        <v>210</v>
      </c>
      <c r="O53" s="324">
        <f>'Wave and Current Conditions'!$O$13</f>
        <v>1.4727272727272727</v>
      </c>
      <c r="P53" s="324">
        <f>'Wave and Current Conditions'!$AD$13</f>
        <v>7.6416666666666657</v>
      </c>
      <c r="Q53" s="46">
        <v>48</v>
      </c>
      <c r="R53" s="333">
        <f t="shared" si="24"/>
        <v>0</v>
      </c>
      <c r="S53" s="554" t="s">
        <v>205</v>
      </c>
      <c r="T53" s="331">
        <f t="shared" si="25"/>
        <v>0</v>
      </c>
      <c r="U53" s="326">
        <f>'Wave and Current Conditions'!$D$98</f>
        <v>0.12</v>
      </c>
      <c r="V53" s="319">
        <v>400</v>
      </c>
      <c r="W53" s="319">
        <v>600</v>
      </c>
      <c r="X53" s="334">
        <v>0.01</v>
      </c>
      <c r="Y53" s="336"/>
      <c r="Z53" s="330"/>
      <c r="AA53" s="330"/>
      <c r="AB53" s="239" t="str">
        <f t="shared" si="26"/>
        <v>'320100048'</v>
      </c>
      <c r="AC53" s="251" t="str">
        <f t="shared" si="19"/>
        <v>'STR'</v>
      </c>
      <c r="AD53" s="328">
        <f t="shared" si="27"/>
        <v>0</v>
      </c>
      <c r="AE53" s="328">
        <f t="shared" si="28"/>
        <v>12</v>
      </c>
      <c r="AF53" s="239">
        <f t="shared" si="20"/>
        <v>2</v>
      </c>
      <c r="AG53" s="239" t="str">
        <f t="shared" si="29"/>
        <v>'EOGR_Floating'</v>
      </c>
      <c r="AH53" s="239" t="str">
        <f t="shared" si="21"/>
        <v>-</v>
      </c>
      <c r="AI53" s="268">
        <f t="shared" si="30"/>
        <v>0</v>
      </c>
      <c r="AJ53" s="329">
        <f t="shared" si="31"/>
        <v>1.4727272727272727</v>
      </c>
      <c r="AK53" s="329">
        <f t="shared" si="32"/>
        <v>7.6416666666666657</v>
      </c>
      <c r="AL53" s="328">
        <f t="shared" si="10"/>
        <v>2.4</v>
      </c>
      <c r="AM53" s="328">
        <f t="shared" si="33"/>
        <v>48</v>
      </c>
      <c r="AN53" s="328">
        <v>0</v>
      </c>
      <c r="AO53" s="328">
        <v>15</v>
      </c>
      <c r="AP53" s="328">
        <f t="shared" si="12"/>
        <v>2.4</v>
      </c>
      <c r="AQ53" s="328">
        <v>0</v>
      </c>
      <c r="AR53" s="328">
        <v>0</v>
      </c>
      <c r="AS53" s="239">
        <f t="shared" si="34"/>
        <v>0</v>
      </c>
      <c r="AT53" s="328">
        <f t="shared" si="35"/>
        <v>0.12</v>
      </c>
      <c r="AU53" s="328" t="s">
        <v>14</v>
      </c>
      <c r="AV53" s="328" t="s">
        <v>15</v>
      </c>
      <c r="AW53" s="328" t="s">
        <v>14</v>
      </c>
      <c r="AX53" s="328" t="s">
        <v>15</v>
      </c>
      <c r="AY53" s="328">
        <v>0</v>
      </c>
      <c r="AZ53" s="328">
        <v>0</v>
      </c>
      <c r="BA53" s="239">
        <f t="shared" si="22"/>
        <v>1</v>
      </c>
      <c r="BB53" s="239">
        <f t="shared" si="36"/>
        <v>0</v>
      </c>
      <c r="BC53" s="328">
        <f t="shared" si="37"/>
        <v>1000</v>
      </c>
      <c r="BD53" s="328">
        <v>1</v>
      </c>
      <c r="BE53" s="328">
        <v>1</v>
      </c>
      <c r="BF53" s="328">
        <v>1</v>
      </c>
      <c r="BG53" s="328"/>
      <c r="BH53" s="328">
        <v>1</v>
      </c>
      <c r="BI53" s="328">
        <v>1</v>
      </c>
      <c r="BJ53" s="328">
        <f t="shared" si="38"/>
        <v>400</v>
      </c>
      <c r="BK53" s="328">
        <f t="shared" si="18"/>
        <v>1000</v>
      </c>
      <c r="BL53" s="328">
        <v>0</v>
      </c>
    </row>
    <row r="54" spans="1:64" s="325" customFormat="1" ht="12" customHeight="1" x14ac:dyDescent="0.2">
      <c r="A54" s="318" t="str">
        <f t="shared" si="23"/>
        <v>320103049</v>
      </c>
      <c r="B54" s="319">
        <v>3.2</v>
      </c>
      <c r="C54" s="320" t="s">
        <v>216</v>
      </c>
      <c r="D54" s="319" t="s">
        <v>181</v>
      </c>
      <c r="E54" s="321">
        <v>1</v>
      </c>
      <c r="F54" s="322">
        <v>1.35</v>
      </c>
      <c r="G54" s="319" t="s">
        <v>214</v>
      </c>
      <c r="H54" s="319">
        <v>12</v>
      </c>
      <c r="I54" s="323" t="s">
        <v>56</v>
      </c>
      <c r="J54" s="323" t="s">
        <v>56</v>
      </c>
      <c r="K54" s="319" t="s">
        <v>217</v>
      </c>
      <c r="L54" s="319">
        <v>30</v>
      </c>
      <c r="M54" s="46">
        <f>0</f>
        <v>0</v>
      </c>
      <c r="N54" s="318" t="s">
        <v>210</v>
      </c>
      <c r="O54" s="324">
        <f>'Wave and Current Conditions'!$O$13</f>
        <v>1.4727272727272727</v>
      </c>
      <c r="P54" s="324">
        <f>'Wave and Current Conditions'!$AD$13</f>
        <v>7.6416666666666657</v>
      </c>
      <c r="Q54" s="46">
        <v>49</v>
      </c>
      <c r="R54" s="319">
        <f t="shared" si="24"/>
        <v>30</v>
      </c>
      <c r="S54" s="554" t="s">
        <v>205</v>
      </c>
      <c r="T54" s="325">
        <f t="shared" si="25"/>
        <v>30</v>
      </c>
      <c r="U54" s="326">
        <f>'Wave and Current Conditions'!$D$98</f>
        <v>0.12</v>
      </c>
      <c r="V54" s="319">
        <v>400</v>
      </c>
      <c r="W54" s="319">
        <v>600</v>
      </c>
      <c r="X54" s="322">
        <v>0.01</v>
      </c>
      <c r="Y54" s="327"/>
      <c r="Z54" s="328"/>
      <c r="AA54" s="328"/>
      <c r="AB54" s="239" t="str">
        <f t="shared" si="26"/>
        <v>'320103049'</v>
      </c>
      <c r="AC54" s="251" t="str">
        <f t="shared" si="19"/>
        <v>'STR'</v>
      </c>
      <c r="AD54" s="328">
        <f t="shared" si="27"/>
        <v>30</v>
      </c>
      <c r="AE54" s="328">
        <f t="shared" si="28"/>
        <v>12</v>
      </c>
      <c r="AF54" s="239">
        <f t="shared" si="20"/>
        <v>2</v>
      </c>
      <c r="AG54" s="239" t="str">
        <f t="shared" si="29"/>
        <v>'EOGR_Floating'</v>
      </c>
      <c r="AH54" s="239" t="str">
        <f t="shared" si="21"/>
        <v>-</v>
      </c>
      <c r="AI54" s="268">
        <f t="shared" si="30"/>
        <v>30</v>
      </c>
      <c r="AJ54" s="329">
        <f t="shared" si="31"/>
        <v>1.4727272727272727</v>
      </c>
      <c r="AK54" s="329">
        <f t="shared" si="32"/>
        <v>7.6416666666666657</v>
      </c>
      <c r="AL54" s="328">
        <f t="shared" si="10"/>
        <v>2.4</v>
      </c>
      <c r="AM54" s="328">
        <f t="shared" si="33"/>
        <v>49</v>
      </c>
      <c r="AN54" s="328">
        <v>0</v>
      </c>
      <c r="AO54" s="328">
        <v>15</v>
      </c>
      <c r="AP54" s="328">
        <f t="shared" si="12"/>
        <v>2.4</v>
      </c>
      <c r="AQ54" s="328">
        <v>0</v>
      </c>
      <c r="AR54" s="328">
        <v>0</v>
      </c>
      <c r="AS54" s="239">
        <f t="shared" si="34"/>
        <v>30</v>
      </c>
      <c r="AT54" s="328">
        <f t="shared" si="35"/>
        <v>0.12</v>
      </c>
      <c r="AU54" s="328" t="s">
        <v>14</v>
      </c>
      <c r="AV54" s="328" t="s">
        <v>15</v>
      </c>
      <c r="AW54" s="328" t="s">
        <v>14</v>
      </c>
      <c r="AX54" s="328" t="s">
        <v>15</v>
      </c>
      <c r="AY54" s="328">
        <v>0</v>
      </c>
      <c r="AZ54" s="328">
        <v>0</v>
      </c>
      <c r="BA54" s="239">
        <f t="shared" si="22"/>
        <v>1</v>
      </c>
      <c r="BB54" s="239">
        <f t="shared" si="36"/>
        <v>0</v>
      </c>
      <c r="BC54" s="328">
        <f t="shared" si="37"/>
        <v>1000</v>
      </c>
      <c r="BD54" s="328">
        <v>1</v>
      </c>
      <c r="BE54" s="328">
        <v>1</v>
      </c>
      <c r="BF54" s="328">
        <v>1</v>
      </c>
      <c r="BG54" s="328"/>
      <c r="BH54" s="328">
        <v>1</v>
      </c>
      <c r="BI54" s="328">
        <v>1</v>
      </c>
      <c r="BJ54" s="328">
        <f t="shared" si="38"/>
        <v>400</v>
      </c>
      <c r="BK54" s="328">
        <f t="shared" si="18"/>
        <v>1000</v>
      </c>
      <c r="BL54" s="328">
        <v>0</v>
      </c>
    </row>
    <row r="55" spans="1:64" s="325" customFormat="1" ht="12" customHeight="1" x14ac:dyDescent="0.2">
      <c r="A55" s="318" t="str">
        <f t="shared" si="23"/>
        <v>320103050</v>
      </c>
      <c r="B55" s="319">
        <v>3.2</v>
      </c>
      <c r="C55" s="320" t="s">
        <v>216</v>
      </c>
      <c r="D55" s="319" t="s">
        <v>181</v>
      </c>
      <c r="E55" s="321">
        <v>1</v>
      </c>
      <c r="F55" s="322">
        <v>1.35</v>
      </c>
      <c r="G55" s="319" t="s">
        <v>214</v>
      </c>
      <c r="H55" s="319">
        <v>12</v>
      </c>
      <c r="I55" s="323" t="s">
        <v>56</v>
      </c>
      <c r="J55" s="323" t="s">
        <v>56</v>
      </c>
      <c r="K55" s="319" t="s">
        <v>217</v>
      </c>
      <c r="L55" s="319">
        <v>30</v>
      </c>
      <c r="M55" s="46">
        <f>0</f>
        <v>0</v>
      </c>
      <c r="N55" s="318" t="s">
        <v>210</v>
      </c>
      <c r="O55" s="324">
        <f>'Wave and Current Conditions'!$O$13</f>
        <v>1.4727272727272727</v>
      </c>
      <c r="P55" s="324">
        <f>'Wave and Current Conditions'!$AD$13</f>
        <v>7.6416666666666657</v>
      </c>
      <c r="Q55" s="46">
        <v>50</v>
      </c>
      <c r="R55" s="319">
        <f t="shared" si="24"/>
        <v>30</v>
      </c>
      <c r="S55" s="554" t="s">
        <v>205</v>
      </c>
      <c r="T55" s="325">
        <f t="shared" si="25"/>
        <v>30</v>
      </c>
      <c r="U55" s="326">
        <f>'Wave and Current Conditions'!$D$98</f>
        <v>0.12</v>
      </c>
      <c r="V55" s="319">
        <v>400</v>
      </c>
      <c r="W55" s="319">
        <v>600</v>
      </c>
      <c r="X55" s="322">
        <v>0.01</v>
      </c>
      <c r="Y55" s="327"/>
      <c r="Z55" s="328"/>
      <c r="AA55" s="328"/>
      <c r="AB55" s="239" t="str">
        <f t="shared" si="26"/>
        <v>'320103050'</v>
      </c>
      <c r="AC55" s="251" t="str">
        <f t="shared" si="19"/>
        <v>'STR'</v>
      </c>
      <c r="AD55" s="328">
        <f t="shared" si="27"/>
        <v>30</v>
      </c>
      <c r="AE55" s="328">
        <f t="shared" si="28"/>
        <v>12</v>
      </c>
      <c r="AF55" s="239">
        <f t="shared" si="20"/>
        <v>2</v>
      </c>
      <c r="AG55" s="239" t="str">
        <f t="shared" si="29"/>
        <v>'EOGR_Floating'</v>
      </c>
      <c r="AH55" s="239" t="str">
        <f t="shared" si="21"/>
        <v>-</v>
      </c>
      <c r="AI55" s="268">
        <f t="shared" si="30"/>
        <v>30</v>
      </c>
      <c r="AJ55" s="329">
        <f t="shared" si="31"/>
        <v>1.4727272727272727</v>
      </c>
      <c r="AK55" s="329">
        <f t="shared" si="32"/>
        <v>7.6416666666666657</v>
      </c>
      <c r="AL55" s="328">
        <f t="shared" si="10"/>
        <v>2.4</v>
      </c>
      <c r="AM55" s="328">
        <f t="shared" si="33"/>
        <v>50</v>
      </c>
      <c r="AN55" s="328">
        <v>0</v>
      </c>
      <c r="AO55" s="328">
        <v>15</v>
      </c>
      <c r="AP55" s="328">
        <f t="shared" si="12"/>
        <v>2.4</v>
      </c>
      <c r="AQ55" s="328">
        <v>0</v>
      </c>
      <c r="AR55" s="328">
        <v>0</v>
      </c>
      <c r="AS55" s="239">
        <f t="shared" si="34"/>
        <v>30</v>
      </c>
      <c r="AT55" s="328">
        <f t="shared" si="35"/>
        <v>0.12</v>
      </c>
      <c r="AU55" s="328" t="s">
        <v>14</v>
      </c>
      <c r="AV55" s="328" t="s">
        <v>15</v>
      </c>
      <c r="AW55" s="328" t="s">
        <v>14</v>
      </c>
      <c r="AX55" s="328" t="s">
        <v>15</v>
      </c>
      <c r="AY55" s="328">
        <v>0</v>
      </c>
      <c r="AZ55" s="328">
        <v>0</v>
      </c>
      <c r="BA55" s="239">
        <f t="shared" si="22"/>
        <v>1</v>
      </c>
      <c r="BB55" s="239">
        <f t="shared" si="36"/>
        <v>0</v>
      </c>
      <c r="BC55" s="328">
        <f t="shared" si="37"/>
        <v>1000</v>
      </c>
      <c r="BD55" s="328">
        <v>1</v>
      </c>
      <c r="BE55" s="328">
        <v>1</v>
      </c>
      <c r="BF55" s="328">
        <v>1</v>
      </c>
      <c r="BG55" s="328"/>
      <c r="BH55" s="328">
        <v>1</v>
      </c>
      <c r="BI55" s="328">
        <v>1</v>
      </c>
      <c r="BJ55" s="328">
        <f t="shared" si="38"/>
        <v>400</v>
      </c>
      <c r="BK55" s="328">
        <f t="shared" si="18"/>
        <v>1000</v>
      </c>
      <c r="BL55" s="328">
        <v>0</v>
      </c>
    </row>
    <row r="56" spans="1:64" s="331" customFormat="1" ht="12" customHeight="1" x14ac:dyDescent="0.2">
      <c r="A56" s="318" t="str">
        <f t="shared" si="23"/>
        <v>320103051</v>
      </c>
      <c r="B56" s="319">
        <v>3.2</v>
      </c>
      <c r="C56" s="320" t="s">
        <v>216</v>
      </c>
      <c r="D56" s="319" t="s">
        <v>181</v>
      </c>
      <c r="E56" s="321">
        <v>1</v>
      </c>
      <c r="F56" s="322">
        <v>1.35</v>
      </c>
      <c r="G56" s="319" t="s">
        <v>214</v>
      </c>
      <c r="H56" s="319">
        <v>12</v>
      </c>
      <c r="I56" s="323" t="s">
        <v>56</v>
      </c>
      <c r="J56" s="323" t="s">
        <v>56</v>
      </c>
      <c r="K56" s="319" t="s">
        <v>217</v>
      </c>
      <c r="L56" s="319">
        <v>30</v>
      </c>
      <c r="M56" s="46">
        <f>0</f>
        <v>0</v>
      </c>
      <c r="N56" s="318" t="s">
        <v>210</v>
      </c>
      <c r="O56" s="324">
        <f>'Wave and Current Conditions'!$O$13</f>
        <v>1.4727272727272727</v>
      </c>
      <c r="P56" s="324">
        <f>'Wave and Current Conditions'!$AD$13</f>
        <v>7.6416666666666657</v>
      </c>
      <c r="Q56" s="46">
        <v>51</v>
      </c>
      <c r="R56" s="319">
        <f t="shared" si="24"/>
        <v>30</v>
      </c>
      <c r="S56" s="554" t="s">
        <v>205</v>
      </c>
      <c r="T56" s="325">
        <f t="shared" si="25"/>
        <v>30</v>
      </c>
      <c r="U56" s="326">
        <f>'Wave and Current Conditions'!$D$98</f>
        <v>0.12</v>
      </c>
      <c r="V56" s="319">
        <v>400</v>
      </c>
      <c r="W56" s="319">
        <v>600</v>
      </c>
      <c r="X56" s="322">
        <v>0.01</v>
      </c>
      <c r="Y56" s="327"/>
      <c r="Z56" s="330"/>
      <c r="AA56" s="330"/>
      <c r="AB56" s="239" t="str">
        <f t="shared" si="26"/>
        <v>'320103051'</v>
      </c>
      <c r="AC56" s="251" t="str">
        <f t="shared" si="19"/>
        <v>'STR'</v>
      </c>
      <c r="AD56" s="328">
        <f t="shared" si="27"/>
        <v>30</v>
      </c>
      <c r="AE56" s="328">
        <f t="shared" si="28"/>
        <v>12</v>
      </c>
      <c r="AF56" s="239">
        <f t="shared" si="20"/>
        <v>2</v>
      </c>
      <c r="AG56" s="239" t="str">
        <f t="shared" si="29"/>
        <v>'EOGR_Floating'</v>
      </c>
      <c r="AH56" s="239" t="str">
        <f t="shared" si="21"/>
        <v>-</v>
      </c>
      <c r="AI56" s="268">
        <f t="shared" si="30"/>
        <v>30</v>
      </c>
      <c r="AJ56" s="329">
        <f t="shared" si="31"/>
        <v>1.4727272727272727</v>
      </c>
      <c r="AK56" s="329">
        <f t="shared" si="32"/>
        <v>7.6416666666666657</v>
      </c>
      <c r="AL56" s="328">
        <f t="shared" si="10"/>
        <v>2.4</v>
      </c>
      <c r="AM56" s="328">
        <f t="shared" si="33"/>
        <v>51</v>
      </c>
      <c r="AN56" s="328">
        <v>0</v>
      </c>
      <c r="AO56" s="328">
        <v>15</v>
      </c>
      <c r="AP56" s="328">
        <f t="shared" si="12"/>
        <v>2.4</v>
      </c>
      <c r="AQ56" s="328">
        <v>0</v>
      </c>
      <c r="AR56" s="328">
        <v>0</v>
      </c>
      <c r="AS56" s="239">
        <f t="shared" si="34"/>
        <v>30</v>
      </c>
      <c r="AT56" s="328">
        <f t="shared" si="35"/>
        <v>0.12</v>
      </c>
      <c r="AU56" s="328" t="s">
        <v>14</v>
      </c>
      <c r="AV56" s="328" t="s">
        <v>15</v>
      </c>
      <c r="AW56" s="328" t="s">
        <v>14</v>
      </c>
      <c r="AX56" s="328" t="s">
        <v>15</v>
      </c>
      <c r="AY56" s="328">
        <v>0</v>
      </c>
      <c r="AZ56" s="328">
        <v>0</v>
      </c>
      <c r="BA56" s="239">
        <f t="shared" si="22"/>
        <v>1</v>
      </c>
      <c r="BB56" s="239">
        <f t="shared" si="36"/>
        <v>0</v>
      </c>
      <c r="BC56" s="328">
        <f t="shared" si="37"/>
        <v>1000</v>
      </c>
      <c r="BD56" s="328">
        <v>1</v>
      </c>
      <c r="BE56" s="328">
        <v>1</v>
      </c>
      <c r="BF56" s="328">
        <v>1</v>
      </c>
      <c r="BG56" s="328"/>
      <c r="BH56" s="328">
        <v>1</v>
      </c>
      <c r="BI56" s="328">
        <v>1</v>
      </c>
      <c r="BJ56" s="328">
        <f t="shared" si="38"/>
        <v>400</v>
      </c>
      <c r="BK56" s="328">
        <f t="shared" si="18"/>
        <v>1000</v>
      </c>
      <c r="BL56" s="328">
        <v>0</v>
      </c>
    </row>
    <row r="57" spans="1:64" s="325" customFormat="1" ht="12" customHeight="1" x14ac:dyDescent="0.2">
      <c r="A57" s="318" t="str">
        <f t="shared" si="23"/>
        <v>320103052</v>
      </c>
      <c r="B57" s="319">
        <v>3.2</v>
      </c>
      <c r="C57" s="320" t="s">
        <v>216</v>
      </c>
      <c r="D57" s="319" t="s">
        <v>181</v>
      </c>
      <c r="E57" s="321">
        <v>1</v>
      </c>
      <c r="F57" s="322">
        <v>1.35</v>
      </c>
      <c r="G57" s="318" t="s">
        <v>214</v>
      </c>
      <c r="H57" s="319">
        <v>12</v>
      </c>
      <c r="I57" s="323" t="s">
        <v>56</v>
      </c>
      <c r="J57" s="323" t="s">
        <v>56</v>
      </c>
      <c r="K57" s="319" t="s">
        <v>217</v>
      </c>
      <c r="L57" s="319">
        <v>30</v>
      </c>
      <c r="M57" s="46">
        <f>0</f>
        <v>0</v>
      </c>
      <c r="N57" s="318" t="s">
        <v>210</v>
      </c>
      <c r="O57" s="324">
        <f>'Wave and Current Conditions'!$O$13</f>
        <v>1.4727272727272727</v>
      </c>
      <c r="P57" s="324">
        <f>'Wave and Current Conditions'!$AD$13</f>
        <v>7.6416666666666657</v>
      </c>
      <c r="Q57" s="46">
        <v>52</v>
      </c>
      <c r="R57" s="319">
        <f t="shared" si="24"/>
        <v>30</v>
      </c>
      <c r="S57" s="554" t="s">
        <v>205</v>
      </c>
      <c r="T57" s="325">
        <f t="shared" si="25"/>
        <v>30</v>
      </c>
      <c r="U57" s="326">
        <f>'Wave and Current Conditions'!$D$98</f>
        <v>0.12</v>
      </c>
      <c r="V57" s="319">
        <v>400</v>
      </c>
      <c r="W57" s="319">
        <v>600</v>
      </c>
      <c r="X57" s="322">
        <v>0.01</v>
      </c>
      <c r="Y57" s="327"/>
      <c r="Z57" s="328"/>
      <c r="AA57" s="328"/>
      <c r="AB57" s="239" t="str">
        <f t="shared" si="26"/>
        <v>'320103052'</v>
      </c>
      <c r="AC57" s="251" t="str">
        <f t="shared" si="19"/>
        <v>'STR'</v>
      </c>
      <c r="AD57" s="328">
        <f t="shared" si="27"/>
        <v>30</v>
      </c>
      <c r="AE57" s="328">
        <f t="shared" si="28"/>
        <v>12</v>
      </c>
      <c r="AF57" s="239">
        <f t="shared" si="20"/>
        <v>2</v>
      </c>
      <c r="AG57" s="239" t="str">
        <f t="shared" si="29"/>
        <v>'EOGR_Floating'</v>
      </c>
      <c r="AH57" s="239" t="str">
        <f t="shared" si="21"/>
        <v>-</v>
      </c>
      <c r="AI57" s="268">
        <f t="shared" si="30"/>
        <v>30</v>
      </c>
      <c r="AJ57" s="329">
        <f t="shared" si="31"/>
        <v>1.4727272727272727</v>
      </c>
      <c r="AK57" s="329">
        <f t="shared" si="32"/>
        <v>7.6416666666666657</v>
      </c>
      <c r="AL57" s="328">
        <f t="shared" si="10"/>
        <v>2.4</v>
      </c>
      <c r="AM57" s="328">
        <f t="shared" si="33"/>
        <v>52</v>
      </c>
      <c r="AN57" s="328">
        <v>0</v>
      </c>
      <c r="AO57" s="328">
        <v>15</v>
      </c>
      <c r="AP57" s="328">
        <f t="shared" si="12"/>
        <v>2.4</v>
      </c>
      <c r="AQ57" s="328">
        <v>0</v>
      </c>
      <c r="AR57" s="328">
        <v>0</v>
      </c>
      <c r="AS57" s="239">
        <f t="shared" si="34"/>
        <v>30</v>
      </c>
      <c r="AT57" s="328">
        <f t="shared" si="35"/>
        <v>0.12</v>
      </c>
      <c r="AU57" s="328" t="s">
        <v>14</v>
      </c>
      <c r="AV57" s="328" t="s">
        <v>15</v>
      </c>
      <c r="AW57" s="328" t="s">
        <v>14</v>
      </c>
      <c r="AX57" s="328" t="s">
        <v>15</v>
      </c>
      <c r="AY57" s="328">
        <v>0</v>
      </c>
      <c r="AZ57" s="328">
        <v>0</v>
      </c>
      <c r="BA57" s="239">
        <f t="shared" si="22"/>
        <v>1</v>
      </c>
      <c r="BB57" s="239">
        <f t="shared" si="36"/>
        <v>0</v>
      </c>
      <c r="BC57" s="328">
        <f t="shared" si="37"/>
        <v>1000</v>
      </c>
      <c r="BD57" s="328">
        <v>1</v>
      </c>
      <c r="BE57" s="328">
        <v>1</v>
      </c>
      <c r="BF57" s="328">
        <v>1</v>
      </c>
      <c r="BG57" s="328"/>
      <c r="BH57" s="328">
        <v>1</v>
      </c>
      <c r="BI57" s="328">
        <v>1</v>
      </c>
      <c r="BJ57" s="328">
        <f t="shared" si="38"/>
        <v>400</v>
      </c>
      <c r="BK57" s="328">
        <f t="shared" si="18"/>
        <v>1000</v>
      </c>
      <c r="BL57" s="328">
        <v>0</v>
      </c>
    </row>
    <row r="58" spans="1:64" s="325" customFormat="1" ht="12" customHeight="1" x14ac:dyDescent="0.2">
      <c r="A58" s="318" t="str">
        <f t="shared" si="23"/>
        <v>320103053</v>
      </c>
      <c r="B58" s="319">
        <v>3.2</v>
      </c>
      <c r="C58" s="320" t="s">
        <v>216</v>
      </c>
      <c r="D58" s="319" t="s">
        <v>181</v>
      </c>
      <c r="E58" s="321">
        <v>1</v>
      </c>
      <c r="F58" s="322">
        <v>1.35</v>
      </c>
      <c r="G58" s="319" t="s">
        <v>214</v>
      </c>
      <c r="H58" s="319">
        <v>12</v>
      </c>
      <c r="I58" s="323" t="s">
        <v>56</v>
      </c>
      <c r="J58" s="323" t="s">
        <v>56</v>
      </c>
      <c r="K58" s="319" t="s">
        <v>217</v>
      </c>
      <c r="L58" s="319">
        <v>30</v>
      </c>
      <c r="M58" s="46">
        <f>0</f>
        <v>0</v>
      </c>
      <c r="N58" s="318" t="s">
        <v>210</v>
      </c>
      <c r="O58" s="324">
        <f>'Wave and Current Conditions'!$O$13</f>
        <v>1.4727272727272727</v>
      </c>
      <c r="P58" s="324">
        <f>'Wave and Current Conditions'!$AD$13</f>
        <v>7.6416666666666657</v>
      </c>
      <c r="Q58" s="46">
        <v>53</v>
      </c>
      <c r="R58" s="319">
        <f t="shared" si="24"/>
        <v>30</v>
      </c>
      <c r="S58" s="554" t="s">
        <v>205</v>
      </c>
      <c r="T58" s="325">
        <f t="shared" si="25"/>
        <v>30</v>
      </c>
      <c r="U58" s="326">
        <f>'Wave and Current Conditions'!$D$98</f>
        <v>0.12</v>
      </c>
      <c r="V58" s="319">
        <v>400</v>
      </c>
      <c r="W58" s="319">
        <v>600</v>
      </c>
      <c r="X58" s="322">
        <v>0.01</v>
      </c>
      <c r="Y58" s="327"/>
      <c r="Z58" s="328"/>
      <c r="AA58" s="328"/>
      <c r="AB58" s="239" t="str">
        <f t="shared" si="26"/>
        <v>'320103053'</v>
      </c>
      <c r="AC58" s="251" t="str">
        <f t="shared" si="19"/>
        <v>'STR'</v>
      </c>
      <c r="AD58" s="328">
        <f t="shared" si="27"/>
        <v>30</v>
      </c>
      <c r="AE58" s="328">
        <f t="shared" si="28"/>
        <v>12</v>
      </c>
      <c r="AF58" s="239">
        <f t="shared" si="20"/>
        <v>2</v>
      </c>
      <c r="AG58" s="239" t="str">
        <f t="shared" si="29"/>
        <v>'EOGR_Floating'</v>
      </c>
      <c r="AH58" s="239" t="str">
        <f t="shared" si="21"/>
        <v>-</v>
      </c>
      <c r="AI58" s="268">
        <f t="shared" si="30"/>
        <v>30</v>
      </c>
      <c r="AJ58" s="329">
        <f t="shared" si="31"/>
        <v>1.4727272727272727</v>
      </c>
      <c r="AK58" s="329">
        <f t="shared" si="32"/>
        <v>7.6416666666666657</v>
      </c>
      <c r="AL58" s="328">
        <f t="shared" si="10"/>
        <v>2.4</v>
      </c>
      <c r="AM58" s="328">
        <f t="shared" si="33"/>
        <v>53</v>
      </c>
      <c r="AN58" s="328">
        <v>0</v>
      </c>
      <c r="AO58" s="328">
        <v>15</v>
      </c>
      <c r="AP58" s="328">
        <f t="shared" si="12"/>
        <v>2.4</v>
      </c>
      <c r="AQ58" s="328">
        <v>0</v>
      </c>
      <c r="AR58" s="328">
        <v>0</v>
      </c>
      <c r="AS58" s="239">
        <f t="shared" si="34"/>
        <v>30</v>
      </c>
      <c r="AT58" s="328">
        <f t="shared" si="35"/>
        <v>0.12</v>
      </c>
      <c r="AU58" s="328" t="s">
        <v>14</v>
      </c>
      <c r="AV58" s="328" t="s">
        <v>15</v>
      </c>
      <c r="AW58" s="328" t="s">
        <v>14</v>
      </c>
      <c r="AX58" s="328" t="s">
        <v>15</v>
      </c>
      <c r="AY58" s="328">
        <v>0</v>
      </c>
      <c r="AZ58" s="328">
        <v>0</v>
      </c>
      <c r="BA58" s="239">
        <f t="shared" si="22"/>
        <v>1</v>
      </c>
      <c r="BB58" s="239">
        <f t="shared" si="36"/>
        <v>0</v>
      </c>
      <c r="BC58" s="328">
        <f t="shared" si="37"/>
        <v>1000</v>
      </c>
      <c r="BD58" s="328">
        <v>1</v>
      </c>
      <c r="BE58" s="328">
        <v>1</v>
      </c>
      <c r="BF58" s="328">
        <v>1</v>
      </c>
      <c r="BG58" s="328"/>
      <c r="BH58" s="328">
        <v>1</v>
      </c>
      <c r="BI58" s="328">
        <v>1</v>
      </c>
      <c r="BJ58" s="328">
        <f t="shared" si="38"/>
        <v>400</v>
      </c>
      <c r="BK58" s="328">
        <f t="shared" si="18"/>
        <v>1000</v>
      </c>
      <c r="BL58" s="328">
        <v>0</v>
      </c>
    </row>
    <row r="59" spans="1:64" s="331" customFormat="1" ht="12" customHeight="1" x14ac:dyDescent="0.2">
      <c r="A59" s="332" t="str">
        <f t="shared" si="23"/>
        <v>320103054</v>
      </c>
      <c r="B59" s="319">
        <v>3.2</v>
      </c>
      <c r="C59" s="320" t="s">
        <v>216</v>
      </c>
      <c r="D59" s="333" t="s">
        <v>181</v>
      </c>
      <c r="E59" s="321">
        <v>1</v>
      </c>
      <c r="F59" s="334">
        <v>1.35</v>
      </c>
      <c r="G59" s="333" t="s">
        <v>214</v>
      </c>
      <c r="H59" s="333">
        <v>12</v>
      </c>
      <c r="I59" s="335" t="s">
        <v>56</v>
      </c>
      <c r="J59" s="335" t="s">
        <v>56</v>
      </c>
      <c r="K59" s="333" t="s">
        <v>217</v>
      </c>
      <c r="L59" s="333">
        <v>30</v>
      </c>
      <c r="M59" s="46">
        <f>0</f>
        <v>0</v>
      </c>
      <c r="N59" s="318" t="s">
        <v>210</v>
      </c>
      <c r="O59" s="324">
        <f>'Wave and Current Conditions'!$O$13</f>
        <v>1.4727272727272727</v>
      </c>
      <c r="P59" s="324">
        <f>'Wave and Current Conditions'!$AD$13</f>
        <v>7.6416666666666657</v>
      </c>
      <c r="Q59" s="46">
        <v>54</v>
      </c>
      <c r="R59" s="333">
        <f t="shared" si="24"/>
        <v>30</v>
      </c>
      <c r="S59" s="554" t="s">
        <v>205</v>
      </c>
      <c r="T59" s="331">
        <f t="shared" si="25"/>
        <v>30</v>
      </c>
      <c r="U59" s="326">
        <f>'Wave and Current Conditions'!$D$98</f>
        <v>0.12</v>
      </c>
      <c r="V59" s="319">
        <v>400</v>
      </c>
      <c r="W59" s="319">
        <v>600</v>
      </c>
      <c r="X59" s="334">
        <v>0.01</v>
      </c>
      <c r="Y59" s="336"/>
      <c r="Z59" s="330"/>
      <c r="AA59" s="330"/>
      <c r="AB59" s="239" t="str">
        <f t="shared" si="26"/>
        <v>'320103054'</v>
      </c>
      <c r="AC59" s="251" t="str">
        <f t="shared" si="19"/>
        <v>'STR'</v>
      </c>
      <c r="AD59" s="328">
        <f t="shared" si="27"/>
        <v>30</v>
      </c>
      <c r="AE59" s="328">
        <f t="shared" si="28"/>
        <v>12</v>
      </c>
      <c r="AF59" s="239">
        <f t="shared" si="20"/>
        <v>2</v>
      </c>
      <c r="AG59" s="239" t="str">
        <f t="shared" si="29"/>
        <v>'EOGR_Floating'</v>
      </c>
      <c r="AH59" s="239" t="str">
        <f t="shared" si="21"/>
        <v>-</v>
      </c>
      <c r="AI59" s="268">
        <f t="shared" si="30"/>
        <v>30</v>
      </c>
      <c r="AJ59" s="329">
        <f t="shared" si="31"/>
        <v>1.4727272727272727</v>
      </c>
      <c r="AK59" s="329">
        <f t="shared" si="32"/>
        <v>7.6416666666666657</v>
      </c>
      <c r="AL59" s="328">
        <f t="shared" si="10"/>
        <v>2.4</v>
      </c>
      <c r="AM59" s="328">
        <f t="shared" si="33"/>
        <v>54</v>
      </c>
      <c r="AN59" s="328">
        <v>0</v>
      </c>
      <c r="AO59" s="328">
        <v>15</v>
      </c>
      <c r="AP59" s="328">
        <f t="shared" si="12"/>
        <v>2.4</v>
      </c>
      <c r="AQ59" s="328">
        <v>0</v>
      </c>
      <c r="AR59" s="328">
        <v>0</v>
      </c>
      <c r="AS59" s="239">
        <f t="shared" si="34"/>
        <v>30</v>
      </c>
      <c r="AT59" s="328">
        <f t="shared" si="35"/>
        <v>0.12</v>
      </c>
      <c r="AU59" s="328" t="s">
        <v>14</v>
      </c>
      <c r="AV59" s="328" t="s">
        <v>15</v>
      </c>
      <c r="AW59" s="328" t="s">
        <v>14</v>
      </c>
      <c r="AX59" s="328" t="s">
        <v>15</v>
      </c>
      <c r="AY59" s="328">
        <v>0</v>
      </c>
      <c r="AZ59" s="328">
        <v>0</v>
      </c>
      <c r="BA59" s="239">
        <f t="shared" si="22"/>
        <v>1</v>
      </c>
      <c r="BB59" s="239">
        <f t="shared" si="36"/>
        <v>0</v>
      </c>
      <c r="BC59" s="328">
        <f t="shared" si="37"/>
        <v>1000</v>
      </c>
      <c r="BD59" s="328">
        <v>1</v>
      </c>
      <c r="BE59" s="328">
        <v>1</v>
      </c>
      <c r="BF59" s="328">
        <v>1</v>
      </c>
      <c r="BG59" s="328"/>
      <c r="BH59" s="328">
        <v>1</v>
      </c>
      <c r="BI59" s="328">
        <v>1</v>
      </c>
      <c r="BJ59" s="328">
        <f t="shared" si="38"/>
        <v>400</v>
      </c>
      <c r="BK59" s="328">
        <f t="shared" si="18"/>
        <v>1000</v>
      </c>
      <c r="BL59" s="328">
        <v>0</v>
      </c>
    </row>
    <row r="60" spans="1:64" s="325" customFormat="1" ht="12" customHeight="1" x14ac:dyDescent="0.2">
      <c r="A60" s="318" t="str">
        <f t="shared" si="23"/>
        <v>320106055</v>
      </c>
      <c r="B60" s="319">
        <v>3.2</v>
      </c>
      <c r="C60" s="320" t="s">
        <v>216</v>
      </c>
      <c r="D60" s="319" t="s">
        <v>181</v>
      </c>
      <c r="E60" s="321">
        <v>1</v>
      </c>
      <c r="F60" s="322">
        <v>1.35</v>
      </c>
      <c r="G60" s="319" t="s">
        <v>214</v>
      </c>
      <c r="H60" s="319">
        <v>12</v>
      </c>
      <c r="I60" s="323" t="s">
        <v>56</v>
      </c>
      <c r="J60" s="323" t="s">
        <v>56</v>
      </c>
      <c r="K60" s="319" t="s">
        <v>217</v>
      </c>
      <c r="L60" s="319">
        <v>60</v>
      </c>
      <c r="M60" s="46">
        <f>0</f>
        <v>0</v>
      </c>
      <c r="N60" s="318" t="s">
        <v>210</v>
      </c>
      <c r="O60" s="324">
        <f>'Wave and Current Conditions'!$O$13</f>
        <v>1.4727272727272727</v>
      </c>
      <c r="P60" s="324">
        <f>'Wave and Current Conditions'!$AD$13</f>
        <v>7.6416666666666657</v>
      </c>
      <c r="Q60" s="46">
        <v>55</v>
      </c>
      <c r="R60" s="319">
        <f t="shared" si="24"/>
        <v>60</v>
      </c>
      <c r="S60" s="554" t="s">
        <v>205</v>
      </c>
      <c r="T60" s="325">
        <f t="shared" si="25"/>
        <v>60</v>
      </c>
      <c r="U60" s="326">
        <f>'Wave and Current Conditions'!$D$98</f>
        <v>0.12</v>
      </c>
      <c r="V60" s="319">
        <v>400</v>
      </c>
      <c r="W60" s="319">
        <v>600</v>
      </c>
      <c r="X60" s="322">
        <v>0.01</v>
      </c>
      <c r="Y60" s="327"/>
      <c r="Z60" s="328"/>
      <c r="AA60" s="328"/>
      <c r="AB60" s="239" t="str">
        <f t="shared" si="26"/>
        <v>'320106055'</v>
      </c>
      <c r="AC60" s="251" t="str">
        <f t="shared" si="19"/>
        <v>'STR'</v>
      </c>
      <c r="AD60" s="328">
        <f t="shared" si="27"/>
        <v>60</v>
      </c>
      <c r="AE60" s="328">
        <f t="shared" si="28"/>
        <v>12</v>
      </c>
      <c r="AF60" s="239">
        <f t="shared" si="20"/>
        <v>2</v>
      </c>
      <c r="AG60" s="239" t="str">
        <f t="shared" si="29"/>
        <v>'EOGR_Floating'</v>
      </c>
      <c r="AH60" s="239" t="str">
        <f t="shared" si="21"/>
        <v>-</v>
      </c>
      <c r="AI60" s="268">
        <f t="shared" si="30"/>
        <v>60</v>
      </c>
      <c r="AJ60" s="329">
        <f t="shared" si="31"/>
        <v>1.4727272727272727</v>
      </c>
      <c r="AK60" s="329">
        <f t="shared" si="32"/>
        <v>7.6416666666666657</v>
      </c>
      <c r="AL60" s="328">
        <f t="shared" si="10"/>
        <v>2.4</v>
      </c>
      <c r="AM60" s="328">
        <f t="shared" si="33"/>
        <v>55</v>
      </c>
      <c r="AN60" s="328">
        <v>0</v>
      </c>
      <c r="AO60" s="328">
        <v>15</v>
      </c>
      <c r="AP60" s="328">
        <f t="shared" si="12"/>
        <v>2.4</v>
      </c>
      <c r="AQ60" s="328">
        <v>0</v>
      </c>
      <c r="AR60" s="328">
        <v>0</v>
      </c>
      <c r="AS60" s="239">
        <f t="shared" si="34"/>
        <v>60</v>
      </c>
      <c r="AT60" s="328">
        <f t="shared" si="35"/>
        <v>0.12</v>
      </c>
      <c r="AU60" s="328" t="s">
        <v>14</v>
      </c>
      <c r="AV60" s="328" t="s">
        <v>15</v>
      </c>
      <c r="AW60" s="328" t="s">
        <v>14</v>
      </c>
      <c r="AX60" s="328" t="s">
        <v>15</v>
      </c>
      <c r="AY60" s="328">
        <v>0</v>
      </c>
      <c r="AZ60" s="328">
        <v>0</v>
      </c>
      <c r="BA60" s="239">
        <f t="shared" si="22"/>
        <v>1</v>
      </c>
      <c r="BB60" s="239">
        <f t="shared" si="36"/>
        <v>0</v>
      </c>
      <c r="BC60" s="328">
        <f t="shared" si="37"/>
        <v>1000</v>
      </c>
      <c r="BD60" s="328">
        <v>1</v>
      </c>
      <c r="BE60" s="328">
        <v>1</v>
      </c>
      <c r="BF60" s="328">
        <v>1</v>
      </c>
      <c r="BG60" s="328"/>
      <c r="BH60" s="328">
        <v>1</v>
      </c>
      <c r="BI60" s="328">
        <v>1</v>
      </c>
      <c r="BJ60" s="328">
        <f t="shared" si="38"/>
        <v>400</v>
      </c>
      <c r="BK60" s="328">
        <f t="shared" si="18"/>
        <v>1000</v>
      </c>
      <c r="BL60" s="328">
        <v>0</v>
      </c>
    </row>
    <row r="61" spans="1:64" s="325" customFormat="1" ht="12" customHeight="1" x14ac:dyDescent="0.2">
      <c r="A61" s="318" t="str">
        <f t="shared" si="23"/>
        <v>320106056</v>
      </c>
      <c r="B61" s="319">
        <v>3.2</v>
      </c>
      <c r="C61" s="320" t="s">
        <v>216</v>
      </c>
      <c r="D61" s="319" t="s">
        <v>181</v>
      </c>
      <c r="E61" s="321">
        <v>1</v>
      </c>
      <c r="F61" s="322">
        <v>1.35</v>
      </c>
      <c r="G61" s="319" t="s">
        <v>214</v>
      </c>
      <c r="H61" s="319">
        <v>12</v>
      </c>
      <c r="I61" s="323" t="s">
        <v>56</v>
      </c>
      <c r="J61" s="323" t="s">
        <v>56</v>
      </c>
      <c r="K61" s="319" t="s">
        <v>217</v>
      </c>
      <c r="L61" s="319">
        <v>60</v>
      </c>
      <c r="M61" s="46">
        <f>0</f>
        <v>0</v>
      </c>
      <c r="N61" s="318" t="s">
        <v>210</v>
      </c>
      <c r="O61" s="324">
        <f>'Wave and Current Conditions'!$O$13</f>
        <v>1.4727272727272727</v>
      </c>
      <c r="P61" s="324">
        <f>'Wave and Current Conditions'!$AD$13</f>
        <v>7.6416666666666657</v>
      </c>
      <c r="Q61" s="46">
        <v>56</v>
      </c>
      <c r="R61" s="319">
        <f t="shared" si="24"/>
        <v>60</v>
      </c>
      <c r="S61" s="554" t="s">
        <v>205</v>
      </c>
      <c r="T61" s="325">
        <f t="shared" si="25"/>
        <v>60</v>
      </c>
      <c r="U61" s="326">
        <f>'Wave and Current Conditions'!$D$98</f>
        <v>0.12</v>
      </c>
      <c r="V61" s="319">
        <v>400</v>
      </c>
      <c r="W61" s="319">
        <v>600</v>
      </c>
      <c r="X61" s="322">
        <v>0.01</v>
      </c>
      <c r="Y61" s="327"/>
      <c r="Z61" s="328"/>
      <c r="AA61" s="328"/>
      <c r="AB61" s="239" t="str">
        <f t="shared" si="26"/>
        <v>'320106056'</v>
      </c>
      <c r="AC61" s="251" t="str">
        <f t="shared" si="19"/>
        <v>'STR'</v>
      </c>
      <c r="AD61" s="328">
        <f t="shared" si="27"/>
        <v>60</v>
      </c>
      <c r="AE61" s="328">
        <f t="shared" si="28"/>
        <v>12</v>
      </c>
      <c r="AF61" s="239">
        <f t="shared" si="20"/>
        <v>2</v>
      </c>
      <c r="AG61" s="239" t="str">
        <f t="shared" si="29"/>
        <v>'EOGR_Floating'</v>
      </c>
      <c r="AH61" s="239" t="str">
        <f t="shared" si="21"/>
        <v>-</v>
      </c>
      <c r="AI61" s="268">
        <f t="shared" si="30"/>
        <v>60</v>
      </c>
      <c r="AJ61" s="329">
        <f t="shared" si="31"/>
        <v>1.4727272727272727</v>
      </c>
      <c r="AK61" s="329">
        <f t="shared" si="32"/>
        <v>7.6416666666666657</v>
      </c>
      <c r="AL61" s="328">
        <f t="shared" si="10"/>
        <v>2.4</v>
      </c>
      <c r="AM61" s="328">
        <f t="shared" si="33"/>
        <v>56</v>
      </c>
      <c r="AN61" s="328">
        <v>0</v>
      </c>
      <c r="AO61" s="328">
        <v>15</v>
      </c>
      <c r="AP61" s="328">
        <f t="shared" si="12"/>
        <v>2.4</v>
      </c>
      <c r="AQ61" s="328">
        <v>0</v>
      </c>
      <c r="AR61" s="328">
        <v>0</v>
      </c>
      <c r="AS61" s="239">
        <f t="shared" si="34"/>
        <v>60</v>
      </c>
      <c r="AT61" s="328">
        <f t="shared" si="35"/>
        <v>0.12</v>
      </c>
      <c r="AU61" s="328" t="s">
        <v>14</v>
      </c>
      <c r="AV61" s="328" t="s">
        <v>15</v>
      </c>
      <c r="AW61" s="328" t="s">
        <v>14</v>
      </c>
      <c r="AX61" s="328" t="s">
        <v>15</v>
      </c>
      <c r="AY61" s="328">
        <v>0</v>
      </c>
      <c r="AZ61" s="328">
        <v>0</v>
      </c>
      <c r="BA61" s="239">
        <f t="shared" si="22"/>
        <v>1</v>
      </c>
      <c r="BB61" s="239">
        <f t="shared" si="36"/>
        <v>0</v>
      </c>
      <c r="BC61" s="328">
        <f t="shared" si="37"/>
        <v>1000</v>
      </c>
      <c r="BD61" s="328">
        <v>1</v>
      </c>
      <c r="BE61" s="328">
        <v>1</v>
      </c>
      <c r="BF61" s="328">
        <v>1</v>
      </c>
      <c r="BG61" s="328"/>
      <c r="BH61" s="328">
        <v>1</v>
      </c>
      <c r="BI61" s="328">
        <v>1</v>
      </c>
      <c r="BJ61" s="328">
        <f t="shared" si="38"/>
        <v>400</v>
      </c>
      <c r="BK61" s="328">
        <f t="shared" si="18"/>
        <v>1000</v>
      </c>
      <c r="BL61" s="328">
        <v>0</v>
      </c>
    </row>
    <row r="62" spans="1:64" s="331" customFormat="1" ht="12" customHeight="1" x14ac:dyDescent="0.2">
      <c r="A62" s="318" t="str">
        <f t="shared" si="23"/>
        <v>320106057</v>
      </c>
      <c r="B62" s="319">
        <v>3.2</v>
      </c>
      <c r="C62" s="320" t="s">
        <v>216</v>
      </c>
      <c r="D62" s="319" t="s">
        <v>181</v>
      </c>
      <c r="E62" s="321">
        <v>1</v>
      </c>
      <c r="F62" s="322">
        <v>1.35</v>
      </c>
      <c r="G62" s="319" t="s">
        <v>214</v>
      </c>
      <c r="H62" s="319">
        <v>12</v>
      </c>
      <c r="I62" s="323" t="s">
        <v>56</v>
      </c>
      <c r="J62" s="323" t="s">
        <v>56</v>
      </c>
      <c r="K62" s="319" t="s">
        <v>217</v>
      </c>
      <c r="L62" s="319">
        <v>60</v>
      </c>
      <c r="M62" s="46">
        <f>0</f>
        <v>0</v>
      </c>
      <c r="N62" s="318" t="s">
        <v>210</v>
      </c>
      <c r="O62" s="324">
        <f>'Wave and Current Conditions'!$O$13</f>
        <v>1.4727272727272727</v>
      </c>
      <c r="P62" s="324">
        <f>'Wave and Current Conditions'!$AD$13</f>
        <v>7.6416666666666657</v>
      </c>
      <c r="Q62" s="46">
        <v>57</v>
      </c>
      <c r="R62" s="319">
        <f t="shared" si="24"/>
        <v>60</v>
      </c>
      <c r="S62" s="554" t="s">
        <v>205</v>
      </c>
      <c r="T62" s="325">
        <f t="shared" si="25"/>
        <v>60</v>
      </c>
      <c r="U62" s="326">
        <f>'Wave and Current Conditions'!$D$98</f>
        <v>0.12</v>
      </c>
      <c r="V62" s="319">
        <v>400</v>
      </c>
      <c r="W62" s="319">
        <v>600</v>
      </c>
      <c r="X62" s="322">
        <v>0.01</v>
      </c>
      <c r="Y62" s="327"/>
      <c r="Z62" s="330"/>
      <c r="AA62" s="330"/>
      <c r="AB62" s="239" t="str">
        <f t="shared" si="26"/>
        <v>'320106057'</v>
      </c>
      <c r="AC62" s="251" t="str">
        <f t="shared" si="19"/>
        <v>'STR'</v>
      </c>
      <c r="AD62" s="328">
        <f t="shared" si="27"/>
        <v>60</v>
      </c>
      <c r="AE62" s="328">
        <f t="shared" si="28"/>
        <v>12</v>
      </c>
      <c r="AF62" s="239">
        <f t="shared" si="20"/>
        <v>2</v>
      </c>
      <c r="AG62" s="239" t="str">
        <f t="shared" si="29"/>
        <v>'EOGR_Floating'</v>
      </c>
      <c r="AH62" s="239" t="str">
        <f t="shared" si="21"/>
        <v>-</v>
      </c>
      <c r="AI62" s="268">
        <f t="shared" si="30"/>
        <v>60</v>
      </c>
      <c r="AJ62" s="329">
        <f t="shared" si="31"/>
        <v>1.4727272727272727</v>
      </c>
      <c r="AK62" s="329">
        <f t="shared" si="32"/>
        <v>7.6416666666666657</v>
      </c>
      <c r="AL62" s="328">
        <f t="shared" si="10"/>
        <v>2.4</v>
      </c>
      <c r="AM62" s="328">
        <f t="shared" si="33"/>
        <v>57</v>
      </c>
      <c r="AN62" s="328">
        <v>0</v>
      </c>
      <c r="AO62" s="328">
        <v>15</v>
      </c>
      <c r="AP62" s="328">
        <f t="shared" si="12"/>
        <v>2.4</v>
      </c>
      <c r="AQ62" s="328">
        <v>0</v>
      </c>
      <c r="AR62" s="328">
        <v>0</v>
      </c>
      <c r="AS62" s="239">
        <f t="shared" si="34"/>
        <v>60</v>
      </c>
      <c r="AT62" s="328">
        <f t="shared" si="35"/>
        <v>0.12</v>
      </c>
      <c r="AU62" s="328" t="s">
        <v>14</v>
      </c>
      <c r="AV62" s="328" t="s">
        <v>15</v>
      </c>
      <c r="AW62" s="328" t="s">
        <v>14</v>
      </c>
      <c r="AX62" s="328" t="s">
        <v>15</v>
      </c>
      <c r="AY62" s="328">
        <v>0</v>
      </c>
      <c r="AZ62" s="328">
        <v>0</v>
      </c>
      <c r="BA62" s="239">
        <f t="shared" si="22"/>
        <v>1</v>
      </c>
      <c r="BB62" s="239">
        <f t="shared" si="36"/>
        <v>0</v>
      </c>
      <c r="BC62" s="328">
        <f t="shared" si="37"/>
        <v>1000</v>
      </c>
      <c r="BD62" s="328">
        <v>1</v>
      </c>
      <c r="BE62" s="328">
        <v>1</v>
      </c>
      <c r="BF62" s="328">
        <v>1</v>
      </c>
      <c r="BG62" s="328"/>
      <c r="BH62" s="328">
        <v>1</v>
      </c>
      <c r="BI62" s="328">
        <v>1</v>
      </c>
      <c r="BJ62" s="328">
        <f t="shared" si="38"/>
        <v>400</v>
      </c>
      <c r="BK62" s="328">
        <f t="shared" si="18"/>
        <v>1000</v>
      </c>
      <c r="BL62" s="328">
        <v>0</v>
      </c>
    </row>
    <row r="63" spans="1:64" s="325" customFormat="1" ht="12" customHeight="1" x14ac:dyDescent="0.2">
      <c r="A63" s="318" t="str">
        <f t="shared" si="23"/>
        <v>320106058</v>
      </c>
      <c r="B63" s="319">
        <v>3.2</v>
      </c>
      <c r="C63" s="320" t="s">
        <v>216</v>
      </c>
      <c r="D63" s="319" t="s">
        <v>181</v>
      </c>
      <c r="E63" s="321">
        <v>1</v>
      </c>
      <c r="F63" s="322">
        <v>1.35</v>
      </c>
      <c r="G63" s="318" t="s">
        <v>214</v>
      </c>
      <c r="H63" s="319">
        <v>12</v>
      </c>
      <c r="I63" s="323" t="s">
        <v>56</v>
      </c>
      <c r="J63" s="323" t="s">
        <v>56</v>
      </c>
      <c r="K63" s="319" t="s">
        <v>217</v>
      </c>
      <c r="L63" s="319">
        <v>60</v>
      </c>
      <c r="M63" s="46">
        <f>0</f>
        <v>0</v>
      </c>
      <c r="N63" s="318" t="s">
        <v>210</v>
      </c>
      <c r="O63" s="324">
        <f>'Wave and Current Conditions'!$O$13</f>
        <v>1.4727272727272727</v>
      </c>
      <c r="P63" s="324">
        <f>'Wave and Current Conditions'!$AD$13</f>
        <v>7.6416666666666657</v>
      </c>
      <c r="Q63" s="46">
        <v>58</v>
      </c>
      <c r="R63" s="319">
        <f t="shared" si="24"/>
        <v>60</v>
      </c>
      <c r="S63" s="554" t="s">
        <v>205</v>
      </c>
      <c r="T63" s="325">
        <f t="shared" si="25"/>
        <v>60</v>
      </c>
      <c r="U63" s="326">
        <f>'Wave and Current Conditions'!$D$98</f>
        <v>0.12</v>
      </c>
      <c r="V63" s="319">
        <v>400</v>
      </c>
      <c r="W63" s="319">
        <v>600</v>
      </c>
      <c r="X63" s="322">
        <v>0.01</v>
      </c>
      <c r="Y63" s="327"/>
      <c r="Z63" s="328"/>
      <c r="AA63" s="328"/>
      <c r="AB63" s="239" t="str">
        <f t="shared" si="26"/>
        <v>'320106058'</v>
      </c>
      <c r="AC63" s="251" t="str">
        <f t="shared" si="19"/>
        <v>'STR'</v>
      </c>
      <c r="AD63" s="328">
        <f t="shared" si="27"/>
        <v>60</v>
      </c>
      <c r="AE63" s="328">
        <f t="shared" si="28"/>
        <v>12</v>
      </c>
      <c r="AF63" s="239">
        <f t="shared" si="20"/>
        <v>2</v>
      </c>
      <c r="AG63" s="239" t="str">
        <f t="shared" si="29"/>
        <v>'EOGR_Floating'</v>
      </c>
      <c r="AH63" s="239" t="str">
        <f t="shared" si="21"/>
        <v>-</v>
      </c>
      <c r="AI63" s="268">
        <f t="shared" si="30"/>
        <v>60</v>
      </c>
      <c r="AJ63" s="329">
        <f t="shared" si="31"/>
        <v>1.4727272727272727</v>
      </c>
      <c r="AK63" s="329">
        <f t="shared" si="32"/>
        <v>7.6416666666666657</v>
      </c>
      <c r="AL63" s="328">
        <f t="shared" si="10"/>
        <v>2.4</v>
      </c>
      <c r="AM63" s="328">
        <f t="shared" si="33"/>
        <v>58</v>
      </c>
      <c r="AN63" s="328">
        <v>0</v>
      </c>
      <c r="AO63" s="328">
        <v>15</v>
      </c>
      <c r="AP63" s="328">
        <f t="shared" si="12"/>
        <v>2.4</v>
      </c>
      <c r="AQ63" s="328">
        <v>0</v>
      </c>
      <c r="AR63" s="328">
        <v>0</v>
      </c>
      <c r="AS63" s="239">
        <f t="shared" si="34"/>
        <v>60</v>
      </c>
      <c r="AT63" s="328">
        <f t="shared" si="35"/>
        <v>0.12</v>
      </c>
      <c r="AU63" s="328" t="s">
        <v>14</v>
      </c>
      <c r="AV63" s="328" t="s">
        <v>15</v>
      </c>
      <c r="AW63" s="328" t="s">
        <v>14</v>
      </c>
      <c r="AX63" s="328" t="s">
        <v>15</v>
      </c>
      <c r="AY63" s="328">
        <v>0</v>
      </c>
      <c r="AZ63" s="328">
        <v>0</v>
      </c>
      <c r="BA63" s="239">
        <f t="shared" si="22"/>
        <v>1</v>
      </c>
      <c r="BB63" s="239">
        <f t="shared" si="36"/>
        <v>0</v>
      </c>
      <c r="BC63" s="328">
        <f t="shared" si="37"/>
        <v>1000</v>
      </c>
      <c r="BD63" s="328">
        <v>1</v>
      </c>
      <c r="BE63" s="328">
        <v>1</v>
      </c>
      <c r="BF63" s="328">
        <v>1</v>
      </c>
      <c r="BG63" s="328"/>
      <c r="BH63" s="328">
        <v>1</v>
      </c>
      <c r="BI63" s="328">
        <v>1</v>
      </c>
      <c r="BJ63" s="328">
        <f t="shared" si="38"/>
        <v>400</v>
      </c>
      <c r="BK63" s="328">
        <f t="shared" si="18"/>
        <v>1000</v>
      </c>
      <c r="BL63" s="328">
        <v>0</v>
      </c>
    </row>
    <row r="64" spans="1:64" s="325" customFormat="1" ht="12" customHeight="1" x14ac:dyDescent="0.2">
      <c r="A64" s="318" t="str">
        <f t="shared" si="23"/>
        <v>320106059</v>
      </c>
      <c r="B64" s="319">
        <v>3.2</v>
      </c>
      <c r="C64" s="320" t="s">
        <v>216</v>
      </c>
      <c r="D64" s="319" t="s">
        <v>181</v>
      </c>
      <c r="E64" s="321">
        <v>1</v>
      </c>
      <c r="F64" s="322">
        <v>1.35</v>
      </c>
      <c r="G64" s="319" t="s">
        <v>214</v>
      </c>
      <c r="H64" s="319">
        <v>12</v>
      </c>
      <c r="I64" s="323" t="s">
        <v>56</v>
      </c>
      <c r="J64" s="323" t="s">
        <v>56</v>
      </c>
      <c r="K64" s="319" t="s">
        <v>217</v>
      </c>
      <c r="L64" s="319">
        <v>60</v>
      </c>
      <c r="M64" s="46">
        <f>0</f>
        <v>0</v>
      </c>
      <c r="N64" s="318" t="s">
        <v>210</v>
      </c>
      <c r="O64" s="324">
        <f>'Wave and Current Conditions'!$O$13</f>
        <v>1.4727272727272727</v>
      </c>
      <c r="P64" s="324">
        <f>'Wave and Current Conditions'!$AD$13</f>
        <v>7.6416666666666657</v>
      </c>
      <c r="Q64" s="46">
        <v>59</v>
      </c>
      <c r="R64" s="319">
        <f t="shared" si="24"/>
        <v>60</v>
      </c>
      <c r="S64" s="554" t="s">
        <v>205</v>
      </c>
      <c r="T64" s="325">
        <f t="shared" si="25"/>
        <v>60</v>
      </c>
      <c r="U64" s="326">
        <f>'Wave and Current Conditions'!$D$98</f>
        <v>0.12</v>
      </c>
      <c r="V64" s="319">
        <v>400</v>
      </c>
      <c r="W64" s="319">
        <v>600</v>
      </c>
      <c r="X64" s="322">
        <v>0.01</v>
      </c>
      <c r="Y64" s="327"/>
      <c r="Z64" s="328"/>
      <c r="AA64" s="328"/>
      <c r="AB64" s="239" t="str">
        <f t="shared" si="26"/>
        <v>'320106059'</v>
      </c>
      <c r="AC64" s="251" t="str">
        <f t="shared" si="19"/>
        <v>'STR'</v>
      </c>
      <c r="AD64" s="328">
        <f t="shared" si="27"/>
        <v>60</v>
      </c>
      <c r="AE64" s="328">
        <f t="shared" si="28"/>
        <v>12</v>
      </c>
      <c r="AF64" s="239">
        <f t="shared" si="20"/>
        <v>2</v>
      </c>
      <c r="AG64" s="239" t="str">
        <f t="shared" si="29"/>
        <v>'EOGR_Floating'</v>
      </c>
      <c r="AH64" s="239" t="str">
        <f t="shared" si="21"/>
        <v>-</v>
      </c>
      <c r="AI64" s="268">
        <f t="shared" si="30"/>
        <v>60</v>
      </c>
      <c r="AJ64" s="329">
        <f t="shared" si="31"/>
        <v>1.4727272727272727</v>
      </c>
      <c r="AK64" s="329">
        <f t="shared" si="32"/>
        <v>7.6416666666666657</v>
      </c>
      <c r="AL64" s="328">
        <f t="shared" si="10"/>
        <v>2.4</v>
      </c>
      <c r="AM64" s="328">
        <f t="shared" si="33"/>
        <v>59</v>
      </c>
      <c r="AN64" s="328">
        <v>0</v>
      </c>
      <c r="AO64" s="328">
        <v>15</v>
      </c>
      <c r="AP64" s="328">
        <f t="shared" si="12"/>
        <v>2.4</v>
      </c>
      <c r="AQ64" s="328">
        <v>0</v>
      </c>
      <c r="AR64" s="328">
        <v>0</v>
      </c>
      <c r="AS64" s="239">
        <f t="shared" si="34"/>
        <v>60</v>
      </c>
      <c r="AT64" s="328">
        <f t="shared" si="35"/>
        <v>0.12</v>
      </c>
      <c r="AU64" s="328" t="s">
        <v>14</v>
      </c>
      <c r="AV64" s="328" t="s">
        <v>15</v>
      </c>
      <c r="AW64" s="328" t="s">
        <v>14</v>
      </c>
      <c r="AX64" s="328" t="s">
        <v>15</v>
      </c>
      <c r="AY64" s="328">
        <v>0</v>
      </c>
      <c r="AZ64" s="328">
        <v>0</v>
      </c>
      <c r="BA64" s="239">
        <f t="shared" si="22"/>
        <v>1</v>
      </c>
      <c r="BB64" s="239">
        <f t="shared" si="36"/>
        <v>0</v>
      </c>
      <c r="BC64" s="328">
        <f t="shared" si="37"/>
        <v>1000</v>
      </c>
      <c r="BD64" s="328">
        <v>1</v>
      </c>
      <c r="BE64" s="328">
        <v>1</v>
      </c>
      <c r="BF64" s="328">
        <v>1</v>
      </c>
      <c r="BG64" s="328"/>
      <c r="BH64" s="328">
        <v>1</v>
      </c>
      <c r="BI64" s="328">
        <v>1</v>
      </c>
      <c r="BJ64" s="328">
        <f t="shared" si="38"/>
        <v>400</v>
      </c>
      <c r="BK64" s="328">
        <f t="shared" si="18"/>
        <v>1000</v>
      </c>
      <c r="BL64" s="328">
        <v>0</v>
      </c>
    </row>
    <row r="65" spans="1:64" s="331" customFormat="1" ht="12" customHeight="1" x14ac:dyDescent="0.2">
      <c r="A65" s="332" t="str">
        <f t="shared" si="23"/>
        <v>320106060</v>
      </c>
      <c r="B65" s="319">
        <v>3.2</v>
      </c>
      <c r="C65" s="320" t="s">
        <v>216</v>
      </c>
      <c r="D65" s="333" t="s">
        <v>181</v>
      </c>
      <c r="E65" s="321">
        <v>1</v>
      </c>
      <c r="F65" s="334">
        <v>1.35</v>
      </c>
      <c r="G65" s="333" t="s">
        <v>214</v>
      </c>
      <c r="H65" s="333">
        <v>12</v>
      </c>
      <c r="I65" s="335" t="s">
        <v>56</v>
      </c>
      <c r="J65" s="335" t="s">
        <v>56</v>
      </c>
      <c r="K65" s="333" t="s">
        <v>217</v>
      </c>
      <c r="L65" s="333">
        <v>60</v>
      </c>
      <c r="M65" s="46">
        <f>0</f>
        <v>0</v>
      </c>
      <c r="N65" s="318" t="s">
        <v>210</v>
      </c>
      <c r="O65" s="324">
        <f>'Wave and Current Conditions'!$O$13</f>
        <v>1.4727272727272727</v>
      </c>
      <c r="P65" s="324">
        <f>'Wave and Current Conditions'!$AD$13</f>
        <v>7.6416666666666657</v>
      </c>
      <c r="Q65" s="46">
        <v>60</v>
      </c>
      <c r="R65" s="333">
        <f t="shared" si="24"/>
        <v>60</v>
      </c>
      <c r="S65" s="554" t="s">
        <v>205</v>
      </c>
      <c r="T65" s="331">
        <f t="shared" si="25"/>
        <v>60</v>
      </c>
      <c r="U65" s="326">
        <f>'Wave and Current Conditions'!$D$98</f>
        <v>0.12</v>
      </c>
      <c r="V65" s="319">
        <v>400</v>
      </c>
      <c r="W65" s="319">
        <v>600</v>
      </c>
      <c r="X65" s="334">
        <v>0.01</v>
      </c>
      <c r="Y65" s="336"/>
      <c r="Z65" s="330"/>
      <c r="AA65" s="330"/>
      <c r="AB65" s="239" t="str">
        <f t="shared" si="26"/>
        <v>'320106060'</v>
      </c>
      <c r="AC65" s="251" t="str">
        <f t="shared" si="19"/>
        <v>'STR'</v>
      </c>
      <c r="AD65" s="328">
        <f t="shared" si="27"/>
        <v>60</v>
      </c>
      <c r="AE65" s="328">
        <f t="shared" si="28"/>
        <v>12</v>
      </c>
      <c r="AF65" s="239">
        <f t="shared" si="20"/>
        <v>2</v>
      </c>
      <c r="AG65" s="239" t="str">
        <f t="shared" si="29"/>
        <v>'EOGR_Floating'</v>
      </c>
      <c r="AH65" s="239" t="str">
        <f t="shared" si="21"/>
        <v>-</v>
      </c>
      <c r="AI65" s="268">
        <f t="shared" si="30"/>
        <v>60</v>
      </c>
      <c r="AJ65" s="329">
        <f t="shared" si="31"/>
        <v>1.4727272727272727</v>
      </c>
      <c r="AK65" s="329">
        <f t="shared" si="32"/>
        <v>7.6416666666666657</v>
      </c>
      <c r="AL65" s="328">
        <f t="shared" si="10"/>
        <v>2.4</v>
      </c>
      <c r="AM65" s="328">
        <f t="shared" si="33"/>
        <v>60</v>
      </c>
      <c r="AN65" s="328">
        <v>0</v>
      </c>
      <c r="AO65" s="328">
        <v>15</v>
      </c>
      <c r="AP65" s="328">
        <f t="shared" si="12"/>
        <v>2.4</v>
      </c>
      <c r="AQ65" s="328">
        <v>0</v>
      </c>
      <c r="AR65" s="328">
        <v>0</v>
      </c>
      <c r="AS65" s="239">
        <f t="shared" si="34"/>
        <v>60</v>
      </c>
      <c r="AT65" s="328">
        <f t="shared" si="35"/>
        <v>0.12</v>
      </c>
      <c r="AU65" s="328" t="s">
        <v>14</v>
      </c>
      <c r="AV65" s="328" t="s">
        <v>15</v>
      </c>
      <c r="AW65" s="328" t="s">
        <v>14</v>
      </c>
      <c r="AX65" s="328" t="s">
        <v>15</v>
      </c>
      <c r="AY65" s="328">
        <v>0</v>
      </c>
      <c r="AZ65" s="328">
        <v>0</v>
      </c>
      <c r="BA65" s="239">
        <f t="shared" si="22"/>
        <v>1</v>
      </c>
      <c r="BB65" s="239">
        <f t="shared" si="36"/>
        <v>0</v>
      </c>
      <c r="BC65" s="328">
        <f t="shared" si="37"/>
        <v>1000</v>
      </c>
      <c r="BD65" s="328">
        <v>1</v>
      </c>
      <c r="BE65" s="328">
        <v>1</v>
      </c>
      <c r="BF65" s="328">
        <v>1</v>
      </c>
      <c r="BG65" s="328"/>
      <c r="BH65" s="328">
        <v>1</v>
      </c>
      <c r="BI65" s="328">
        <v>1</v>
      </c>
      <c r="BJ65" s="328">
        <f t="shared" si="38"/>
        <v>400</v>
      </c>
      <c r="BK65" s="328">
        <f t="shared" si="18"/>
        <v>1000</v>
      </c>
      <c r="BL65" s="328">
        <v>0</v>
      </c>
    </row>
    <row r="66" spans="1:64" s="325" customFormat="1" ht="12" customHeight="1" x14ac:dyDescent="0.2">
      <c r="A66" s="318" t="str">
        <f t="shared" si="23"/>
        <v>320109061</v>
      </c>
      <c r="B66" s="319">
        <v>3.2</v>
      </c>
      <c r="C66" s="320" t="s">
        <v>216</v>
      </c>
      <c r="D66" s="319" t="s">
        <v>181</v>
      </c>
      <c r="E66" s="321">
        <v>1</v>
      </c>
      <c r="F66" s="322">
        <v>1.35</v>
      </c>
      <c r="G66" s="319" t="s">
        <v>214</v>
      </c>
      <c r="H66" s="319">
        <v>12</v>
      </c>
      <c r="I66" s="323" t="s">
        <v>56</v>
      </c>
      <c r="J66" s="323" t="s">
        <v>56</v>
      </c>
      <c r="K66" s="319" t="s">
        <v>217</v>
      </c>
      <c r="L66" s="319">
        <v>90</v>
      </c>
      <c r="M66" s="46">
        <f>0</f>
        <v>0</v>
      </c>
      <c r="N66" s="318" t="s">
        <v>210</v>
      </c>
      <c r="O66" s="324">
        <f>'Wave and Current Conditions'!$O$13</f>
        <v>1.4727272727272727</v>
      </c>
      <c r="P66" s="324">
        <f>'Wave and Current Conditions'!$AD$13</f>
        <v>7.6416666666666657</v>
      </c>
      <c r="Q66" s="46">
        <v>61</v>
      </c>
      <c r="R66" s="319">
        <f t="shared" si="24"/>
        <v>90</v>
      </c>
      <c r="S66" s="554" t="s">
        <v>205</v>
      </c>
      <c r="T66" s="325">
        <f t="shared" si="25"/>
        <v>90</v>
      </c>
      <c r="U66" s="326">
        <f>'Wave and Current Conditions'!$D$98</f>
        <v>0.12</v>
      </c>
      <c r="V66" s="319">
        <v>400</v>
      </c>
      <c r="W66" s="319">
        <v>600</v>
      </c>
      <c r="X66" s="322">
        <v>0.01</v>
      </c>
      <c r="Y66" s="327"/>
      <c r="Z66" s="328"/>
      <c r="AA66" s="328"/>
      <c r="AB66" s="239" t="str">
        <f t="shared" si="26"/>
        <v>'320109061'</v>
      </c>
      <c r="AC66" s="251" t="str">
        <f t="shared" si="19"/>
        <v>'STR'</v>
      </c>
      <c r="AD66" s="328">
        <f t="shared" si="27"/>
        <v>90</v>
      </c>
      <c r="AE66" s="328">
        <f t="shared" si="28"/>
        <v>12</v>
      </c>
      <c r="AF66" s="239">
        <f t="shared" si="20"/>
        <v>2</v>
      </c>
      <c r="AG66" s="239" t="str">
        <f t="shared" si="29"/>
        <v>'EOGR_Floating'</v>
      </c>
      <c r="AH66" s="239" t="str">
        <f t="shared" si="21"/>
        <v>-</v>
      </c>
      <c r="AI66" s="268">
        <f t="shared" si="30"/>
        <v>90</v>
      </c>
      <c r="AJ66" s="329">
        <f t="shared" si="31"/>
        <v>1.4727272727272727</v>
      </c>
      <c r="AK66" s="329">
        <f t="shared" si="32"/>
        <v>7.6416666666666657</v>
      </c>
      <c r="AL66" s="328">
        <f t="shared" si="10"/>
        <v>2.4</v>
      </c>
      <c r="AM66" s="328">
        <f t="shared" si="33"/>
        <v>61</v>
      </c>
      <c r="AN66" s="328">
        <v>0</v>
      </c>
      <c r="AO66" s="328">
        <v>15</v>
      </c>
      <c r="AP66" s="328">
        <f t="shared" si="12"/>
        <v>2.4</v>
      </c>
      <c r="AQ66" s="328">
        <v>0</v>
      </c>
      <c r="AR66" s="328">
        <v>0</v>
      </c>
      <c r="AS66" s="239">
        <f t="shared" si="34"/>
        <v>90</v>
      </c>
      <c r="AT66" s="328">
        <f t="shared" si="35"/>
        <v>0.12</v>
      </c>
      <c r="AU66" s="328" t="s">
        <v>14</v>
      </c>
      <c r="AV66" s="328" t="s">
        <v>15</v>
      </c>
      <c r="AW66" s="328" t="s">
        <v>14</v>
      </c>
      <c r="AX66" s="328" t="s">
        <v>15</v>
      </c>
      <c r="AY66" s="328">
        <v>0</v>
      </c>
      <c r="AZ66" s="328">
        <v>0</v>
      </c>
      <c r="BA66" s="239">
        <f t="shared" si="22"/>
        <v>1</v>
      </c>
      <c r="BB66" s="239">
        <f t="shared" si="36"/>
        <v>0</v>
      </c>
      <c r="BC66" s="328">
        <f t="shared" si="37"/>
        <v>1000</v>
      </c>
      <c r="BD66" s="328">
        <v>1</v>
      </c>
      <c r="BE66" s="328">
        <v>1</v>
      </c>
      <c r="BF66" s="328">
        <v>1</v>
      </c>
      <c r="BG66" s="328"/>
      <c r="BH66" s="328">
        <v>1</v>
      </c>
      <c r="BI66" s="328">
        <v>1</v>
      </c>
      <c r="BJ66" s="328">
        <f t="shared" si="38"/>
        <v>400</v>
      </c>
      <c r="BK66" s="328">
        <f t="shared" si="18"/>
        <v>1000</v>
      </c>
      <c r="BL66" s="328">
        <v>0</v>
      </c>
    </row>
    <row r="67" spans="1:64" s="325" customFormat="1" ht="12" customHeight="1" x14ac:dyDescent="0.2">
      <c r="A67" s="318" t="str">
        <f t="shared" si="23"/>
        <v>320109062</v>
      </c>
      <c r="B67" s="319">
        <v>3.2</v>
      </c>
      <c r="C67" s="320" t="s">
        <v>216</v>
      </c>
      <c r="D67" s="319" t="s">
        <v>181</v>
      </c>
      <c r="E67" s="321">
        <v>1</v>
      </c>
      <c r="F67" s="322">
        <v>1.35</v>
      </c>
      <c r="G67" s="319" t="s">
        <v>214</v>
      </c>
      <c r="H67" s="319">
        <v>12</v>
      </c>
      <c r="I67" s="323" t="s">
        <v>56</v>
      </c>
      <c r="J67" s="323" t="s">
        <v>56</v>
      </c>
      <c r="K67" s="319" t="s">
        <v>217</v>
      </c>
      <c r="L67" s="319">
        <v>90</v>
      </c>
      <c r="M67" s="46">
        <f>0</f>
        <v>0</v>
      </c>
      <c r="N67" s="318" t="s">
        <v>210</v>
      </c>
      <c r="O67" s="324">
        <f>'Wave and Current Conditions'!$O$13</f>
        <v>1.4727272727272727</v>
      </c>
      <c r="P67" s="324">
        <f>'Wave and Current Conditions'!$AD$13</f>
        <v>7.6416666666666657</v>
      </c>
      <c r="Q67" s="46">
        <v>62</v>
      </c>
      <c r="R67" s="319">
        <f t="shared" si="24"/>
        <v>90</v>
      </c>
      <c r="S67" s="554" t="s">
        <v>205</v>
      </c>
      <c r="T67" s="325">
        <f t="shared" si="25"/>
        <v>90</v>
      </c>
      <c r="U67" s="326">
        <f>'Wave and Current Conditions'!$D$98</f>
        <v>0.12</v>
      </c>
      <c r="V67" s="319">
        <v>400</v>
      </c>
      <c r="W67" s="319">
        <v>600</v>
      </c>
      <c r="X67" s="322">
        <v>0.01</v>
      </c>
      <c r="Y67" s="327"/>
      <c r="Z67" s="328"/>
      <c r="AA67" s="328"/>
      <c r="AB67" s="239" t="str">
        <f t="shared" si="26"/>
        <v>'320109062'</v>
      </c>
      <c r="AC67" s="251" t="str">
        <f t="shared" si="19"/>
        <v>'STR'</v>
      </c>
      <c r="AD67" s="328">
        <f t="shared" si="27"/>
        <v>90</v>
      </c>
      <c r="AE67" s="328">
        <f t="shared" si="28"/>
        <v>12</v>
      </c>
      <c r="AF67" s="239">
        <f t="shared" si="20"/>
        <v>2</v>
      </c>
      <c r="AG67" s="239" t="str">
        <f t="shared" si="29"/>
        <v>'EOGR_Floating'</v>
      </c>
      <c r="AH67" s="239" t="str">
        <f t="shared" si="21"/>
        <v>-</v>
      </c>
      <c r="AI67" s="268">
        <f t="shared" si="30"/>
        <v>90</v>
      </c>
      <c r="AJ67" s="329">
        <f t="shared" si="31"/>
        <v>1.4727272727272727</v>
      </c>
      <c r="AK67" s="329">
        <f t="shared" si="32"/>
        <v>7.6416666666666657</v>
      </c>
      <c r="AL67" s="328">
        <f t="shared" si="10"/>
        <v>2.4</v>
      </c>
      <c r="AM67" s="328">
        <f t="shared" si="33"/>
        <v>62</v>
      </c>
      <c r="AN67" s="328">
        <v>0</v>
      </c>
      <c r="AO67" s="328">
        <v>15</v>
      </c>
      <c r="AP67" s="328">
        <f t="shared" si="12"/>
        <v>2.4</v>
      </c>
      <c r="AQ67" s="328">
        <v>0</v>
      </c>
      <c r="AR67" s="328">
        <v>0</v>
      </c>
      <c r="AS67" s="239">
        <f t="shared" si="34"/>
        <v>90</v>
      </c>
      <c r="AT67" s="328">
        <f t="shared" si="35"/>
        <v>0.12</v>
      </c>
      <c r="AU67" s="328" t="s">
        <v>14</v>
      </c>
      <c r="AV67" s="328" t="s">
        <v>15</v>
      </c>
      <c r="AW67" s="328" t="s">
        <v>14</v>
      </c>
      <c r="AX67" s="328" t="s">
        <v>15</v>
      </c>
      <c r="AY67" s="328">
        <v>0</v>
      </c>
      <c r="AZ67" s="328">
        <v>0</v>
      </c>
      <c r="BA67" s="239">
        <f t="shared" si="22"/>
        <v>1</v>
      </c>
      <c r="BB67" s="239">
        <f t="shared" si="36"/>
        <v>0</v>
      </c>
      <c r="BC67" s="328">
        <f t="shared" si="37"/>
        <v>1000</v>
      </c>
      <c r="BD67" s="328">
        <v>1</v>
      </c>
      <c r="BE67" s="328">
        <v>1</v>
      </c>
      <c r="BF67" s="328">
        <v>1</v>
      </c>
      <c r="BG67" s="328"/>
      <c r="BH67" s="328">
        <v>1</v>
      </c>
      <c r="BI67" s="328">
        <v>1</v>
      </c>
      <c r="BJ67" s="328">
        <f t="shared" si="38"/>
        <v>400</v>
      </c>
      <c r="BK67" s="328">
        <f t="shared" si="18"/>
        <v>1000</v>
      </c>
      <c r="BL67" s="328">
        <v>0</v>
      </c>
    </row>
    <row r="68" spans="1:64" s="331" customFormat="1" ht="12" customHeight="1" x14ac:dyDescent="0.2">
      <c r="A68" s="318" t="str">
        <f t="shared" si="23"/>
        <v>320109063</v>
      </c>
      <c r="B68" s="319">
        <v>3.2</v>
      </c>
      <c r="C68" s="320" t="s">
        <v>216</v>
      </c>
      <c r="D68" s="319" t="s">
        <v>181</v>
      </c>
      <c r="E68" s="321">
        <v>1</v>
      </c>
      <c r="F68" s="322">
        <v>1.35</v>
      </c>
      <c r="G68" s="319" t="s">
        <v>214</v>
      </c>
      <c r="H68" s="319">
        <v>12</v>
      </c>
      <c r="I68" s="323" t="s">
        <v>56</v>
      </c>
      <c r="J68" s="323" t="s">
        <v>56</v>
      </c>
      <c r="K68" s="319" t="s">
        <v>217</v>
      </c>
      <c r="L68" s="319">
        <v>90</v>
      </c>
      <c r="M68" s="46">
        <f>0</f>
        <v>0</v>
      </c>
      <c r="N68" s="318" t="s">
        <v>210</v>
      </c>
      <c r="O68" s="324">
        <f>'Wave and Current Conditions'!$O$13</f>
        <v>1.4727272727272727</v>
      </c>
      <c r="P68" s="324">
        <f>'Wave and Current Conditions'!$AD$13</f>
        <v>7.6416666666666657</v>
      </c>
      <c r="Q68" s="46">
        <v>63</v>
      </c>
      <c r="R68" s="319">
        <f t="shared" si="24"/>
        <v>90</v>
      </c>
      <c r="S68" s="554" t="s">
        <v>205</v>
      </c>
      <c r="T68" s="325">
        <f t="shared" si="25"/>
        <v>90</v>
      </c>
      <c r="U68" s="326">
        <f>'Wave and Current Conditions'!$D$98</f>
        <v>0.12</v>
      </c>
      <c r="V68" s="319">
        <v>400</v>
      </c>
      <c r="W68" s="319">
        <v>600</v>
      </c>
      <c r="X68" s="322">
        <v>0.01</v>
      </c>
      <c r="Y68" s="327"/>
      <c r="Z68" s="330"/>
      <c r="AA68" s="330"/>
      <c r="AB68" s="239" t="str">
        <f t="shared" si="26"/>
        <v>'320109063'</v>
      </c>
      <c r="AC68" s="251" t="str">
        <f t="shared" si="19"/>
        <v>'STR'</v>
      </c>
      <c r="AD68" s="328">
        <f t="shared" si="27"/>
        <v>90</v>
      </c>
      <c r="AE68" s="328">
        <f t="shared" si="28"/>
        <v>12</v>
      </c>
      <c r="AF68" s="239">
        <f t="shared" si="20"/>
        <v>2</v>
      </c>
      <c r="AG68" s="239" t="str">
        <f t="shared" si="29"/>
        <v>'EOGR_Floating'</v>
      </c>
      <c r="AH68" s="239" t="str">
        <f t="shared" si="21"/>
        <v>-</v>
      </c>
      <c r="AI68" s="268">
        <f t="shared" si="30"/>
        <v>90</v>
      </c>
      <c r="AJ68" s="329">
        <f t="shared" si="31"/>
        <v>1.4727272727272727</v>
      </c>
      <c r="AK68" s="329">
        <f t="shared" si="32"/>
        <v>7.6416666666666657</v>
      </c>
      <c r="AL68" s="328">
        <f t="shared" si="10"/>
        <v>2.4</v>
      </c>
      <c r="AM68" s="328">
        <f t="shared" si="33"/>
        <v>63</v>
      </c>
      <c r="AN68" s="328">
        <v>0</v>
      </c>
      <c r="AO68" s="328">
        <v>15</v>
      </c>
      <c r="AP68" s="328">
        <f t="shared" si="12"/>
        <v>2.4</v>
      </c>
      <c r="AQ68" s="328">
        <v>0</v>
      </c>
      <c r="AR68" s="328">
        <v>0</v>
      </c>
      <c r="AS68" s="239">
        <f t="shared" si="34"/>
        <v>90</v>
      </c>
      <c r="AT68" s="328">
        <f t="shared" si="35"/>
        <v>0.12</v>
      </c>
      <c r="AU68" s="328" t="s">
        <v>14</v>
      </c>
      <c r="AV68" s="328" t="s">
        <v>15</v>
      </c>
      <c r="AW68" s="328" t="s">
        <v>14</v>
      </c>
      <c r="AX68" s="328" t="s">
        <v>15</v>
      </c>
      <c r="AY68" s="328">
        <v>0</v>
      </c>
      <c r="AZ68" s="328">
        <v>0</v>
      </c>
      <c r="BA68" s="239">
        <f t="shared" si="22"/>
        <v>1</v>
      </c>
      <c r="BB68" s="239">
        <f t="shared" si="36"/>
        <v>0</v>
      </c>
      <c r="BC68" s="328">
        <f t="shared" si="37"/>
        <v>1000</v>
      </c>
      <c r="BD68" s="328">
        <v>1</v>
      </c>
      <c r="BE68" s="328">
        <v>1</v>
      </c>
      <c r="BF68" s="328">
        <v>1</v>
      </c>
      <c r="BG68" s="328"/>
      <c r="BH68" s="328">
        <v>1</v>
      </c>
      <c r="BI68" s="328">
        <v>1</v>
      </c>
      <c r="BJ68" s="328">
        <f t="shared" si="38"/>
        <v>400</v>
      </c>
      <c r="BK68" s="328">
        <f t="shared" si="18"/>
        <v>1000</v>
      </c>
      <c r="BL68" s="328">
        <v>0</v>
      </c>
    </row>
    <row r="69" spans="1:64" s="325" customFormat="1" ht="12" customHeight="1" x14ac:dyDescent="0.2">
      <c r="A69" s="318" t="str">
        <f t="shared" si="23"/>
        <v>320109064</v>
      </c>
      <c r="B69" s="319">
        <v>3.2</v>
      </c>
      <c r="C69" s="320" t="s">
        <v>216</v>
      </c>
      <c r="D69" s="319" t="s">
        <v>181</v>
      </c>
      <c r="E69" s="321">
        <v>1</v>
      </c>
      <c r="F69" s="322">
        <v>1.35</v>
      </c>
      <c r="G69" s="318" t="s">
        <v>214</v>
      </c>
      <c r="H69" s="319">
        <v>12</v>
      </c>
      <c r="I69" s="323" t="s">
        <v>56</v>
      </c>
      <c r="J69" s="323" t="s">
        <v>56</v>
      </c>
      <c r="K69" s="319" t="s">
        <v>217</v>
      </c>
      <c r="L69" s="319">
        <v>90</v>
      </c>
      <c r="M69" s="46">
        <f>0</f>
        <v>0</v>
      </c>
      <c r="N69" s="318" t="s">
        <v>210</v>
      </c>
      <c r="O69" s="324">
        <f>'Wave and Current Conditions'!$O$13</f>
        <v>1.4727272727272727</v>
      </c>
      <c r="P69" s="324">
        <f>'Wave and Current Conditions'!$AD$13</f>
        <v>7.6416666666666657</v>
      </c>
      <c r="Q69" s="46">
        <v>64</v>
      </c>
      <c r="R69" s="319">
        <f t="shared" si="24"/>
        <v>90</v>
      </c>
      <c r="S69" s="554" t="s">
        <v>205</v>
      </c>
      <c r="T69" s="325">
        <f t="shared" si="25"/>
        <v>90</v>
      </c>
      <c r="U69" s="326">
        <f>'Wave and Current Conditions'!$D$98</f>
        <v>0.12</v>
      </c>
      <c r="V69" s="319">
        <v>400</v>
      </c>
      <c r="W69" s="319">
        <v>600</v>
      </c>
      <c r="X69" s="322">
        <v>0.01</v>
      </c>
      <c r="Y69" s="327"/>
      <c r="Z69" s="328"/>
      <c r="AA69" s="328"/>
      <c r="AB69" s="239" t="str">
        <f t="shared" si="26"/>
        <v>'320109064'</v>
      </c>
      <c r="AC69" s="251" t="str">
        <f t="shared" si="19"/>
        <v>'STR'</v>
      </c>
      <c r="AD69" s="328">
        <f t="shared" si="27"/>
        <v>90</v>
      </c>
      <c r="AE69" s="328">
        <f t="shared" si="28"/>
        <v>12</v>
      </c>
      <c r="AF69" s="239">
        <f t="shared" si="20"/>
        <v>2</v>
      </c>
      <c r="AG69" s="239" t="str">
        <f t="shared" si="29"/>
        <v>'EOGR_Floating'</v>
      </c>
      <c r="AH69" s="239" t="str">
        <f t="shared" si="21"/>
        <v>-</v>
      </c>
      <c r="AI69" s="268">
        <f t="shared" si="30"/>
        <v>90</v>
      </c>
      <c r="AJ69" s="329">
        <f t="shared" si="31"/>
        <v>1.4727272727272727</v>
      </c>
      <c r="AK69" s="329">
        <f t="shared" si="32"/>
        <v>7.6416666666666657</v>
      </c>
      <c r="AL69" s="328">
        <f t="shared" si="10"/>
        <v>2.4</v>
      </c>
      <c r="AM69" s="328">
        <f t="shared" si="33"/>
        <v>64</v>
      </c>
      <c r="AN69" s="328">
        <v>0</v>
      </c>
      <c r="AO69" s="328">
        <v>15</v>
      </c>
      <c r="AP69" s="328">
        <f t="shared" si="12"/>
        <v>2.4</v>
      </c>
      <c r="AQ69" s="328">
        <v>0</v>
      </c>
      <c r="AR69" s="328">
        <v>0</v>
      </c>
      <c r="AS69" s="239">
        <f t="shared" si="34"/>
        <v>90</v>
      </c>
      <c r="AT69" s="328">
        <f t="shared" si="35"/>
        <v>0.12</v>
      </c>
      <c r="AU69" s="328" t="s">
        <v>14</v>
      </c>
      <c r="AV69" s="328" t="s">
        <v>15</v>
      </c>
      <c r="AW69" s="328" t="s">
        <v>14</v>
      </c>
      <c r="AX69" s="328" t="s">
        <v>15</v>
      </c>
      <c r="AY69" s="328">
        <v>0</v>
      </c>
      <c r="AZ69" s="328">
        <v>0</v>
      </c>
      <c r="BA69" s="239">
        <f t="shared" si="22"/>
        <v>1</v>
      </c>
      <c r="BB69" s="239">
        <f t="shared" si="36"/>
        <v>0</v>
      </c>
      <c r="BC69" s="328">
        <f t="shared" si="37"/>
        <v>1000</v>
      </c>
      <c r="BD69" s="328">
        <v>1</v>
      </c>
      <c r="BE69" s="328">
        <v>1</v>
      </c>
      <c r="BF69" s="328">
        <v>1</v>
      </c>
      <c r="BG69" s="328"/>
      <c r="BH69" s="328">
        <v>1</v>
      </c>
      <c r="BI69" s="328">
        <v>1</v>
      </c>
      <c r="BJ69" s="328">
        <f t="shared" si="38"/>
        <v>400</v>
      </c>
      <c r="BK69" s="328">
        <f t="shared" si="18"/>
        <v>1000</v>
      </c>
      <c r="BL69" s="328">
        <v>0</v>
      </c>
    </row>
    <row r="70" spans="1:64" s="325" customFormat="1" ht="12" customHeight="1" x14ac:dyDescent="0.2">
      <c r="A70" s="318" t="str">
        <f t="shared" ref="A70:A89" si="39">TEXT(B70*10,"00")&amp;TEXT(E70,"00")&amp;TEXT(L70,"000")&amp;TEXT(Q70,"00")</f>
        <v>320109065</v>
      </c>
      <c r="B70" s="319">
        <v>3.2</v>
      </c>
      <c r="C70" s="320" t="s">
        <v>216</v>
      </c>
      <c r="D70" s="319" t="s">
        <v>181</v>
      </c>
      <c r="E70" s="321">
        <v>1</v>
      </c>
      <c r="F70" s="322">
        <v>1.35</v>
      </c>
      <c r="G70" s="319" t="s">
        <v>214</v>
      </c>
      <c r="H70" s="319">
        <v>12</v>
      </c>
      <c r="I70" s="323" t="s">
        <v>56</v>
      </c>
      <c r="J70" s="323" t="s">
        <v>56</v>
      </c>
      <c r="K70" s="319" t="s">
        <v>217</v>
      </c>
      <c r="L70" s="319">
        <v>90</v>
      </c>
      <c r="M70" s="46">
        <f>0</f>
        <v>0</v>
      </c>
      <c r="N70" s="318" t="s">
        <v>210</v>
      </c>
      <c r="O70" s="324">
        <f>'Wave and Current Conditions'!$O$13</f>
        <v>1.4727272727272727</v>
      </c>
      <c r="P70" s="324">
        <f>'Wave and Current Conditions'!$AD$13</f>
        <v>7.6416666666666657</v>
      </c>
      <c r="Q70" s="46">
        <v>65</v>
      </c>
      <c r="R70" s="319">
        <f t="shared" ref="R70:R89" si="40">L70</f>
        <v>90</v>
      </c>
      <c r="S70" s="554" t="s">
        <v>205</v>
      </c>
      <c r="T70" s="325">
        <f t="shared" ref="T70:T89" si="41">R70</f>
        <v>90</v>
      </c>
      <c r="U70" s="326">
        <f>'Wave and Current Conditions'!$D$98</f>
        <v>0.12</v>
      </c>
      <c r="V70" s="319">
        <v>400</v>
      </c>
      <c r="W70" s="319">
        <v>600</v>
      </c>
      <c r="X70" s="322">
        <v>0.01</v>
      </c>
      <c r="Y70" s="327"/>
      <c r="Z70" s="328"/>
      <c r="AA70" s="328"/>
      <c r="AB70" s="239" t="str">
        <f t="shared" ref="AB70:AB89" si="42">"'"&amp;A70&amp;"'"</f>
        <v>'320109065'</v>
      </c>
      <c r="AC70" s="251" t="str">
        <f t="shared" si="19"/>
        <v>'STR'</v>
      </c>
      <c r="AD70" s="328">
        <f t="shared" ref="AD70:AD89" si="43">L70</f>
        <v>90</v>
      </c>
      <c r="AE70" s="328">
        <f t="shared" ref="AE70:AE89" si="44">H70</f>
        <v>12</v>
      </c>
      <c r="AF70" s="239">
        <f t="shared" si="20"/>
        <v>2</v>
      </c>
      <c r="AG70" s="239" t="str">
        <f t="shared" ref="AG70:AG89" si="45">K70</f>
        <v>'EOGR_Floating'</v>
      </c>
      <c r="AH70" s="239" t="str">
        <f t="shared" si="21"/>
        <v>-</v>
      </c>
      <c r="AI70" s="268">
        <f t="shared" ref="AI70:AI89" si="46">R70</f>
        <v>90</v>
      </c>
      <c r="AJ70" s="329">
        <f t="shared" ref="AJ70:AJ85" si="47">O70</f>
        <v>1.4727272727272727</v>
      </c>
      <c r="AK70" s="329">
        <f t="shared" ref="AK70:AK85" si="48">P70</f>
        <v>7.6416666666666657</v>
      </c>
      <c r="AL70" s="328">
        <f t="shared" ref="AL70:AL89" si="49">gamma</f>
        <v>2.4</v>
      </c>
      <c r="AM70" s="328">
        <f t="shared" ref="AM70:AM89" si="50">Q70</f>
        <v>65</v>
      </c>
      <c r="AN70" s="328">
        <v>0</v>
      </c>
      <c r="AO70" s="328">
        <v>15</v>
      </c>
      <c r="AP70" s="328">
        <f t="shared" ref="AP70:AP89" si="51">gamma</f>
        <v>2.4</v>
      </c>
      <c r="AQ70" s="328">
        <v>0</v>
      </c>
      <c r="AR70" s="328">
        <v>0</v>
      </c>
      <c r="AS70" s="239">
        <f t="shared" ref="AS70:AS89" si="52">T70</f>
        <v>90</v>
      </c>
      <c r="AT70" s="328">
        <f t="shared" ref="AT70:AT89" si="53">U70</f>
        <v>0.12</v>
      </c>
      <c r="AU70" s="328" t="s">
        <v>14</v>
      </c>
      <c r="AV70" s="328" t="s">
        <v>15</v>
      </c>
      <c r="AW70" s="328" t="s">
        <v>14</v>
      </c>
      <c r="AX70" s="328" t="s">
        <v>15</v>
      </c>
      <c r="AY70" s="328">
        <v>0</v>
      </c>
      <c r="AZ70" s="328">
        <v>0</v>
      </c>
      <c r="BA70" s="239">
        <f t="shared" si="22"/>
        <v>1</v>
      </c>
      <c r="BB70" s="239">
        <f t="shared" ref="BB70:BB89" si="54">M70</f>
        <v>0</v>
      </c>
      <c r="BC70" s="328">
        <f t="shared" ref="BC70:BC89" si="55">V70+W70</f>
        <v>1000</v>
      </c>
      <c r="BD70" s="328">
        <v>1</v>
      </c>
      <c r="BE70" s="328">
        <v>1</v>
      </c>
      <c r="BF70" s="328">
        <v>1</v>
      </c>
      <c r="BG70" s="328"/>
      <c r="BH70" s="328">
        <v>1</v>
      </c>
      <c r="BI70" s="328">
        <v>1</v>
      </c>
      <c r="BJ70" s="328">
        <f t="shared" ref="BJ70:BJ89" si="56">V70</f>
        <v>400</v>
      </c>
      <c r="BK70" s="328">
        <f t="shared" ref="BK70:BK89" si="57">BC70</f>
        <v>1000</v>
      </c>
      <c r="BL70" s="328">
        <v>0</v>
      </c>
    </row>
    <row r="71" spans="1:64" s="331" customFormat="1" ht="12" customHeight="1" x14ac:dyDescent="0.2">
      <c r="A71" s="332" t="str">
        <f t="shared" si="39"/>
        <v>320109066</v>
      </c>
      <c r="B71" s="319">
        <v>3.2</v>
      </c>
      <c r="C71" s="320" t="s">
        <v>216</v>
      </c>
      <c r="D71" s="333" t="s">
        <v>181</v>
      </c>
      <c r="E71" s="321">
        <v>1</v>
      </c>
      <c r="F71" s="334">
        <v>1.35</v>
      </c>
      <c r="G71" s="333" t="s">
        <v>214</v>
      </c>
      <c r="H71" s="333">
        <v>12</v>
      </c>
      <c r="I71" s="335" t="s">
        <v>56</v>
      </c>
      <c r="J71" s="335" t="s">
        <v>56</v>
      </c>
      <c r="K71" s="333" t="s">
        <v>217</v>
      </c>
      <c r="L71" s="333">
        <v>90</v>
      </c>
      <c r="M71" s="46">
        <f>0</f>
        <v>0</v>
      </c>
      <c r="N71" s="318" t="s">
        <v>210</v>
      </c>
      <c r="O71" s="324">
        <f>'Wave and Current Conditions'!$O$13</f>
        <v>1.4727272727272727</v>
      </c>
      <c r="P71" s="324">
        <f>'Wave and Current Conditions'!$AD$13</f>
        <v>7.6416666666666657</v>
      </c>
      <c r="Q71" s="46">
        <v>66</v>
      </c>
      <c r="R71" s="333">
        <f t="shared" si="40"/>
        <v>90</v>
      </c>
      <c r="S71" s="554" t="s">
        <v>205</v>
      </c>
      <c r="T71" s="331">
        <f t="shared" si="41"/>
        <v>90</v>
      </c>
      <c r="U71" s="326">
        <f>'Wave and Current Conditions'!$D$98</f>
        <v>0.12</v>
      </c>
      <c r="V71" s="319">
        <v>400</v>
      </c>
      <c r="W71" s="319">
        <v>600</v>
      </c>
      <c r="X71" s="334">
        <v>0.01</v>
      </c>
      <c r="Y71" s="336"/>
      <c r="Z71" s="330"/>
      <c r="AA71" s="330"/>
      <c r="AB71" s="239" t="str">
        <f t="shared" si="42"/>
        <v>'320109066'</v>
      </c>
      <c r="AC71" s="251" t="str">
        <f t="shared" si="19"/>
        <v>'STR'</v>
      </c>
      <c r="AD71" s="328">
        <f t="shared" si="43"/>
        <v>90</v>
      </c>
      <c r="AE71" s="328">
        <f t="shared" si="44"/>
        <v>12</v>
      </c>
      <c r="AF71" s="239">
        <f t="shared" si="20"/>
        <v>2</v>
      </c>
      <c r="AG71" s="239" t="str">
        <f t="shared" si="45"/>
        <v>'EOGR_Floating'</v>
      </c>
      <c r="AH71" s="239" t="str">
        <f t="shared" si="21"/>
        <v>-</v>
      </c>
      <c r="AI71" s="268">
        <f t="shared" si="46"/>
        <v>90</v>
      </c>
      <c r="AJ71" s="329">
        <f t="shared" si="47"/>
        <v>1.4727272727272727</v>
      </c>
      <c r="AK71" s="329">
        <f t="shared" si="48"/>
        <v>7.6416666666666657</v>
      </c>
      <c r="AL71" s="328">
        <f t="shared" si="49"/>
        <v>2.4</v>
      </c>
      <c r="AM71" s="328">
        <f t="shared" si="50"/>
        <v>66</v>
      </c>
      <c r="AN71" s="328">
        <v>0</v>
      </c>
      <c r="AO71" s="328">
        <v>15</v>
      </c>
      <c r="AP71" s="328">
        <f t="shared" si="51"/>
        <v>2.4</v>
      </c>
      <c r="AQ71" s="328">
        <v>0</v>
      </c>
      <c r="AR71" s="328">
        <v>0</v>
      </c>
      <c r="AS71" s="239">
        <f t="shared" si="52"/>
        <v>90</v>
      </c>
      <c r="AT71" s="328">
        <f t="shared" si="53"/>
        <v>0.12</v>
      </c>
      <c r="AU71" s="328" t="s">
        <v>14</v>
      </c>
      <c r="AV71" s="328" t="s">
        <v>15</v>
      </c>
      <c r="AW71" s="328" t="s">
        <v>14</v>
      </c>
      <c r="AX71" s="328" t="s">
        <v>15</v>
      </c>
      <c r="AY71" s="328">
        <v>0</v>
      </c>
      <c r="AZ71" s="328">
        <v>0</v>
      </c>
      <c r="BA71" s="239">
        <f t="shared" si="22"/>
        <v>1</v>
      </c>
      <c r="BB71" s="239">
        <f t="shared" si="54"/>
        <v>0</v>
      </c>
      <c r="BC71" s="328">
        <f t="shared" si="55"/>
        <v>1000</v>
      </c>
      <c r="BD71" s="328">
        <v>1</v>
      </c>
      <c r="BE71" s="328">
        <v>1</v>
      </c>
      <c r="BF71" s="328">
        <v>1</v>
      </c>
      <c r="BG71" s="328"/>
      <c r="BH71" s="328">
        <v>1</v>
      </c>
      <c r="BI71" s="328">
        <v>1</v>
      </c>
      <c r="BJ71" s="328">
        <f t="shared" si="56"/>
        <v>400</v>
      </c>
      <c r="BK71" s="328">
        <f t="shared" si="57"/>
        <v>1000</v>
      </c>
      <c r="BL71" s="328">
        <v>0</v>
      </c>
    </row>
    <row r="72" spans="1:64" s="325" customFormat="1" ht="12" customHeight="1" x14ac:dyDescent="0.2">
      <c r="A72" s="318" t="str">
        <f t="shared" si="39"/>
        <v>320112067</v>
      </c>
      <c r="B72" s="319">
        <v>3.2</v>
      </c>
      <c r="C72" s="320" t="s">
        <v>216</v>
      </c>
      <c r="D72" s="319" t="s">
        <v>181</v>
      </c>
      <c r="E72" s="321">
        <v>1</v>
      </c>
      <c r="F72" s="322">
        <v>1.35</v>
      </c>
      <c r="G72" s="319" t="s">
        <v>214</v>
      </c>
      <c r="H72" s="319">
        <v>12</v>
      </c>
      <c r="I72" s="323" t="s">
        <v>56</v>
      </c>
      <c r="J72" s="323" t="s">
        <v>56</v>
      </c>
      <c r="K72" s="319" t="s">
        <v>217</v>
      </c>
      <c r="L72" s="319">
        <v>120</v>
      </c>
      <c r="M72" s="46">
        <f>0</f>
        <v>0</v>
      </c>
      <c r="N72" s="318" t="s">
        <v>210</v>
      </c>
      <c r="O72" s="324">
        <f>'Wave and Current Conditions'!$O$13</f>
        <v>1.4727272727272727</v>
      </c>
      <c r="P72" s="324">
        <f>'Wave and Current Conditions'!$AD$13</f>
        <v>7.6416666666666657</v>
      </c>
      <c r="Q72" s="46">
        <v>67</v>
      </c>
      <c r="R72" s="319">
        <f t="shared" si="40"/>
        <v>120</v>
      </c>
      <c r="S72" s="554" t="s">
        <v>205</v>
      </c>
      <c r="T72" s="325">
        <f t="shared" si="41"/>
        <v>120</v>
      </c>
      <c r="U72" s="326">
        <f>'Wave and Current Conditions'!$D$98</f>
        <v>0.12</v>
      </c>
      <c r="V72" s="319">
        <v>400</v>
      </c>
      <c r="W72" s="319">
        <v>600</v>
      </c>
      <c r="X72" s="322">
        <v>0.01</v>
      </c>
      <c r="Y72" s="327"/>
      <c r="Z72" s="328"/>
      <c r="AA72" s="328"/>
      <c r="AB72" s="239" t="str">
        <f t="shared" si="42"/>
        <v>'320112067'</v>
      </c>
      <c r="AC72" s="251" t="str">
        <f t="shared" ref="AC72:AC89" si="58">AC71</f>
        <v>'STR'</v>
      </c>
      <c r="AD72" s="328">
        <f t="shared" si="43"/>
        <v>120</v>
      </c>
      <c r="AE72" s="328">
        <f t="shared" si="44"/>
        <v>12</v>
      </c>
      <c r="AF72" s="239">
        <f t="shared" ref="AF72:AF89" si="59">AF71</f>
        <v>2</v>
      </c>
      <c r="AG72" s="239" t="str">
        <f t="shared" si="45"/>
        <v>'EOGR_Floating'</v>
      </c>
      <c r="AH72" s="239" t="str">
        <f t="shared" ref="AH72:AH89" si="60">AH71</f>
        <v>-</v>
      </c>
      <c r="AI72" s="268">
        <f t="shared" si="46"/>
        <v>120</v>
      </c>
      <c r="AJ72" s="329">
        <f t="shared" si="47"/>
        <v>1.4727272727272727</v>
      </c>
      <c r="AK72" s="329">
        <f t="shared" si="48"/>
        <v>7.6416666666666657</v>
      </c>
      <c r="AL72" s="328">
        <f t="shared" si="49"/>
        <v>2.4</v>
      </c>
      <c r="AM72" s="328">
        <f t="shared" si="50"/>
        <v>67</v>
      </c>
      <c r="AN72" s="328">
        <v>0</v>
      </c>
      <c r="AO72" s="328">
        <v>15</v>
      </c>
      <c r="AP72" s="328">
        <f t="shared" si="51"/>
        <v>2.4</v>
      </c>
      <c r="AQ72" s="328">
        <v>0</v>
      </c>
      <c r="AR72" s="328">
        <v>0</v>
      </c>
      <c r="AS72" s="239">
        <f t="shared" si="52"/>
        <v>120</v>
      </c>
      <c r="AT72" s="328">
        <f t="shared" si="53"/>
        <v>0.12</v>
      </c>
      <c r="AU72" s="328" t="s">
        <v>14</v>
      </c>
      <c r="AV72" s="328" t="s">
        <v>15</v>
      </c>
      <c r="AW72" s="328" t="s">
        <v>14</v>
      </c>
      <c r="AX72" s="328" t="s">
        <v>15</v>
      </c>
      <c r="AY72" s="328">
        <v>0</v>
      </c>
      <c r="AZ72" s="328">
        <v>0</v>
      </c>
      <c r="BA72" s="239">
        <f t="shared" ref="BA72:BA89" si="61">BA71</f>
        <v>1</v>
      </c>
      <c r="BB72" s="239">
        <f t="shared" si="54"/>
        <v>0</v>
      </c>
      <c r="BC72" s="328">
        <f t="shared" si="55"/>
        <v>1000</v>
      </c>
      <c r="BD72" s="328">
        <v>1</v>
      </c>
      <c r="BE72" s="328">
        <v>1</v>
      </c>
      <c r="BF72" s="328">
        <v>1</v>
      </c>
      <c r="BG72" s="328"/>
      <c r="BH72" s="328">
        <v>1</v>
      </c>
      <c r="BI72" s="328">
        <v>1</v>
      </c>
      <c r="BJ72" s="328">
        <f t="shared" si="56"/>
        <v>400</v>
      </c>
      <c r="BK72" s="328">
        <f t="shared" si="57"/>
        <v>1000</v>
      </c>
      <c r="BL72" s="328">
        <v>0</v>
      </c>
    </row>
    <row r="73" spans="1:64" s="325" customFormat="1" ht="12" customHeight="1" x14ac:dyDescent="0.2">
      <c r="A73" s="318" t="str">
        <f t="shared" si="39"/>
        <v>320112068</v>
      </c>
      <c r="B73" s="319">
        <v>3.2</v>
      </c>
      <c r="C73" s="320" t="s">
        <v>216</v>
      </c>
      <c r="D73" s="319" t="s">
        <v>181</v>
      </c>
      <c r="E73" s="321">
        <v>1</v>
      </c>
      <c r="F73" s="322">
        <v>1.35</v>
      </c>
      <c r="G73" s="319" t="s">
        <v>214</v>
      </c>
      <c r="H73" s="319">
        <v>12</v>
      </c>
      <c r="I73" s="323" t="s">
        <v>56</v>
      </c>
      <c r="J73" s="323" t="s">
        <v>56</v>
      </c>
      <c r="K73" s="319" t="s">
        <v>217</v>
      </c>
      <c r="L73" s="319">
        <v>120</v>
      </c>
      <c r="M73" s="46">
        <f>0</f>
        <v>0</v>
      </c>
      <c r="N73" s="318" t="s">
        <v>210</v>
      </c>
      <c r="O73" s="324">
        <f>'Wave and Current Conditions'!$O$13</f>
        <v>1.4727272727272727</v>
      </c>
      <c r="P73" s="324">
        <f>'Wave and Current Conditions'!$AD$13</f>
        <v>7.6416666666666657</v>
      </c>
      <c r="Q73" s="46">
        <v>68</v>
      </c>
      <c r="R73" s="319">
        <f t="shared" si="40"/>
        <v>120</v>
      </c>
      <c r="S73" s="554" t="s">
        <v>205</v>
      </c>
      <c r="T73" s="325">
        <f t="shared" si="41"/>
        <v>120</v>
      </c>
      <c r="U73" s="326">
        <f>'Wave and Current Conditions'!$D$98</f>
        <v>0.12</v>
      </c>
      <c r="V73" s="319">
        <v>400</v>
      </c>
      <c r="W73" s="319">
        <v>600</v>
      </c>
      <c r="X73" s="322">
        <v>0.01</v>
      </c>
      <c r="Y73" s="327"/>
      <c r="Z73" s="328"/>
      <c r="AA73" s="328"/>
      <c r="AB73" s="239" t="str">
        <f t="shared" si="42"/>
        <v>'320112068'</v>
      </c>
      <c r="AC73" s="251" t="str">
        <f t="shared" si="58"/>
        <v>'STR'</v>
      </c>
      <c r="AD73" s="328">
        <f t="shared" si="43"/>
        <v>120</v>
      </c>
      <c r="AE73" s="328">
        <f t="shared" si="44"/>
        <v>12</v>
      </c>
      <c r="AF73" s="239">
        <f t="shared" si="59"/>
        <v>2</v>
      </c>
      <c r="AG73" s="239" t="str">
        <f t="shared" si="45"/>
        <v>'EOGR_Floating'</v>
      </c>
      <c r="AH73" s="239" t="str">
        <f t="shared" si="60"/>
        <v>-</v>
      </c>
      <c r="AI73" s="268">
        <f t="shared" si="46"/>
        <v>120</v>
      </c>
      <c r="AJ73" s="329">
        <f t="shared" si="47"/>
        <v>1.4727272727272727</v>
      </c>
      <c r="AK73" s="329">
        <f t="shared" si="48"/>
        <v>7.6416666666666657</v>
      </c>
      <c r="AL73" s="328">
        <f t="shared" si="49"/>
        <v>2.4</v>
      </c>
      <c r="AM73" s="328">
        <f t="shared" si="50"/>
        <v>68</v>
      </c>
      <c r="AN73" s="328">
        <v>0</v>
      </c>
      <c r="AO73" s="328">
        <v>15</v>
      </c>
      <c r="AP73" s="328">
        <f t="shared" si="51"/>
        <v>2.4</v>
      </c>
      <c r="AQ73" s="328">
        <v>0</v>
      </c>
      <c r="AR73" s="328">
        <v>0</v>
      </c>
      <c r="AS73" s="239">
        <f t="shared" si="52"/>
        <v>120</v>
      </c>
      <c r="AT73" s="328">
        <f t="shared" si="53"/>
        <v>0.12</v>
      </c>
      <c r="AU73" s="328" t="s">
        <v>14</v>
      </c>
      <c r="AV73" s="328" t="s">
        <v>15</v>
      </c>
      <c r="AW73" s="328" t="s">
        <v>14</v>
      </c>
      <c r="AX73" s="328" t="s">
        <v>15</v>
      </c>
      <c r="AY73" s="328">
        <v>0</v>
      </c>
      <c r="AZ73" s="328">
        <v>0</v>
      </c>
      <c r="BA73" s="239">
        <f t="shared" si="61"/>
        <v>1</v>
      </c>
      <c r="BB73" s="239">
        <f t="shared" si="54"/>
        <v>0</v>
      </c>
      <c r="BC73" s="328">
        <f t="shared" si="55"/>
        <v>1000</v>
      </c>
      <c r="BD73" s="328">
        <v>1</v>
      </c>
      <c r="BE73" s="328">
        <v>1</v>
      </c>
      <c r="BF73" s="328">
        <v>1</v>
      </c>
      <c r="BG73" s="328"/>
      <c r="BH73" s="328">
        <v>1</v>
      </c>
      <c r="BI73" s="328">
        <v>1</v>
      </c>
      <c r="BJ73" s="328">
        <f t="shared" si="56"/>
        <v>400</v>
      </c>
      <c r="BK73" s="328">
        <f t="shared" si="57"/>
        <v>1000</v>
      </c>
      <c r="BL73" s="328">
        <v>0</v>
      </c>
    </row>
    <row r="74" spans="1:64" s="331" customFormat="1" ht="12" customHeight="1" x14ac:dyDescent="0.2">
      <c r="A74" s="318" t="str">
        <f t="shared" si="39"/>
        <v>320112069</v>
      </c>
      <c r="B74" s="319">
        <v>3.2</v>
      </c>
      <c r="C74" s="320" t="s">
        <v>216</v>
      </c>
      <c r="D74" s="319" t="s">
        <v>181</v>
      </c>
      <c r="E74" s="321">
        <v>1</v>
      </c>
      <c r="F74" s="322">
        <v>1.35</v>
      </c>
      <c r="G74" s="319" t="s">
        <v>214</v>
      </c>
      <c r="H74" s="319">
        <v>12</v>
      </c>
      <c r="I74" s="323" t="s">
        <v>56</v>
      </c>
      <c r="J74" s="323" t="s">
        <v>56</v>
      </c>
      <c r="K74" s="319" t="s">
        <v>217</v>
      </c>
      <c r="L74" s="319">
        <v>120</v>
      </c>
      <c r="M74" s="46">
        <f>0</f>
        <v>0</v>
      </c>
      <c r="N74" s="318" t="s">
        <v>210</v>
      </c>
      <c r="O74" s="324">
        <f>'Wave and Current Conditions'!$O$13</f>
        <v>1.4727272727272727</v>
      </c>
      <c r="P74" s="324">
        <f>'Wave and Current Conditions'!$AD$13</f>
        <v>7.6416666666666657</v>
      </c>
      <c r="Q74" s="46">
        <v>69</v>
      </c>
      <c r="R74" s="319">
        <f t="shared" si="40"/>
        <v>120</v>
      </c>
      <c r="S74" s="554" t="s">
        <v>205</v>
      </c>
      <c r="T74" s="325">
        <f t="shared" si="41"/>
        <v>120</v>
      </c>
      <c r="U74" s="326">
        <f>'Wave and Current Conditions'!$D$98</f>
        <v>0.12</v>
      </c>
      <c r="V74" s="319">
        <v>400</v>
      </c>
      <c r="W74" s="319">
        <v>600</v>
      </c>
      <c r="X74" s="322">
        <v>0.01</v>
      </c>
      <c r="Y74" s="327"/>
      <c r="Z74" s="330"/>
      <c r="AA74" s="330"/>
      <c r="AB74" s="239" t="str">
        <f t="shared" si="42"/>
        <v>'320112069'</v>
      </c>
      <c r="AC74" s="251" t="str">
        <f t="shared" si="58"/>
        <v>'STR'</v>
      </c>
      <c r="AD74" s="328">
        <f t="shared" si="43"/>
        <v>120</v>
      </c>
      <c r="AE74" s="328">
        <f t="shared" si="44"/>
        <v>12</v>
      </c>
      <c r="AF74" s="239">
        <f t="shared" si="59"/>
        <v>2</v>
      </c>
      <c r="AG74" s="239" t="str">
        <f t="shared" si="45"/>
        <v>'EOGR_Floating'</v>
      </c>
      <c r="AH74" s="239" t="str">
        <f t="shared" si="60"/>
        <v>-</v>
      </c>
      <c r="AI74" s="268">
        <f t="shared" si="46"/>
        <v>120</v>
      </c>
      <c r="AJ74" s="329">
        <f t="shared" si="47"/>
        <v>1.4727272727272727</v>
      </c>
      <c r="AK74" s="329">
        <f t="shared" si="48"/>
        <v>7.6416666666666657</v>
      </c>
      <c r="AL74" s="328">
        <f t="shared" si="49"/>
        <v>2.4</v>
      </c>
      <c r="AM74" s="328">
        <f t="shared" si="50"/>
        <v>69</v>
      </c>
      <c r="AN74" s="328">
        <v>0</v>
      </c>
      <c r="AO74" s="328">
        <v>15</v>
      </c>
      <c r="AP74" s="328">
        <f t="shared" si="51"/>
        <v>2.4</v>
      </c>
      <c r="AQ74" s="328">
        <v>0</v>
      </c>
      <c r="AR74" s="328">
        <v>0</v>
      </c>
      <c r="AS74" s="239">
        <f t="shared" si="52"/>
        <v>120</v>
      </c>
      <c r="AT74" s="328">
        <f t="shared" si="53"/>
        <v>0.12</v>
      </c>
      <c r="AU74" s="328" t="s">
        <v>14</v>
      </c>
      <c r="AV74" s="328" t="s">
        <v>15</v>
      </c>
      <c r="AW74" s="328" t="s">
        <v>14</v>
      </c>
      <c r="AX74" s="328" t="s">
        <v>15</v>
      </c>
      <c r="AY74" s="328">
        <v>0</v>
      </c>
      <c r="AZ74" s="328">
        <v>0</v>
      </c>
      <c r="BA74" s="239">
        <f t="shared" si="61"/>
        <v>1</v>
      </c>
      <c r="BB74" s="239">
        <f t="shared" si="54"/>
        <v>0</v>
      </c>
      <c r="BC74" s="328">
        <f t="shared" si="55"/>
        <v>1000</v>
      </c>
      <c r="BD74" s="328">
        <v>1</v>
      </c>
      <c r="BE74" s="328">
        <v>1</v>
      </c>
      <c r="BF74" s="328">
        <v>1</v>
      </c>
      <c r="BG74" s="328"/>
      <c r="BH74" s="328">
        <v>1</v>
      </c>
      <c r="BI74" s="328">
        <v>1</v>
      </c>
      <c r="BJ74" s="328">
        <f t="shared" si="56"/>
        <v>400</v>
      </c>
      <c r="BK74" s="328">
        <f t="shared" si="57"/>
        <v>1000</v>
      </c>
      <c r="BL74" s="328">
        <v>0</v>
      </c>
    </row>
    <row r="75" spans="1:64" s="325" customFormat="1" ht="12" customHeight="1" x14ac:dyDescent="0.2">
      <c r="A75" s="318" t="str">
        <f t="shared" si="39"/>
        <v>320112070</v>
      </c>
      <c r="B75" s="319">
        <v>3.2</v>
      </c>
      <c r="C75" s="320" t="s">
        <v>216</v>
      </c>
      <c r="D75" s="319" t="s">
        <v>181</v>
      </c>
      <c r="E75" s="321">
        <v>1</v>
      </c>
      <c r="F75" s="322">
        <v>1.35</v>
      </c>
      <c r="G75" s="318" t="s">
        <v>214</v>
      </c>
      <c r="H75" s="319">
        <v>12</v>
      </c>
      <c r="I75" s="323" t="s">
        <v>56</v>
      </c>
      <c r="J75" s="323" t="s">
        <v>56</v>
      </c>
      <c r="K75" s="319" t="s">
        <v>217</v>
      </c>
      <c r="L75" s="319">
        <v>120</v>
      </c>
      <c r="M75" s="46">
        <f>0</f>
        <v>0</v>
      </c>
      <c r="N75" s="318" t="s">
        <v>210</v>
      </c>
      <c r="O75" s="324">
        <f>'Wave and Current Conditions'!$O$13</f>
        <v>1.4727272727272727</v>
      </c>
      <c r="P75" s="324">
        <f>'Wave and Current Conditions'!$AD$13</f>
        <v>7.6416666666666657</v>
      </c>
      <c r="Q75" s="46">
        <v>70</v>
      </c>
      <c r="R75" s="319">
        <f t="shared" si="40"/>
        <v>120</v>
      </c>
      <c r="S75" s="554" t="s">
        <v>205</v>
      </c>
      <c r="T75" s="325">
        <f t="shared" si="41"/>
        <v>120</v>
      </c>
      <c r="U75" s="326">
        <f>'Wave and Current Conditions'!$D$98</f>
        <v>0.12</v>
      </c>
      <c r="V75" s="319">
        <v>400</v>
      </c>
      <c r="W75" s="319">
        <v>600</v>
      </c>
      <c r="X75" s="322">
        <v>0.01</v>
      </c>
      <c r="Y75" s="327"/>
      <c r="Z75" s="328"/>
      <c r="AA75" s="328"/>
      <c r="AB75" s="239" t="str">
        <f t="shared" si="42"/>
        <v>'320112070'</v>
      </c>
      <c r="AC75" s="251" t="str">
        <f t="shared" si="58"/>
        <v>'STR'</v>
      </c>
      <c r="AD75" s="328">
        <f t="shared" si="43"/>
        <v>120</v>
      </c>
      <c r="AE75" s="328">
        <f t="shared" si="44"/>
        <v>12</v>
      </c>
      <c r="AF75" s="239">
        <f t="shared" si="59"/>
        <v>2</v>
      </c>
      <c r="AG75" s="239" t="str">
        <f t="shared" si="45"/>
        <v>'EOGR_Floating'</v>
      </c>
      <c r="AH75" s="239" t="str">
        <f t="shared" si="60"/>
        <v>-</v>
      </c>
      <c r="AI75" s="268">
        <f t="shared" si="46"/>
        <v>120</v>
      </c>
      <c r="AJ75" s="329">
        <f t="shared" si="47"/>
        <v>1.4727272727272727</v>
      </c>
      <c r="AK75" s="329">
        <f t="shared" si="48"/>
        <v>7.6416666666666657</v>
      </c>
      <c r="AL75" s="328">
        <f t="shared" si="49"/>
        <v>2.4</v>
      </c>
      <c r="AM75" s="328">
        <f t="shared" si="50"/>
        <v>70</v>
      </c>
      <c r="AN75" s="328">
        <v>0</v>
      </c>
      <c r="AO75" s="328">
        <v>15</v>
      </c>
      <c r="AP75" s="328">
        <f t="shared" si="51"/>
        <v>2.4</v>
      </c>
      <c r="AQ75" s="328">
        <v>0</v>
      </c>
      <c r="AR75" s="328">
        <v>0</v>
      </c>
      <c r="AS75" s="239">
        <f t="shared" si="52"/>
        <v>120</v>
      </c>
      <c r="AT75" s="328">
        <f t="shared" si="53"/>
        <v>0.12</v>
      </c>
      <c r="AU75" s="328" t="s">
        <v>14</v>
      </c>
      <c r="AV75" s="328" t="s">
        <v>15</v>
      </c>
      <c r="AW75" s="328" t="s">
        <v>14</v>
      </c>
      <c r="AX75" s="328" t="s">
        <v>15</v>
      </c>
      <c r="AY75" s="328">
        <v>0</v>
      </c>
      <c r="AZ75" s="328">
        <v>0</v>
      </c>
      <c r="BA75" s="239">
        <f t="shared" si="61"/>
        <v>1</v>
      </c>
      <c r="BB75" s="239">
        <f t="shared" si="54"/>
        <v>0</v>
      </c>
      <c r="BC75" s="328">
        <f t="shared" si="55"/>
        <v>1000</v>
      </c>
      <c r="BD75" s="328">
        <v>1</v>
      </c>
      <c r="BE75" s="328">
        <v>1</v>
      </c>
      <c r="BF75" s="328">
        <v>1</v>
      </c>
      <c r="BG75" s="328"/>
      <c r="BH75" s="328">
        <v>1</v>
      </c>
      <c r="BI75" s="328">
        <v>1</v>
      </c>
      <c r="BJ75" s="328">
        <f t="shared" si="56"/>
        <v>400</v>
      </c>
      <c r="BK75" s="328">
        <f t="shared" si="57"/>
        <v>1000</v>
      </c>
      <c r="BL75" s="328">
        <v>0</v>
      </c>
    </row>
    <row r="76" spans="1:64" s="325" customFormat="1" ht="12" customHeight="1" x14ac:dyDescent="0.2">
      <c r="A76" s="318" t="str">
        <f t="shared" si="39"/>
        <v>320112071</v>
      </c>
      <c r="B76" s="319">
        <v>3.2</v>
      </c>
      <c r="C76" s="320" t="s">
        <v>216</v>
      </c>
      <c r="D76" s="319" t="s">
        <v>181</v>
      </c>
      <c r="E76" s="321">
        <v>1</v>
      </c>
      <c r="F76" s="322">
        <v>1.35</v>
      </c>
      <c r="G76" s="319" t="s">
        <v>214</v>
      </c>
      <c r="H76" s="319">
        <v>12</v>
      </c>
      <c r="I76" s="323" t="s">
        <v>56</v>
      </c>
      <c r="J76" s="323" t="s">
        <v>56</v>
      </c>
      <c r="K76" s="319" t="s">
        <v>217</v>
      </c>
      <c r="L76" s="319">
        <v>120</v>
      </c>
      <c r="M76" s="46">
        <f>0</f>
        <v>0</v>
      </c>
      <c r="N76" s="318" t="s">
        <v>210</v>
      </c>
      <c r="O76" s="324">
        <f>'Wave and Current Conditions'!$O$13</f>
        <v>1.4727272727272727</v>
      </c>
      <c r="P76" s="324">
        <f>'Wave and Current Conditions'!$AD$13</f>
        <v>7.6416666666666657</v>
      </c>
      <c r="Q76" s="46">
        <v>71</v>
      </c>
      <c r="R76" s="319">
        <f t="shared" si="40"/>
        <v>120</v>
      </c>
      <c r="S76" s="554" t="s">
        <v>205</v>
      </c>
      <c r="T76" s="325">
        <f t="shared" si="41"/>
        <v>120</v>
      </c>
      <c r="U76" s="326">
        <f>'Wave and Current Conditions'!$D$98</f>
        <v>0.12</v>
      </c>
      <c r="V76" s="319">
        <v>400</v>
      </c>
      <c r="W76" s="319">
        <v>600</v>
      </c>
      <c r="X76" s="322">
        <v>0.01</v>
      </c>
      <c r="Y76" s="327"/>
      <c r="Z76" s="328"/>
      <c r="AA76" s="328"/>
      <c r="AB76" s="239" t="str">
        <f t="shared" si="42"/>
        <v>'320112071'</v>
      </c>
      <c r="AC76" s="251" t="str">
        <f t="shared" si="58"/>
        <v>'STR'</v>
      </c>
      <c r="AD76" s="328">
        <f t="shared" si="43"/>
        <v>120</v>
      </c>
      <c r="AE76" s="328">
        <f t="shared" si="44"/>
        <v>12</v>
      </c>
      <c r="AF76" s="239">
        <f t="shared" si="59"/>
        <v>2</v>
      </c>
      <c r="AG76" s="239" t="str">
        <f t="shared" si="45"/>
        <v>'EOGR_Floating'</v>
      </c>
      <c r="AH76" s="239" t="str">
        <f t="shared" si="60"/>
        <v>-</v>
      </c>
      <c r="AI76" s="268">
        <f t="shared" si="46"/>
        <v>120</v>
      </c>
      <c r="AJ76" s="329">
        <f t="shared" si="47"/>
        <v>1.4727272727272727</v>
      </c>
      <c r="AK76" s="329">
        <f t="shared" si="48"/>
        <v>7.6416666666666657</v>
      </c>
      <c r="AL76" s="328">
        <f t="shared" si="49"/>
        <v>2.4</v>
      </c>
      <c r="AM76" s="328">
        <f t="shared" si="50"/>
        <v>71</v>
      </c>
      <c r="AN76" s="328">
        <v>0</v>
      </c>
      <c r="AO76" s="328">
        <v>15</v>
      </c>
      <c r="AP76" s="328">
        <f t="shared" si="51"/>
        <v>2.4</v>
      </c>
      <c r="AQ76" s="328">
        <v>0</v>
      </c>
      <c r="AR76" s="328">
        <v>0</v>
      </c>
      <c r="AS76" s="239">
        <f t="shared" si="52"/>
        <v>120</v>
      </c>
      <c r="AT76" s="328">
        <f t="shared" si="53"/>
        <v>0.12</v>
      </c>
      <c r="AU76" s="328" t="s">
        <v>14</v>
      </c>
      <c r="AV76" s="328" t="s">
        <v>15</v>
      </c>
      <c r="AW76" s="328" t="s">
        <v>14</v>
      </c>
      <c r="AX76" s="328" t="s">
        <v>15</v>
      </c>
      <c r="AY76" s="328">
        <v>0</v>
      </c>
      <c r="AZ76" s="328">
        <v>0</v>
      </c>
      <c r="BA76" s="239">
        <f t="shared" si="61"/>
        <v>1</v>
      </c>
      <c r="BB76" s="239">
        <f t="shared" si="54"/>
        <v>0</v>
      </c>
      <c r="BC76" s="328">
        <f t="shared" si="55"/>
        <v>1000</v>
      </c>
      <c r="BD76" s="328">
        <v>1</v>
      </c>
      <c r="BE76" s="328">
        <v>1</v>
      </c>
      <c r="BF76" s="328">
        <v>1</v>
      </c>
      <c r="BG76" s="328"/>
      <c r="BH76" s="328">
        <v>1</v>
      </c>
      <c r="BI76" s="328">
        <v>1</v>
      </c>
      <c r="BJ76" s="328">
        <f t="shared" si="56"/>
        <v>400</v>
      </c>
      <c r="BK76" s="328">
        <f t="shared" si="57"/>
        <v>1000</v>
      </c>
      <c r="BL76" s="328">
        <v>0</v>
      </c>
    </row>
    <row r="77" spans="1:64" s="331" customFormat="1" ht="12" customHeight="1" x14ac:dyDescent="0.2">
      <c r="A77" s="332" t="str">
        <f t="shared" si="39"/>
        <v>320112072</v>
      </c>
      <c r="B77" s="319">
        <v>3.2</v>
      </c>
      <c r="C77" s="320" t="s">
        <v>216</v>
      </c>
      <c r="D77" s="333" t="s">
        <v>181</v>
      </c>
      <c r="E77" s="321">
        <v>1</v>
      </c>
      <c r="F77" s="334">
        <v>1.35</v>
      </c>
      <c r="G77" s="333" t="s">
        <v>214</v>
      </c>
      <c r="H77" s="333">
        <v>12</v>
      </c>
      <c r="I77" s="335" t="s">
        <v>56</v>
      </c>
      <c r="J77" s="335" t="s">
        <v>56</v>
      </c>
      <c r="K77" s="333" t="s">
        <v>217</v>
      </c>
      <c r="L77" s="333">
        <v>120</v>
      </c>
      <c r="M77" s="46">
        <f>0</f>
        <v>0</v>
      </c>
      <c r="N77" s="318" t="s">
        <v>210</v>
      </c>
      <c r="O77" s="324">
        <f>'Wave and Current Conditions'!$O$13</f>
        <v>1.4727272727272727</v>
      </c>
      <c r="P77" s="324">
        <f>'Wave and Current Conditions'!$AD$13</f>
        <v>7.6416666666666657</v>
      </c>
      <c r="Q77" s="46">
        <v>72</v>
      </c>
      <c r="R77" s="333">
        <f t="shared" si="40"/>
        <v>120</v>
      </c>
      <c r="S77" s="554" t="s">
        <v>205</v>
      </c>
      <c r="T77" s="331">
        <f t="shared" si="41"/>
        <v>120</v>
      </c>
      <c r="U77" s="326">
        <f>'Wave and Current Conditions'!$D$98</f>
        <v>0.12</v>
      </c>
      <c r="V77" s="319">
        <v>400</v>
      </c>
      <c r="W77" s="319">
        <v>600</v>
      </c>
      <c r="X77" s="334">
        <v>0.01</v>
      </c>
      <c r="Y77" s="336"/>
      <c r="Z77" s="330"/>
      <c r="AA77" s="330"/>
      <c r="AB77" s="239" t="str">
        <f t="shared" si="42"/>
        <v>'320112072'</v>
      </c>
      <c r="AC77" s="251" t="str">
        <f t="shared" si="58"/>
        <v>'STR'</v>
      </c>
      <c r="AD77" s="328">
        <f t="shared" si="43"/>
        <v>120</v>
      </c>
      <c r="AE77" s="328">
        <f t="shared" si="44"/>
        <v>12</v>
      </c>
      <c r="AF77" s="239">
        <f t="shared" si="59"/>
        <v>2</v>
      </c>
      <c r="AG77" s="239" t="str">
        <f t="shared" si="45"/>
        <v>'EOGR_Floating'</v>
      </c>
      <c r="AH77" s="239" t="str">
        <f t="shared" si="60"/>
        <v>-</v>
      </c>
      <c r="AI77" s="268">
        <f t="shared" si="46"/>
        <v>120</v>
      </c>
      <c r="AJ77" s="329">
        <f t="shared" si="47"/>
        <v>1.4727272727272727</v>
      </c>
      <c r="AK77" s="329">
        <f t="shared" si="48"/>
        <v>7.6416666666666657</v>
      </c>
      <c r="AL77" s="328">
        <f t="shared" si="49"/>
        <v>2.4</v>
      </c>
      <c r="AM77" s="328">
        <f t="shared" si="50"/>
        <v>72</v>
      </c>
      <c r="AN77" s="328">
        <v>0</v>
      </c>
      <c r="AO77" s="328">
        <v>15</v>
      </c>
      <c r="AP77" s="328">
        <f t="shared" si="51"/>
        <v>2.4</v>
      </c>
      <c r="AQ77" s="328">
        <v>0</v>
      </c>
      <c r="AR77" s="328">
        <v>0</v>
      </c>
      <c r="AS77" s="239">
        <f t="shared" si="52"/>
        <v>120</v>
      </c>
      <c r="AT77" s="328">
        <f t="shared" si="53"/>
        <v>0.12</v>
      </c>
      <c r="AU77" s="328" t="s">
        <v>14</v>
      </c>
      <c r="AV77" s="328" t="s">
        <v>15</v>
      </c>
      <c r="AW77" s="328" t="s">
        <v>14</v>
      </c>
      <c r="AX77" s="328" t="s">
        <v>15</v>
      </c>
      <c r="AY77" s="328">
        <v>0</v>
      </c>
      <c r="AZ77" s="328">
        <v>0</v>
      </c>
      <c r="BA77" s="239">
        <f t="shared" si="61"/>
        <v>1</v>
      </c>
      <c r="BB77" s="239">
        <f t="shared" si="54"/>
        <v>0</v>
      </c>
      <c r="BC77" s="328">
        <f t="shared" si="55"/>
        <v>1000</v>
      </c>
      <c r="BD77" s="328">
        <v>1</v>
      </c>
      <c r="BE77" s="328">
        <v>1</v>
      </c>
      <c r="BF77" s="328">
        <v>1</v>
      </c>
      <c r="BG77" s="328"/>
      <c r="BH77" s="328">
        <v>1</v>
      </c>
      <c r="BI77" s="328">
        <v>1</v>
      </c>
      <c r="BJ77" s="328">
        <f t="shared" si="56"/>
        <v>400</v>
      </c>
      <c r="BK77" s="328">
        <f t="shared" si="57"/>
        <v>1000</v>
      </c>
      <c r="BL77" s="328">
        <v>0</v>
      </c>
    </row>
    <row r="78" spans="1:64" s="325" customFormat="1" ht="12" customHeight="1" x14ac:dyDescent="0.2">
      <c r="A78" s="318" t="str">
        <f t="shared" si="39"/>
        <v>320115073</v>
      </c>
      <c r="B78" s="319">
        <v>3.2</v>
      </c>
      <c r="C78" s="320" t="s">
        <v>216</v>
      </c>
      <c r="D78" s="319" t="s">
        <v>181</v>
      </c>
      <c r="E78" s="321">
        <v>1</v>
      </c>
      <c r="F78" s="322">
        <v>1.35</v>
      </c>
      <c r="G78" s="319" t="s">
        <v>214</v>
      </c>
      <c r="H78" s="319">
        <v>12</v>
      </c>
      <c r="I78" s="323" t="s">
        <v>56</v>
      </c>
      <c r="J78" s="323" t="s">
        <v>56</v>
      </c>
      <c r="K78" s="319" t="s">
        <v>217</v>
      </c>
      <c r="L78" s="319">
        <v>150</v>
      </c>
      <c r="M78" s="46">
        <f>0</f>
        <v>0</v>
      </c>
      <c r="N78" s="318" t="s">
        <v>210</v>
      </c>
      <c r="O78" s="324">
        <f>'Wave and Current Conditions'!$O$13</f>
        <v>1.4727272727272727</v>
      </c>
      <c r="P78" s="324">
        <f>'Wave and Current Conditions'!$AD$13</f>
        <v>7.6416666666666657</v>
      </c>
      <c r="Q78" s="46">
        <v>73</v>
      </c>
      <c r="R78" s="319">
        <f t="shared" si="40"/>
        <v>150</v>
      </c>
      <c r="S78" s="554" t="s">
        <v>205</v>
      </c>
      <c r="T78" s="325">
        <f t="shared" si="41"/>
        <v>150</v>
      </c>
      <c r="U78" s="326">
        <f>'Wave and Current Conditions'!$D$98</f>
        <v>0.12</v>
      </c>
      <c r="V78" s="319">
        <v>400</v>
      </c>
      <c r="W78" s="319">
        <v>600</v>
      </c>
      <c r="X78" s="322">
        <v>0.01</v>
      </c>
      <c r="Y78" s="327"/>
      <c r="Z78" s="328"/>
      <c r="AA78" s="328"/>
      <c r="AB78" s="239" t="str">
        <f t="shared" si="42"/>
        <v>'320115073'</v>
      </c>
      <c r="AC78" s="251" t="str">
        <f t="shared" si="58"/>
        <v>'STR'</v>
      </c>
      <c r="AD78" s="328">
        <f t="shared" si="43"/>
        <v>150</v>
      </c>
      <c r="AE78" s="328">
        <f t="shared" si="44"/>
        <v>12</v>
      </c>
      <c r="AF78" s="239">
        <f t="shared" si="59"/>
        <v>2</v>
      </c>
      <c r="AG78" s="239" t="str">
        <f t="shared" si="45"/>
        <v>'EOGR_Floating'</v>
      </c>
      <c r="AH78" s="239" t="str">
        <f t="shared" si="60"/>
        <v>-</v>
      </c>
      <c r="AI78" s="268">
        <f t="shared" si="46"/>
        <v>150</v>
      </c>
      <c r="AJ78" s="329">
        <f t="shared" si="47"/>
        <v>1.4727272727272727</v>
      </c>
      <c r="AK78" s="329">
        <f t="shared" si="48"/>
        <v>7.6416666666666657</v>
      </c>
      <c r="AL78" s="328">
        <f t="shared" si="49"/>
        <v>2.4</v>
      </c>
      <c r="AM78" s="328">
        <f t="shared" si="50"/>
        <v>73</v>
      </c>
      <c r="AN78" s="328">
        <v>0</v>
      </c>
      <c r="AO78" s="328">
        <v>15</v>
      </c>
      <c r="AP78" s="328">
        <f t="shared" si="51"/>
        <v>2.4</v>
      </c>
      <c r="AQ78" s="328">
        <v>0</v>
      </c>
      <c r="AR78" s="328">
        <v>0</v>
      </c>
      <c r="AS78" s="239">
        <f t="shared" si="52"/>
        <v>150</v>
      </c>
      <c r="AT78" s="328">
        <f t="shared" si="53"/>
        <v>0.12</v>
      </c>
      <c r="AU78" s="328" t="s">
        <v>14</v>
      </c>
      <c r="AV78" s="328" t="s">
        <v>15</v>
      </c>
      <c r="AW78" s="328" t="s">
        <v>14</v>
      </c>
      <c r="AX78" s="328" t="s">
        <v>15</v>
      </c>
      <c r="AY78" s="328">
        <v>0</v>
      </c>
      <c r="AZ78" s="328">
        <v>0</v>
      </c>
      <c r="BA78" s="239">
        <f t="shared" si="61"/>
        <v>1</v>
      </c>
      <c r="BB78" s="239">
        <f t="shared" si="54"/>
        <v>0</v>
      </c>
      <c r="BC78" s="328">
        <f t="shared" si="55"/>
        <v>1000</v>
      </c>
      <c r="BD78" s="328">
        <v>1</v>
      </c>
      <c r="BE78" s="328">
        <v>1</v>
      </c>
      <c r="BF78" s="328">
        <v>1</v>
      </c>
      <c r="BG78" s="328"/>
      <c r="BH78" s="328">
        <v>1</v>
      </c>
      <c r="BI78" s="328">
        <v>1</v>
      </c>
      <c r="BJ78" s="328">
        <f t="shared" si="56"/>
        <v>400</v>
      </c>
      <c r="BK78" s="328">
        <f t="shared" si="57"/>
        <v>1000</v>
      </c>
      <c r="BL78" s="328">
        <v>0</v>
      </c>
    </row>
    <row r="79" spans="1:64" s="325" customFormat="1" ht="12" customHeight="1" x14ac:dyDescent="0.2">
      <c r="A79" s="318" t="str">
        <f t="shared" si="39"/>
        <v>320115074</v>
      </c>
      <c r="B79" s="319">
        <v>3.2</v>
      </c>
      <c r="C79" s="320" t="s">
        <v>216</v>
      </c>
      <c r="D79" s="319" t="s">
        <v>181</v>
      </c>
      <c r="E79" s="321">
        <v>1</v>
      </c>
      <c r="F79" s="322">
        <v>1.35</v>
      </c>
      <c r="G79" s="319" t="s">
        <v>214</v>
      </c>
      <c r="H79" s="319">
        <v>12</v>
      </c>
      <c r="I79" s="323" t="s">
        <v>56</v>
      </c>
      <c r="J79" s="323" t="s">
        <v>56</v>
      </c>
      <c r="K79" s="319" t="s">
        <v>217</v>
      </c>
      <c r="L79" s="319">
        <v>150</v>
      </c>
      <c r="M79" s="46">
        <f>0</f>
        <v>0</v>
      </c>
      <c r="N79" s="318" t="s">
        <v>210</v>
      </c>
      <c r="O79" s="324">
        <f>'Wave and Current Conditions'!$O$13</f>
        <v>1.4727272727272727</v>
      </c>
      <c r="P79" s="324">
        <f>'Wave and Current Conditions'!$AD$13</f>
        <v>7.6416666666666657</v>
      </c>
      <c r="Q79" s="46">
        <v>74</v>
      </c>
      <c r="R79" s="319">
        <f t="shared" si="40"/>
        <v>150</v>
      </c>
      <c r="S79" s="554" t="s">
        <v>205</v>
      </c>
      <c r="T79" s="325">
        <f t="shared" si="41"/>
        <v>150</v>
      </c>
      <c r="U79" s="326">
        <f>'Wave and Current Conditions'!$D$98</f>
        <v>0.12</v>
      </c>
      <c r="V79" s="319">
        <v>400</v>
      </c>
      <c r="W79" s="319">
        <v>600</v>
      </c>
      <c r="X79" s="322">
        <v>0.01</v>
      </c>
      <c r="Y79" s="327"/>
      <c r="Z79" s="328"/>
      <c r="AA79" s="328"/>
      <c r="AB79" s="239" t="str">
        <f t="shared" si="42"/>
        <v>'320115074'</v>
      </c>
      <c r="AC79" s="251" t="str">
        <f t="shared" si="58"/>
        <v>'STR'</v>
      </c>
      <c r="AD79" s="328">
        <f t="shared" si="43"/>
        <v>150</v>
      </c>
      <c r="AE79" s="328">
        <f t="shared" si="44"/>
        <v>12</v>
      </c>
      <c r="AF79" s="239">
        <f t="shared" si="59"/>
        <v>2</v>
      </c>
      <c r="AG79" s="239" t="str">
        <f t="shared" si="45"/>
        <v>'EOGR_Floating'</v>
      </c>
      <c r="AH79" s="239" t="str">
        <f t="shared" si="60"/>
        <v>-</v>
      </c>
      <c r="AI79" s="268">
        <f t="shared" si="46"/>
        <v>150</v>
      </c>
      <c r="AJ79" s="329">
        <f t="shared" si="47"/>
        <v>1.4727272727272727</v>
      </c>
      <c r="AK79" s="329">
        <f t="shared" si="48"/>
        <v>7.6416666666666657</v>
      </c>
      <c r="AL79" s="328">
        <f t="shared" si="49"/>
        <v>2.4</v>
      </c>
      <c r="AM79" s="328">
        <f t="shared" si="50"/>
        <v>74</v>
      </c>
      <c r="AN79" s="328">
        <v>0</v>
      </c>
      <c r="AO79" s="328">
        <v>15</v>
      </c>
      <c r="AP79" s="328">
        <f t="shared" si="51"/>
        <v>2.4</v>
      </c>
      <c r="AQ79" s="328">
        <v>0</v>
      </c>
      <c r="AR79" s="328">
        <v>0</v>
      </c>
      <c r="AS79" s="239">
        <f t="shared" si="52"/>
        <v>150</v>
      </c>
      <c r="AT79" s="328">
        <f t="shared" si="53"/>
        <v>0.12</v>
      </c>
      <c r="AU79" s="328" t="s">
        <v>14</v>
      </c>
      <c r="AV79" s="328" t="s">
        <v>15</v>
      </c>
      <c r="AW79" s="328" t="s">
        <v>14</v>
      </c>
      <c r="AX79" s="328" t="s">
        <v>15</v>
      </c>
      <c r="AY79" s="328">
        <v>0</v>
      </c>
      <c r="AZ79" s="328">
        <v>0</v>
      </c>
      <c r="BA79" s="239">
        <f t="shared" si="61"/>
        <v>1</v>
      </c>
      <c r="BB79" s="239">
        <f t="shared" si="54"/>
        <v>0</v>
      </c>
      <c r="BC79" s="328">
        <f t="shared" si="55"/>
        <v>1000</v>
      </c>
      <c r="BD79" s="328">
        <v>1</v>
      </c>
      <c r="BE79" s="328">
        <v>1</v>
      </c>
      <c r="BF79" s="328">
        <v>1</v>
      </c>
      <c r="BG79" s="328"/>
      <c r="BH79" s="328">
        <v>1</v>
      </c>
      <c r="BI79" s="328">
        <v>1</v>
      </c>
      <c r="BJ79" s="328">
        <f t="shared" si="56"/>
        <v>400</v>
      </c>
      <c r="BK79" s="328">
        <f t="shared" si="57"/>
        <v>1000</v>
      </c>
      <c r="BL79" s="328">
        <v>0</v>
      </c>
    </row>
    <row r="80" spans="1:64" s="331" customFormat="1" ht="12" customHeight="1" x14ac:dyDescent="0.2">
      <c r="A80" s="318" t="str">
        <f t="shared" si="39"/>
        <v>320115075</v>
      </c>
      <c r="B80" s="319">
        <v>3.2</v>
      </c>
      <c r="C80" s="320" t="s">
        <v>216</v>
      </c>
      <c r="D80" s="319" t="s">
        <v>181</v>
      </c>
      <c r="E80" s="321">
        <v>1</v>
      </c>
      <c r="F80" s="322">
        <v>1.35</v>
      </c>
      <c r="G80" s="319" t="s">
        <v>214</v>
      </c>
      <c r="H80" s="319">
        <v>12</v>
      </c>
      <c r="I80" s="323" t="s">
        <v>56</v>
      </c>
      <c r="J80" s="323" t="s">
        <v>56</v>
      </c>
      <c r="K80" s="319" t="s">
        <v>217</v>
      </c>
      <c r="L80" s="319">
        <v>150</v>
      </c>
      <c r="M80" s="46">
        <f>0</f>
        <v>0</v>
      </c>
      <c r="N80" s="318" t="s">
        <v>210</v>
      </c>
      <c r="O80" s="324">
        <f>'Wave and Current Conditions'!$O$13</f>
        <v>1.4727272727272727</v>
      </c>
      <c r="P80" s="324">
        <f>'Wave and Current Conditions'!$AD$13</f>
        <v>7.6416666666666657</v>
      </c>
      <c r="Q80" s="46">
        <v>75</v>
      </c>
      <c r="R80" s="319">
        <f t="shared" si="40"/>
        <v>150</v>
      </c>
      <c r="S80" s="554" t="s">
        <v>205</v>
      </c>
      <c r="T80" s="325">
        <f t="shared" si="41"/>
        <v>150</v>
      </c>
      <c r="U80" s="326">
        <f>'Wave and Current Conditions'!$D$98</f>
        <v>0.12</v>
      </c>
      <c r="V80" s="319">
        <v>400</v>
      </c>
      <c r="W80" s="319">
        <v>600</v>
      </c>
      <c r="X80" s="322">
        <v>0.01</v>
      </c>
      <c r="Y80" s="327"/>
      <c r="Z80" s="330"/>
      <c r="AA80" s="330"/>
      <c r="AB80" s="239" t="str">
        <f t="shared" si="42"/>
        <v>'320115075'</v>
      </c>
      <c r="AC80" s="251" t="str">
        <f t="shared" si="58"/>
        <v>'STR'</v>
      </c>
      <c r="AD80" s="328">
        <f t="shared" si="43"/>
        <v>150</v>
      </c>
      <c r="AE80" s="328">
        <f t="shared" si="44"/>
        <v>12</v>
      </c>
      <c r="AF80" s="239">
        <f t="shared" si="59"/>
        <v>2</v>
      </c>
      <c r="AG80" s="239" t="str">
        <f t="shared" si="45"/>
        <v>'EOGR_Floating'</v>
      </c>
      <c r="AH80" s="239" t="str">
        <f t="shared" si="60"/>
        <v>-</v>
      </c>
      <c r="AI80" s="268">
        <f t="shared" si="46"/>
        <v>150</v>
      </c>
      <c r="AJ80" s="329">
        <f t="shared" si="47"/>
        <v>1.4727272727272727</v>
      </c>
      <c r="AK80" s="329">
        <f t="shared" si="48"/>
        <v>7.6416666666666657</v>
      </c>
      <c r="AL80" s="328">
        <f t="shared" si="49"/>
        <v>2.4</v>
      </c>
      <c r="AM80" s="328">
        <f t="shared" si="50"/>
        <v>75</v>
      </c>
      <c r="AN80" s="328">
        <v>0</v>
      </c>
      <c r="AO80" s="328">
        <v>15</v>
      </c>
      <c r="AP80" s="328">
        <f t="shared" si="51"/>
        <v>2.4</v>
      </c>
      <c r="AQ80" s="328">
        <v>0</v>
      </c>
      <c r="AR80" s="328">
        <v>0</v>
      </c>
      <c r="AS80" s="239">
        <f t="shared" si="52"/>
        <v>150</v>
      </c>
      <c r="AT80" s="328">
        <f t="shared" si="53"/>
        <v>0.12</v>
      </c>
      <c r="AU80" s="328" t="s">
        <v>14</v>
      </c>
      <c r="AV80" s="328" t="s">
        <v>15</v>
      </c>
      <c r="AW80" s="328" t="s">
        <v>14</v>
      </c>
      <c r="AX80" s="328" t="s">
        <v>15</v>
      </c>
      <c r="AY80" s="328">
        <v>0</v>
      </c>
      <c r="AZ80" s="328">
        <v>0</v>
      </c>
      <c r="BA80" s="239">
        <f t="shared" si="61"/>
        <v>1</v>
      </c>
      <c r="BB80" s="239">
        <f t="shared" si="54"/>
        <v>0</v>
      </c>
      <c r="BC80" s="328">
        <f t="shared" si="55"/>
        <v>1000</v>
      </c>
      <c r="BD80" s="328">
        <v>1</v>
      </c>
      <c r="BE80" s="328">
        <v>1</v>
      </c>
      <c r="BF80" s="328">
        <v>1</v>
      </c>
      <c r="BG80" s="328"/>
      <c r="BH80" s="328">
        <v>1</v>
      </c>
      <c r="BI80" s="328">
        <v>1</v>
      </c>
      <c r="BJ80" s="328">
        <f t="shared" si="56"/>
        <v>400</v>
      </c>
      <c r="BK80" s="328">
        <f t="shared" si="57"/>
        <v>1000</v>
      </c>
      <c r="BL80" s="328">
        <v>0</v>
      </c>
    </row>
    <row r="81" spans="1:64" s="325" customFormat="1" ht="12" customHeight="1" x14ac:dyDescent="0.2">
      <c r="A81" s="318" t="str">
        <f t="shared" si="39"/>
        <v>320115076</v>
      </c>
      <c r="B81" s="319">
        <v>3.2</v>
      </c>
      <c r="C81" s="320" t="s">
        <v>216</v>
      </c>
      <c r="D81" s="319" t="s">
        <v>181</v>
      </c>
      <c r="E81" s="321">
        <v>1</v>
      </c>
      <c r="F81" s="322">
        <v>1.35</v>
      </c>
      <c r="G81" s="318" t="s">
        <v>214</v>
      </c>
      <c r="H81" s="319">
        <v>12</v>
      </c>
      <c r="I81" s="323" t="s">
        <v>56</v>
      </c>
      <c r="J81" s="323" t="s">
        <v>56</v>
      </c>
      <c r="K81" s="319" t="s">
        <v>217</v>
      </c>
      <c r="L81" s="319">
        <v>150</v>
      </c>
      <c r="M81" s="46">
        <f>0</f>
        <v>0</v>
      </c>
      <c r="N81" s="318" t="s">
        <v>210</v>
      </c>
      <c r="O81" s="324">
        <f>'Wave and Current Conditions'!$O$13</f>
        <v>1.4727272727272727</v>
      </c>
      <c r="P81" s="324">
        <f>'Wave and Current Conditions'!$AD$13</f>
        <v>7.6416666666666657</v>
      </c>
      <c r="Q81" s="46">
        <v>76</v>
      </c>
      <c r="R81" s="319">
        <f t="shared" si="40"/>
        <v>150</v>
      </c>
      <c r="S81" s="554" t="s">
        <v>205</v>
      </c>
      <c r="T81" s="325">
        <f t="shared" si="41"/>
        <v>150</v>
      </c>
      <c r="U81" s="326">
        <f>'Wave and Current Conditions'!$D$98</f>
        <v>0.12</v>
      </c>
      <c r="V81" s="319">
        <v>400</v>
      </c>
      <c r="W81" s="319">
        <v>600</v>
      </c>
      <c r="X81" s="322">
        <v>0.01</v>
      </c>
      <c r="Y81" s="327"/>
      <c r="Z81" s="328"/>
      <c r="AA81" s="328"/>
      <c r="AB81" s="239" t="str">
        <f t="shared" si="42"/>
        <v>'320115076'</v>
      </c>
      <c r="AC81" s="251" t="str">
        <f t="shared" si="58"/>
        <v>'STR'</v>
      </c>
      <c r="AD81" s="328">
        <f t="shared" si="43"/>
        <v>150</v>
      </c>
      <c r="AE81" s="328">
        <f t="shared" si="44"/>
        <v>12</v>
      </c>
      <c r="AF81" s="239">
        <f t="shared" si="59"/>
        <v>2</v>
      </c>
      <c r="AG81" s="239" t="str">
        <f t="shared" si="45"/>
        <v>'EOGR_Floating'</v>
      </c>
      <c r="AH81" s="239" t="str">
        <f t="shared" si="60"/>
        <v>-</v>
      </c>
      <c r="AI81" s="268">
        <f t="shared" si="46"/>
        <v>150</v>
      </c>
      <c r="AJ81" s="329">
        <f t="shared" si="47"/>
        <v>1.4727272727272727</v>
      </c>
      <c r="AK81" s="329">
        <f t="shared" si="48"/>
        <v>7.6416666666666657</v>
      </c>
      <c r="AL81" s="328">
        <f t="shared" si="49"/>
        <v>2.4</v>
      </c>
      <c r="AM81" s="328">
        <f t="shared" si="50"/>
        <v>76</v>
      </c>
      <c r="AN81" s="328">
        <v>0</v>
      </c>
      <c r="AO81" s="328">
        <v>15</v>
      </c>
      <c r="AP81" s="328">
        <f t="shared" si="51"/>
        <v>2.4</v>
      </c>
      <c r="AQ81" s="328">
        <v>0</v>
      </c>
      <c r="AR81" s="328">
        <v>0</v>
      </c>
      <c r="AS81" s="239">
        <f t="shared" si="52"/>
        <v>150</v>
      </c>
      <c r="AT81" s="328">
        <f t="shared" si="53"/>
        <v>0.12</v>
      </c>
      <c r="AU81" s="328" t="s">
        <v>14</v>
      </c>
      <c r="AV81" s="328" t="s">
        <v>15</v>
      </c>
      <c r="AW81" s="328" t="s">
        <v>14</v>
      </c>
      <c r="AX81" s="328" t="s">
        <v>15</v>
      </c>
      <c r="AY81" s="328">
        <v>0</v>
      </c>
      <c r="AZ81" s="328">
        <v>0</v>
      </c>
      <c r="BA81" s="239">
        <f t="shared" si="61"/>
        <v>1</v>
      </c>
      <c r="BB81" s="239">
        <f t="shared" si="54"/>
        <v>0</v>
      </c>
      <c r="BC81" s="328">
        <f t="shared" si="55"/>
        <v>1000</v>
      </c>
      <c r="BD81" s="328">
        <v>1</v>
      </c>
      <c r="BE81" s="328">
        <v>1</v>
      </c>
      <c r="BF81" s="328">
        <v>1</v>
      </c>
      <c r="BG81" s="328"/>
      <c r="BH81" s="328">
        <v>1</v>
      </c>
      <c r="BI81" s="328">
        <v>1</v>
      </c>
      <c r="BJ81" s="328">
        <f t="shared" si="56"/>
        <v>400</v>
      </c>
      <c r="BK81" s="328">
        <f t="shared" si="57"/>
        <v>1000</v>
      </c>
      <c r="BL81" s="328">
        <v>0</v>
      </c>
    </row>
    <row r="82" spans="1:64" s="325" customFormat="1" ht="12" customHeight="1" x14ac:dyDescent="0.2">
      <c r="A82" s="318" t="str">
        <f t="shared" si="39"/>
        <v>320115077</v>
      </c>
      <c r="B82" s="319">
        <v>3.2</v>
      </c>
      <c r="C82" s="320" t="s">
        <v>216</v>
      </c>
      <c r="D82" s="319" t="s">
        <v>181</v>
      </c>
      <c r="E82" s="321">
        <v>1</v>
      </c>
      <c r="F82" s="322">
        <v>1.35</v>
      </c>
      <c r="G82" s="319" t="s">
        <v>214</v>
      </c>
      <c r="H82" s="319">
        <v>12</v>
      </c>
      <c r="I82" s="323" t="s">
        <v>56</v>
      </c>
      <c r="J82" s="323" t="s">
        <v>56</v>
      </c>
      <c r="K82" s="319" t="s">
        <v>217</v>
      </c>
      <c r="L82" s="319">
        <v>150</v>
      </c>
      <c r="M82" s="46">
        <f>0</f>
        <v>0</v>
      </c>
      <c r="N82" s="318" t="s">
        <v>210</v>
      </c>
      <c r="O82" s="324">
        <f>'Wave and Current Conditions'!$O$13</f>
        <v>1.4727272727272727</v>
      </c>
      <c r="P82" s="324">
        <f>'Wave and Current Conditions'!$AD$13</f>
        <v>7.6416666666666657</v>
      </c>
      <c r="Q82" s="46">
        <v>77</v>
      </c>
      <c r="R82" s="319">
        <f t="shared" si="40"/>
        <v>150</v>
      </c>
      <c r="S82" s="554" t="s">
        <v>205</v>
      </c>
      <c r="T82" s="325">
        <f t="shared" si="41"/>
        <v>150</v>
      </c>
      <c r="U82" s="326">
        <f>'Wave and Current Conditions'!$D$98</f>
        <v>0.12</v>
      </c>
      <c r="V82" s="319">
        <v>400</v>
      </c>
      <c r="W82" s="319">
        <v>600</v>
      </c>
      <c r="X82" s="322">
        <v>0.01</v>
      </c>
      <c r="Y82" s="327"/>
      <c r="Z82" s="328"/>
      <c r="AA82" s="328"/>
      <c r="AB82" s="239" t="str">
        <f t="shared" si="42"/>
        <v>'320115077'</v>
      </c>
      <c r="AC82" s="251" t="str">
        <f t="shared" si="58"/>
        <v>'STR'</v>
      </c>
      <c r="AD82" s="328">
        <f t="shared" si="43"/>
        <v>150</v>
      </c>
      <c r="AE82" s="328">
        <f t="shared" si="44"/>
        <v>12</v>
      </c>
      <c r="AF82" s="239">
        <f t="shared" si="59"/>
        <v>2</v>
      </c>
      <c r="AG82" s="239" t="str">
        <f t="shared" si="45"/>
        <v>'EOGR_Floating'</v>
      </c>
      <c r="AH82" s="239" t="str">
        <f t="shared" si="60"/>
        <v>-</v>
      </c>
      <c r="AI82" s="268">
        <f t="shared" si="46"/>
        <v>150</v>
      </c>
      <c r="AJ82" s="329">
        <f t="shared" si="47"/>
        <v>1.4727272727272727</v>
      </c>
      <c r="AK82" s="329">
        <f t="shared" si="48"/>
        <v>7.6416666666666657</v>
      </c>
      <c r="AL82" s="328">
        <f t="shared" si="49"/>
        <v>2.4</v>
      </c>
      <c r="AM82" s="328">
        <f t="shared" si="50"/>
        <v>77</v>
      </c>
      <c r="AN82" s="328">
        <v>0</v>
      </c>
      <c r="AO82" s="328">
        <v>15</v>
      </c>
      <c r="AP82" s="328">
        <f t="shared" si="51"/>
        <v>2.4</v>
      </c>
      <c r="AQ82" s="328">
        <v>0</v>
      </c>
      <c r="AR82" s="328">
        <v>0</v>
      </c>
      <c r="AS82" s="239">
        <f t="shared" si="52"/>
        <v>150</v>
      </c>
      <c r="AT82" s="328">
        <f t="shared" si="53"/>
        <v>0.12</v>
      </c>
      <c r="AU82" s="328" t="s">
        <v>14</v>
      </c>
      <c r="AV82" s="328" t="s">
        <v>15</v>
      </c>
      <c r="AW82" s="328" t="s">
        <v>14</v>
      </c>
      <c r="AX82" s="328" t="s">
        <v>15</v>
      </c>
      <c r="AY82" s="328">
        <v>0</v>
      </c>
      <c r="AZ82" s="328">
        <v>0</v>
      </c>
      <c r="BA82" s="239">
        <f t="shared" si="61"/>
        <v>1</v>
      </c>
      <c r="BB82" s="239">
        <f t="shared" si="54"/>
        <v>0</v>
      </c>
      <c r="BC82" s="328">
        <f t="shared" si="55"/>
        <v>1000</v>
      </c>
      <c r="BD82" s="328">
        <v>1</v>
      </c>
      <c r="BE82" s="328">
        <v>1</v>
      </c>
      <c r="BF82" s="328">
        <v>1</v>
      </c>
      <c r="BG82" s="328"/>
      <c r="BH82" s="328">
        <v>1</v>
      </c>
      <c r="BI82" s="328">
        <v>1</v>
      </c>
      <c r="BJ82" s="328">
        <f t="shared" si="56"/>
        <v>400</v>
      </c>
      <c r="BK82" s="328">
        <f t="shared" si="57"/>
        <v>1000</v>
      </c>
      <c r="BL82" s="328">
        <v>0</v>
      </c>
    </row>
    <row r="83" spans="1:64" s="331" customFormat="1" ht="12" customHeight="1" x14ac:dyDescent="0.2">
      <c r="A83" s="332" t="str">
        <f t="shared" si="39"/>
        <v>320115078</v>
      </c>
      <c r="B83" s="319">
        <v>3.2</v>
      </c>
      <c r="C83" s="320" t="s">
        <v>216</v>
      </c>
      <c r="D83" s="333" t="s">
        <v>181</v>
      </c>
      <c r="E83" s="321">
        <v>1</v>
      </c>
      <c r="F83" s="334">
        <v>1.35</v>
      </c>
      <c r="G83" s="333" t="s">
        <v>214</v>
      </c>
      <c r="H83" s="333">
        <v>12</v>
      </c>
      <c r="I83" s="335" t="s">
        <v>56</v>
      </c>
      <c r="J83" s="335" t="s">
        <v>56</v>
      </c>
      <c r="K83" s="333" t="s">
        <v>217</v>
      </c>
      <c r="L83" s="333">
        <v>150</v>
      </c>
      <c r="M83" s="46">
        <f>0</f>
        <v>0</v>
      </c>
      <c r="N83" s="318" t="s">
        <v>210</v>
      </c>
      <c r="O83" s="324">
        <f>'Wave and Current Conditions'!$O$13</f>
        <v>1.4727272727272727</v>
      </c>
      <c r="P83" s="324">
        <f>'Wave and Current Conditions'!$AD$13</f>
        <v>7.6416666666666657</v>
      </c>
      <c r="Q83" s="46">
        <v>78</v>
      </c>
      <c r="R83" s="333">
        <f t="shared" si="40"/>
        <v>150</v>
      </c>
      <c r="S83" s="554" t="s">
        <v>205</v>
      </c>
      <c r="T83" s="331">
        <f t="shared" si="41"/>
        <v>150</v>
      </c>
      <c r="U83" s="326">
        <f>'Wave and Current Conditions'!$D$98</f>
        <v>0.12</v>
      </c>
      <c r="V83" s="319">
        <v>400</v>
      </c>
      <c r="W83" s="319">
        <v>600</v>
      </c>
      <c r="X83" s="334">
        <v>0.01</v>
      </c>
      <c r="Y83" s="336"/>
      <c r="Z83" s="330"/>
      <c r="AA83" s="330"/>
      <c r="AB83" s="239" t="str">
        <f t="shared" si="42"/>
        <v>'320115078'</v>
      </c>
      <c r="AC83" s="251" t="str">
        <f t="shared" si="58"/>
        <v>'STR'</v>
      </c>
      <c r="AD83" s="328">
        <f t="shared" si="43"/>
        <v>150</v>
      </c>
      <c r="AE83" s="328">
        <f t="shared" si="44"/>
        <v>12</v>
      </c>
      <c r="AF83" s="239">
        <f t="shared" si="59"/>
        <v>2</v>
      </c>
      <c r="AG83" s="239" t="str">
        <f t="shared" si="45"/>
        <v>'EOGR_Floating'</v>
      </c>
      <c r="AH83" s="239" t="str">
        <f t="shared" si="60"/>
        <v>-</v>
      </c>
      <c r="AI83" s="268">
        <f t="shared" si="46"/>
        <v>150</v>
      </c>
      <c r="AJ83" s="329">
        <f t="shared" si="47"/>
        <v>1.4727272727272727</v>
      </c>
      <c r="AK83" s="329">
        <f t="shared" si="48"/>
        <v>7.6416666666666657</v>
      </c>
      <c r="AL83" s="328">
        <f t="shared" si="49"/>
        <v>2.4</v>
      </c>
      <c r="AM83" s="328">
        <f t="shared" si="50"/>
        <v>78</v>
      </c>
      <c r="AN83" s="328">
        <v>0</v>
      </c>
      <c r="AO83" s="328">
        <v>15</v>
      </c>
      <c r="AP83" s="328">
        <f t="shared" si="51"/>
        <v>2.4</v>
      </c>
      <c r="AQ83" s="328">
        <v>0</v>
      </c>
      <c r="AR83" s="328">
        <v>0</v>
      </c>
      <c r="AS83" s="239">
        <f t="shared" si="52"/>
        <v>150</v>
      </c>
      <c r="AT83" s="328">
        <f t="shared" si="53"/>
        <v>0.12</v>
      </c>
      <c r="AU83" s="328" t="s">
        <v>14</v>
      </c>
      <c r="AV83" s="328" t="s">
        <v>15</v>
      </c>
      <c r="AW83" s="328" t="s">
        <v>14</v>
      </c>
      <c r="AX83" s="328" t="s">
        <v>15</v>
      </c>
      <c r="AY83" s="328">
        <v>0</v>
      </c>
      <c r="AZ83" s="328">
        <v>0</v>
      </c>
      <c r="BA83" s="239">
        <f t="shared" si="61"/>
        <v>1</v>
      </c>
      <c r="BB83" s="239">
        <f t="shared" si="54"/>
        <v>0</v>
      </c>
      <c r="BC83" s="328">
        <f t="shared" si="55"/>
        <v>1000</v>
      </c>
      <c r="BD83" s="328">
        <v>1</v>
      </c>
      <c r="BE83" s="328">
        <v>1</v>
      </c>
      <c r="BF83" s="328">
        <v>1</v>
      </c>
      <c r="BG83" s="328"/>
      <c r="BH83" s="328">
        <v>1</v>
      </c>
      <c r="BI83" s="328">
        <v>1</v>
      </c>
      <c r="BJ83" s="328">
        <f t="shared" si="56"/>
        <v>400</v>
      </c>
      <c r="BK83" s="328">
        <f t="shared" si="57"/>
        <v>1000</v>
      </c>
      <c r="BL83" s="328">
        <v>0</v>
      </c>
    </row>
    <row r="84" spans="1:64" s="325" customFormat="1" ht="12" customHeight="1" x14ac:dyDescent="0.2">
      <c r="A84" s="318" t="str">
        <f t="shared" si="39"/>
        <v>320118079</v>
      </c>
      <c r="B84" s="319">
        <v>3.2</v>
      </c>
      <c r="C84" s="320" t="s">
        <v>216</v>
      </c>
      <c r="D84" s="319" t="s">
        <v>181</v>
      </c>
      <c r="E84" s="321">
        <v>1</v>
      </c>
      <c r="F84" s="322">
        <v>1.35</v>
      </c>
      <c r="G84" s="319" t="s">
        <v>214</v>
      </c>
      <c r="H84" s="319">
        <v>12</v>
      </c>
      <c r="I84" s="323" t="s">
        <v>56</v>
      </c>
      <c r="J84" s="323" t="s">
        <v>56</v>
      </c>
      <c r="K84" s="319" t="s">
        <v>217</v>
      </c>
      <c r="L84" s="319">
        <v>180</v>
      </c>
      <c r="M84" s="46">
        <f>0</f>
        <v>0</v>
      </c>
      <c r="N84" s="318" t="s">
        <v>210</v>
      </c>
      <c r="O84" s="324">
        <f>'Wave and Current Conditions'!$O$13</f>
        <v>1.4727272727272727</v>
      </c>
      <c r="P84" s="324">
        <f>'Wave and Current Conditions'!$AD$13</f>
        <v>7.6416666666666657</v>
      </c>
      <c r="Q84" s="46">
        <v>79</v>
      </c>
      <c r="R84" s="319">
        <f t="shared" si="40"/>
        <v>180</v>
      </c>
      <c r="S84" s="554" t="s">
        <v>205</v>
      </c>
      <c r="T84" s="325">
        <f t="shared" si="41"/>
        <v>180</v>
      </c>
      <c r="U84" s="326">
        <f>'Wave and Current Conditions'!$D$98</f>
        <v>0.12</v>
      </c>
      <c r="V84" s="319">
        <v>400</v>
      </c>
      <c r="W84" s="319">
        <v>600</v>
      </c>
      <c r="X84" s="322">
        <v>0.01</v>
      </c>
      <c r="Y84" s="327"/>
      <c r="Z84" s="328"/>
      <c r="AA84" s="328"/>
      <c r="AB84" s="239" t="str">
        <f t="shared" si="42"/>
        <v>'320118079'</v>
      </c>
      <c r="AC84" s="251" t="str">
        <f t="shared" si="58"/>
        <v>'STR'</v>
      </c>
      <c r="AD84" s="328">
        <f t="shared" si="43"/>
        <v>180</v>
      </c>
      <c r="AE84" s="328">
        <f t="shared" si="44"/>
        <v>12</v>
      </c>
      <c r="AF84" s="239">
        <f t="shared" si="59"/>
        <v>2</v>
      </c>
      <c r="AG84" s="239" t="str">
        <f t="shared" si="45"/>
        <v>'EOGR_Floating'</v>
      </c>
      <c r="AH84" s="239" t="str">
        <f t="shared" si="60"/>
        <v>-</v>
      </c>
      <c r="AI84" s="268">
        <f t="shared" si="46"/>
        <v>180</v>
      </c>
      <c r="AJ84" s="329">
        <f t="shared" si="47"/>
        <v>1.4727272727272727</v>
      </c>
      <c r="AK84" s="329">
        <f t="shared" si="48"/>
        <v>7.6416666666666657</v>
      </c>
      <c r="AL84" s="328">
        <f t="shared" si="49"/>
        <v>2.4</v>
      </c>
      <c r="AM84" s="328">
        <f t="shared" si="50"/>
        <v>79</v>
      </c>
      <c r="AN84" s="328">
        <v>0</v>
      </c>
      <c r="AO84" s="328">
        <v>15</v>
      </c>
      <c r="AP84" s="328">
        <f t="shared" si="51"/>
        <v>2.4</v>
      </c>
      <c r="AQ84" s="328">
        <v>0</v>
      </c>
      <c r="AR84" s="328">
        <v>0</v>
      </c>
      <c r="AS84" s="239">
        <f t="shared" si="52"/>
        <v>180</v>
      </c>
      <c r="AT84" s="328">
        <f t="shared" si="53"/>
        <v>0.12</v>
      </c>
      <c r="AU84" s="328" t="s">
        <v>14</v>
      </c>
      <c r="AV84" s="328" t="s">
        <v>15</v>
      </c>
      <c r="AW84" s="328" t="s">
        <v>14</v>
      </c>
      <c r="AX84" s="328" t="s">
        <v>15</v>
      </c>
      <c r="AY84" s="328">
        <v>0</v>
      </c>
      <c r="AZ84" s="328">
        <v>0</v>
      </c>
      <c r="BA84" s="239">
        <f t="shared" si="61"/>
        <v>1</v>
      </c>
      <c r="BB84" s="239">
        <f t="shared" si="54"/>
        <v>0</v>
      </c>
      <c r="BC84" s="328">
        <f t="shared" si="55"/>
        <v>1000</v>
      </c>
      <c r="BD84" s="328">
        <v>1</v>
      </c>
      <c r="BE84" s="328">
        <v>1</v>
      </c>
      <c r="BF84" s="328">
        <v>1</v>
      </c>
      <c r="BG84" s="328"/>
      <c r="BH84" s="328">
        <v>1</v>
      </c>
      <c r="BI84" s="328">
        <v>1</v>
      </c>
      <c r="BJ84" s="328">
        <f t="shared" si="56"/>
        <v>400</v>
      </c>
      <c r="BK84" s="328">
        <f t="shared" si="57"/>
        <v>1000</v>
      </c>
      <c r="BL84" s="328">
        <v>0</v>
      </c>
    </row>
    <row r="85" spans="1:64" s="325" customFormat="1" ht="12" customHeight="1" x14ac:dyDescent="0.2">
      <c r="A85" s="318" t="str">
        <f t="shared" si="39"/>
        <v>320118080</v>
      </c>
      <c r="B85" s="319">
        <v>3.2</v>
      </c>
      <c r="C85" s="320" t="s">
        <v>216</v>
      </c>
      <c r="D85" s="319" t="s">
        <v>181</v>
      </c>
      <c r="E85" s="321">
        <v>1</v>
      </c>
      <c r="F85" s="322">
        <v>1.35</v>
      </c>
      <c r="G85" s="319" t="s">
        <v>214</v>
      </c>
      <c r="H85" s="319">
        <v>12</v>
      </c>
      <c r="I85" s="323" t="s">
        <v>56</v>
      </c>
      <c r="J85" s="323" t="s">
        <v>56</v>
      </c>
      <c r="K85" s="319" t="s">
        <v>217</v>
      </c>
      <c r="L85" s="319">
        <v>180</v>
      </c>
      <c r="M85" s="46">
        <f>0</f>
        <v>0</v>
      </c>
      <c r="N85" s="318" t="s">
        <v>210</v>
      </c>
      <c r="O85" s="324">
        <f>'Wave and Current Conditions'!$O$13</f>
        <v>1.4727272727272727</v>
      </c>
      <c r="P85" s="324">
        <f>'Wave and Current Conditions'!$AD$13</f>
        <v>7.6416666666666657</v>
      </c>
      <c r="Q85" s="46">
        <v>80</v>
      </c>
      <c r="R85" s="319">
        <f t="shared" si="40"/>
        <v>180</v>
      </c>
      <c r="S85" s="554" t="s">
        <v>205</v>
      </c>
      <c r="T85" s="325">
        <f t="shared" si="41"/>
        <v>180</v>
      </c>
      <c r="U85" s="326">
        <f>'Wave and Current Conditions'!$D$98</f>
        <v>0.12</v>
      </c>
      <c r="V85" s="319">
        <v>400</v>
      </c>
      <c r="W85" s="319">
        <v>600</v>
      </c>
      <c r="X85" s="322">
        <v>0.01</v>
      </c>
      <c r="Y85" s="327"/>
      <c r="Z85" s="328"/>
      <c r="AA85" s="328"/>
      <c r="AB85" s="239" t="str">
        <f t="shared" si="42"/>
        <v>'320118080'</v>
      </c>
      <c r="AC85" s="251" t="str">
        <f t="shared" si="58"/>
        <v>'STR'</v>
      </c>
      <c r="AD85" s="328">
        <f t="shared" si="43"/>
        <v>180</v>
      </c>
      <c r="AE85" s="328">
        <f t="shared" si="44"/>
        <v>12</v>
      </c>
      <c r="AF85" s="239">
        <f t="shared" si="59"/>
        <v>2</v>
      </c>
      <c r="AG85" s="239" t="str">
        <f t="shared" si="45"/>
        <v>'EOGR_Floating'</v>
      </c>
      <c r="AH85" s="239" t="str">
        <f t="shared" si="60"/>
        <v>-</v>
      </c>
      <c r="AI85" s="268">
        <f t="shared" si="46"/>
        <v>180</v>
      </c>
      <c r="AJ85" s="329">
        <f t="shared" si="47"/>
        <v>1.4727272727272727</v>
      </c>
      <c r="AK85" s="329">
        <f t="shared" si="48"/>
        <v>7.6416666666666657</v>
      </c>
      <c r="AL85" s="328">
        <f t="shared" si="49"/>
        <v>2.4</v>
      </c>
      <c r="AM85" s="328">
        <f t="shared" si="50"/>
        <v>80</v>
      </c>
      <c r="AN85" s="328">
        <v>0</v>
      </c>
      <c r="AO85" s="328">
        <v>15</v>
      </c>
      <c r="AP85" s="328">
        <f t="shared" si="51"/>
        <v>2.4</v>
      </c>
      <c r="AQ85" s="328">
        <v>0</v>
      </c>
      <c r="AR85" s="328">
        <v>0</v>
      </c>
      <c r="AS85" s="239">
        <f t="shared" si="52"/>
        <v>180</v>
      </c>
      <c r="AT85" s="328">
        <f t="shared" si="53"/>
        <v>0.12</v>
      </c>
      <c r="AU85" s="328" t="s">
        <v>14</v>
      </c>
      <c r="AV85" s="328" t="s">
        <v>15</v>
      </c>
      <c r="AW85" s="328" t="s">
        <v>14</v>
      </c>
      <c r="AX85" s="328" t="s">
        <v>15</v>
      </c>
      <c r="AY85" s="328">
        <v>0</v>
      </c>
      <c r="AZ85" s="328">
        <v>0</v>
      </c>
      <c r="BA85" s="239">
        <f t="shared" si="61"/>
        <v>1</v>
      </c>
      <c r="BB85" s="239">
        <f t="shared" si="54"/>
        <v>0</v>
      </c>
      <c r="BC85" s="328">
        <f t="shared" si="55"/>
        <v>1000</v>
      </c>
      <c r="BD85" s="328">
        <v>1</v>
      </c>
      <c r="BE85" s="328">
        <v>1</v>
      </c>
      <c r="BF85" s="328">
        <v>1</v>
      </c>
      <c r="BG85" s="328"/>
      <c r="BH85" s="328">
        <v>1</v>
      </c>
      <c r="BI85" s="328">
        <v>1</v>
      </c>
      <c r="BJ85" s="328">
        <f t="shared" si="56"/>
        <v>400</v>
      </c>
      <c r="BK85" s="328">
        <f t="shared" si="57"/>
        <v>1000</v>
      </c>
      <c r="BL85" s="328">
        <v>0</v>
      </c>
    </row>
    <row r="86" spans="1:64" s="331" customFormat="1" ht="12" customHeight="1" x14ac:dyDescent="0.2">
      <c r="A86" s="318" t="str">
        <f t="shared" si="39"/>
        <v>320118081</v>
      </c>
      <c r="B86" s="319">
        <v>3.2</v>
      </c>
      <c r="C86" s="320" t="s">
        <v>216</v>
      </c>
      <c r="D86" s="319" t="s">
        <v>181</v>
      </c>
      <c r="E86" s="321">
        <v>1</v>
      </c>
      <c r="F86" s="322">
        <v>1.35</v>
      </c>
      <c r="G86" s="319" t="s">
        <v>214</v>
      </c>
      <c r="H86" s="319">
        <v>12</v>
      </c>
      <c r="I86" s="323" t="s">
        <v>56</v>
      </c>
      <c r="J86" s="323" t="s">
        <v>56</v>
      </c>
      <c r="K86" s="319" t="s">
        <v>217</v>
      </c>
      <c r="L86" s="319">
        <v>180</v>
      </c>
      <c r="M86" s="46">
        <f>0</f>
        <v>0</v>
      </c>
      <c r="N86" s="318" t="s">
        <v>210</v>
      </c>
      <c r="O86" s="324">
        <f>'Wave and Current Conditions'!$O$13</f>
        <v>1.4727272727272727</v>
      </c>
      <c r="P86" s="324">
        <f>'Wave and Current Conditions'!$AD$13</f>
        <v>7.6416666666666657</v>
      </c>
      <c r="Q86" s="46">
        <v>81</v>
      </c>
      <c r="R86" s="319">
        <f t="shared" si="40"/>
        <v>180</v>
      </c>
      <c r="S86" s="554" t="s">
        <v>205</v>
      </c>
      <c r="T86" s="325">
        <f t="shared" si="41"/>
        <v>180</v>
      </c>
      <c r="U86" s="326">
        <f>'Wave and Current Conditions'!$D$98</f>
        <v>0.12</v>
      </c>
      <c r="V86" s="319">
        <v>400</v>
      </c>
      <c r="W86" s="319">
        <v>600</v>
      </c>
      <c r="X86" s="322">
        <v>0.01</v>
      </c>
      <c r="Y86" s="327"/>
      <c r="Z86" s="330"/>
      <c r="AA86" s="330"/>
      <c r="AB86" s="239" t="str">
        <f t="shared" si="42"/>
        <v>'320118081'</v>
      </c>
      <c r="AC86" s="251" t="str">
        <f t="shared" si="58"/>
        <v>'STR'</v>
      </c>
      <c r="AD86" s="328">
        <f t="shared" si="43"/>
        <v>180</v>
      </c>
      <c r="AE86" s="328">
        <f t="shared" si="44"/>
        <v>12</v>
      </c>
      <c r="AF86" s="239">
        <f t="shared" si="59"/>
        <v>2</v>
      </c>
      <c r="AG86" s="239" t="str">
        <f t="shared" si="45"/>
        <v>'EOGR_Floating'</v>
      </c>
      <c r="AH86" s="239" t="str">
        <f t="shared" si="60"/>
        <v>-</v>
      </c>
      <c r="AI86" s="268">
        <f t="shared" si="46"/>
        <v>180</v>
      </c>
      <c r="AJ86" s="329">
        <f t="shared" ref="AJ86:AK89" si="62">O86</f>
        <v>1.4727272727272727</v>
      </c>
      <c r="AK86" s="329">
        <f t="shared" si="62"/>
        <v>7.6416666666666657</v>
      </c>
      <c r="AL86" s="328">
        <f t="shared" si="49"/>
        <v>2.4</v>
      </c>
      <c r="AM86" s="328">
        <f t="shared" si="50"/>
        <v>81</v>
      </c>
      <c r="AN86" s="328">
        <v>0</v>
      </c>
      <c r="AO86" s="328">
        <v>15</v>
      </c>
      <c r="AP86" s="328">
        <f t="shared" si="51"/>
        <v>2.4</v>
      </c>
      <c r="AQ86" s="328">
        <v>0</v>
      </c>
      <c r="AR86" s="328">
        <v>0</v>
      </c>
      <c r="AS86" s="239">
        <f t="shared" si="52"/>
        <v>180</v>
      </c>
      <c r="AT86" s="328">
        <f t="shared" si="53"/>
        <v>0.12</v>
      </c>
      <c r="AU86" s="328" t="s">
        <v>14</v>
      </c>
      <c r="AV86" s="328" t="s">
        <v>15</v>
      </c>
      <c r="AW86" s="328" t="s">
        <v>14</v>
      </c>
      <c r="AX86" s="328" t="s">
        <v>15</v>
      </c>
      <c r="AY86" s="328">
        <v>0</v>
      </c>
      <c r="AZ86" s="328">
        <v>0</v>
      </c>
      <c r="BA86" s="239">
        <f t="shared" si="61"/>
        <v>1</v>
      </c>
      <c r="BB86" s="239">
        <f t="shared" si="54"/>
        <v>0</v>
      </c>
      <c r="BC86" s="328">
        <f t="shared" si="55"/>
        <v>1000</v>
      </c>
      <c r="BD86" s="328">
        <v>1</v>
      </c>
      <c r="BE86" s="328">
        <v>1</v>
      </c>
      <c r="BF86" s="328">
        <v>1</v>
      </c>
      <c r="BG86" s="328"/>
      <c r="BH86" s="328">
        <v>1</v>
      </c>
      <c r="BI86" s="328">
        <v>1</v>
      </c>
      <c r="BJ86" s="328">
        <f t="shared" si="56"/>
        <v>400</v>
      </c>
      <c r="BK86" s="328">
        <f t="shared" si="57"/>
        <v>1000</v>
      </c>
      <c r="BL86" s="328">
        <v>0</v>
      </c>
    </row>
    <row r="87" spans="1:64" s="325" customFormat="1" ht="12" customHeight="1" x14ac:dyDescent="0.2">
      <c r="A87" s="318" t="str">
        <f t="shared" si="39"/>
        <v>320118082</v>
      </c>
      <c r="B87" s="319">
        <v>3.2</v>
      </c>
      <c r="C87" s="320" t="s">
        <v>216</v>
      </c>
      <c r="D87" s="319" t="s">
        <v>181</v>
      </c>
      <c r="E87" s="321">
        <v>1</v>
      </c>
      <c r="F87" s="322">
        <v>1.35</v>
      </c>
      <c r="G87" s="318" t="s">
        <v>214</v>
      </c>
      <c r="H87" s="319">
        <v>12</v>
      </c>
      <c r="I87" s="323" t="s">
        <v>56</v>
      </c>
      <c r="J87" s="323" t="s">
        <v>56</v>
      </c>
      <c r="K87" s="319" t="s">
        <v>217</v>
      </c>
      <c r="L87" s="319">
        <v>180</v>
      </c>
      <c r="M87" s="46">
        <f>0</f>
        <v>0</v>
      </c>
      <c r="N87" s="318" t="s">
        <v>210</v>
      </c>
      <c r="O87" s="324">
        <f>'Wave and Current Conditions'!$O$13</f>
        <v>1.4727272727272727</v>
      </c>
      <c r="P87" s="324">
        <f>'Wave and Current Conditions'!$AD$13</f>
        <v>7.6416666666666657</v>
      </c>
      <c r="Q87" s="46">
        <v>82</v>
      </c>
      <c r="R87" s="319">
        <f t="shared" si="40"/>
        <v>180</v>
      </c>
      <c r="S87" s="554" t="s">
        <v>205</v>
      </c>
      <c r="T87" s="325">
        <f t="shared" si="41"/>
        <v>180</v>
      </c>
      <c r="U87" s="326">
        <f>'Wave and Current Conditions'!$D$98</f>
        <v>0.12</v>
      </c>
      <c r="V87" s="319">
        <v>400</v>
      </c>
      <c r="W87" s="319">
        <v>600</v>
      </c>
      <c r="X87" s="322">
        <v>0.01</v>
      </c>
      <c r="Y87" s="327"/>
      <c r="Z87" s="328"/>
      <c r="AA87" s="328"/>
      <c r="AB87" s="239" t="str">
        <f t="shared" si="42"/>
        <v>'320118082'</v>
      </c>
      <c r="AC87" s="251" t="str">
        <f t="shared" si="58"/>
        <v>'STR'</v>
      </c>
      <c r="AD87" s="328">
        <f t="shared" si="43"/>
        <v>180</v>
      </c>
      <c r="AE87" s="328">
        <f t="shared" si="44"/>
        <v>12</v>
      </c>
      <c r="AF87" s="239">
        <f t="shared" si="59"/>
        <v>2</v>
      </c>
      <c r="AG87" s="239" t="str">
        <f t="shared" si="45"/>
        <v>'EOGR_Floating'</v>
      </c>
      <c r="AH87" s="239" t="str">
        <f t="shared" si="60"/>
        <v>-</v>
      </c>
      <c r="AI87" s="268">
        <f t="shared" si="46"/>
        <v>180</v>
      </c>
      <c r="AJ87" s="329">
        <f t="shared" si="62"/>
        <v>1.4727272727272727</v>
      </c>
      <c r="AK87" s="329">
        <f t="shared" si="62"/>
        <v>7.6416666666666657</v>
      </c>
      <c r="AL87" s="328">
        <f t="shared" si="49"/>
        <v>2.4</v>
      </c>
      <c r="AM87" s="328">
        <f t="shared" si="50"/>
        <v>82</v>
      </c>
      <c r="AN87" s="328">
        <v>0</v>
      </c>
      <c r="AO87" s="328">
        <v>15</v>
      </c>
      <c r="AP87" s="328">
        <f t="shared" si="51"/>
        <v>2.4</v>
      </c>
      <c r="AQ87" s="328">
        <v>0</v>
      </c>
      <c r="AR87" s="328">
        <v>0</v>
      </c>
      <c r="AS87" s="239">
        <f t="shared" si="52"/>
        <v>180</v>
      </c>
      <c r="AT87" s="328">
        <f t="shared" si="53"/>
        <v>0.12</v>
      </c>
      <c r="AU87" s="328" t="s">
        <v>14</v>
      </c>
      <c r="AV87" s="328" t="s">
        <v>15</v>
      </c>
      <c r="AW87" s="328" t="s">
        <v>14</v>
      </c>
      <c r="AX87" s="328" t="s">
        <v>15</v>
      </c>
      <c r="AY87" s="328">
        <v>0</v>
      </c>
      <c r="AZ87" s="328">
        <v>0</v>
      </c>
      <c r="BA87" s="239">
        <f t="shared" si="61"/>
        <v>1</v>
      </c>
      <c r="BB87" s="239">
        <f t="shared" si="54"/>
        <v>0</v>
      </c>
      <c r="BC87" s="328">
        <f t="shared" si="55"/>
        <v>1000</v>
      </c>
      <c r="BD87" s="328">
        <v>1</v>
      </c>
      <c r="BE87" s="328">
        <v>1</v>
      </c>
      <c r="BF87" s="328">
        <v>1</v>
      </c>
      <c r="BG87" s="328"/>
      <c r="BH87" s="328">
        <v>1</v>
      </c>
      <c r="BI87" s="328">
        <v>1</v>
      </c>
      <c r="BJ87" s="328">
        <f t="shared" si="56"/>
        <v>400</v>
      </c>
      <c r="BK87" s="328">
        <f t="shared" si="57"/>
        <v>1000</v>
      </c>
      <c r="BL87" s="328">
        <v>0</v>
      </c>
    </row>
    <row r="88" spans="1:64" s="325" customFormat="1" ht="12" customHeight="1" x14ac:dyDescent="0.2">
      <c r="A88" s="318" t="str">
        <f t="shared" si="39"/>
        <v>320118083</v>
      </c>
      <c r="B88" s="319">
        <v>3.2</v>
      </c>
      <c r="C88" s="320" t="s">
        <v>216</v>
      </c>
      <c r="D88" s="319" t="s">
        <v>181</v>
      </c>
      <c r="E88" s="321">
        <v>1</v>
      </c>
      <c r="F88" s="322">
        <v>1.35</v>
      </c>
      <c r="G88" s="319" t="s">
        <v>214</v>
      </c>
      <c r="H88" s="319">
        <v>12</v>
      </c>
      <c r="I88" s="323" t="s">
        <v>56</v>
      </c>
      <c r="J88" s="323" t="s">
        <v>56</v>
      </c>
      <c r="K88" s="319" t="s">
        <v>217</v>
      </c>
      <c r="L88" s="319">
        <v>180</v>
      </c>
      <c r="M88" s="46">
        <f>0</f>
        <v>0</v>
      </c>
      <c r="N88" s="318" t="s">
        <v>210</v>
      </c>
      <c r="O88" s="324">
        <f>'Wave and Current Conditions'!$O$13</f>
        <v>1.4727272727272727</v>
      </c>
      <c r="P88" s="324">
        <f>'Wave and Current Conditions'!$AD$13</f>
        <v>7.6416666666666657</v>
      </c>
      <c r="Q88" s="46">
        <v>83</v>
      </c>
      <c r="R88" s="319">
        <f t="shared" si="40"/>
        <v>180</v>
      </c>
      <c r="S88" s="554" t="s">
        <v>205</v>
      </c>
      <c r="T88" s="325">
        <f t="shared" si="41"/>
        <v>180</v>
      </c>
      <c r="U88" s="326">
        <f>'Wave and Current Conditions'!$D$98</f>
        <v>0.12</v>
      </c>
      <c r="V88" s="319">
        <v>400</v>
      </c>
      <c r="W88" s="319">
        <v>600</v>
      </c>
      <c r="X88" s="322">
        <v>0.01</v>
      </c>
      <c r="Y88" s="327"/>
      <c r="Z88" s="328"/>
      <c r="AA88" s="328"/>
      <c r="AB88" s="239" t="str">
        <f t="shared" si="42"/>
        <v>'320118083'</v>
      </c>
      <c r="AC88" s="251" t="str">
        <f t="shared" si="58"/>
        <v>'STR'</v>
      </c>
      <c r="AD88" s="328">
        <f t="shared" si="43"/>
        <v>180</v>
      </c>
      <c r="AE88" s="328">
        <f t="shared" si="44"/>
        <v>12</v>
      </c>
      <c r="AF88" s="239">
        <f t="shared" si="59"/>
        <v>2</v>
      </c>
      <c r="AG88" s="239" t="str">
        <f t="shared" si="45"/>
        <v>'EOGR_Floating'</v>
      </c>
      <c r="AH88" s="239" t="str">
        <f t="shared" si="60"/>
        <v>-</v>
      </c>
      <c r="AI88" s="268">
        <f t="shared" si="46"/>
        <v>180</v>
      </c>
      <c r="AJ88" s="329">
        <f t="shared" si="62"/>
        <v>1.4727272727272727</v>
      </c>
      <c r="AK88" s="329">
        <f t="shared" si="62"/>
        <v>7.6416666666666657</v>
      </c>
      <c r="AL88" s="328">
        <f t="shared" si="49"/>
        <v>2.4</v>
      </c>
      <c r="AM88" s="328">
        <f t="shared" si="50"/>
        <v>83</v>
      </c>
      <c r="AN88" s="328">
        <v>0</v>
      </c>
      <c r="AO88" s="328">
        <v>15</v>
      </c>
      <c r="AP88" s="328">
        <f t="shared" si="51"/>
        <v>2.4</v>
      </c>
      <c r="AQ88" s="328">
        <v>0</v>
      </c>
      <c r="AR88" s="328">
        <v>0</v>
      </c>
      <c r="AS88" s="239">
        <f t="shared" si="52"/>
        <v>180</v>
      </c>
      <c r="AT88" s="328">
        <f t="shared" si="53"/>
        <v>0.12</v>
      </c>
      <c r="AU88" s="328" t="s">
        <v>14</v>
      </c>
      <c r="AV88" s="328" t="s">
        <v>15</v>
      </c>
      <c r="AW88" s="328" t="s">
        <v>14</v>
      </c>
      <c r="AX88" s="328" t="s">
        <v>15</v>
      </c>
      <c r="AY88" s="328">
        <v>0</v>
      </c>
      <c r="AZ88" s="328">
        <v>0</v>
      </c>
      <c r="BA88" s="239">
        <f t="shared" si="61"/>
        <v>1</v>
      </c>
      <c r="BB88" s="239">
        <f t="shared" si="54"/>
        <v>0</v>
      </c>
      <c r="BC88" s="328">
        <f t="shared" si="55"/>
        <v>1000</v>
      </c>
      <c r="BD88" s="328">
        <v>1</v>
      </c>
      <c r="BE88" s="328">
        <v>1</v>
      </c>
      <c r="BF88" s="328">
        <v>1</v>
      </c>
      <c r="BG88" s="328"/>
      <c r="BH88" s="328">
        <v>1</v>
      </c>
      <c r="BI88" s="328">
        <v>1</v>
      </c>
      <c r="BJ88" s="328">
        <f t="shared" si="56"/>
        <v>400</v>
      </c>
      <c r="BK88" s="328">
        <f t="shared" si="57"/>
        <v>1000</v>
      </c>
      <c r="BL88" s="328">
        <v>0</v>
      </c>
    </row>
    <row r="89" spans="1:64" s="331" customFormat="1" ht="12" customHeight="1" x14ac:dyDescent="0.2">
      <c r="A89" s="332" t="str">
        <f t="shared" si="39"/>
        <v>320118084</v>
      </c>
      <c r="B89" s="319">
        <v>3.2</v>
      </c>
      <c r="C89" s="320" t="s">
        <v>216</v>
      </c>
      <c r="D89" s="333" t="s">
        <v>181</v>
      </c>
      <c r="E89" s="321">
        <v>1</v>
      </c>
      <c r="F89" s="334">
        <v>1.35</v>
      </c>
      <c r="G89" s="333" t="s">
        <v>214</v>
      </c>
      <c r="H89" s="333">
        <v>12</v>
      </c>
      <c r="I89" s="335" t="s">
        <v>56</v>
      </c>
      <c r="J89" s="335" t="s">
        <v>56</v>
      </c>
      <c r="K89" s="333" t="s">
        <v>217</v>
      </c>
      <c r="L89" s="333">
        <v>180</v>
      </c>
      <c r="M89" s="46">
        <f>0</f>
        <v>0</v>
      </c>
      <c r="N89" s="318" t="s">
        <v>210</v>
      </c>
      <c r="O89" s="324">
        <f>'Wave and Current Conditions'!$O$13</f>
        <v>1.4727272727272727</v>
      </c>
      <c r="P89" s="324">
        <f>'Wave and Current Conditions'!$AD$13</f>
        <v>7.6416666666666657</v>
      </c>
      <c r="Q89" s="46">
        <v>84</v>
      </c>
      <c r="R89" s="333">
        <f t="shared" si="40"/>
        <v>180</v>
      </c>
      <c r="S89" s="554" t="s">
        <v>205</v>
      </c>
      <c r="T89" s="331">
        <f t="shared" si="41"/>
        <v>180</v>
      </c>
      <c r="U89" s="326">
        <f>'Wave and Current Conditions'!$D$98</f>
        <v>0.12</v>
      </c>
      <c r="V89" s="319">
        <v>400</v>
      </c>
      <c r="W89" s="319">
        <v>600</v>
      </c>
      <c r="X89" s="334">
        <v>0.01</v>
      </c>
      <c r="Y89" s="336"/>
      <c r="Z89" s="330"/>
      <c r="AA89" s="330"/>
      <c r="AB89" s="239" t="str">
        <f t="shared" si="42"/>
        <v>'320118084'</v>
      </c>
      <c r="AC89" s="251" t="str">
        <f t="shared" si="58"/>
        <v>'STR'</v>
      </c>
      <c r="AD89" s="328">
        <f t="shared" si="43"/>
        <v>180</v>
      </c>
      <c r="AE89" s="328">
        <f t="shared" si="44"/>
        <v>12</v>
      </c>
      <c r="AF89" s="239">
        <f t="shared" si="59"/>
        <v>2</v>
      </c>
      <c r="AG89" s="239" t="str">
        <f t="shared" si="45"/>
        <v>'EOGR_Floating'</v>
      </c>
      <c r="AH89" s="239" t="str">
        <f t="shared" si="60"/>
        <v>-</v>
      </c>
      <c r="AI89" s="268">
        <f t="shared" si="46"/>
        <v>180</v>
      </c>
      <c r="AJ89" s="329">
        <f t="shared" si="62"/>
        <v>1.4727272727272727</v>
      </c>
      <c r="AK89" s="329">
        <f t="shared" si="62"/>
        <v>7.6416666666666657</v>
      </c>
      <c r="AL89" s="328">
        <f t="shared" si="49"/>
        <v>2.4</v>
      </c>
      <c r="AM89" s="328">
        <f t="shared" si="50"/>
        <v>84</v>
      </c>
      <c r="AN89" s="328">
        <v>0</v>
      </c>
      <c r="AO89" s="328">
        <v>15</v>
      </c>
      <c r="AP89" s="328">
        <f t="shared" si="51"/>
        <v>2.4</v>
      </c>
      <c r="AQ89" s="328">
        <v>0</v>
      </c>
      <c r="AR89" s="328">
        <v>0</v>
      </c>
      <c r="AS89" s="239">
        <f t="shared" si="52"/>
        <v>180</v>
      </c>
      <c r="AT89" s="328">
        <f t="shared" si="53"/>
        <v>0.12</v>
      </c>
      <c r="AU89" s="328" t="s">
        <v>14</v>
      </c>
      <c r="AV89" s="328" t="s">
        <v>15</v>
      </c>
      <c r="AW89" s="328" t="s">
        <v>14</v>
      </c>
      <c r="AX89" s="328" t="s">
        <v>15</v>
      </c>
      <c r="AY89" s="328">
        <v>0</v>
      </c>
      <c r="AZ89" s="328">
        <v>0</v>
      </c>
      <c r="BA89" s="239">
        <f t="shared" si="61"/>
        <v>1</v>
      </c>
      <c r="BB89" s="239">
        <f t="shared" si="54"/>
        <v>0</v>
      </c>
      <c r="BC89" s="328">
        <f t="shared" si="55"/>
        <v>1000</v>
      </c>
      <c r="BD89" s="328">
        <v>1</v>
      </c>
      <c r="BE89" s="328">
        <v>1</v>
      </c>
      <c r="BF89" s="328">
        <v>1</v>
      </c>
      <c r="BG89" s="328"/>
      <c r="BH89" s="328">
        <v>1</v>
      </c>
      <c r="BI89" s="328">
        <v>1</v>
      </c>
      <c r="BJ89" s="328">
        <f t="shared" si="56"/>
        <v>400</v>
      </c>
      <c r="BK89" s="328">
        <f t="shared" si="57"/>
        <v>1000</v>
      </c>
      <c r="BL89" s="328">
        <v>0</v>
      </c>
    </row>
  </sheetData>
  <mergeCells count="4">
    <mergeCell ref="V3:X3"/>
    <mergeCell ref="A3:F3"/>
    <mergeCell ref="G3:M3"/>
    <mergeCell ref="N3:R3"/>
  </mergeCells>
  <pageMargins left="0.69930555555555596" right="0.69930555555555596" top="0.75" bottom="0.75" header="0.3" footer="0.3"/>
  <pageSetup scale="1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BO195"/>
  <sheetViews>
    <sheetView zoomScale="93" zoomScaleNormal="70" zoomScaleSheetLayoutView="70" zoomScalePageLayoutView="70" workbookViewId="0">
      <pane ySplit="5" topLeftCell="A6" activePane="bottomLeft" state="frozen"/>
      <selection pane="bottomLeft" activeCell="I6" sqref="I6"/>
    </sheetView>
  </sheetViews>
  <sheetFormatPr baseColWidth="10" defaultColWidth="9.1640625" defaultRowHeight="12" customHeight="1" x14ac:dyDescent="0.2"/>
  <cols>
    <col min="1" max="1" width="14.1640625" style="31" customWidth="1"/>
    <col min="2" max="2" width="6.5" style="31" customWidth="1"/>
    <col min="3" max="3" width="55.5" style="31" customWidth="1"/>
    <col min="4" max="4" width="11.33203125" style="31" customWidth="1"/>
    <col min="5" max="5" width="7.5" style="31" customWidth="1"/>
    <col min="6" max="6" width="10.33203125" style="37" customWidth="1"/>
    <col min="7" max="7" width="10.5" style="31" customWidth="1"/>
    <col min="8" max="8" width="6" style="31" customWidth="1"/>
    <col min="9" max="9" width="11.33203125" style="31" bestFit="1" customWidth="1"/>
    <col min="10" max="10" width="9.83203125" style="31" customWidth="1"/>
    <col min="11" max="11" width="9.33203125" style="31" customWidth="1"/>
    <col min="12" max="12" width="8.5" style="31" customWidth="1"/>
    <col min="13" max="13" width="14.5" style="31" customWidth="1"/>
    <col min="14" max="14" width="10.83203125" style="548" customWidth="1"/>
    <col min="15" max="15" width="23.1640625" style="38" customWidth="1"/>
    <col min="16" max="16" width="14.33203125" style="38" customWidth="1"/>
    <col min="17" max="17" width="10" style="31" customWidth="1"/>
    <col min="18" max="18" width="9" style="31" customWidth="1"/>
    <col min="19" max="19" width="9.1640625" style="548"/>
    <col min="20" max="20" width="9.1640625" style="31"/>
    <col min="21" max="21" width="9.1640625" style="37"/>
    <col min="22" max="22" width="19" style="31" customWidth="1"/>
    <col min="23" max="23" width="25.83203125" style="31" bestFit="1" customWidth="1"/>
    <col min="24" max="24" width="21.1640625" style="31" bestFit="1" customWidth="1"/>
    <col min="25" max="25" width="24.5" style="239" customWidth="1"/>
    <col min="26" max="26" width="21.5" style="239" bestFit="1" customWidth="1"/>
    <col min="27" max="27" width="9.1640625" style="239" customWidth="1"/>
    <col min="28" max="28" width="11.5" style="239" bestFit="1" customWidth="1"/>
    <col min="29" max="29" width="12" style="239" bestFit="1" customWidth="1"/>
    <col min="30" max="30" width="11" style="239" bestFit="1" customWidth="1"/>
    <col min="31" max="31" width="15" style="239" bestFit="1" customWidth="1"/>
    <col min="32" max="34" width="15" style="587" customWidth="1"/>
    <col min="35" max="36" width="13.5" style="239" bestFit="1" customWidth="1"/>
    <col min="37" max="38" width="12.1640625" style="239" bestFit="1" customWidth="1"/>
    <col min="39" max="39" width="12" style="239" bestFit="1" customWidth="1"/>
    <col min="40" max="40" width="11.6640625" style="239" bestFit="1" customWidth="1"/>
    <col min="41" max="41" width="16.5" style="239" bestFit="1" customWidth="1"/>
    <col min="42" max="42" width="14.5" style="239" bestFit="1" customWidth="1"/>
    <col min="43" max="43" width="11.1640625" style="239" bestFit="1" customWidth="1"/>
    <col min="44" max="44" width="11" style="239" bestFit="1" customWidth="1"/>
    <col min="45" max="45" width="16.33203125" style="239" bestFit="1" customWidth="1"/>
    <col min="46" max="46" width="11.5" style="239" bestFit="1" customWidth="1"/>
    <col min="47" max="47" width="13.5" style="239" bestFit="1" customWidth="1"/>
    <col min="48" max="48" width="11" style="239" bestFit="1" customWidth="1"/>
    <col min="49" max="49" width="11.1640625" style="239" bestFit="1" customWidth="1"/>
    <col min="50" max="50" width="8.83203125" style="239" bestFit="1" customWidth="1"/>
    <col min="51" max="51" width="12" style="239" bestFit="1" customWidth="1"/>
    <col min="52" max="52" width="8.5" style="239" bestFit="1" customWidth="1"/>
    <col min="53" max="53" width="11.5" style="239" bestFit="1" customWidth="1"/>
    <col min="54" max="54" width="26.33203125" style="239" bestFit="1" customWidth="1"/>
    <col min="55" max="55" width="26.6640625" style="239" bestFit="1" customWidth="1"/>
    <col min="56" max="56" width="15" style="239" bestFit="1" customWidth="1"/>
    <col min="57" max="57" width="9.5" style="239" bestFit="1" customWidth="1"/>
    <col min="58" max="58" width="11" style="239" bestFit="1" customWidth="1"/>
    <col min="59" max="59" width="14.5" style="239" customWidth="1"/>
    <col min="60" max="60" width="20.33203125" style="239" bestFit="1" customWidth="1"/>
    <col min="61" max="61" width="18.1640625" style="239" bestFit="1" customWidth="1"/>
    <col min="62" max="62" width="8.6640625" style="239" bestFit="1" customWidth="1"/>
    <col min="63" max="63" width="11.5" style="239" bestFit="1" customWidth="1"/>
    <col min="64" max="64" width="12" style="239" bestFit="1" customWidth="1"/>
    <col min="65" max="65" width="12.5" style="239" bestFit="1" customWidth="1"/>
    <col min="66" max="67" width="14.5" style="239" bestFit="1" customWidth="1"/>
    <col min="68" max="16384" width="9.1640625" style="31"/>
  </cols>
  <sheetData>
    <row r="1" spans="1:67" ht="12" customHeight="1" x14ac:dyDescent="0.2">
      <c r="Y1" s="238" t="s">
        <v>244</v>
      </c>
      <c r="AF1" s="586"/>
      <c r="AG1" s="586"/>
      <c r="AH1" s="586"/>
    </row>
    <row r="2" spans="1:67" ht="12" customHeight="1" thickBot="1" x14ac:dyDescent="0.25">
      <c r="Y2" s="239" t="s">
        <v>245</v>
      </c>
      <c r="AF2" s="586"/>
      <c r="AG2" s="586"/>
      <c r="AH2" s="586"/>
    </row>
    <row r="3" spans="1:67" ht="14" thickBot="1" x14ac:dyDescent="0.25">
      <c r="A3" s="605" t="s">
        <v>141</v>
      </c>
      <c r="B3" s="606"/>
      <c r="C3" s="606"/>
      <c r="D3" s="606"/>
      <c r="E3" s="606"/>
      <c r="F3" s="607"/>
      <c r="G3" s="602" t="s">
        <v>142</v>
      </c>
      <c r="H3" s="603"/>
      <c r="I3" s="603"/>
      <c r="J3" s="603"/>
      <c r="K3" s="603"/>
      <c r="L3" s="603"/>
      <c r="M3" s="603"/>
      <c r="N3" s="605" t="s">
        <v>143</v>
      </c>
      <c r="O3" s="606"/>
      <c r="P3" s="606"/>
      <c r="Q3" s="606"/>
      <c r="R3" s="606"/>
      <c r="S3" s="541"/>
      <c r="T3" s="606" t="s">
        <v>145</v>
      </c>
      <c r="U3" s="607"/>
      <c r="V3" s="602" t="s">
        <v>146</v>
      </c>
      <c r="W3" s="603"/>
      <c r="X3" s="604"/>
      <c r="Y3" s="240"/>
      <c r="Z3" s="241" t="s">
        <v>17</v>
      </c>
      <c r="AB3" s="242" t="str">
        <f>INTRODUCTION!D11</f>
        <v>Runname</v>
      </c>
      <c r="AC3" s="242" t="str">
        <f>INTRODUCTION!E11</f>
        <v>Inputcode</v>
      </c>
      <c r="AD3" s="242" t="str">
        <f>INTRODUCTION!F11</f>
        <v>Wind_Dir</v>
      </c>
      <c r="AE3" s="242" t="str">
        <f>INTRODUCTION!G11</f>
        <v>Wind_Speed,</v>
      </c>
      <c r="AF3" s="588" t="s">
        <v>350</v>
      </c>
      <c r="AG3" s="588" t="s">
        <v>371</v>
      </c>
      <c r="AH3" s="588" t="s">
        <v>372</v>
      </c>
      <c r="AI3" s="242" t="str">
        <f>INTRODUCTION!H11</f>
        <v>Wind_Type,</v>
      </c>
      <c r="AJ3" s="242" t="str">
        <f>INTRODUCTION!I11</f>
        <v>Wind_Seed,</v>
      </c>
      <c r="AK3" s="242" t="str">
        <f>INTRODUCTION!K11</f>
        <v>Wind_Grid</v>
      </c>
      <c r="AL3" s="242" t="str">
        <f>INTRODUCTION!L11</f>
        <v>Wave_Dir,</v>
      </c>
      <c r="AM3" s="242" t="str">
        <f>INTRODUCTION!M11</f>
        <v>Wave_Hs,</v>
      </c>
      <c r="AN3" s="242" t="str">
        <f>INTRODUCTION!N11</f>
        <v>Wave_Tp,</v>
      </c>
      <c r="AO3" s="242" t="str">
        <f>INTRODUCTION!P11</f>
        <v>Wave_Gamma</v>
      </c>
      <c r="AP3" s="242" t="str">
        <f>INTRODUCTION!Q11</f>
        <v>Wave_Seed,</v>
      </c>
      <c r="AQ3" s="242" t="str">
        <f>INTRODUCTION!R11</f>
        <v>Swell_Hs</v>
      </c>
      <c r="AR3" s="242" t="str">
        <f>INTRODUCTION!S11</f>
        <v>Swell_Tp</v>
      </c>
      <c r="AS3" s="242" t="str">
        <f>INTRODUCTION!U11</f>
        <v>Swell_Gamma</v>
      </c>
      <c r="AT3" s="242" t="str">
        <f>INTRODUCTION!V11</f>
        <v>Swell_Dir</v>
      </c>
      <c r="AU3" s="242" t="str">
        <f>INTRODUCTION!W11</f>
        <v>Swell_Seed</v>
      </c>
      <c r="AV3" s="242" t="str">
        <f>INTRODUCTION!X11</f>
        <v>Cur_Dir,</v>
      </c>
      <c r="AW3" s="242" t="str">
        <f>INTRODUCTION!Y11</f>
        <v>Cur_Spd,</v>
      </c>
      <c r="AX3" s="242" t="str">
        <f>INTRODUCTION!Z11</f>
        <v>GAL_X</v>
      </c>
      <c r="AY3" s="242" t="str">
        <f>INTRODUCTION!AA11</f>
        <v>GAL_Mag</v>
      </c>
      <c r="AZ3" s="242" t="str">
        <f>INTRODUCTION!AB11</f>
        <v>LAL_X</v>
      </c>
      <c r="BA3" s="242" t="str">
        <f>INTRODUCTION!AC11</f>
        <v>LAL_Mag</v>
      </c>
      <c r="BB3" s="242" t="str">
        <f>INTRODUCTION!AD11</f>
        <v>MoorBreak_MLnumber</v>
      </c>
      <c r="BC3" s="242" t="str">
        <f>INTRODUCTION!AE11</f>
        <v>MoorBreak_Time</v>
      </c>
      <c r="BD3" s="242" t="str">
        <f>INTRODUCTION!AF11</f>
        <v>Ballast_Flag</v>
      </c>
      <c r="BE3" s="242" t="str">
        <f>INTRODUCTION!AG11</f>
        <v>Nacyaw</v>
      </c>
      <c r="BF3" s="242" t="str">
        <f>INTRODUCTION!AH11</f>
        <v>RunTime</v>
      </c>
      <c r="BG3" s="242" t="str">
        <f>INTRODUCTION!AI11</f>
        <v>Output_Flag</v>
      </c>
      <c r="BH3" s="242" t="str">
        <f>INTRODUCTION!AJ11</f>
        <v>OutputStats_Flag</v>
      </c>
      <c r="BI3" s="242" t="str">
        <f>INTRODUCTION!AK11</f>
        <v>FAST_Flag</v>
      </c>
      <c r="BJ3" s="242" t="str">
        <f>INTRODUCTION!AL11</f>
        <v>Datfile</v>
      </c>
      <c r="BK3" s="242" t="str">
        <f>INTRODUCTION!AM11</f>
        <v>Run_Flag</v>
      </c>
      <c r="BL3" s="242" t="str">
        <f>INTRODUCTION!AN11</f>
        <v>Save_Sim</v>
      </c>
      <c r="BM3" s="242" t="str">
        <f>INTRODUCTION!AO11</f>
        <v>CutInTime</v>
      </c>
      <c r="BN3" s="242" t="str">
        <f>INTRODUCTION!AP11</f>
        <v>CutOutTime</v>
      </c>
      <c r="BO3" s="242" t="str">
        <f>INTRODUCTION!AQ11</f>
        <v>Time_Origin</v>
      </c>
    </row>
    <row r="4" spans="1:67" ht="67" thickTop="1" thickBot="1" x14ac:dyDescent="0.25">
      <c r="A4" s="39" t="s">
        <v>147</v>
      </c>
      <c r="B4" s="23" t="s">
        <v>148</v>
      </c>
      <c r="C4" s="23" t="s">
        <v>149</v>
      </c>
      <c r="D4" s="23" t="s">
        <v>150</v>
      </c>
      <c r="E4" s="40" t="s">
        <v>151</v>
      </c>
      <c r="F4" s="41" t="s">
        <v>152</v>
      </c>
      <c r="G4" s="23" t="s">
        <v>153</v>
      </c>
      <c r="H4" s="23" t="s">
        <v>154</v>
      </c>
      <c r="I4" s="54" t="s">
        <v>155</v>
      </c>
      <c r="J4" s="54" t="s">
        <v>156</v>
      </c>
      <c r="K4" s="23" t="s">
        <v>157</v>
      </c>
      <c r="L4" s="23" t="s">
        <v>158</v>
      </c>
      <c r="M4" s="553" t="s">
        <v>362</v>
      </c>
      <c r="N4" s="39" t="s">
        <v>159</v>
      </c>
      <c r="O4" s="58" t="s">
        <v>160</v>
      </c>
      <c r="P4" s="58" t="s">
        <v>161</v>
      </c>
      <c r="Q4" s="23" t="s">
        <v>162</v>
      </c>
      <c r="R4" s="23" t="s">
        <v>163</v>
      </c>
      <c r="S4" s="549" t="s">
        <v>165</v>
      </c>
      <c r="T4" s="3" t="s">
        <v>166</v>
      </c>
      <c r="U4" s="64" t="s">
        <v>167</v>
      </c>
      <c r="V4" s="23" t="s">
        <v>168</v>
      </c>
      <c r="W4" s="23" t="s">
        <v>169</v>
      </c>
      <c r="X4" s="41" t="s">
        <v>170</v>
      </c>
      <c r="Y4" s="243"/>
      <c r="Z4" s="244" t="s">
        <v>52</v>
      </c>
      <c r="AB4" s="245" t="str">
        <f>INTRODUCTION!D12</f>
        <v>str</v>
      </c>
      <c r="AC4" s="245" t="str">
        <f>INTRODUCTION!E12</f>
        <v>str</v>
      </c>
      <c r="AD4" s="245" t="str">
        <f>INTRODUCTION!F12</f>
        <v>deg</v>
      </c>
      <c r="AE4" s="245" t="str">
        <f>INTRODUCTION!G12</f>
        <v>m/s</v>
      </c>
      <c r="AF4" s="589" t="s">
        <v>53</v>
      </c>
      <c r="AG4" s="589" t="s">
        <v>53</v>
      </c>
      <c r="AH4" s="589" t="s">
        <v>56</v>
      </c>
      <c r="AI4" s="245" t="str">
        <f>INTRODUCTION!H12</f>
        <v>-</v>
      </c>
      <c r="AJ4" s="245" t="str">
        <f>INTRODUCTION!I12</f>
        <v>-</v>
      </c>
      <c r="AK4" s="245" t="str">
        <f>INTRODUCTION!K12</f>
        <v>m</v>
      </c>
      <c r="AL4" s="245" t="str">
        <f>INTRODUCTION!L12</f>
        <v>deg</v>
      </c>
      <c r="AM4" s="245" t="str">
        <f>INTRODUCTION!M12</f>
        <v>m</v>
      </c>
      <c r="AN4" s="245" t="str">
        <f>INTRODUCTION!N12</f>
        <v>s</v>
      </c>
      <c r="AO4" s="245" t="str">
        <f>INTRODUCTION!P12</f>
        <v>-</v>
      </c>
      <c r="AP4" s="245" t="str">
        <f>INTRODUCTION!Q12</f>
        <v>-</v>
      </c>
      <c r="AQ4" s="245" t="str">
        <f>INTRODUCTION!R12</f>
        <v>m</v>
      </c>
      <c r="AR4" s="245" t="str">
        <f>INTRODUCTION!S12</f>
        <v>s</v>
      </c>
      <c r="AS4" s="245" t="str">
        <f>INTRODUCTION!U12</f>
        <v>-</v>
      </c>
      <c r="AT4" s="245" t="str">
        <f>INTRODUCTION!V12</f>
        <v>deg</v>
      </c>
      <c r="AU4" s="245" t="str">
        <f>INTRODUCTION!W12</f>
        <v>-</v>
      </c>
      <c r="AV4" s="245" t="str">
        <f>INTRODUCTION!X12</f>
        <v>deg</v>
      </c>
      <c r="AW4" s="245" t="str">
        <f>INTRODUCTION!Y12</f>
        <v>m/s</v>
      </c>
      <c r="AX4" s="245" t="str">
        <f>INTRODUCTION!Z12</f>
        <v>m</v>
      </c>
      <c r="AY4" s="245" t="str">
        <f>INTRODUCTION!AA12</f>
        <v>N</v>
      </c>
      <c r="AZ4" s="245" t="str">
        <f>INTRODUCTION!AB12</f>
        <v>m</v>
      </c>
      <c r="BA4" s="245" t="str">
        <f>INTRODUCTION!AC12</f>
        <v>N</v>
      </c>
      <c r="BB4" s="245" t="str">
        <f>INTRODUCTION!AD12</f>
        <v>-</v>
      </c>
      <c r="BC4" s="245" t="str">
        <f>INTRODUCTION!AE12</f>
        <v>s</v>
      </c>
      <c r="BD4" s="245" t="str">
        <f>INTRODUCTION!AF12</f>
        <v>-</v>
      </c>
      <c r="BE4" s="245" t="str">
        <f>INTRODUCTION!AG12</f>
        <v>deg</v>
      </c>
      <c r="BF4" s="245" t="str">
        <f>INTRODUCTION!AH12</f>
        <v>s</v>
      </c>
      <c r="BG4" s="245" t="str">
        <f>INTRODUCTION!AI12</f>
        <v>-</v>
      </c>
      <c r="BH4" s="245" t="str">
        <f>INTRODUCTION!AJ12</f>
        <v>-</v>
      </c>
      <c r="BI4" s="245" t="str">
        <f>INTRODUCTION!AK12</f>
        <v>-</v>
      </c>
      <c r="BJ4" s="245" t="str">
        <f>INTRODUCTION!AL12</f>
        <v>-</v>
      </c>
      <c r="BK4" s="245">
        <f>INTRODUCTION!AM12</f>
        <v>0</v>
      </c>
      <c r="BL4" s="245" t="str">
        <f>INTRODUCTION!AN12</f>
        <v>-</v>
      </c>
      <c r="BM4" s="245" t="str">
        <f>INTRODUCTION!AO12</f>
        <v>s</v>
      </c>
      <c r="BN4" s="245" t="str">
        <f>INTRODUCTION!AP12</f>
        <v>s</v>
      </c>
      <c r="BO4" s="245" t="str">
        <f>INTRODUCTION!AQ12</f>
        <v>-</v>
      </c>
    </row>
    <row r="5" spans="1:67" ht="12" customHeight="1" thickTop="1" thickBot="1" x14ac:dyDescent="0.25">
      <c r="A5" s="42" t="s">
        <v>171</v>
      </c>
      <c r="B5" s="7" t="s">
        <v>171</v>
      </c>
      <c r="C5" s="7" t="s">
        <v>171</v>
      </c>
      <c r="D5" s="7" t="s">
        <v>171</v>
      </c>
      <c r="E5" s="43" t="s">
        <v>171</v>
      </c>
      <c r="F5" s="44" t="s">
        <v>171</v>
      </c>
      <c r="G5" s="7" t="s">
        <v>171</v>
      </c>
      <c r="H5" s="7" t="s">
        <v>172</v>
      </c>
      <c r="I5" s="55" t="s">
        <v>173</v>
      </c>
      <c r="J5" s="55" t="s">
        <v>171</v>
      </c>
      <c r="K5" s="7" t="s">
        <v>171</v>
      </c>
      <c r="L5" s="7" t="s">
        <v>174</v>
      </c>
      <c r="M5" s="7" t="s">
        <v>174</v>
      </c>
      <c r="N5" s="42" t="s">
        <v>171</v>
      </c>
      <c r="O5" s="59" t="s">
        <v>175</v>
      </c>
      <c r="P5" s="59" t="s">
        <v>176</v>
      </c>
      <c r="Q5" s="7" t="s">
        <v>171</v>
      </c>
      <c r="R5" s="7" t="s">
        <v>174</v>
      </c>
      <c r="S5" s="42" t="s">
        <v>171</v>
      </c>
      <c r="T5" s="7" t="s">
        <v>174</v>
      </c>
      <c r="U5" s="60" t="s">
        <v>172</v>
      </c>
      <c r="V5" s="7" t="s">
        <v>176</v>
      </c>
      <c r="W5" s="7" t="s">
        <v>176</v>
      </c>
      <c r="X5" s="44" t="s">
        <v>176</v>
      </c>
      <c r="Y5" s="246"/>
      <c r="Z5" s="247" t="s">
        <v>177</v>
      </c>
      <c r="AF5" s="586"/>
      <c r="AG5" s="586"/>
      <c r="AH5" s="586"/>
      <c r="BD5" s="239" t="s">
        <v>178</v>
      </c>
      <c r="BI5" s="239" t="s">
        <v>179</v>
      </c>
      <c r="BJ5" s="239" t="s">
        <v>180</v>
      </c>
    </row>
    <row r="6" spans="1:67" s="265" customFormat="1" ht="12" customHeight="1" x14ac:dyDescent="0.2">
      <c r="A6" s="257" t="str">
        <f t="shared" ref="A6:A37" si="0">TEXT(B6*10,"00")&amp;TEXT(E6,"00")&amp;TEXT(L6,"000")&amp;TEXT(Q6,"00")</f>
        <v>610000001</v>
      </c>
      <c r="B6" s="258">
        <v>6.1</v>
      </c>
      <c r="C6" s="259" t="s">
        <v>247</v>
      </c>
      <c r="D6" s="258" t="s">
        <v>181</v>
      </c>
      <c r="E6" s="260">
        <v>0</v>
      </c>
      <c r="F6" s="261">
        <v>1.35</v>
      </c>
      <c r="G6" s="258" t="s">
        <v>203</v>
      </c>
      <c r="H6" s="258">
        <f>'Wind Conditions'!$C$37</f>
        <v>34.9</v>
      </c>
      <c r="I6" s="476">
        <f>'Wind Conditions'!$D$40</f>
        <v>0.11573065902578797</v>
      </c>
      <c r="J6" s="262">
        <f>'Wind Conditions'!$C$41</f>
        <v>0.11</v>
      </c>
      <c r="K6" s="258" t="s">
        <v>182</v>
      </c>
      <c r="L6" s="263">
        <v>0</v>
      </c>
      <c r="M6" s="555">
        <f>0</f>
        <v>0</v>
      </c>
      <c r="N6" s="559" t="s">
        <v>204</v>
      </c>
      <c r="O6" s="264">
        <f>VLOOKUP(MOD(180-$L6,360),'Wave and Current Conditions'!$G$33:$I$44,2,TRUE)</f>
        <v>5.69</v>
      </c>
      <c r="P6" s="264">
        <f>VLOOKUP(MOD(180-$L6,360),'Wave and Current Conditions'!$G$33:$I$44,3,TRUE)</f>
        <v>11.9</v>
      </c>
      <c r="Q6" s="258">
        <v>1</v>
      </c>
      <c r="R6" s="258">
        <f t="shared" ref="R6:R37" si="1">L6</f>
        <v>0</v>
      </c>
      <c r="S6" s="569" t="s">
        <v>205</v>
      </c>
      <c r="T6" s="265">
        <f t="shared" ref="T6:T37" si="2">R6</f>
        <v>0</v>
      </c>
      <c r="U6" s="266">
        <f>'Wave and Current Conditions'!$D$100</f>
        <v>0.46</v>
      </c>
      <c r="V6" s="258">
        <v>400</v>
      </c>
      <c r="W6" s="258">
        <v>10800</v>
      </c>
      <c r="X6" s="261">
        <v>0.01</v>
      </c>
      <c r="Y6" s="267"/>
      <c r="Z6" s="268"/>
      <c r="AA6" s="268"/>
      <c r="AB6" s="239" t="str">
        <f t="shared" ref="AB6:AB37" si="3">"'"&amp;A6&amp;"'"</f>
        <v>'610000001'</v>
      </c>
      <c r="AC6" s="316" t="s">
        <v>9</v>
      </c>
      <c r="AD6" s="268">
        <f t="shared" ref="AD6:AD37" si="4">L6</f>
        <v>0</v>
      </c>
      <c r="AE6" s="268">
        <f t="shared" ref="AE6:AE37" si="5">H6</f>
        <v>34.9</v>
      </c>
      <c r="AF6" s="590">
        <f>IF(I6="", -1,I6*H6)</f>
        <v>4.0389999999999997</v>
      </c>
      <c r="AG6" s="587" t="str">
        <f>"'"&amp;G6&amp;"'"</f>
        <v>'EWM'</v>
      </c>
      <c r="AH6" s="580">
        <f>J6</f>
        <v>0.11</v>
      </c>
      <c r="AI6" s="317">
        <v>1</v>
      </c>
      <c r="AJ6" s="239" t="str">
        <f t="shared" ref="AJ6:AJ37" si="6">"'"&amp;K6&amp;"'"</f>
        <v>'A'</v>
      </c>
      <c r="AK6" s="317">
        <v>10</v>
      </c>
      <c r="AL6" s="268">
        <f t="shared" ref="AL6:AL37" si="7">R6</f>
        <v>0</v>
      </c>
      <c r="AM6" s="270">
        <f t="shared" ref="AM6:AM37" si="8">O6</f>
        <v>5.69</v>
      </c>
      <c r="AN6" s="270">
        <f t="shared" ref="AN6:AN37" si="9">P6</f>
        <v>11.9</v>
      </c>
      <c r="AO6" s="268">
        <f t="shared" ref="AO6:AO69" si="10">gamma</f>
        <v>2.4</v>
      </c>
      <c r="AP6" s="268">
        <f t="shared" ref="AP6:AP37" si="11">Q6</f>
        <v>1</v>
      </c>
      <c r="AQ6" s="268">
        <v>0</v>
      </c>
      <c r="AR6" s="268">
        <v>15</v>
      </c>
      <c r="AS6" s="268">
        <f t="shared" ref="AS6:AS69" si="12">gamma</f>
        <v>2.4</v>
      </c>
      <c r="AT6" s="268">
        <v>0</v>
      </c>
      <c r="AU6" s="268">
        <v>0</v>
      </c>
      <c r="AV6" s="239">
        <f t="shared" ref="AV6:AV37" si="13">T6</f>
        <v>0</v>
      </c>
      <c r="AW6" s="268">
        <f t="shared" ref="AW6:AW37" si="14">U6</f>
        <v>0.46</v>
      </c>
      <c r="AX6" s="268" t="s">
        <v>14</v>
      </c>
      <c r="AY6" s="268" t="s">
        <v>15</v>
      </c>
      <c r="AZ6" s="268" t="s">
        <v>14</v>
      </c>
      <c r="BA6" s="268" t="s">
        <v>15</v>
      </c>
      <c r="BB6" s="268">
        <v>0</v>
      </c>
      <c r="BC6" s="268">
        <v>0</v>
      </c>
      <c r="BD6" s="317">
        <v>1</v>
      </c>
      <c r="BE6" s="268">
        <f t="shared" ref="BE6:BE37" si="15">M6</f>
        <v>0</v>
      </c>
      <c r="BF6" s="268">
        <f t="shared" ref="BF6:BF37" si="16">V6+W6</f>
        <v>11200</v>
      </c>
      <c r="BG6" s="268">
        <v>1</v>
      </c>
      <c r="BH6" s="268">
        <v>1</v>
      </c>
      <c r="BI6" s="268">
        <v>1</v>
      </c>
      <c r="BJ6" s="268"/>
      <c r="BK6" s="268">
        <v>1</v>
      </c>
      <c r="BL6" s="268">
        <v>1</v>
      </c>
      <c r="BM6" s="268">
        <f t="shared" ref="BM6:BM37" si="17">V6</f>
        <v>400</v>
      </c>
      <c r="BN6" s="268">
        <f t="shared" ref="BN6:BN69" si="18">BF6</f>
        <v>11200</v>
      </c>
      <c r="BO6" s="268">
        <v>0</v>
      </c>
    </row>
    <row r="7" spans="1:67" s="265" customFormat="1" ht="12" customHeight="1" x14ac:dyDescent="0.2">
      <c r="A7" s="257" t="str">
        <f t="shared" si="0"/>
        <v>610000002</v>
      </c>
      <c r="B7" s="258">
        <v>6.1</v>
      </c>
      <c r="C7" s="259" t="s">
        <v>247</v>
      </c>
      <c r="D7" s="258" t="s">
        <v>181</v>
      </c>
      <c r="E7" s="260">
        <v>0</v>
      </c>
      <c r="F7" s="261">
        <v>1.35</v>
      </c>
      <c r="G7" s="258" t="s">
        <v>203</v>
      </c>
      <c r="H7" s="258">
        <f>'Wind Conditions'!$C$37</f>
        <v>34.9</v>
      </c>
      <c r="I7" s="476">
        <f>'Wind Conditions'!$D$40</f>
        <v>0.11573065902578797</v>
      </c>
      <c r="J7" s="262">
        <f>'Wind Conditions'!$C$41</f>
        <v>0.11</v>
      </c>
      <c r="K7" s="258" t="s">
        <v>91</v>
      </c>
      <c r="L7" s="263">
        <v>0</v>
      </c>
      <c r="M7" s="555">
        <f>0</f>
        <v>0</v>
      </c>
      <c r="N7" s="559" t="s">
        <v>204</v>
      </c>
      <c r="O7" s="264">
        <f>VLOOKUP(MOD(180-$L7,360),'Wave and Current Conditions'!$G$33:$I$44,2,TRUE)</f>
        <v>5.69</v>
      </c>
      <c r="P7" s="264">
        <f>VLOOKUP(MOD(180-$L7,360),'Wave and Current Conditions'!$G$33:$I$44,3,TRUE)</f>
        <v>11.9</v>
      </c>
      <c r="Q7" s="258">
        <v>2</v>
      </c>
      <c r="R7" s="258">
        <f t="shared" si="1"/>
        <v>0</v>
      </c>
      <c r="S7" s="569" t="s">
        <v>205</v>
      </c>
      <c r="T7" s="265">
        <f t="shared" si="2"/>
        <v>0</v>
      </c>
      <c r="U7" s="266">
        <f>'Wave and Current Conditions'!$D$100</f>
        <v>0.46</v>
      </c>
      <c r="V7" s="258">
        <v>400</v>
      </c>
      <c r="W7" s="258">
        <v>10800</v>
      </c>
      <c r="X7" s="261">
        <v>0.01</v>
      </c>
      <c r="Y7" s="267"/>
      <c r="Z7" s="268"/>
      <c r="AA7" s="268"/>
      <c r="AB7" s="239" t="str">
        <f t="shared" si="3"/>
        <v>'610000002'</v>
      </c>
      <c r="AC7" s="269" t="str">
        <f>AC6</f>
        <v>'PAR'</v>
      </c>
      <c r="AD7" s="268">
        <f t="shared" si="4"/>
        <v>0</v>
      </c>
      <c r="AE7" s="268">
        <f t="shared" si="5"/>
        <v>34.9</v>
      </c>
      <c r="AF7" s="590">
        <f t="shared" ref="AF7:AF70" si="19">IF(I7="", -1,I7*H7)</f>
        <v>4.0389999999999997</v>
      </c>
      <c r="AG7" s="587" t="str">
        <f t="shared" ref="AG7:AG70" si="20">"'"&amp;G7&amp;"'"</f>
        <v>'EWM'</v>
      </c>
      <c r="AH7" s="580">
        <f t="shared" ref="AH7:AH70" si="21">J7</f>
        <v>0.11</v>
      </c>
      <c r="AI7" s="268">
        <f>AI6</f>
        <v>1</v>
      </c>
      <c r="AJ7" s="239" t="str">
        <f t="shared" si="6"/>
        <v>'B'</v>
      </c>
      <c r="AK7" s="268">
        <f>AK6</f>
        <v>10</v>
      </c>
      <c r="AL7" s="268">
        <f t="shared" si="7"/>
        <v>0</v>
      </c>
      <c r="AM7" s="270">
        <f t="shared" si="8"/>
        <v>5.69</v>
      </c>
      <c r="AN7" s="270">
        <f t="shared" si="9"/>
        <v>11.9</v>
      </c>
      <c r="AO7" s="268">
        <f t="shared" si="10"/>
        <v>2.4</v>
      </c>
      <c r="AP7" s="268">
        <f t="shared" si="11"/>
        <v>2</v>
      </c>
      <c r="AQ7" s="268">
        <v>0</v>
      </c>
      <c r="AR7" s="268">
        <v>15</v>
      </c>
      <c r="AS7" s="268">
        <f t="shared" si="12"/>
        <v>2.4</v>
      </c>
      <c r="AT7" s="268">
        <v>0</v>
      </c>
      <c r="AU7" s="268">
        <v>0</v>
      </c>
      <c r="AV7" s="239">
        <f t="shared" si="13"/>
        <v>0</v>
      </c>
      <c r="AW7" s="268">
        <f t="shared" si="14"/>
        <v>0.46</v>
      </c>
      <c r="AX7" s="268" t="s">
        <v>14</v>
      </c>
      <c r="AY7" s="268" t="s">
        <v>15</v>
      </c>
      <c r="AZ7" s="268" t="s">
        <v>14</v>
      </c>
      <c r="BA7" s="268" t="s">
        <v>15</v>
      </c>
      <c r="BB7" s="268">
        <v>0</v>
      </c>
      <c r="BC7" s="268">
        <v>0</v>
      </c>
      <c r="BD7" s="268">
        <f>BD6</f>
        <v>1</v>
      </c>
      <c r="BE7" s="268">
        <f t="shared" si="15"/>
        <v>0</v>
      </c>
      <c r="BF7" s="268">
        <f t="shared" si="16"/>
        <v>11200</v>
      </c>
      <c r="BG7" s="268">
        <v>1</v>
      </c>
      <c r="BH7" s="268">
        <v>1</v>
      </c>
      <c r="BI7" s="268">
        <v>1</v>
      </c>
      <c r="BJ7" s="268"/>
      <c r="BK7" s="268">
        <v>1</v>
      </c>
      <c r="BL7" s="268">
        <v>1</v>
      </c>
      <c r="BM7" s="268">
        <f t="shared" si="17"/>
        <v>400</v>
      </c>
      <c r="BN7" s="268">
        <f t="shared" si="18"/>
        <v>11200</v>
      </c>
      <c r="BO7" s="268">
        <v>0</v>
      </c>
    </row>
    <row r="8" spans="1:67" s="272" customFormat="1" ht="12" customHeight="1" x14ac:dyDescent="0.2">
      <c r="A8" s="257" t="str">
        <f t="shared" si="0"/>
        <v>610000003</v>
      </c>
      <c r="B8" s="258">
        <v>6.1</v>
      </c>
      <c r="C8" s="259" t="s">
        <v>247</v>
      </c>
      <c r="D8" s="258" t="s">
        <v>181</v>
      </c>
      <c r="E8" s="260">
        <v>0</v>
      </c>
      <c r="F8" s="261">
        <v>1.35</v>
      </c>
      <c r="G8" s="258" t="s">
        <v>203</v>
      </c>
      <c r="H8" s="258">
        <f>'Wind Conditions'!$C$37</f>
        <v>34.9</v>
      </c>
      <c r="I8" s="476">
        <f>'Wind Conditions'!$D$40</f>
        <v>0.11573065902578797</v>
      </c>
      <c r="J8" s="262">
        <f>'Wind Conditions'!$C$41</f>
        <v>0.11</v>
      </c>
      <c r="K8" s="258" t="s">
        <v>186</v>
      </c>
      <c r="L8" s="263">
        <v>0</v>
      </c>
      <c r="M8" s="555">
        <f>0</f>
        <v>0</v>
      </c>
      <c r="N8" s="559" t="s">
        <v>204</v>
      </c>
      <c r="O8" s="264">
        <f>VLOOKUP(MOD(180-$L8,360),'Wave and Current Conditions'!$G$33:$I$44,2,TRUE)</f>
        <v>5.69</v>
      </c>
      <c r="P8" s="264">
        <f>VLOOKUP(MOD(180-$L8,360),'Wave and Current Conditions'!$G$33:$I$44,3,TRUE)</f>
        <v>11.9</v>
      </c>
      <c r="Q8" s="258">
        <v>3</v>
      </c>
      <c r="R8" s="258">
        <f t="shared" si="1"/>
        <v>0</v>
      </c>
      <c r="S8" s="569" t="s">
        <v>205</v>
      </c>
      <c r="T8" s="265">
        <f t="shared" si="2"/>
        <v>0</v>
      </c>
      <c r="U8" s="266">
        <f>'Wave and Current Conditions'!$D$100</f>
        <v>0.46</v>
      </c>
      <c r="V8" s="258">
        <v>400</v>
      </c>
      <c r="W8" s="258">
        <v>10800</v>
      </c>
      <c r="X8" s="261">
        <v>0.01</v>
      </c>
      <c r="Y8" s="267"/>
      <c r="Z8" s="271"/>
      <c r="AA8" s="271"/>
      <c r="AB8" s="239" t="str">
        <f t="shared" si="3"/>
        <v>'610000003'</v>
      </c>
      <c r="AC8" s="269" t="str">
        <f t="shared" ref="AC8:AC71" si="22">AC7</f>
        <v>'PAR'</v>
      </c>
      <c r="AD8" s="268">
        <f t="shared" si="4"/>
        <v>0</v>
      </c>
      <c r="AE8" s="268">
        <f t="shared" si="5"/>
        <v>34.9</v>
      </c>
      <c r="AF8" s="590">
        <f t="shared" si="19"/>
        <v>4.0389999999999997</v>
      </c>
      <c r="AG8" s="587" t="str">
        <f t="shared" si="20"/>
        <v>'EWM'</v>
      </c>
      <c r="AH8" s="580">
        <f t="shared" si="21"/>
        <v>0.11</v>
      </c>
      <c r="AI8" s="268">
        <f t="shared" ref="AI8:AI71" si="23">AI7</f>
        <v>1</v>
      </c>
      <c r="AJ8" s="239" t="str">
        <f t="shared" si="6"/>
        <v>'C'</v>
      </c>
      <c r="AK8" s="268">
        <f t="shared" ref="AK8:AK71" si="24">AK7</f>
        <v>10</v>
      </c>
      <c r="AL8" s="268">
        <f t="shared" si="7"/>
        <v>0</v>
      </c>
      <c r="AM8" s="270">
        <f t="shared" si="8"/>
        <v>5.69</v>
      </c>
      <c r="AN8" s="270">
        <f t="shared" si="9"/>
        <v>11.9</v>
      </c>
      <c r="AO8" s="268">
        <f t="shared" si="10"/>
        <v>2.4</v>
      </c>
      <c r="AP8" s="268">
        <f t="shared" si="11"/>
        <v>3</v>
      </c>
      <c r="AQ8" s="268">
        <v>0</v>
      </c>
      <c r="AR8" s="268">
        <v>15</v>
      </c>
      <c r="AS8" s="268">
        <f t="shared" si="12"/>
        <v>2.4</v>
      </c>
      <c r="AT8" s="268">
        <v>0</v>
      </c>
      <c r="AU8" s="268">
        <v>0</v>
      </c>
      <c r="AV8" s="239">
        <f t="shared" si="13"/>
        <v>0</v>
      </c>
      <c r="AW8" s="268">
        <f t="shared" si="14"/>
        <v>0.46</v>
      </c>
      <c r="AX8" s="268" t="s">
        <v>14</v>
      </c>
      <c r="AY8" s="268" t="s">
        <v>15</v>
      </c>
      <c r="AZ8" s="268" t="s">
        <v>14</v>
      </c>
      <c r="BA8" s="268" t="s">
        <v>15</v>
      </c>
      <c r="BB8" s="268">
        <v>0</v>
      </c>
      <c r="BC8" s="268">
        <v>0</v>
      </c>
      <c r="BD8" s="268">
        <f t="shared" ref="BD8:BD71" si="25">BD7</f>
        <v>1</v>
      </c>
      <c r="BE8" s="268">
        <f t="shared" si="15"/>
        <v>0</v>
      </c>
      <c r="BF8" s="268">
        <f t="shared" si="16"/>
        <v>11200</v>
      </c>
      <c r="BG8" s="268">
        <v>1</v>
      </c>
      <c r="BH8" s="268">
        <v>1</v>
      </c>
      <c r="BI8" s="268">
        <v>1</v>
      </c>
      <c r="BJ8" s="268"/>
      <c r="BK8" s="268">
        <v>1</v>
      </c>
      <c r="BL8" s="268">
        <v>1</v>
      </c>
      <c r="BM8" s="268">
        <f t="shared" si="17"/>
        <v>400</v>
      </c>
      <c r="BN8" s="268">
        <f t="shared" si="18"/>
        <v>11200</v>
      </c>
      <c r="BO8" s="268">
        <v>0</v>
      </c>
    </row>
    <row r="9" spans="1:67" s="265" customFormat="1" ht="12" customHeight="1" x14ac:dyDescent="0.2">
      <c r="A9" s="257" t="str">
        <f t="shared" si="0"/>
        <v>610000004</v>
      </c>
      <c r="B9" s="258">
        <v>6.1</v>
      </c>
      <c r="C9" s="259" t="s">
        <v>247</v>
      </c>
      <c r="D9" s="258" t="s">
        <v>181</v>
      </c>
      <c r="E9" s="260">
        <v>0</v>
      </c>
      <c r="F9" s="261">
        <v>1.35</v>
      </c>
      <c r="G9" s="258" t="s">
        <v>203</v>
      </c>
      <c r="H9" s="258">
        <f>'Wind Conditions'!$C$37</f>
        <v>34.9</v>
      </c>
      <c r="I9" s="476">
        <f>'Wind Conditions'!$D$40</f>
        <v>0.11573065902578797</v>
      </c>
      <c r="J9" s="262">
        <f>'Wind Conditions'!$C$41</f>
        <v>0.11</v>
      </c>
      <c r="K9" s="258" t="s">
        <v>187</v>
      </c>
      <c r="L9" s="263">
        <v>0</v>
      </c>
      <c r="M9" s="555">
        <f>0</f>
        <v>0</v>
      </c>
      <c r="N9" s="559" t="s">
        <v>204</v>
      </c>
      <c r="O9" s="264">
        <f>VLOOKUP(MOD(180-$L9,360),'Wave and Current Conditions'!$G$33:$I$44,2,TRUE)</f>
        <v>5.69</v>
      </c>
      <c r="P9" s="264">
        <f>VLOOKUP(MOD(180-$L9,360),'Wave and Current Conditions'!$G$33:$I$44,3,TRUE)</f>
        <v>11.9</v>
      </c>
      <c r="Q9" s="258">
        <v>4</v>
      </c>
      <c r="R9" s="258">
        <f t="shared" si="1"/>
        <v>0</v>
      </c>
      <c r="S9" s="569" t="s">
        <v>205</v>
      </c>
      <c r="T9" s="265">
        <f t="shared" si="2"/>
        <v>0</v>
      </c>
      <c r="U9" s="266">
        <f>'Wave and Current Conditions'!$D$100</f>
        <v>0.46</v>
      </c>
      <c r="V9" s="258">
        <v>400</v>
      </c>
      <c r="W9" s="258">
        <v>10800</v>
      </c>
      <c r="X9" s="261">
        <v>0.01</v>
      </c>
      <c r="Y9" s="267"/>
      <c r="Z9" s="268"/>
      <c r="AA9" s="268"/>
      <c r="AB9" s="239" t="str">
        <f t="shared" si="3"/>
        <v>'610000004'</v>
      </c>
      <c r="AC9" s="269" t="str">
        <f t="shared" si="22"/>
        <v>'PAR'</v>
      </c>
      <c r="AD9" s="268">
        <f t="shared" si="4"/>
        <v>0</v>
      </c>
      <c r="AE9" s="268">
        <f t="shared" si="5"/>
        <v>34.9</v>
      </c>
      <c r="AF9" s="590">
        <f t="shared" si="19"/>
        <v>4.0389999999999997</v>
      </c>
      <c r="AG9" s="587" t="str">
        <f t="shared" si="20"/>
        <v>'EWM'</v>
      </c>
      <c r="AH9" s="580">
        <f t="shared" si="21"/>
        <v>0.11</v>
      </c>
      <c r="AI9" s="268">
        <f t="shared" si="23"/>
        <v>1</v>
      </c>
      <c r="AJ9" s="239" t="str">
        <f t="shared" si="6"/>
        <v>'D'</v>
      </c>
      <c r="AK9" s="268">
        <f t="shared" si="24"/>
        <v>10</v>
      </c>
      <c r="AL9" s="268">
        <f t="shared" si="7"/>
        <v>0</v>
      </c>
      <c r="AM9" s="270">
        <f t="shared" si="8"/>
        <v>5.69</v>
      </c>
      <c r="AN9" s="270">
        <f t="shared" si="9"/>
        <v>11.9</v>
      </c>
      <c r="AO9" s="268">
        <f t="shared" si="10"/>
        <v>2.4</v>
      </c>
      <c r="AP9" s="268">
        <f t="shared" si="11"/>
        <v>4</v>
      </c>
      <c r="AQ9" s="268">
        <v>0</v>
      </c>
      <c r="AR9" s="268">
        <v>15</v>
      </c>
      <c r="AS9" s="268">
        <f t="shared" si="12"/>
        <v>2.4</v>
      </c>
      <c r="AT9" s="268">
        <v>0</v>
      </c>
      <c r="AU9" s="268">
        <v>0</v>
      </c>
      <c r="AV9" s="239">
        <f t="shared" si="13"/>
        <v>0</v>
      </c>
      <c r="AW9" s="268">
        <f t="shared" si="14"/>
        <v>0.46</v>
      </c>
      <c r="AX9" s="268" t="s">
        <v>14</v>
      </c>
      <c r="AY9" s="268" t="s">
        <v>15</v>
      </c>
      <c r="AZ9" s="268" t="s">
        <v>14</v>
      </c>
      <c r="BA9" s="268" t="s">
        <v>15</v>
      </c>
      <c r="BB9" s="268">
        <v>0</v>
      </c>
      <c r="BC9" s="268">
        <v>0</v>
      </c>
      <c r="BD9" s="268">
        <f t="shared" si="25"/>
        <v>1</v>
      </c>
      <c r="BE9" s="268">
        <f t="shared" si="15"/>
        <v>0</v>
      </c>
      <c r="BF9" s="268">
        <f t="shared" si="16"/>
        <v>11200</v>
      </c>
      <c r="BG9" s="268">
        <v>1</v>
      </c>
      <c r="BH9" s="268">
        <v>1</v>
      </c>
      <c r="BI9" s="268">
        <v>1</v>
      </c>
      <c r="BJ9" s="268"/>
      <c r="BK9" s="268">
        <v>1</v>
      </c>
      <c r="BL9" s="268">
        <v>1</v>
      </c>
      <c r="BM9" s="268">
        <f t="shared" si="17"/>
        <v>400</v>
      </c>
      <c r="BN9" s="268">
        <f t="shared" si="18"/>
        <v>11200</v>
      </c>
      <c r="BO9" s="268">
        <v>0</v>
      </c>
    </row>
    <row r="10" spans="1:67" s="265" customFormat="1" ht="12" customHeight="1" x14ac:dyDescent="0.2">
      <c r="A10" s="257" t="str">
        <f t="shared" si="0"/>
        <v>610000005</v>
      </c>
      <c r="B10" s="258">
        <v>6.1</v>
      </c>
      <c r="C10" s="259" t="s">
        <v>247</v>
      </c>
      <c r="D10" s="258" t="s">
        <v>181</v>
      </c>
      <c r="E10" s="260">
        <v>0</v>
      </c>
      <c r="F10" s="261">
        <v>1.35</v>
      </c>
      <c r="G10" s="258" t="s">
        <v>203</v>
      </c>
      <c r="H10" s="258">
        <f>'Wind Conditions'!$C$37</f>
        <v>34.9</v>
      </c>
      <c r="I10" s="476">
        <f>'Wind Conditions'!$D$40</f>
        <v>0.11573065902578797</v>
      </c>
      <c r="J10" s="262">
        <f>'Wind Conditions'!$C$41</f>
        <v>0.11</v>
      </c>
      <c r="K10" s="258" t="s">
        <v>188</v>
      </c>
      <c r="L10" s="263">
        <v>0</v>
      </c>
      <c r="M10" s="555">
        <f>0</f>
        <v>0</v>
      </c>
      <c r="N10" s="559" t="s">
        <v>204</v>
      </c>
      <c r="O10" s="264">
        <f>VLOOKUP(MOD(180-$L10,360),'Wave and Current Conditions'!$G$33:$I$44,2,TRUE)</f>
        <v>5.69</v>
      </c>
      <c r="P10" s="264">
        <f>VLOOKUP(MOD(180-$L10,360),'Wave and Current Conditions'!$G$33:$I$44,3,TRUE)</f>
        <v>11.9</v>
      </c>
      <c r="Q10" s="258">
        <v>5</v>
      </c>
      <c r="R10" s="258">
        <f t="shared" si="1"/>
        <v>0</v>
      </c>
      <c r="S10" s="569" t="s">
        <v>205</v>
      </c>
      <c r="T10" s="265">
        <f t="shared" si="2"/>
        <v>0</v>
      </c>
      <c r="U10" s="266">
        <f>'Wave and Current Conditions'!$D$100</f>
        <v>0.46</v>
      </c>
      <c r="V10" s="258">
        <v>400</v>
      </c>
      <c r="W10" s="258">
        <v>10800</v>
      </c>
      <c r="X10" s="261">
        <v>0.01</v>
      </c>
      <c r="Y10" s="267"/>
      <c r="Z10" s="268"/>
      <c r="AA10" s="268"/>
      <c r="AB10" s="239" t="str">
        <f t="shared" si="3"/>
        <v>'610000005'</v>
      </c>
      <c r="AC10" s="269" t="str">
        <f t="shared" si="22"/>
        <v>'PAR'</v>
      </c>
      <c r="AD10" s="268">
        <f t="shared" si="4"/>
        <v>0</v>
      </c>
      <c r="AE10" s="268">
        <f t="shared" si="5"/>
        <v>34.9</v>
      </c>
      <c r="AF10" s="590">
        <f t="shared" si="19"/>
        <v>4.0389999999999997</v>
      </c>
      <c r="AG10" s="587" t="str">
        <f t="shared" si="20"/>
        <v>'EWM'</v>
      </c>
      <c r="AH10" s="580">
        <f t="shared" si="21"/>
        <v>0.11</v>
      </c>
      <c r="AI10" s="268">
        <f t="shared" si="23"/>
        <v>1</v>
      </c>
      <c r="AJ10" s="239" t="str">
        <f t="shared" si="6"/>
        <v>'E'</v>
      </c>
      <c r="AK10" s="268">
        <f t="shared" si="24"/>
        <v>10</v>
      </c>
      <c r="AL10" s="268">
        <f t="shared" si="7"/>
        <v>0</v>
      </c>
      <c r="AM10" s="270">
        <f t="shared" si="8"/>
        <v>5.69</v>
      </c>
      <c r="AN10" s="270">
        <f t="shared" si="9"/>
        <v>11.9</v>
      </c>
      <c r="AO10" s="268">
        <f t="shared" si="10"/>
        <v>2.4</v>
      </c>
      <c r="AP10" s="268">
        <f t="shared" si="11"/>
        <v>5</v>
      </c>
      <c r="AQ10" s="268">
        <v>0</v>
      </c>
      <c r="AR10" s="268">
        <v>15</v>
      </c>
      <c r="AS10" s="268">
        <f t="shared" si="12"/>
        <v>2.4</v>
      </c>
      <c r="AT10" s="268">
        <v>0</v>
      </c>
      <c r="AU10" s="268">
        <v>0</v>
      </c>
      <c r="AV10" s="239">
        <f t="shared" si="13"/>
        <v>0</v>
      </c>
      <c r="AW10" s="268">
        <f t="shared" si="14"/>
        <v>0.46</v>
      </c>
      <c r="AX10" s="268" t="s">
        <v>14</v>
      </c>
      <c r="AY10" s="268" t="s">
        <v>15</v>
      </c>
      <c r="AZ10" s="268" t="s">
        <v>14</v>
      </c>
      <c r="BA10" s="268" t="s">
        <v>15</v>
      </c>
      <c r="BB10" s="268">
        <v>0</v>
      </c>
      <c r="BC10" s="268">
        <v>0</v>
      </c>
      <c r="BD10" s="268">
        <f t="shared" si="25"/>
        <v>1</v>
      </c>
      <c r="BE10" s="268">
        <f t="shared" si="15"/>
        <v>0</v>
      </c>
      <c r="BF10" s="268">
        <f t="shared" si="16"/>
        <v>11200</v>
      </c>
      <c r="BG10" s="268">
        <v>1</v>
      </c>
      <c r="BH10" s="268">
        <v>1</v>
      </c>
      <c r="BI10" s="268">
        <v>1</v>
      </c>
      <c r="BJ10" s="268"/>
      <c r="BK10" s="268">
        <v>1</v>
      </c>
      <c r="BL10" s="268">
        <v>1</v>
      </c>
      <c r="BM10" s="268">
        <f t="shared" si="17"/>
        <v>400</v>
      </c>
      <c r="BN10" s="268">
        <f t="shared" si="18"/>
        <v>11200</v>
      </c>
      <c r="BO10" s="268">
        <v>0</v>
      </c>
    </row>
    <row r="11" spans="1:67" s="272" customFormat="1" ht="12" customHeight="1" x14ac:dyDescent="0.2">
      <c r="A11" s="273" t="str">
        <f t="shared" si="0"/>
        <v>610000006</v>
      </c>
      <c r="B11" s="258">
        <v>6.1</v>
      </c>
      <c r="C11" s="259" t="s">
        <v>247</v>
      </c>
      <c r="D11" s="258" t="s">
        <v>181</v>
      </c>
      <c r="E11" s="274">
        <v>0</v>
      </c>
      <c r="F11" s="261">
        <v>1.35</v>
      </c>
      <c r="G11" s="258" t="s">
        <v>203</v>
      </c>
      <c r="H11" s="258">
        <f>'Wind Conditions'!$C$37</f>
        <v>34.9</v>
      </c>
      <c r="I11" s="476">
        <f>'Wind Conditions'!$D$40</f>
        <v>0.11573065902578797</v>
      </c>
      <c r="J11" s="262">
        <f>'Wind Conditions'!$C$41</f>
        <v>0.11</v>
      </c>
      <c r="K11" s="275" t="s">
        <v>190</v>
      </c>
      <c r="L11" s="276">
        <v>0</v>
      </c>
      <c r="M11" s="555">
        <f>0</f>
        <v>0</v>
      </c>
      <c r="N11" s="560" t="s">
        <v>204</v>
      </c>
      <c r="O11" s="264">
        <f>VLOOKUP(MOD(180-$L11,360),'Wave and Current Conditions'!$G$33:$I$44,2,TRUE)</f>
        <v>5.69</v>
      </c>
      <c r="P11" s="264">
        <f>VLOOKUP(MOD(180-$L11,360),'Wave and Current Conditions'!$G$33:$I$44,3,TRUE)</f>
        <v>11.9</v>
      </c>
      <c r="Q11" s="275">
        <v>6</v>
      </c>
      <c r="R11" s="275">
        <f t="shared" si="1"/>
        <v>0</v>
      </c>
      <c r="S11" s="569" t="s">
        <v>205</v>
      </c>
      <c r="T11" s="272">
        <f t="shared" si="2"/>
        <v>0</v>
      </c>
      <c r="U11" s="266">
        <f>'Wave and Current Conditions'!$D$100</f>
        <v>0.46</v>
      </c>
      <c r="V11" s="258">
        <v>400</v>
      </c>
      <c r="W11" s="258">
        <v>10800</v>
      </c>
      <c r="X11" s="277">
        <v>0.01</v>
      </c>
      <c r="Y11" s="278"/>
      <c r="Z11" s="271"/>
      <c r="AA11" s="271"/>
      <c r="AB11" s="239" t="str">
        <f t="shared" si="3"/>
        <v>'610000006'</v>
      </c>
      <c r="AC11" s="269" t="str">
        <f t="shared" si="22"/>
        <v>'PAR'</v>
      </c>
      <c r="AD11" s="268">
        <f t="shared" si="4"/>
        <v>0</v>
      </c>
      <c r="AE11" s="268">
        <f t="shared" si="5"/>
        <v>34.9</v>
      </c>
      <c r="AF11" s="590">
        <f t="shared" si="19"/>
        <v>4.0389999999999997</v>
      </c>
      <c r="AG11" s="587" t="str">
        <f t="shared" si="20"/>
        <v>'EWM'</v>
      </c>
      <c r="AH11" s="580">
        <f t="shared" si="21"/>
        <v>0.11</v>
      </c>
      <c r="AI11" s="268">
        <f t="shared" si="23"/>
        <v>1</v>
      </c>
      <c r="AJ11" s="239" t="str">
        <f t="shared" si="6"/>
        <v>'F'</v>
      </c>
      <c r="AK11" s="268">
        <f t="shared" si="24"/>
        <v>10</v>
      </c>
      <c r="AL11" s="268">
        <f t="shared" si="7"/>
        <v>0</v>
      </c>
      <c r="AM11" s="270">
        <f t="shared" si="8"/>
        <v>5.69</v>
      </c>
      <c r="AN11" s="270">
        <f t="shared" si="9"/>
        <v>11.9</v>
      </c>
      <c r="AO11" s="268">
        <f t="shared" si="10"/>
        <v>2.4</v>
      </c>
      <c r="AP11" s="268">
        <f t="shared" si="11"/>
        <v>6</v>
      </c>
      <c r="AQ11" s="268">
        <v>0</v>
      </c>
      <c r="AR11" s="268">
        <v>15</v>
      </c>
      <c r="AS11" s="268">
        <f t="shared" si="12"/>
        <v>2.4</v>
      </c>
      <c r="AT11" s="268">
        <v>0</v>
      </c>
      <c r="AU11" s="268">
        <v>0</v>
      </c>
      <c r="AV11" s="239">
        <f t="shared" si="13"/>
        <v>0</v>
      </c>
      <c r="AW11" s="268">
        <f t="shared" si="14"/>
        <v>0.46</v>
      </c>
      <c r="AX11" s="268" t="s">
        <v>14</v>
      </c>
      <c r="AY11" s="268" t="s">
        <v>15</v>
      </c>
      <c r="AZ11" s="268" t="s">
        <v>14</v>
      </c>
      <c r="BA11" s="268" t="s">
        <v>15</v>
      </c>
      <c r="BB11" s="268">
        <v>0</v>
      </c>
      <c r="BC11" s="268">
        <v>0</v>
      </c>
      <c r="BD11" s="268">
        <f t="shared" si="25"/>
        <v>1</v>
      </c>
      <c r="BE11" s="268">
        <f t="shared" si="15"/>
        <v>0</v>
      </c>
      <c r="BF11" s="268">
        <f t="shared" si="16"/>
        <v>11200</v>
      </c>
      <c r="BG11" s="268">
        <v>1</v>
      </c>
      <c r="BH11" s="268">
        <v>1</v>
      </c>
      <c r="BI11" s="268">
        <v>1</v>
      </c>
      <c r="BJ11" s="268"/>
      <c r="BK11" s="268">
        <v>1</v>
      </c>
      <c r="BL11" s="268">
        <v>1</v>
      </c>
      <c r="BM11" s="268">
        <f t="shared" si="17"/>
        <v>400</v>
      </c>
      <c r="BN11" s="268">
        <f t="shared" si="18"/>
        <v>11200</v>
      </c>
      <c r="BO11" s="268">
        <v>0</v>
      </c>
    </row>
    <row r="12" spans="1:67" s="265" customFormat="1" ht="12" customHeight="1" x14ac:dyDescent="0.2">
      <c r="A12" s="257" t="str">
        <f t="shared" si="0"/>
        <v>610003007</v>
      </c>
      <c r="B12" s="258">
        <v>6.1</v>
      </c>
      <c r="C12" s="259" t="s">
        <v>247</v>
      </c>
      <c r="D12" s="258" t="s">
        <v>181</v>
      </c>
      <c r="E12" s="260">
        <v>0</v>
      </c>
      <c r="F12" s="261">
        <v>1.35</v>
      </c>
      <c r="G12" s="258" t="s">
        <v>203</v>
      </c>
      <c r="H12" s="258">
        <f>'Wind Conditions'!$C$37</f>
        <v>34.9</v>
      </c>
      <c r="I12" s="476">
        <f>'Wind Conditions'!$D$40</f>
        <v>0.11573065902578797</v>
      </c>
      <c r="J12" s="262">
        <f>'Wind Conditions'!$C$41</f>
        <v>0.11</v>
      </c>
      <c r="K12" s="258" t="s">
        <v>182</v>
      </c>
      <c r="L12" s="263">
        <v>30</v>
      </c>
      <c r="M12" s="555">
        <f>0</f>
        <v>0</v>
      </c>
      <c r="N12" s="559" t="s">
        <v>204</v>
      </c>
      <c r="O12" s="264">
        <f>VLOOKUP(MOD(180-$L12,360),'Wave and Current Conditions'!$G$33:$I$44,2,TRUE)</f>
        <v>5.37</v>
      </c>
      <c r="P12" s="264">
        <f>VLOOKUP(MOD(180-$L12,360),'Wave and Current Conditions'!$G$33:$I$44,3,TRUE)</f>
        <v>11.9</v>
      </c>
      <c r="Q12" s="258">
        <v>7</v>
      </c>
      <c r="R12" s="258">
        <f t="shared" si="1"/>
        <v>30</v>
      </c>
      <c r="S12" s="569" t="s">
        <v>205</v>
      </c>
      <c r="T12" s="265">
        <f t="shared" si="2"/>
        <v>30</v>
      </c>
      <c r="U12" s="266">
        <f>'Wave and Current Conditions'!$D$100</f>
        <v>0.46</v>
      </c>
      <c r="V12" s="258">
        <v>400</v>
      </c>
      <c r="W12" s="258">
        <v>10800</v>
      </c>
      <c r="X12" s="261">
        <v>0.01</v>
      </c>
      <c r="Y12" s="267"/>
      <c r="Z12" s="268"/>
      <c r="AA12" s="268"/>
      <c r="AB12" s="239" t="str">
        <f t="shared" si="3"/>
        <v>'610003007'</v>
      </c>
      <c r="AC12" s="269" t="str">
        <f t="shared" si="22"/>
        <v>'PAR'</v>
      </c>
      <c r="AD12" s="268">
        <f t="shared" si="4"/>
        <v>30</v>
      </c>
      <c r="AE12" s="268">
        <f t="shared" si="5"/>
        <v>34.9</v>
      </c>
      <c r="AF12" s="590">
        <f t="shared" si="19"/>
        <v>4.0389999999999997</v>
      </c>
      <c r="AG12" s="587" t="str">
        <f t="shared" si="20"/>
        <v>'EWM'</v>
      </c>
      <c r="AH12" s="580">
        <f t="shared" si="21"/>
        <v>0.11</v>
      </c>
      <c r="AI12" s="268">
        <f t="shared" si="23"/>
        <v>1</v>
      </c>
      <c r="AJ12" s="239" t="str">
        <f t="shared" si="6"/>
        <v>'A'</v>
      </c>
      <c r="AK12" s="268">
        <f t="shared" si="24"/>
        <v>10</v>
      </c>
      <c r="AL12" s="268">
        <f t="shared" si="7"/>
        <v>30</v>
      </c>
      <c r="AM12" s="270">
        <f t="shared" si="8"/>
        <v>5.37</v>
      </c>
      <c r="AN12" s="270">
        <f t="shared" si="9"/>
        <v>11.9</v>
      </c>
      <c r="AO12" s="268">
        <f t="shared" si="10"/>
        <v>2.4</v>
      </c>
      <c r="AP12" s="268">
        <f t="shared" si="11"/>
        <v>7</v>
      </c>
      <c r="AQ12" s="268">
        <v>0</v>
      </c>
      <c r="AR12" s="268">
        <v>15</v>
      </c>
      <c r="AS12" s="268">
        <f t="shared" si="12"/>
        <v>2.4</v>
      </c>
      <c r="AT12" s="268">
        <v>0</v>
      </c>
      <c r="AU12" s="268">
        <v>0</v>
      </c>
      <c r="AV12" s="239">
        <f t="shared" si="13"/>
        <v>30</v>
      </c>
      <c r="AW12" s="268">
        <f t="shared" si="14"/>
        <v>0.46</v>
      </c>
      <c r="AX12" s="268" t="s">
        <v>14</v>
      </c>
      <c r="AY12" s="268" t="s">
        <v>15</v>
      </c>
      <c r="AZ12" s="268" t="s">
        <v>14</v>
      </c>
      <c r="BA12" s="268" t="s">
        <v>15</v>
      </c>
      <c r="BB12" s="268">
        <v>0</v>
      </c>
      <c r="BC12" s="268">
        <v>0</v>
      </c>
      <c r="BD12" s="268">
        <f t="shared" si="25"/>
        <v>1</v>
      </c>
      <c r="BE12" s="268">
        <f t="shared" si="15"/>
        <v>0</v>
      </c>
      <c r="BF12" s="268">
        <f t="shared" si="16"/>
        <v>11200</v>
      </c>
      <c r="BG12" s="268">
        <v>1</v>
      </c>
      <c r="BH12" s="268">
        <v>1</v>
      </c>
      <c r="BI12" s="268">
        <v>1</v>
      </c>
      <c r="BJ12" s="268"/>
      <c r="BK12" s="268">
        <v>1</v>
      </c>
      <c r="BL12" s="268">
        <v>1</v>
      </c>
      <c r="BM12" s="268">
        <f t="shared" si="17"/>
        <v>400</v>
      </c>
      <c r="BN12" s="268">
        <f t="shared" si="18"/>
        <v>11200</v>
      </c>
      <c r="BO12" s="268">
        <v>0</v>
      </c>
    </row>
    <row r="13" spans="1:67" s="265" customFormat="1" ht="12" customHeight="1" x14ac:dyDescent="0.2">
      <c r="A13" s="257" t="str">
        <f t="shared" si="0"/>
        <v>610003008</v>
      </c>
      <c r="B13" s="258">
        <v>6.1</v>
      </c>
      <c r="C13" s="259" t="s">
        <v>247</v>
      </c>
      <c r="D13" s="258" t="s">
        <v>181</v>
      </c>
      <c r="E13" s="260">
        <v>0</v>
      </c>
      <c r="F13" s="261">
        <v>1.35</v>
      </c>
      <c r="G13" s="258" t="s">
        <v>203</v>
      </c>
      <c r="H13" s="258">
        <f>'Wind Conditions'!$C$37</f>
        <v>34.9</v>
      </c>
      <c r="I13" s="476">
        <f>'Wind Conditions'!$D$40</f>
        <v>0.11573065902578797</v>
      </c>
      <c r="J13" s="262">
        <f>'Wind Conditions'!$C$41</f>
        <v>0.11</v>
      </c>
      <c r="K13" s="258" t="s">
        <v>91</v>
      </c>
      <c r="L13" s="263">
        <v>30</v>
      </c>
      <c r="M13" s="555">
        <f>0</f>
        <v>0</v>
      </c>
      <c r="N13" s="559" t="s">
        <v>204</v>
      </c>
      <c r="O13" s="264">
        <f>VLOOKUP(MOD(180-$L13,360),'Wave and Current Conditions'!$G$33:$I$44,2,TRUE)</f>
        <v>5.37</v>
      </c>
      <c r="P13" s="264">
        <f>VLOOKUP(MOD(180-$L13,360),'Wave and Current Conditions'!$G$33:$I$44,3,TRUE)</f>
        <v>11.9</v>
      </c>
      <c r="Q13" s="258">
        <v>8</v>
      </c>
      <c r="R13" s="258">
        <f t="shared" si="1"/>
        <v>30</v>
      </c>
      <c r="S13" s="569" t="s">
        <v>205</v>
      </c>
      <c r="T13" s="265">
        <f t="shared" si="2"/>
        <v>30</v>
      </c>
      <c r="U13" s="266">
        <f>'Wave and Current Conditions'!$D$100</f>
        <v>0.46</v>
      </c>
      <c r="V13" s="258">
        <v>400</v>
      </c>
      <c r="W13" s="258">
        <v>10800</v>
      </c>
      <c r="X13" s="261">
        <v>0.01</v>
      </c>
      <c r="Y13" s="267"/>
      <c r="Z13" s="268"/>
      <c r="AA13" s="268"/>
      <c r="AB13" s="239" t="str">
        <f t="shared" si="3"/>
        <v>'610003008'</v>
      </c>
      <c r="AC13" s="269" t="str">
        <f t="shared" si="22"/>
        <v>'PAR'</v>
      </c>
      <c r="AD13" s="268">
        <f t="shared" si="4"/>
        <v>30</v>
      </c>
      <c r="AE13" s="268">
        <f t="shared" si="5"/>
        <v>34.9</v>
      </c>
      <c r="AF13" s="590">
        <f t="shared" si="19"/>
        <v>4.0389999999999997</v>
      </c>
      <c r="AG13" s="587" t="str">
        <f t="shared" si="20"/>
        <v>'EWM'</v>
      </c>
      <c r="AH13" s="580">
        <f t="shared" si="21"/>
        <v>0.11</v>
      </c>
      <c r="AI13" s="268">
        <f t="shared" si="23"/>
        <v>1</v>
      </c>
      <c r="AJ13" s="239" t="str">
        <f t="shared" si="6"/>
        <v>'B'</v>
      </c>
      <c r="AK13" s="268">
        <f t="shared" si="24"/>
        <v>10</v>
      </c>
      <c r="AL13" s="268">
        <f t="shared" si="7"/>
        <v>30</v>
      </c>
      <c r="AM13" s="270">
        <f t="shared" si="8"/>
        <v>5.37</v>
      </c>
      <c r="AN13" s="270">
        <f t="shared" si="9"/>
        <v>11.9</v>
      </c>
      <c r="AO13" s="268">
        <f t="shared" si="10"/>
        <v>2.4</v>
      </c>
      <c r="AP13" s="268">
        <f t="shared" si="11"/>
        <v>8</v>
      </c>
      <c r="AQ13" s="268">
        <v>0</v>
      </c>
      <c r="AR13" s="268">
        <v>15</v>
      </c>
      <c r="AS13" s="268">
        <f t="shared" si="12"/>
        <v>2.4</v>
      </c>
      <c r="AT13" s="268">
        <v>0</v>
      </c>
      <c r="AU13" s="268">
        <v>0</v>
      </c>
      <c r="AV13" s="239">
        <f t="shared" si="13"/>
        <v>30</v>
      </c>
      <c r="AW13" s="268">
        <f t="shared" si="14"/>
        <v>0.46</v>
      </c>
      <c r="AX13" s="268" t="s">
        <v>14</v>
      </c>
      <c r="AY13" s="268" t="s">
        <v>15</v>
      </c>
      <c r="AZ13" s="268" t="s">
        <v>14</v>
      </c>
      <c r="BA13" s="268" t="s">
        <v>15</v>
      </c>
      <c r="BB13" s="268">
        <v>0</v>
      </c>
      <c r="BC13" s="268">
        <v>0</v>
      </c>
      <c r="BD13" s="268">
        <f t="shared" si="25"/>
        <v>1</v>
      </c>
      <c r="BE13" s="268">
        <f t="shared" si="15"/>
        <v>0</v>
      </c>
      <c r="BF13" s="268">
        <f t="shared" si="16"/>
        <v>11200</v>
      </c>
      <c r="BG13" s="268">
        <v>1</v>
      </c>
      <c r="BH13" s="268">
        <v>1</v>
      </c>
      <c r="BI13" s="268">
        <v>1</v>
      </c>
      <c r="BJ13" s="268"/>
      <c r="BK13" s="268">
        <v>1</v>
      </c>
      <c r="BL13" s="268">
        <v>1</v>
      </c>
      <c r="BM13" s="268">
        <f t="shared" si="17"/>
        <v>400</v>
      </c>
      <c r="BN13" s="268">
        <f t="shared" si="18"/>
        <v>11200</v>
      </c>
      <c r="BO13" s="268">
        <v>0</v>
      </c>
    </row>
    <row r="14" spans="1:67" s="272" customFormat="1" ht="12" customHeight="1" x14ac:dyDescent="0.2">
      <c r="A14" s="257" t="str">
        <f t="shared" si="0"/>
        <v>610003009</v>
      </c>
      <c r="B14" s="258">
        <v>6.1</v>
      </c>
      <c r="C14" s="259" t="s">
        <v>247</v>
      </c>
      <c r="D14" s="258" t="s">
        <v>181</v>
      </c>
      <c r="E14" s="260">
        <v>0</v>
      </c>
      <c r="F14" s="261">
        <v>1.35</v>
      </c>
      <c r="G14" s="258" t="s">
        <v>203</v>
      </c>
      <c r="H14" s="258">
        <f>'Wind Conditions'!$C$37</f>
        <v>34.9</v>
      </c>
      <c r="I14" s="476">
        <f>'Wind Conditions'!$D$40</f>
        <v>0.11573065902578797</v>
      </c>
      <c r="J14" s="262">
        <f>'Wind Conditions'!$C$41</f>
        <v>0.11</v>
      </c>
      <c r="K14" s="258" t="s">
        <v>186</v>
      </c>
      <c r="L14" s="263">
        <v>30</v>
      </c>
      <c r="M14" s="555">
        <f>0</f>
        <v>0</v>
      </c>
      <c r="N14" s="559" t="s">
        <v>204</v>
      </c>
      <c r="O14" s="264">
        <f>VLOOKUP(MOD(180-$L14,360),'Wave and Current Conditions'!$G$33:$I$44,2,TRUE)</f>
        <v>5.37</v>
      </c>
      <c r="P14" s="264">
        <f>VLOOKUP(MOD(180-$L14,360),'Wave and Current Conditions'!$G$33:$I$44,3,TRUE)</f>
        <v>11.9</v>
      </c>
      <c r="Q14" s="258">
        <v>9</v>
      </c>
      <c r="R14" s="258">
        <f t="shared" si="1"/>
        <v>30</v>
      </c>
      <c r="S14" s="569" t="s">
        <v>205</v>
      </c>
      <c r="T14" s="265">
        <f t="shared" si="2"/>
        <v>30</v>
      </c>
      <c r="U14" s="266">
        <f>'Wave and Current Conditions'!$D$100</f>
        <v>0.46</v>
      </c>
      <c r="V14" s="258">
        <v>400</v>
      </c>
      <c r="W14" s="258">
        <v>10800</v>
      </c>
      <c r="X14" s="261">
        <v>0.01</v>
      </c>
      <c r="Y14" s="267"/>
      <c r="Z14" s="271"/>
      <c r="AA14" s="271"/>
      <c r="AB14" s="239" t="str">
        <f t="shared" si="3"/>
        <v>'610003009'</v>
      </c>
      <c r="AC14" s="269" t="str">
        <f t="shared" si="22"/>
        <v>'PAR'</v>
      </c>
      <c r="AD14" s="268">
        <f t="shared" si="4"/>
        <v>30</v>
      </c>
      <c r="AE14" s="268">
        <f t="shared" si="5"/>
        <v>34.9</v>
      </c>
      <c r="AF14" s="590">
        <f t="shared" si="19"/>
        <v>4.0389999999999997</v>
      </c>
      <c r="AG14" s="587" t="str">
        <f t="shared" si="20"/>
        <v>'EWM'</v>
      </c>
      <c r="AH14" s="580">
        <f t="shared" si="21"/>
        <v>0.11</v>
      </c>
      <c r="AI14" s="268">
        <f t="shared" si="23"/>
        <v>1</v>
      </c>
      <c r="AJ14" s="239" t="str">
        <f t="shared" si="6"/>
        <v>'C'</v>
      </c>
      <c r="AK14" s="268">
        <f t="shared" si="24"/>
        <v>10</v>
      </c>
      <c r="AL14" s="268">
        <f t="shared" si="7"/>
        <v>30</v>
      </c>
      <c r="AM14" s="270">
        <f t="shared" si="8"/>
        <v>5.37</v>
      </c>
      <c r="AN14" s="270">
        <f t="shared" si="9"/>
        <v>11.9</v>
      </c>
      <c r="AO14" s="268">
        <f t="shared" si="10"/>
        <v>2.4</v>
      </c>
      <c r="AP14" s="268">
        <f t="shared" si="11"/>
        <v>9</v>
      </c>
      <c r="AQ14" s="268">
        <v>0</v>
      </c>
      <c r="AR14" s="268">
        <v>15</v>
      </c>
      <c r="AS14" s="268">
        <f t="shared" si="12"/>
        <v>2.4</v>
      </c>
      <c r="AT14" s="268">
        <v>0</v>
      </c>
      <c r="AU14" s="268">
        <v>0</v>
      </c>
      <c r="AV14" s="239">
        <f t="shared" si="13"/>
        <v>30</v>
      </c>
      <c r="AW14" s="268">
        <f t="shared" si="14"/>
        <v>0.46</v>
      </c>
      <c r="AX14" s="268" t="s">
        <v>14</v>
      </c>
      <c r="AY14" s="268" t="s">
        <v>15</v>
      </c>
      <c r="AZ14" s="268" t="s">
        <v>14</v>
      </c>
      <c r="BA14" s="268" t="s">
        <v>15</v>
      </c>
      <c r="BB14" s="268">
        <v>0</v>
      </c>
      <c r="BC14" s="268">
        <v>0</v>
      </c>
      <c r="BD14" s="268">
        <f t="shared" si="25"/>
        <v>1</v>
      </c>
      <c r="BE14" s="268">
        <f t="shared" si="15"/>
        <v>0</v>
      </c>
      <c r="BF14" s="268">
        <f t="shared" si="16"/>
        <v>11200</v>
      </c>
      <c r="BG14" s="268">
        <v>1</v>
      </c>
      <c r="BH14" s="268">
        <v>1</v>
      </c>
      <c r="BI14" s="268">
        <v>1</v>
      </c>
      <c r="BJ14" s="268"/>
      <c r="BK14" s="268">
        <v>1</v>
      </c>
      <c r="BL14" s="268">
        <v>1</v>
      </c>
      <c r="BM14" s="268">
        <f t="shared" si="17"/>
        <v>400</v>
      </c>
      <c r="BN14" s="268">
        <f t="shared" si="18"/>
        <v>11200</v>
      </c>
      <c r="BO14" s="268">
        <v>0</v>
      </c>
    </row>
    <row r="15" spans="1:67" s="265" customFormat="1" ht="12" customHeight="1" x14ac:dyDescent="0.2">
      <c r="A15" s="257" t="str">
        <f t="shared" si="0"/>
        <v>610003010</v>
      </c>
      <c r="B15" s="258">
        <v>6.1</v>
      </c>
      <c r="C15" s="259" t="s">
        <v>247</v>
      </c>
      <c r="D15" s="258" t="s">
        <v>181</v>
      </c>
      <c r="E15" s="260">
        <v>0</v>
      </c>
      <c r="F15" s="261">
        <v>1.35</v>
      </c>
      <c r="G15" s="258" t="s">
        <v>203</v>
      </c>
      <c r="H15" s="258">
        <f>'Wind Conditions'!$C$37</f>
        <v>34.9</v>
      </c>
      <c r="I15" s="476">
        <f>'Wind Conditions'!$D$40</f>
        <v>0.11573065902578797</v>
      </c>
      <c r="J15" s="262">
        <f>'Wind Conditions'!$C$41</f>
        <v>0.11</v>
      </c>
      <c r="K15" s="258" t="s">
        <v>187</v>
      </c>
      <c r="L15" s="263">
        <v>30</v>
      </c>
      <c r="M15" s="555">
        <f>0</f>
        <v>0</v>
      </c>
      <c r="N15" s="559" t="s">
        <v>204</v>
      </c>
      <c r="O15" s="264">
        <f>VLOOKUP(MOD(180-$L15,360),'Wave and Current Conditions'!$G$33:$I$44,2,TRUE)</f>
        <v>5.37</v>
      </c>
      <c r="P15" s="264">
        <f>VLOOKUP(MOD(180-$L15,360),'Wave and Current Conditions'!$G$33:$I$44,3,TRUE)</f>
        <v>11.9</v>
      </c>
      <c r="Q15" s="258">
        <v>10</v>
      </c>
      <c r="R15" s="258">
        <f t="shared" si="1"/>
        <v>30</v>
      </c>
      <c r="S15" s="569" t="s">
        <v>205</v>
      </c>
      <c r="T15" s="265">
        <f t="shared" si="2"/>
        <v>30</v>
      </c>
      <c r="U15" s="266">
        <f>'Wave and Current Conditions'!$D$100</f>
        <v>0.46</v>
      </c>
      <c r="V15" s="258">
        <v>400</v>
      </c>
      <c r="W15" s="258">
        <v>10800</v>
      </c>
      <c r="X15" s="261">
        <v>0.01</v>
      </c>
      <c r="Y15" s="267"/>
      <c r="Z15" s="268"/>
      <c r="AA15" s="268"/>
      <c r="AB15" s="239" t="str">
        <f t="shared" si="3"/>
        <v>'610003010'</v>
      </c>
      <c r="AC15" s="269" t="str">
        <f t="shared" si="22"/>
        <v>'PAR'</v>
      </c>
      <c r="AD15" s="268">
        <f t="shared" si="4"/>
        <v>30</v>
      </c>
      <c r="AE15" s="268">
        <f t="shared" si="5"/>
        <v>34.9</v>
      </c>
      <c r="AF15" s="590">
        <f t="shared" si="19"/>
        <v>4.0389999999999997</v>
      </c>
      <c r="AG15" s="587" t="str">
        <f t="shared" si="20"/>
        <v>'EWM'</v>
      </c>
      <c r="AH15" s="580">
        <f t="shared" si="21"/>
        <v>0.11</v>
      </c>
      <c r="AI15" s="268">
        <f t="shared" si="23"/>
        <v>1</v>
      </c>
      <c r="AJ15" s="239" t="str">
        <f t="shared" si="6"/>
        <v>'D'</v>
      </c>
      <c r="AK15" s="268">
        <f t="shared" si="24"/>
        <v>10</v>
      </c>
      <c r="AL15" s="268">
        <f t="shared" si="7"/>
        <v>30</v>
      </c>
      <c r="AM15" s="270">
        <f t="shared" si="8"/>
        <v>5.37</v>
      </c>
      <c r="AN15" s="270">
        <f t="shared" si="9"/>
        <v>11.9</v>
      </c>
      <c r="AO15" s="268">
        <f t="shared" si="10"/>
        <v>2.4</v>
      </c>
      <c r="AP15" s="268">
        <f t="shared" si="11"/>
        <v>10</v>
      </c>
      <c r="AQ15" s="268">
        <v>0</v>
      </c>
      <c r="AR15" s="268">
        <v>15</v>
      </c>
      <c r="AS15" s="268">
        <f t="shared" si="12"/>
        <v>2.4</v>
      </c>
      <c r="AT15" s="268">
        <v>0</v>
      </c>
      <c r="AU15" s="268">
        <v>0</v>
      </c>
      <c r="AV15" s="239">
        <f t="shared" si="13"/>
        <v>30</v>
      </c>
      <c r="AW15" s="268">
        <f t="shared" si="14"/>
        <v>0.46</v>
      </c>
      <c r="AX15" s="268" t="s">
        <v>14</v>
      </c>
      <c r="AY15" s="268" t="s">
        <v>15</v>
      </c>
      <c r="AZ15" s="268" t="s">
        <v>14</v>
      </c>
      <c r="BA15" s="268" t="s">
        <v>15</v>
      </c>
      <c r="BB15" s="268">
        <v>0</v>
      </c>
      <c r="BC15" s="268">
        <v>0</v>
      </c>
      <c r="BD15" s="268">
        <f t="shared" si="25"/>
        <v>1</v>
      </c>
      <c r="BE15" s="268">
        <f t="shared" si="15"/>
        <v>0</v>
      </c>
      <c r="BF15" s="268">
        <f t="shared" si="16"/>
        <v>11200</v>
      </c>
      <c r="BG15" s="268">
        <v>1</v>
      </c>
      <c r="BH15" s="268">
        <v>1</v>
      </c>
      <c r="BI15" s="268">
        <v>1</v>
      </c>
      <c r="BJ15" s="268"/>
      <c r="BK15" s="268">
        <v>1</v>
      </c>
      <c r="BL15" s="268">
        <v>1</v>
      </c>
      <c r="BM15" s="268">
        <f t="shared" si="17"/>
        <v>400</v>
      </c>
      <c r="BN15" s="268">
        <f t="shared" si="18"/>
        <v>11200</v>
      </c>
      <c r="BO15" s="268">
        <v>0</v>
      </c>
    </row>
    <row r="16" spans="1:67" s="265" customFormat="1" ht="12" customHeight="1" x14ac:dyDescent="0.2">
      <c r="A16" s="257" t="str">
        <f t="shared" si="0"/>
        <v>610003011</v>
      </c>
      <c r="B16" s="258">
        <v>6.1</v>
      </c>
      <c r="C16" s="259" t="s">
        <v>247</v>
      </c>
      <c r="D16" s="258" t="s">
        <v>181</v>
      </c>
      <c r="E16" s="260">
        <v>0</v>
      </c>
      <c r="F16" s="261">
        <v>1.35</v>
      </c>
      <c r="G16" s="258" t="s">
        <v>203</v>
      </c>
      <c r="H16" s="258">
        <f>'Wind Conditions'!$C$37</f>
        <v>34.9</v>
      </c>
      <c r="I16" s="476">
        <f>'Wind Conditions'!$D$40</f>
        <v>0.11573065902578797</v>
      </c>
      <c r="J16" s="262">
        <f>'Wind Conditions'!$C$41</f>
        <v>0.11</v>
      </c>
      <c r="K16" s="258" t="s">
        <v>188</v>
      </c>
      <c r="L16" s="263">
        <v>30</v>
      </c>
      <c r="M16" s="555">
        <f>0</f>
        <v>0</v>
      </c>
      <c r="N16" s="559" t="s">
        <v>204</v>
      </c>
      <c r="O16" s="264">
        <f>VLOOKUP(MOD(180-$L16,360),'Wave and Current Conditions'!$G$33:$I$44,2,TRUE)</f>
        <v>5.37</v>
      </c>
      <c r="P16" s="264">
        <f>VLOOKUP(MOD(180-$L16,360),'Wave and Current Conditions'!$G$33:$I$44,3,TRUE)</f>
        <v>11.9</v>
      </c>
      <c r="Q16" s="258">
        <v>11</v>
      </c>
      <c r="R16" s="258">
        <f t="shared" si="1"/>
        <v>30</v>
      </c>
      <c r="S16" s="569" t="s">
        <v>205</v>
      </c>
      <c r="T16" s="265">
        <f t="shared" si="2"/>
        <v>30</v>
      </c>
      <c r="U16" s="266">
        <f>'Wave and Current Conditions'!$D$100</f>
        <v>0.46</v>
      </c>
      <c r="V16" s="258">
        <v>400</v>
      </c>
      <c r="W16" s="258">
        <v>10800</v>
      </c>
      <c r="X16" s="261">
        <v>0.01</v>
      </c>
      <c r="Y16" s="267"/>
      <c r="Z16" s="268"/>
      <c r="AA16" s="268"/>
      <c r="AB16" s="239" t="str">
        <f t="shared" si="3"/>
        <v>'610003011'</v>
      </c>
      <c r="AC16" s="269" t="str">
        <f t="shared" si="22"/>
        <v>'PAR'</v>
      </c>
      <c r="AD16" s="268">
        <f t="shared" si="4"/>
        <v>30</v>
      </c>
      <c r="AE16" s="268">
        <f t="shared" si="5"/>
        <v>34.9</v>
      </c>
      <c r="AF16" s="590">
        <f t="shared" si="19"/>
        <v>4.0389999999999997</v>
      </c>
      <c r="AG16" s="587" t="str">
        <f t="shared" si="20"/>
        <v>'EWM'</v>
      </c>
      <c r="AH16" s="580">
        <f t="shared" si="21"/>
        <v>0.11</v>
      </c>
      <c r="AI16" s="268">
        <f t="shared" si="23"/>
        <v>1</v>
      </c>
      <c r="AJ16" s="239" t="str">
        <f t="shared" si="6"/>
        <v>'E'</v>
      </c>
      <c r="AK16" s="268">
        <f t="shared" si="24"/>
        <v>10</v>
      </c>
      <c r="AL16" s="268">
        <f t="shared" si="7"/>
        <v>30</v>
      </c>
      <c r="AM16" s="270">
        <f t="shared" si="8"/>
        <v>5.37</v>
      </c>
      <c r="AN16" s="270">
        <f t="shared" si="9"/>
        <v>11.9</v>
      </c>
      <c r="AO16" s="268">
        <f t="shared" si="10"/>
        <v>2.4</v>
      </c>
      <c r="AP16" s="268">
        <f t="shared" si="11"/>
        <v>11</v>
      </c>
      <c r="AQ16" s="268">
        <v>0</v>
      </c>
      <c r="AR16" s="268">
        <v>15</v>
      </c>
      <c r="AS16" s="268">
        <f t="shared" si="12"/>
        <v>2.4</v>
      </c>
      <c r="AT16" s="268">
        <v>0</v>
      </c>
      <c r="AU16" s="268">
        <v>0</v>
      </c>
      <c r="AV16" s="239">
        <f t="shared" si="13"/>
        <v>30</v>
      </c>
      <c r="AW16" s="268">
        <f t="shared" si="14"/>
        <v>0.46</v>
      </c>
      <c r="AX16" s="268" t="s">
        <v>14</v>
      </c>
      <c r="AY16" s="268" t="s">
        <v>15</v>
      </c>
      <c r="AZ16" s="268" t="s">
        <v>14</v>
      </c>
      <c r="BA16" s="268" t="s">
        <v>15</v>
      </c>
      <c r="BB16" s="268">
        <v>0</v>
      </c>
      <c r="BC16" s="268">
        <v>0</v>
      </c>
      <c r="BD16" s="268">
        <f t="shared" si="25"/>
        <v>1</v>
      </c>
      <c r="BE16" s="268">
        <f t="shared" si="15"/>
        <v>0</v>
      </c>
      <c r="BF16" s="268">
        <f t="shared" si="16"/>
        <v>11200</v>
      </c>
      <c r="BG16" s="268">
        <v>1</v>
      </c>
      <c r="BH16" s="268">
        <v>1</v>
      </c>
      <c r="BI16" s="268">
        <v>1</v>
      </c>
      <c r="BJ16" s="268"/>
      <c r="BK16" s="268">
        <v>1</v>
      </c>
      <c r="BL16" s="268">
        <v>1</v>
      </c>
      <c r="BM16" s="268">
        <f t="shared" si="17"/>
        <v>400</v>
      </c>
      <c r="BN16" s="268">
        <f t="shared" si="18"/>
        <v>11200</v>
      </c>
      <c r="BO16" s="268">
        <v>0</v>
      </c>
    </row>
    <row r="17" spans="1:67" s="272" customFormat="1" ht="12" customHeight="1" x14ac:dyDescent="0.2">
      <c r="A17" s="273" t="str">
        <f t="shared" si="0"/>
        <v>610003012</v>
      </c>
      <c r="B17" s="258">
        <v>6.1</v>
      </c>
      <c r="C17" s="259" t="s">
        <v>247</v>
      </c>
      <c r="D17" s="258" t="s">
        <v>181</v>
      </c>
      <c r="E17" s="274">
        <v>0</v>
      </c>
      <c r="F17" s="261">
        <v>1.35</v>
      </c>
      <c r="G17" s="258" t="s">
        <v>203</v>
      </c>
      <c r="H17" s="258">
        <f>'Wind Conditions'!$C$37</f>
        <v>34.9</v>
      </c>
      <c r="I17" s="476">
        <f>'Wind Conditions'!$D$40</f>
        <v>0.11573065902578797</v>
      </c>
      <c r="J17" s="262">
        <f>'Wind Conditions'!$C$41</f>
        <v>0.11</v>
      </c>
      <c r="K17" s="275" t="s">
        <v>190</v>
      </c>
      <c r="L17" s="276">
        <v>30</v>
      </c>
      <c r="M17" s="555">
        <f>0</f>
        <v>0</v>
      </c>
      <c r="N17" s="560" t="s">
        <v>204</v>
      </c>
      <c r="O17" s="264">
        <f>VLOOKUP(MOD(180-$L17,360),'Wave and Current Conditions'!$G$33:$I$44,2,TRUE)</f>
        <v>5.37</v>
      </c>
      <c r="P17" s="264">
        <f>VLOOKUP(MOD(180-$L17,360),'Wave and Current Conditions'!$G$33:$I$44,3,TRUE)</f>
        <v>11.9</v>
      </c>
      <c r="Q17" s="275">
        <v>12</v>
      </c>
      <c r="R17" s="275">
        <f t="shared" si="1"/>
        <v>30</v>
      </c>
      <c r="S17" s="569" t="s">
        <v>205</v>
      </c>
      <c r="T17" s="272">
        <f t="shared" si="2"/>
        <v>30</v>
      </c>
      <c r="U17" s="266">
        <f>'Wave and Current Conditions'!$D$100</f>
        <v>0.46</v>
      </c>
      <c r="V17" s="258">
        <v>400</v>
      </c>
      <c r="W17" s="258">
        <v>10800</v>
      </c>
      <c r="X17" s="277">
        <v>0.01</v>
      </c>
      <c r="Y17" s="278"/>
      <c r="Z17" s="271"/>
      <c r="AA17" s="271"/>
      <c r="AB17" s="239" t="str">
        <f t="shared" si="3"/>
        <v>'610003012'</v>
      </c>
      <c r="AC17" s="269" t="str">
        <f t="shared" si="22"/>
        <v>'PAR'</v>
      </c>
      <c r="AD17" s="268">
        <f t="shared" si="4"/>
        <v>30</v>
      </c>
      <c r="AE17" s="268">
        <f t="shared" si="5"/>
        <v>34.9</v>
      </c>
      <c r="AF17" s="590">
        <f t="shared" si="19"/>
        <v>4.0389999999999997</v>
      </c>
      <c r="AG17" s="587" t="str">
        <f t="shared" si="20"/>
        <v>'EWM'</v>
      </c>
      <c r="AH17" s="580">
        <f t="shared" si="21"/>
        <v>0.11</v>
      </c>
      <c r="AI17" s="268">
        <f t="shared" si="23"/>
        <v>1</v>
      </c>
      <c r="AJ17" s="239" t="str">
        <f t="shared" si="6"/>
        <v>'F'</v>
      </c>
      <c r="AK17" s="268">
        <f t="shared" si="24"/>
        <v>10</v>
      </c>
      <c r="AL17" s="268">
        <f t="shared" si="7"/>
        <v>30</v>
      </c>
      <c r="AM17" s="270">
        <f t="shared" si="8"/>
        <v>5.37</v>
      </c>
      <c r="AN17" s="270">
        <f t="shared" si="9"/>
        <v>11.9</v>
      </c>
      <c r="AO17" s="268">
        <f t="shared" si="10"/>
        <v>2.4</v>
      </c>
      <c r="AP17" s="268">
        <f t="shared" si="11"/>
        <v>12</v>
      </c>
      <c r="AQ17" s="268">
        <v>0</v>
      </c>
      <c r="AR17" s="268">
        <v>15</v>
      </c>
      <c r="AS17" s="268">
        <f t="shared" si="12"/>
        <v>2.4</v>
      </c>
      <c r="AT17" s="268">
        <v>0</v>
      </c>
      <c r="AU17" s="268">
        <v>0</v>
      </c>
      <c r="AV17" s="239">
        <f t="shared" si="13"/>
        <v>30</v>
      </c>
      <c r="AW17" s="268">
        <f t="shared" si="14"/>
        <v>0.46</v>
      </c>
      <c r="AX17" s="268" t="s">
        <v>14</v>
      </c>
      <c r="AY17" s="268" t="s">
        <v>15</v>
      </c>
      <c r="AZ17" s="268" t="s">
        <v>14</v>
      </c>
      <c r="BA17" s="268" t="s">
        <v>15</v>
      </c>
      <c r="BB17" s="268">
        <v>0</v>
      </c>
      <c r="BC17" s="268">
        <v>0</v>
      </c>
      <c r="BD17" s="268">
        <f t="shared" si="25"/>
        <v>1</v>
      </c>
      <c r="BE17" s="268">
        <f t="shared" si="15"/>
        <v>0</v>
      </c>
      <c r="BF17" s="268">
        <f t="shared" si="16"/>
        <v>11200</v>
      </c>
      <c r="BG17" s="268">
        <v>1</v>
      </c>
      <c r="BH17" s="268">
        <v>1</v>
      </c>
      <c r="BI17" s="268">
        <v>1</v>
      </c>
      <c r="BJ17" s="268"/>
      <c r="BK17" s="268">
        <v>1</v>
      </c>
      <c r="BL17" s="268">
        <v>1</v>
      </c>
      <c r="BM17" s="268">
        <f t="shared" si="17"/>
        <v>400</v>
      </c>
      <c r="BN17" s="268">
        <f t="shared" si="18"/>
        <v>11200</v>
      </c>
      <c r="BO17" s="268">
        <v>0</v>
      </c>
    </row>
    <row r="18" spans="1:67" s="265" customFormat="1" ht="12" customHeight="1" x14ac:dyDescent="0.2">
      <c r="A18" s="257" t="str">
        <f t="shared" si="0"/>
        <v>610006013</v>
      </c>
      <c r="B18" s="258">
        <v>6.1</v>
      </c>
      <c r="C18" s="259" t="s">
        <v>247</v>
      </c>
      <c r="D18" s="258" t="s">
        <v>181</v>
      </c>
      <c r="E18" s="260">
        <v>0</v>
      </c>
      <c r="F18" s="261">
        <v>1.35</v>
      </c>
      <c r="G18" s="258" t="s">
        <v>203</v>
      </c>
      <c r="H18" s="258">
        <f>'Wind Conditions'!$C$37</f>
        <v>34.9</v>
      </c>
      <c r="I18" s="476">
        <f>'Wind Conditions'!$D$40</f>
        <v>0.11573065902578797</v>
      </c>
      <c r="J18" s="262">
        <f>'Wind Conditions'!$C$41</f>
        <v>0.11</v>
      </c>
      <c r="K18" s="258" t="s">
        <v>182</v>
      </c>
      <c r="L18" s="263">
        <v>60</v>
      </c>
      <c r="M18" s="555">
        <f>0</f>
        <v>0</v>
      </c>
      <c r="N18" s="559" t="s">
        <v>204</v>
      </c>
      <c r="O18" s="264">
        <f>VLOOKUP(MOD(180-$L18,360),'Wave and Current Conditions'!$G$33:$I$44,2,TRUE)</f>
        <v>5.37</v>
      </c>
      <c r="P18" s="264">
        <f>VLOOKUP(MOD(180-$L18,360),'Wave and Current Conditions'!$G$33:$I$44,3,TRUE)</f>
        <v>11.9</v>
      </c>
      <c r="Q18" s="258">
        <v>13</v>
      </c>
      <c r="R18" s="258">
        <f t="shared" si="1"/>
        <v>60</v>
      </c>
      <c r="S18" s="569" t="s">
        <v>205</v>
      </c>
      <c r="T18" s="265">
        <f t="shared" si="2"/>
        <v>60</v>
      </c>
      <c r="U18" s="266">
        <f>'Wave and Current Conditions'!$D$100</f>
        <v>0.46</v>
      </c>
      <c r="V18" s="258">
        <v>400</v>
      </c>
      <c r="W18" s="258">
        <v>10800</v>
      </c>
      <c r="X18" s="261">
        <v>0.01</v>
      </c>
      <c r="Y18" s="267"/>
      <c r="Z18" s="268"/>
      <c r="AA18" s="268"/>
      <c r="AB18" s="239" t="str">
        <f t="shared" si="3"/>
        <v>'610006013'</v>
      </c>
      <c r="AC18" s="269" t="str">
        <f t="shared" si="22"/>
        <v>'PAR'</v>
      </c>
      <c r="AD18" s="268">
        <f t="shared" si="4"/>
        <v>60</v>
      </c>
      <c r="AE18" s="268">
        <f t="shared" si="5"/>
        <v>34.9</v>
      </c>
      <c r="AF18" s="590">
        <f t="shared" si="19"/>
        <v>4.0389999999999997</v>
      </c>
      <c r="AG18" s="587" t="str">
        <f t="shared" si="20"/>
        <v>'EWM'</v>
      </c>
      <c r="AH18" s="580">
        <f t="shared" si="21"/>
        <v>0.11</v>
      </c>
      <c r="AI18" s="268">
        <f t="shared" si="23"/>
        <v>1</v>
      </c>
      <c r="AJ18" s="239" t="str">
        <f t="shared" si="6"/>
        <v>'A'</v>
      </c>
      <c r="AK18" s="268">
        <f t="shared" si="24"/>
        <v>10</v>
      </c>
      <c r="AL18" s="268">
        <f t="shared" si="7"/>
        <v>60</v>
      </c>
      <c r="AM18" s="270">
        <f t="shared" si="8"/>
        <v>5.37</v>
      </c>
      <c r="AN18" s="270">
        <f t="shared" si="9"/>
        <v>11.9</v>
      </c>
      <c r="AO18" s="268">
        <f t="shared" si="10"/>
        <v>2.4</v>
      </c>
      <c r="AP18" s="268">
        <f t="shared" si="11"/>
        <v>13</v>
      </c>
      <c r="AQ18" s="268">
        <v>0</v>
      </c>
      <c r="AR18" s="268">
        <v>15</v>
      </c>
      <c r="AS18" s="268">
        <f t="shared" si="12"/>
        <v>2.4</v>
      </c>
      <c r="AT18" s="268">
        <v>0</v>
      </c>
      <c r="AU18" s="268">
        <v>0</v>
      </c>
      <c r="AV18" s="239">
        <f t="shared" si="13"/>
        <v>60</v>
      </c>
      <c r="AW18" s="268">
        <f t="shared" si="14"/>
        <v>0.46</v>
      </c>
      <c r="AX18" s="268" t="s">
        <v>14</v>
      </c>
      <c r="AY18" s="268" t="s">
        <v>15</v>
      </c>
      <c r="AZ18" s="268" t="s">
        <v>14</v>
      </c>
      <c r="BA18" s="268" t="s">
        <v>15</v>
      </c>
      <c r="BB18" s="268">
        <v>0</v>
      </c>
      <c r="BC18" s="268">
        <v>0</v>
      </c>
      <c r="BD18" s="268">
        <f t="shared" si="25"/>
        <v>1</v>
      </c>
      <c r="BE18" s="268">
        <f t="shared" si="15"/>
        <v>0</v>
      </c>
      <c r="BF18" s="268">
        <f t="shared" si="16"/>
        <v>11200</v>
      </c>
      <c r="BG18" s="268">
        <v>1</v>
      </c>
      <c r="BH18" s="268">
        <v>1</v>
      </c>
      <c r="BI18" s="268">
        <v>1</v>
      </c>
      <c r="BJ18" s="268"/>
      <c r="BK18" s="268">
        <v>1</v>
      </c>
      <c r="BL18" s="268">
        <v>1</v>
      </c>
      <c r="BM18" s="268">
        <f t="shared" si="17"/>
        <v>400</v>
      </c>
      <c r="BN18" s="268">
        <f t="shared" si="18"/>
        <v>11200</v>
      </c>
      <c r="BO18" s="268">
        <v>0</v>
      </c>
    </row>
    <row r="19" spans="1:67" s="265" customFormat="1" ht="12" customHeight="1" x14ac:dyDescent="0.2">
      <c r="A19" s="257" t="str">
        <f t="shared" si="0"/>
        <v>610006014</v>
      </c>
      <c r="B19" s="258">
        <v>6.1</v>
      </c>
      <c r="C19" s="259" t="s">
        <v>247</v>
      </c>
      <c r="D19" s="258" t="s">
        <v>181</v>
      </c>
      <c r="E19" s="260">
        <v>0</v>
      </c>
      <c r="F19" s="261">
        <v>1.35</v>
      </c>
      <c r="G19" s="258" t="s">
        <v>203</v>
      </c>
      <c r="H19" s="258">
        <f>'Wind Conditions'!$C$37</f>
        <v>34.9</v>
      </c>
      <c r="I19" s="476">
        <f>'Wind Conditions'!$D$40</f>
        <v>0.11573065902578797</v>
      </c>
      <c r="J19" s="262">
        <f>'Wind Conditions'!$C$41</f>
        <v>0.11</v>
      </c>
      <c r="K19" s="258" t="s">
        <v>91</v>
      </c>
      <c r="L19" s="263">
        <v>60</v>
      </c>
      <c r="M19" s="555">
        <f>0</f>
        <v>0</v>
      </c>
      <c r="N19" s="559" t="s">
        <v>204</v>
      </c>
      <c r="O19" s="264">
        <f>VLOOKUP(MOD(180-$L19,360),'Wave and Current Conditions'!$G$33:$I$44,2,TRUE)</f>
        <v>5.37</v>
      </c>
      <c r="P19" s="264">
        <f>VLOOKUP(MOD(180-$L19,360),'Wave and Current Conditions'!$G$33:$I$44,3,TRUE)</f>
        <v>11.9</v>
      </c>
      <c r="Q19" s="258">
        <v>14</v>
      </c>
      <c r="R19" s="258">
        <f t="shared" si="1"/>
        <v>60</v>
      </c>
      <c r="S19" s="569" t="s">
        <v>205</v>
      </c>
      <c r="T19" s="265">
        <f t="shared" si="2"/>
        <v>60</v>
      </c>
      <c r="U19" s="266">
        <f>'Wave and Current Conditions'!$D$100</f>
        <v>0.46</v>
      </c>
      <c r="V19" s="258">
        <v>400</v>
      </c>
      <c r="W19" s="258">
        <v>10800</v>
      </c>
      <c r="X19" s="261">
        <v>0.01</v>
      </c>
      <c r="Y19" s="267"/>
      <c r="Z19" s="268"/>
      <c r="AA19" s="268"/>
      <c r="AB19" s="239" t="str">
        <f t="shared" si="3"/>
        <v>'610006014'</v>
      </c>
      <c r="AC19" s="269" t="str">
        <f t="shared" si="22"/>
        <v>'PAR'</v>
      </c>
      <c r="AD19" s="268">
        <f t="shared" si="4"/>
        <v>60</v>
      </c>
      <c r="AE19" s="268">
        <f t="shared" si="5"/>
        <v>34.9</v>
      </c>
      <c r="AF19" s="590">
        <f t="shared" si="19"/>
        <v>4.0389999999999997</v>
      </c>
      <c r="AG19" s="587" t="str">
        <f t="shared" si="20"/>
        <v>'EWM'</v>
      </c>
      <c r="AH19" s="580">
        <f t="shared" si="21"/>
        <v>0.11</v>
      </c>
      <c r="AI19" s="268">
        <f t="shared" si="23"/>
        <v>1</v>
      </c>
      <c r="AJ19" s="239" t="str">
        <f t="shared" si="6"/>
        <v>'B'</v>
      </c>
      <c r="AK19" s="268">
        <f t="shared" si="24"/>
        <v>10</v>
      </c>
      <c r="AL19" s="268">
        <f t="shared" si="7"/>
        <v>60</v>
      </c>
      <c r="AM19" s="270">
        <f t="shared" si="8"/>
        <v>5.37</v>
      </c>
      <c r="AN19" s="270">
        <f t="shared" si="9"/>
        <v>11.9</v>
      </c>
      <c r="AO19" s="268">
        <f t="shared" si="10"/>
        <v>2.4</v>
      </c>
      <c r="AP19" s="268">
        <f t="shared" si="11"/>
        <v>14</v>
      </c>
      <c r="AQ19" s="268">
        <v>0</v>
      </c>
      <c r="AR19" s="268">
        <v>15</v>
      </c>
      <c r="AS19" s="268">
        <f t="shared" si="12"/>
        <v>2.4</v>
      </c>
      <c r="AT19" s="268">
        <v>0</v>
      </c>
      <c r="AU19" s="268">
        <v>0</v>
      </c>
      <c r="AV19" s="239">
        <f t="shared" si="13"/>
        <v>60</v>
      </c>
      <c r="AW19" s="268">
        <f t="shared" si="14"/>
        <v>0.46</v>
      </c>
      <c r="AX19" s="268" t="s">
        <v>14</v>
      </c>
      <c r="AY19" s="268" t="s">
        <v>15</v>
      </c>
      <c r="AZ19" s="268" t="s">
        <v>14</v>
      </c>
      <c r="BA19" s="268" t="s">
        <v>15</v>
      </c>
      <c r="BB19" s="268">
        <v>0</v>
      </c>
      <c r="BC19" s="268">
        <v>0</v>
      </c>
      <c r="BD19" s="268">
        <f t="shared" si="25"/>
        <v>1</v>
      </c>
      <c r="BE19" s="268">
        <f t="shared" si="15"/>
        <v>0</v>
      </c>
      <c r="BF19" s="268">
        <f t="shared" si="16"/>
        <v>11200</v>
      </c>
      <c r="BG19" s="268">
        <v>1</v>
      </c>
      <c r="BH19" s="268">
        <v>1</v>
      </c>
      <c r="BI19" s="268">
        <v>1</v>
      </c>
      <c r="BJ19" s="268"/>
      <c r="BK19" s="268">
        <v>1</v>
      </c>
      <c r="BL19" s="268">
        <v>1</v>
      </c>
      <c r="BM19" s="268">
        <f t="shared" si="17"/>
        <v>400</v>
      </c>
      <c r="BN19" s="268">
        <f t="shared" si="18"/>
        <v>11200</v>
      </c>
      <c r="BO19" s="268">
        <v>0</v>
      </c>
    </row>
    <row r="20" spans="1:67" s="272" customFormat="1" ht="12" customHeight="1" x14ac:dyDescent="0.2">
      <c r="A20" s="257" t="str">
        <f t="shared" si="0"/>
        <v>610006015</v>
      </c>
      <c r="B20" s="258">
        <v>6.1</v>
      </c>
      <c r="C20" s="259" t="s">
        <v>247</v>
      </c>
      <c r="D20" s="258" t="s">
        <v>181</v>
      </c>
      <c r="E20" s="260">
        <v>0</v>
      </c>
      <c r="F20" s="261">
        <v>1.35</v>
      </c>
      <c r="G20" s="258" t="s">
        <v>203</v>
      </c>
      <c r="H20" s="258">
        <f>'Wind Conditions'!$C$37</f>
        <v>34.9</v>
      </c>
      <c r="I20" s="476">
        <f>'Wind Conditions'!$D$40</f>
        <v>0.11573065902578797</v>
      </c>
      <c r="J20" s="262">
        <f>'Wind Conditions'!$C$41</f>
        <v>0.11</v>
      </c>
      <c r="K20" s="258" t="s">
        <v>186</v>
      </c>
      <c r="L20" s="263">
        <v>60</v>
      </c>
      <c r="M20" s="555">
        <f>0</f>
        <v>0</v>
      </c>
      <c r="N20" s="559" t="s">
        <v>204</v>
      </c>
      <c r="O20" s="264">
        <f>VLOOKUP(MOD(180-$L20,360),'Wave and Current Conditions'!$G$33:$I$44,2,TRUE)</f>
        <v>5.37</v>
      </c>
      <c r="P20" s="264">
        <f>VLOOKUP(MOD(180-$L20,360),'Wave and Current Conditions'!$G$33:$I$44,3,TRUE)</f>
        <v>11.9</v>
      </c>
      <c r="Q20" s="258">
        <v>15</v>
      </c>
      <c r="R20" s="258">
        <f t="shared" si="1"/>
        <v>60</v>
      </c>
      <c r="S20" s="569" t="s">
        <v>205</v>
      </c>
      <c r="T20" s="265">
        <f t="shared" si="2"/>
        <v>60</v>
      </c>
      <c r="U20" s="266">
        <f>'Wave and Current Conditions'!$D$100</f>
        <v>0.46</v>
      </c>
      <c r="V20" s="258">
        <v>400</v>
      </c>
      <c r="W20" s="258">
        <v>10800</v>
      </c>
      <c r="X20" s="261">
        <v>0.01</v>
      </c>
      <c r="Y20" s="267"/>
      <c r="Z20" s="271"/>
      <c r="AA20" s="271"/>
      <c r="AB20" s="239" t="str">
        <f t="shared" si="3"/>
        <v>'610006015'</v>
      </c>
      <c r="AC20" s="269" t="str">
        <f t="shared" si="22"/>
        <v>'PAR'</v>
      </c>
      <c r="AD20" s="268">
        <f t="shared" si="4"/>
        <v>60</v>
      </c>
      <c r="AE20" s="268">
        <f t="shared" si="5"/>
        <v>34.9</v>
      </c>
      <c r="AF20" s="590">
        <f t="shared" si="19"/>
        <v>4.0389999999999997</v>
      </c>
      <c r="AG20" s="587" t="str">
        <f t="shared" si="20"/>
        <v>'EWM'</v>
      </c>
      <c r="AH20" s="580">
        <f t="shared" si="21"/>
        <v>0.11</v>
      </c>
      <c r="AI20" s="268">
        <f t="shared" si="23"/>
        <v>1</v>
      </c>
      <c r="AJ20" s="239" t="str">
        <f t="shared" si="6"/>
        <v>'C'</v>
      </c>
      <c r="AK20" s="268">
        <f t="shared" si="24"/>
        <v>10</v>
      </c>
      <c r="AL20" s="268">
        <f t="shared" si="7"/>
        <v>60</v>
      </c>
      <c r="AM20" s="270">
        <f t="shared" si="8"/>
        <v>5.37</v>
      </c>
      <c r="AN20" s="270">
        <f t="shared" si="9"/>
        <v>11.9</v>
      </c>
      <c r="AO20" s="268">
        <f t="shared" si="10"/>
        <v>2.4</v>
      </c>
      <c r="AP20" s="268">
        <f t="shared" si="11"/>
        <v>15</v>
      </c>
      <c r="AQ20" s="268">
        <v>0</v>
      </c>
      <c r="AR20" s="268">
        <v>15</v>
      </c>
      <c r="AS20" s="268">
        <f t="shared" si="12"/>
        <v>2.4</v>
      </c>
      <c r="AT20" s="268">
        <v>0</v>
      </c>
      <c r="AU20" s="268">
        <v>0</v>
      </c>
      <c r="AV20" s="239">
        <f t="shared" si="13"/>
        <v>60</v>
      </c>
      <c r="AW20" s="268">
        <f t="shared" si="14"/>
        <v>0.46</v>
      </c>
      <c r="AX20" s="268" t="s">
        <v>14</v>
      </c>
      <c r="AY20" s="268" t="s">
        <v>15</v>
      </c>
      <c r="AZ20" s="268" t="s">
        <v>14</v>
      </c>
      <c r="BA20" s="268" t="s">
        <v>15</v>
      </c>
      <c r="BB20" s="268">
        <v>0</v>
      </c>
      <c r="BC20" s="268">
        <v>0</v>
      </c>
      <c r="BD20" s="268">
        <f t="shared" si="25"/>
        <v>1</v>
      </c>
      <c r="BE20" s="268">
        <f t="shared" si="15"/>
        <v>0</v>
      </c>
      <c r="BF20" s="268">
        <f t="shared" si="16"/>
        <v>11200</v>
      </c>
      <c r="BG20" s="268">
        <v>1</v>
      </c>
      <c r="BH20" s="268">
        <v>1</v>
      </c>
      <c r="BI20" s="268">
        <v>1</v>
      </c>
      <c r="BJ20" s="268"/>
      <c r="BK20" s="268">
        <v>1</v>
      </c>
      <c r="BL20" s="268">
        <v>1</v>
      </c>
      <c r="BM20" s="268">
        <f t="shared" si="17"/>
        <v>400</v>
      </c>
      <c r="BN20" s="268">
        <f t="shared" si="18"/>
        <v>11200</v>
      </c>
      <c r="BO20" s="268">
        <v>0</v>
      </c>
    </row>
    <row r="21" spans="1:67" s="265" customFormat="1" ht="12" customHeight="1" x14ac:dyDescent="0.2">
      <c r="A21" s="257" t="str">
        <f t="shared" si="0"/>
        <v>610006016</v>
      </c>
      <c r="B21" s="258">
        <v>6.1</v>
      </c>
      <c r="C21" s="259" t="s">
        <v>247</v>
      </c>
      <c r="D21" s="258" t="s">
        <v>181</v>
      </c>
      <c r="E21" s="260">
        <v>0</v>
      </c>
      <c r="F21" s="261">
        <v>1.35</v>
      </c>
      <c r="G21" s="258" t="s">
        <v>203</v>
      </c>
      <c r="H21" s="258">
        <f>'Wind Conditions'!$C$37</f>
        <v>34.9</v>
      </c>
      <c r="I21" s="476">
        <f>'Wind Conditions'!$D$40</f>
        <v>0.11573065902578797</v>
      </c>
      <c r="J21" s="262">
        <f>'Wind Conditions'!$C$41</f>
        <v>0.11</v>
      </c>
      <c r="K21" s="258" t="s">
        <v>187</v>
      </c>
      <c r="L21" s="263">
        <v>60</v>
      </c>
      <c r="M21" s="555">
        <f>0</f>
        <v>0</v>
      </c>
      <c r="N21" s="559" t="s">
        <v>204</v>
      </c>
      <c r="O21" s="264">
        <f>VLOOKUP(MOD(180-$L21,360),'Wave and Current Conditions'!$G$33:$I$44,2,TRUE)</f>
        <v>5.37</v>
      </c>
      <c r="P21" s="264">
        <f>VLOOKUP(MOD(180-$L21,360),'Wave and Current Conditions'!$G$33:$I$44,3,TRUE)</f>
        <v>11.9</v>
      </c>
      <c r="Q21" s="258">
        <v>16</v>
      </c>
      <c r="R21" s="258">
        <f t="shared" si="1"/>
        <v>60</v>
      </c>
      <c r="S21" s="569" t="s">
        <v>205</v>
      </c>
      <c r="T21" s="265">
        <f t="shared" si="2"/>
        <v>60</v>
      </c>
      <c r="U21" s="266">
        <f>'Wave and Current Conditions'!$D$100</f>
        <v>0.46</v>
      </c>
      <c r="V21" s="258">
        <v>400</v>
      </c>
      <c r="W21" s="258">
        <v>10800</v>
      </c>
      <c r="X21" s="261">
        <v>0.01</v>
      </c>
      <c r="Y21" s="267"/>
      <c r="Z21" s="268"/>
      <c r="AA21" s="268"/>
      <c r="AB21" s="239" t="str">
        <f t="shared" si="3"/>
        <v>'610006016'</v>
      </c>
      <c r="AC21" s="269" t="str">
        <f t="shared" si="22"/>
        <v>'PAR'</v>
      </c>
      <c r="AD21" s="268">
        <f t="shared" si="4"/>
        <v>60</v>
      </c>
      <c r="AE21" s="268">
        <f t="shared" si="5"/>
        <v>34.9</v>
      </c>
      <c r="AF21" s="590">
        <f t="shared" si="19"/>
        <v>4.0389999999999997</v>
      </c>
      <c r="AG21" s="587" t="str">
        <f t="shared" si="20"/>
        <v>'EWM'</v>
      </c>
      <c r="AH21" s="580">
        <f t="shared" si="21"/>
        <v>0.11</v>
      </c>
      <c r="AI21" s="268">
        <f t="shared" si="23"/>
        <v>1</v>
      </c>
      <c r="AJ21" s="239" t="str">
        <f t="shared" si="6"/>
        <v>'D'</v>
      </c>
      <c r="AK21" s="268">
        <f t="shared" si="24"/>
        <v>10</v>
      </c>
      <c r="AL21" s="268">
        <f t="shared" si="7"/>
        <v>60</v>
      </c>
      <c r="AM21" s="270">
        <f t="shared" si="8"/>
        <v>5.37</v>
      </c>
      <c r="AN21" s="270">
        <f t="shared" si="9"/>
        <v>11.9</v>
      </c>
      <c r="AO21" s="268">
        <f t="shared" si="10"/>
        <v>2.4</v>
      </c>
      <c r="AP21" s="268">
        <f t="shared" si="11"/>
        <v>16</v>
      </c>
      <c r="AQ21" s="268">
        <v>0</v>
      </c>
      <c r="AR21" s="268">
        <v>15</v>
      </c>
      <c r="AS21" s="268">
        <f t="shared" si="12"/>
        <v>2.4</v>
      </c>
      <c r="AT21" s="268">
        <v>0</v>
      </c>
      <c r="AU21" s="268">
        <v>0</v>
      </c>
      <c r="AV21" s="239">
        <f t="shared" si="13"/>
        <v>60</v>
      </c>
      <c r="AW21" s="268">
        <f t="shared" si="14"/>
        <v>0.46</v>
      </c>
      <c r="AX21" s="268" t="s">
        <v>14</v>
      </c>
      <c r="AY21" s="268" t="s">
        <v>15</v>
      </c>
      <c r="AZ21" s="268" t="s">
        <v>14</v>
      </c>
      <c r="BA21" s="268" t="s">
        <v>15</v>
      </c>
      <c r="BB21" s="268">
        <v>0</v>
      </c>
      <c r="BC21" s="268">
        <v>0</v>
      </c>
      <c r="BD21" s="268">
        <f t="shared" si="25"/>
        <v>1</v>
      </c>
      <c r="BE21" s="268">
        <f t="shared" si="15"/>
        <v>0</v>
      </c>
      <c r="BF21" s="268">
        <f t="shared" si="16"/>
        <v>11200</v>
      </c>
      <c r="BG21" s="268">
        <v>1</v>
      </c>
      <c r="BH21" s="268">
        <v>1</v>
      </c>
      <c r="BI21" s="268">
        <v>1</v>
      </c>
      <c r="BJ21" s="268"/>
      <c r="BK21" s="268">
        <v>1</v>
      </c>
      <c r="BL21" s="268">
        <v>1</v>
      </c>
      <c r="BM21" s="268">
        <f t="shared" si="17"/>
        <v>400</v>
      </c>
      <c r="BN21" s="268">
        <f t="shared" si="18"/>
        <v>11200</v>
      </c>
      <c r="BO21" s="268">
        <v>0</v>
      </c>
    </row>
    <row r="22" spans="1:67" s="265" customFormat="1" ht="12" customHeight="1" x14ac:dyDescent="0.2">
      <c r="A22" s="257" t="str">
        <f t="shared" si="0"/>
        <v>610006017</v>
      </c>
      <c r="B22" s="258">
        <v>6.1</v>
      </c>
      <c r="C22" s="259" t="s">
        <v>247</v>
      </c>
      <c r="D22" s="258" t="s">
        <v>181</v>
      </c>
      <c r="E22" s="260">
        <v>0</v>
      </c>
      <c r="F22" s="261">
        <v>1.35</v>
      </c>
      <c r="G22" s="258" t="s">
        <v>203</v>
      </c>
      <c r="H22" s="258">
        <f>'Wind Conditions'!$C$37</f>
        <v>34.9</v>
      </c>
      <c r="I22" s="476">
        <f>'Wind Conditions'!$D$40</f>
        <v>0.11573065902578797</v>
      </c>
      <c r="J22" s="262">
        <f>'Wind Conditions'!$C$41</f>
        <v>0.11</v>
      </c>
      <c r="K22" s="258" t="s">
        <v>188</v>
      </c>
      <c r="L22" s="263">
        <v>60</v>
      </c>
      <c r="M22" s="555">
        <f>0</f>
        <v>0</v>
      </c>
      <c r="N22" s="559" t="s">
        <v>204</v>
      </c>
      <c r="O22" s="264">
        <f>VLOOKUP(MOD(180-$L22,360),'Wave and Current Conditions'!$G$33:$I$44,2,TRUE)</f>
        <v>5.37</v>
      </c>
      <c r="P22" s="264">
        <f>VLOOKUP(MOD(180-$L22,360),'Wave and Current Conditions'!$G$33:$I$44,3,TRUE)</f>
        <v>11.9</v>
      </c>
      <c r="Q22" s="258">
        <v>17</v>
      </c>
      <c r="R22" s="258">
        <f t="shared" si="1"/>
        <v>60</v>
      </c>
      <c r="S22" s="569" t="s">
        <v>205</v>
      </c>
      <c r="T22" s="265">
        <f t="shared" si="2"/>
        <v>60</v>
      </c>
      <c r="U22" s="266">
        <f>'Wave and Current Conditions'!$D$100</f>
        <v>0.46</v>
      </c>
      <c r="V22" s="258">
        <v>400</v>
      </c>
      <c r="W22" s="258">
        <v>10800</v>
      </c>
      <c r="X22" s="261">
        <v>0.01</v>
      </c>
      <c r="Y22" s="267"/>
      <c r="Z22" s="268"/>
      <c r="AA22" s="268"/>
      <c r="AB22" s="239" t="str">
        <f t="shared" si="3"/>
        <v>'610006017'</v>
      </c>
      <c r="AC22" s="269" t="str">
        <f t="shared" si="22"/>
        <v>'PAR'</v>
      </c>
      <c r="AD22" s="268">
        <f t="shared" si="4"/>
        <v>60</v>
      </c>
      <c r="AE22" s="268">
        <f t="shared" si="5"/>
        <v>34.9</v>
      </c>
      <c r="AF22" s="590">
        <f t="shared" si="19"/>
        <v>4.0389999999999997</v>
      </c>
      <c r="AG22" s="587" t="str">
        <f t="shared" si="20"/>
        <v>'EWM'</v>
      </c>
      <c r="AH22" s="580">
        <f t="shared" si="21"/>
        <v>0.11</v>
      </c>
      <c r="AI22" s="268">
        <f t="shared" si="23"/>
        <v>1</v>
      </c>
      <c r="AJ22" s="239" t="str">
        <f t="shared" si="6"/>
        <v>'E'</v>
      </c>
      <c r="AK22" s="268">
        <f t="shared" si="24"/>
        <v>10</v>
      </c>
      <c r="AL22" s="268">
        <f t="shared" si="7"/>
        <v>60</v>
      </c>
      <c r="AM22" s="270">
        <f t="shared" si="8"/>
        <v>5.37</v>
      </c>
      <c r="AN22" s="270">
        <f t="shared" si="9"/>
        <v>11.9</v>
      </c>
      <c r="AO22" s="268">
        <f t="shared" si="10"/>
        <v>2.4</v>
      </c>
      <c r="AP22" s="268">
        <f t="shared" si="11"/>
        <v>17</v>
      </c>
      <c r="AQ22" s="268">
        <v>0</v>
      </c>
      <c r="AR22" s="268">
        <v>15</v>
      </c>
      <c r="AS22" s="268">
        <f t="shared" si="12"/>
        <v>2.4</v>
      </c>
      <c r="AT22" s="268">
        <v>0</v>
      </c>
      <c r="AU22" s="268">
        <v>0</v>
      </c>
      <c r="AV22" s="239">
        <f t="shared" si="13"/>
        <v>60</v>
      </c>
      <c r="AW22" s="268">
        <f t="shared" si="14"/>
        <v>0.46</v>
      </c>
      <c r="AX22" s="268" t="s">
        <v>14</v>
      </c>
      <c r="AY22" s="268" t="s">
        <v>15</v>
      </c>
      <c r="AZ22" s="268" t="s">
        <v>14</v>
      </c>
      <c r="BA22" s="268" t="s">
        <v>15</v>
      </c>
      <c r="BB22" s="268">
        <v>0</v>
      </c>
      <c r="BC22" s="268">
        <v>0</v>
      </c>
      <c r="BD22" s="268">
        <f t="shared" si="25"/>
        <v>1</v>
      </c>
      <c r="BE22" s="268">
        <f t="shared" si="15"/>
        <v>0</v>
      </c>
      <c r="BF22" s="268">
        <f t="shared" si="16"/>
        <v>11200</v>
      </c>
      <c r="BG22" s="268">
        <v>1</v>
      </c>
      <c r="BH22" s="268">
        <v>1</v>
      </c>
      <c r="BI22" s="268">
        <v>1</v>
      </c>
      <c r="BJ22" s="268"/>
      <c r="BK22" s="268">
        <v>1</v>
      </c>
      <c r="BL22" s="268">
        <v>1</v>
      </c>
      <c r="BM22" s="268">
        <f t="shared" si="17"/>
        <v>400</v>
      </c>
      <c r="BN22" s="268">
        <f t="shared" si="18"/>
        <v>11200</v>
      </c>
      <c r="BO22" s="268">
        <v>0</v>
      </c>
    </row>
    <row r="23" spans="1:67" s="272" customFormat="1" ht="12" customHeight="1" x14ac:dyDescent="0.2">
      <c r="A23" s="273" t="str">
        <f t="shared" si="0"/>
        <v>610006018</v>
      </c>
      <c r="B23" s="258">
        <v>6.1</v>
      </c>
      <c r="C23" s="259" t="s">
        <v>247</v>
      </c>
      <c r="D23" s="258" t="s">
        <v>181</v>
      </c>
      <c r="E23" s="274">
        <v>0</v>
      </c>
      <c r="F23" s="261">
        <v>1.35</v>
      </c>
      <c r="G23" s="258" t="s">
        <v>203</v>
      </c>
      <c r="H23" s="258">
        <f>'Wind Conditions'!$C$37</f>
        <v>34.9</v>
      </c>
      <c r="I23" s="476">
        <f>'Wind Conditions'!$D$40</f>
        <v>0.11573065902578797</v>
      </c>
      <c r="J23" s="262">
        <f>'Wind Conditions'!$C$41</f>
        <v>0.11</v>
      </c>
      <c r="K23" s="275" t="s">
        <v>190</v>
      </c>
      <c r="L23" s="276">
        <v>60</v>
      </c>
      <c r="M23" s="555">
        <f>0</f>
        <v>0</v>
      </c>
      <c r="N23" s="560" t="s">
        <v>204</v>
      </c>
      <c r="O23" s="264">
        <f>VLOOKUP(MOD(180-$L23,360),'Wave and Current Conditions'!$G$33:$I$44,2,TRUE)</f>
        <v>5.37</v>
      </c>
      <c r="P23" s="264">
        <f>VLOOKUP(MOD(180-$L23,360),'Wave and Current Conditions'!$G$33:$I$44,3,TRUE)</f>
        <v>11.9</v>
      </c>
      <c r="Q23" s="275">
        <v>18</v>
      </c>
      <c r="R23" s="275">
        <f t="shared" si="1"/>
        <v>60</v>
      </c>
      <c r="S23" s="569" t="s">
        <v>205</v>
      </c>
      <c r="T23" s="272">
        <f t="shared" si="2"/>
        <v>60</v>
      </c>
      <c r="U23" s="266">
        <f>'Wave and Current Conditions'!$D$100</f>
        <v>0.46</v>
      </c>
      <c r="V23" s="258">
        <v>400</v>
      </c>
      <c r="W23" s="258">
        <v>10800</v>
      </c>
      <c r="X23" s="277">
        <v>0.01</v>
      </c>
      <c r="Y23" s="278"/>
      <c r="Z23" s="271"/>
      <c r="AA23" s="271"/>
      <c r="AB23" s="239" t="str">
        <f t="shared" si="3"/>
        <v>'610006018'</v>
      </c>
      <c r="AC23" s="269" t="str">
        <f t="shared" si="22"/>
        <v>'PAR'</v>
      </c>
      <c r="AD23" s="268">
        <f t="shared" si="4"/>
        <v>60</v>
      </c>
      <c r="AE23" s="268">
        <f t="shared" si="5"/>
        <v>34.9</v>
      </c>
      <c r="AF23" s="590">
        <f t="shared" si="19"/>
        <v>4.0389999999999997</v>
      </c>
      <c r="AG23" s="587" t="str">
        <f t="shared" si="20"/>
        <v>'EWM'</v>
      </c>
      <c r="AH23" s="580">
        <f t="shared" si="21"/>
        <v>0.11</v>
      </c>
      <c r="AI23" s="268">
        <f t="shared" si="23"/>
        <v>1</v>
      </c>
      <c r="AJ23" s="239" t="str">
        <f t="shared" si="6"/>
        <v>'F'</v>
      </c>
      <c r="AK23" s="268">
        <f t="shared" si="24"/>
        <v>10</v>
      </c>
      <c r="AL23" s="268">
        <f t="shared" si="7"/>
        <v>60</v>
      </c>
      <c r="AM23" s="270">
        <f t="shared" si="8"/>
        <v>5.37</v>
      </c>
      <c r="AN23" s="270">
        <f t="shared" si="9"/>
        <v>11.9</v>
      </c>
      <c r="AO23" s="268">
        <f t="shared" si="10"/>
        <v>2.4</v>
      </c>
      <c r="AP23" s="268">
        <f t="shared" si="11"/>
        <v>18</v>
      </c>
      <c r="AQ23" s="268">
        <v>0</v>
      </c>
      <c r="AR23" s="268">
        <v>15</v>
      </c>
      <c r="AS23" s="268">
        <f t="shared" si="12"/>
        <v>2.4</v>
      </c>
      <c r="AT23" s="268">
        <v>0</v>
      </c>
      <c r="AU23" s="268">
        <v>0</v>
      </c>
      <c r="AV23" s="239">
        <f t="shared" si="13"/>
        <v>60</v>
      </c>
      <c r="AW23" s="268">
        <f t="shared" si="14"/>
        <v>0.46</v>
      </c>
      <c r="AX23" s="268" t="s">
        <v>14</v>
      </c>
      <c r="AY23" s="268" t="s">
        <v>15</v>
      </c>
      <c r="AZ23" s="268" t="s">
        <v>14</v>
      </c>
      <c r="BA23" s="268" t="s">
        <v>15</v>
      </c>
      <c r="BB23" s="268">
        <v>0</v>
      </c>
      <c r="BC23" s="268">
        <v>0</v>
      </c>
      <c r="BD23" s="268">
        <f t="shared" si="25"/>
        <v>1</v>
      </c>
      <c r="BE23" s="268">
        <f t="shared" si="15"/>
        <v>0</v>
      </c>
      <c r="BF23" s="268">
        <f t="shared" si="16"/>
        <v>11200</v>
      </c>
      <c r="BG23" s="268">
        <v>1</v>
      </c>
      <c r="BH23" s="268">
        <v>1</v>
      </c>
      <c r="BI23" s="268">
        <v>1</v>
      </c>
      <c r="BJ23" s="268"/>
      <c r="BK23" s="268">
        <v>1</v>
      </c>
      <c r="BL23" s="268">
        <v>1</v>
      </c>
      <c r="BM23" s="268">
        <f t="shared" si="17"/>
        <v>400</v>
      </c>
      <c r="BN23" s="268">
        <f t="shared" si="18"/>
        <v>11200</v>
      </c>
      <c r="BO23" s="268">
        <v>0</v>
      </c>
    </row>
    <row r="24" spans="1:67" s="265" customFormat="1" ht="12" customHeight="1" x14ac:dyDescent="0.2">
      <c r="A24" s="257" t="str">
        <f t="shared" si="0"/>
        <v>610009001</v>
      </c>
      <c r="B24" s="258">
        <v>6.1</v>
      </c>
      <c r="C24" s="259" t="s">
        <v>247</v>
      </c>
      <c r="D24" s="258" t="s">
        <v>181</v>
      </c>
      <c r="E24" s="260">
        <v>0</v>
      </c>
      <c r="F24" s="261">
        <v>1.35</v>
      </c>
      <c r="G24" s="258" t="s">
        <v>203</v>
      </c>
      <c r="H24" s="258">
        <f>'Wind Conditions'!$C$37</f>
        <v>34.9</v>
      </c>
      <c r="I24" s="476">
        <f>'Wind Conditions'!$D$40</f>
        <v>0.11573065902578797</v>
      </c>
      <c r="J24" s="262">
        <f>'Wind Conditions'!$C$41</f>
        <v>0.11</v>
      </c>
      <c r="K24" s="258" t="s">
        <v>182</v>
      </c>
      <c r="L24" s="263">
        <v>90</v>
      </c>
      <c r="M24" s="555">
        <f>0</f>
        <v>0</v>
      </c>
      <c r="N24" s="559" t="s">
        <v>204</v>
      </c>
      <c r="O24" s="264">
        <f>VLOOKUP(MOD(180-$L24,360),'Wave and Current Conditions'!$G$33:$I$44,2,TRUE)</f>
        <v>5.37</v>
      </c>
      <c r="P24" s="264">
        <f>VLOOKUP(MOD(180-$L24,360),'Wave and Current Conditions'!$G$33:$I$44,3,TRUE)</f>
        <v>11.9</v>
      </c>
      <c r="Q24" s="258">
        <f>Q6</f>
        <v>1</v>
      </c>
      <c r="R24" s="258">
        <f t="shared" si="1"/>
        <v>90</v>
      </c>
      <c r="S24" s="569" t="s">
        <v>205</v>
      </c>
      <c r="T24" s="265">
        <f t="shared" si="2"/>
        <v>90</v>
      </c>
      <c r="U24" s="266">
        <f>'Wave and Current Conditions'!$D$100</f>
        <v>0.46</v>
      </c>
      <c r="V24" s="258">
        <v>400</v>
      </c>
      <c r="W24" s="258">
        <v>10800</v>
      </c>
      <c r="X24" s="261">
        <v>0.01</v>
      </c>
      <c r="Y24" s="267"/>
      <c r="Z24" s="268"/>
      <c r="AA24" s="268"/>
      <c r="AB24" s="239" t="str">
        <f t="shared" si="3"/>
        <v>'610009001'</v>
      </c>
      <c r="AC24" s="269" t="str">
        <f t="shared" si="22"/>
        <v>'PAR'</v>
      </c>
      <c r="AD24" s="268">
        <f t="shared" si="4"/>
        <v>90</v>
      </c>
      <c r="AE24" s="268">
        <f t="shared" si="5"/>
        <v>34.9</v>
      </c>
      <c r="AF24" s="590">
        <f t="shared" si="19"/>
        <v>4.0389999999999997</v>
      </c>
      <c r="AG24" s="587" t="str">
        <f t="shared" si="20"/>
        <v>'EWM'</v>
      </c>
      <c r="AH24" s="580">
        <f t="shared" si="21"/>
        <v>0.11</v>
      </c>
      <c r="AI24" s="268">
        <f t="shared" si="23"/>
        <v>1</v>
      </c>
      <c r="AJ24" s="239" t="str">
        <f t="shared" si="6"/>
        <v>'A'</v>
      </c>
      <c r="AK24" s="268">
        <f t="shared" si="24"/>
        <v>10</v>
      </c>
      <c r="AL24" s="268">
        <f t="shared" si="7"/>
        <v>90</v>
      </c>
      <c r="AM24" s="270">
        <f t="shared" si="8"/>
        <v>5.37</v>
      </c>
      <c r="AN24" s="270">
        <f t="shared" si="9"/>
        <v>11.9</v>
      </c>
      <c r="AO24" s="268">
        <f t="shared" si="10"/>
        <v>2.4</v>
      </c>
      <c r="AP24" s="268">
        <f t="shared" si="11"/>
        <v>1</v>
      </c>
      <c r="AQ24" s="268">
        <v>0</v>
      </c>
      <c r="AR24" s="268">
        <v>15</v>
      </c>
      <c r="AS24" s="268">
        <f t="shared" si="12"/>
        <v>2.4</v>
      </c>
      <c r="AT24" s="268">
        <v>0</v>
      </c>
      <c r="AU24" s="268">
        <v>0</v>
      </c>
      <c r="AV24" s="239">
        <f t="shared" si="13"/>
        <v>90</v>
      </c>
      <c r="AW24" s="268">
        <f t="shared" si="14"/>
        <v>0.46</v>
      </c>
      <c r="AX24" s="268" t="s">
        <v>14</v>
      </c>
      <c r="AY24" s="268" t="s">
        <v>15</v>
      </c>
      <c r="AZ24" s="268" t="s">
        <v>14</v>
      </c>
      <c r="BA24" s="268" t="s">
        <v>15</v>
      </c>
      <c r="BB24" s="268">
        <v>0</v>
      </c>
      <c r="BC24" s="268">
        <v>0</v>
      </c>
      <c r="BD24" s="268">
        <f t="shared" si="25"/>
        <v>1</v>
      </c>
      <c r="BE24" s="268">
        <f t="shared" si="15"/>
        <v>0</v>
      </c>
      <c r="BF24" s="268">
        <f t="shared" si="16"/>
        <v>11200</v>
      </c>
      <c r="BG24" s="268">
        <v>1</v>
      </c>
      <c r="BH24" s="268">
        <v>1</v>
      </c>
      <c r="BI24" s="268">
        <v>1</v>
      </c>
      <c r="BJ24" s="268"/>
      <c r="BK24" s="268">
        <v>1</v>
      </c>
      <c r="BL24" s="268">
        <v>1</v>
      </c>
      <c r="BM24" s="268">
        <f t="shared" si="17"/>
        <v>400</v>
      </c>
      <c r="BN24" s="268">
        <f t="shared" si="18"/>
        <v>11200</v>
      </c>
      <c r="BO24" s="268">
        <v>0</v>
      </c>
    </row>
    <row r="25" spans="1:67" s="265" customFormat="1" ht="12" customHeight="1" x14ac:dyDescent="0.2">
      <c r="A25" s="257" t="str">
        <f t="shared" si="0"/>
        <v>610009002</v>
      </c>
      <c r="B25" s="258">
        <v>6.1</v>
      </c>
      <c r="C25" s="259" t="s">
        <v>247</v>
      </c>
      <c r="D25" s="258" t="s">
        <v>181</v>
      </c>
      <c r="E25" s="260">
        <v>0</v>
      </c>
      <c r="F25" s="261">
        <v>1.35</v>
      </c>
      <c r="G25" s="258" t="s">
        <v>203</v>
      </c>
      <c r="H25" s="258">
        <f>'Wind Conditions'!$C$37</f>
        <v>34.9</v>
      </c>
      <c r="I25" s="476">
        <f>'Wind Conditions'!$D$40</f>
        <v>0.11573065902578797</v>
      </c>
      <c r="J25" s="262">
        <f>'Wind Conditions'!$C$41</f>
        <v>0.11</v>
      </c>
      <c r="K25" s="258" t="s">
        <v>91</v>
      </c>
      <c r="L25" s="263">
        <v>90</v>
      </c>
      <c r="M25" s="555">
        <f>0</f>
        <v>0</v>
      </c>
      <c r="N25" s="559" t="s">
        <v>204</v>
      </c>
      <c r="O25" s="264">
        <f>VLOOKUP(MOD(180-$L25,360),'Wave and Current Conditions'!$G$33:$I$44,2,TRUE)</f>
        <v>5.37</v>
      </c>
      <c r="P25" s="264">
        <f>VLOOKUP(MOD(180-$L25,360),'Wave and Current Conditions'!$G$33:$I$44,3,TRUE)</f>
        <v>11.9</v>
      </c>
      <c r="Q25" s="258">
        <f t="shared" ref="Q25:Q88" si="26">Q7</f>
        <v>2</v>
      </c>
      <c r="R25" s="258">
        <f t="shared" si="1"/>
        <v>90</v>
      </c>
      <c r="S25" s="569" t="s">
        <v>205</v>
      </c>
      <c r="T25" s="265">
        <f t="shared" si="2"/>
        <v>90</v>
      </c>
      <c r="U25" s="266">
        <f>'Wave and Current Conditions'!$D$100</f>
        <v>0.46</v>
      </c>
      <c r="V25" s="258">
        <v>400</v>
      </c>
      <c r="W25" s="258">
        <v>10800</v>
      </c>
      <c r="X25" s="261">
        <v>0.01</v>
      </c>
      <c r="Y25" s="267"/>
      <c r="Z25" s="268"/>
      <c r="AA25" s="268"/>
      <c r="AB25" s="239" t="str">
        <f t="shared" si="3"/>
        <v>'610009002'</v>
      </c>
      <c r="AC25" s="269" t="str">
        <f t="shared" si="22"/>
        <v>'PAR'</v>
      </c>
      <c r="AD25" s="268">
        <f t="shared" si="4"/>
        <v>90</v>
      </c>
      <c r="AE25" s="268">
        <f t="shared" si="5"/>
        <v>34.9</v>
      </c>
      <c r="AF25" s="590">
        <f t="shared" si="19"/>
        <v>4.0389999999999997</v>
      </c>
      <c r="AG25" s="587" t="str">
        <f t="shared" si="20"/>
        <v>'EWM'</v>
      </c>
      <c r="AH25" s="580">
        <f t="shared" si="21"/>
        <v>0.11</v>
      </c>
      <c r="AI25" s="268">
        <f t="shared" si="23"/>
        <v>1</v>
      </c>
      <c r="AJ25" s="239" t="str">
        <f t="shared" si="6"/>
        <v>'B'</v>
      </c>
      <c r="AK25" s="268">
        <f t="shared" si="24"/>
        <v>10</v>
      </c>
      <c r="AL25" s="268">
        <f t="shared" si="7"/>
        <v>90</v>
      </c>
      <c r="AM25" s="270">
        <f t="shared" si="8"/>
        <v>5.37</v>
      </c>
      <c r="AN25" s="270">
        <f t="shared" si="9"/>
        <v>11.9</v>
      </c>
      <c r="AO25" s="268">
        <f t="shared" si="10"/>
        <v>2.4</v>
      </c>
      <c r="AP25" s="268">
        <f t="shared" si="11"/>
        <v>2</v>
      </c>
      <c r="AQ25" s="268">
        <v>0</v>
      </c>
      <c r="AR25" s="268">
        <v>15</v>
      </c>
      <c r="AS25" s="268">
        <f t="shared" si="12"/>
        <v>2.4</v>
      </c>
      <c r="AT25" s="268">
        <v>0</v>
      </c>
      <c r="AU25" s="268">
        <v>0</v>
      </c>
      <c r="AV25" s="239">
        <f t="shared" si="13"/>
        <v>90</v>
      </c>
      <c r="AW25" s="268">
        <f t="shared" si="14"/>
        <v>0.46</v>
      </c>
      <c r="AX25" s="268" t="s">
        <v>14</v>
      </c>
      <c r="AY25" s="268" t="s">
        <v>15</v>
      </c>
      <c r="AZ25" s="268" t="s">
        <v>14</v>
      </c>
      <c r="BA25" s="268" t="s">
        <v>15</v>
      </c>
      <c r="BB25" s="268">
        <v>0</v>
      </c>
      <c r="BC25" s="268">
        <v>0</v>
      </c>
      <c r="BD25" s="268">
        <f t="shared" si="25"/>
        <v>1</v>
      </c>
      <c r="BE25" s="268">
        <f t="shared" si="15"/>
        <v>0</v>
      </c>
      <c r="BF25" s="268">
        <f t="shared" si="16"/>
        <v>11200</v>
      </c>
      <c r="BG25" s="268">
        <v>1</v>
      </c>
      <c r="BH25" s="268">
        <v>1</v>
      </c>
      <c r="BI25" s="268">
        <v>1</v>
      </c>
      <c r="BJ25" s="268"/>
      <c r="BK25" s="268">
        <v>1</v>
      </c>
      <c r="BL25" s="268">
        <v>1</v>
      </c>
      <c r="BM25" s="268">
        <f t="shared" si="17"/>
        <v>400</v>
      </c>
      <c r="BN25" s="268">
        <f t="shared" si="18"/>
        <v>11200</v>
      </c>
      <c r="BO25" s="268">
        <v>0</v>
      </c>
    </row>
    <row r="26" spans="1:67" s="272" customFormat="1" ht="12" customHeight="1" x14ac:dyDescent="0.2">
      <c r="A26" s="257" t="str">
        <f t="shared" si="0"/>
        <v>610009003</v>
      </c>
      <c r="B26" s="258">
        <v>6.1</v>
      </c>
      <c r="C26" s="259" t="s">
        <v>247</v>
      </c>
      <c r="D26" s="258" t="s">
        <v>181</v>
      </c>
      <c r="E26" s="260">
        <v>0</v>
      </c>
      <c r="F26" s="261">
        <v>1.35</v>
      </c>
      <c r="G26" s="258" t="s">
        <v>203</v>
      </c>
      <c r="H26" s="258">
        <f>'Wind Conditions'!$C$37</f>
        <v>34.9</v>
      </c>
      <c r="I26" s="476">
        <f>'Wind Conditions'!$D$40</f>
        <v>0.11573065902578797</v>
      </c>
      <c r="J26" s="262">
        <f>'Wind Conditions'!$C$41</f>
        <v>0.11</v>
      </c>
      <c r="K26" s="258" t="s">
        <v>186</v>
      </c>
      <c r="L26" s="263">
        <v>90</v>
      </c>
      <c r="M26" s="555">
        <f>0</f>
        <v>0</v>
      </c>
      <c r="N26" s="559" t="s">
        <v>204</v>
      </c>
      <c r="O26" s="264">
        <f>VLOOKUP(MOD(180-$L26,360),'Wave and Current Conditions'!$G$33:$I$44,2,TRUE)</f>
        <v>5.37</v>
      </c>
      <c r="P26" s="264">
        <f>VLOOKUP(MOD(180-$L26,360),'Wave and Current Conditions'!$G$33:$I$44,3,TRUE)</f>
        <v>11.9</v>
      </c>
      <c r="Q26" s="258">
        <f t="shared" si="26"/>
        <v>3</v>
      </c>
      <c r="R26" s="258">
        <f t="shared" si="1"/>
        <v>90</v>
      </c>
      <c r="S26" s="569" t="s">
        <v>205</v>
      </c>
      <c r="T26" s="265">
        <f t="shared" si="2"/>
        <v>90</v>
      </c>
      <c r="U26" s="266">
        <f>'Wave and Current Conditions'!$D$100</f>
        <v>0.46</v>
      </c>
      <c r="V26" s="258">
        <v>400</v>
      </c>
      <c r="W26" s="258">
        <v>10800</v>
      </c>
      <c r="X26" s="261">
        <v>0.01</v>
      </c>
      <c r="Y26" s="267"/>
      <c r="Z26" s="271"/>
      <c r="AA26" s="271"/>
      <c r="AB26" s="239" t="str">
        <f t="shared" si="3"/>
        <v>'610009003'</v>
      </c>
      <c r="AC26" s="269" t="str">
        <f t="shared" si="22"/>
        <v>'PAR'</v>
      </c>
      <c r="AD26" s="268">
        <f t="shared" si="4"/>
        <v>90</v>
      </c>
      <c r="AE26" s="268">
        <f t="shared" si="5"/>
        <v>34.9</v>
      </c>
      <c r="AF26" s="590">
        <f t="shared" si="19"/>
        <v>4.0389999999999997</v>
      </c>
      <c r="AG26" s="587" t="str">
        <f t="shared" si="20"/>
        <v>'EWM'</v>
      </c>
      <c r="AH26" s="580">
        <f t="shared" si="21"/>
        <v>0.11</v>
      </c>
      <c r="AI26" s="268">
        <f t="shared" si="23"/>
        <v>1</v>
      </c>
      <c r="AJ26" s="239" t="str">
        <f t="shared" si="6"/>
        <v>'C'</v>
      </c>
      <c r="AK26" s="268">
        <f t="shared" si="24"/>
        <v>10</v>
      </c>
      <c r="AL26" s="268">
        <f t="shared" si="7"/>
        <v>90</v>
      </c>
      <c r="AM26" s="270">
        <f t="shared" si="8"/>
        <v>5.37</v>
      </c>
      <c r="AN26" s="270">
        <f t="shared" si="9"/>
        <v>11.9</v>
      </c>
      <c r="AO26" s="268">
        <f t="shared" si="10"/>
        <v>2.4</v>
      </c>
      <c r="AP26" s="268">
        <f t="shared" si="11"/>
        <v>3</v>
      </c>
      <c r="AQ26" s="268">
        <v>0</v>
      </c>
      <c r="AR26" s="268">
        <v>15</v>
      </c>
      <c r="AS26" s="268">
        <f t="shared" si="12"/>
        <v>2.4</v>
      </c>
      <c r="AT26" s="268">
        <v>0</v>
      </c>
      <c r="AU26" s="268">
        <v>0</v>
      </c>
      <c r="AV26" s="239">
        <f t="shared" si="13"/>
        <v>90</v>
      </c>
      <c r="AW26" s="268">
        <f t="shared" si="14"/>
        <v>0.46</v>
      </c>
      <c r="AX26" s="268" t="s">
        <v>14</v>
      </c>
      <c r="AY26" s="268" t="s">
        <v>15</v>
      </c>
      <c r="AZ26" s="268" t="s">
        <v>14</v>
      </c>
      <c r="BA26" s="268" t="s">
        <v>15</v>
      </c>
      <c r="BB26" s="268">
        <v>0</v>
      </c>
      <c r="BC26" s="268">
        <v>0</v>
      </c>
      <c r="BD26" s="268">
        <f t="shared" si="25"/>
        <v>1</v>
      </c>
      <c r="BE26" s="268">
        <f t="shared" si="15"/>
        <v>0</v>
      </c>
      <c r="BF26" s="268">
        <f t="shared" si="16"/>
        <v>11200</v>
      </c>
      <c r="BG26" s="268">
        <v>1</v>
      </c>
      <c r="BH26" s="268">
        <v>1</v>
      </c>
      <c r="BI26" s="268">
        <v>1</v>
      </c>
      <c r="BJ26" s="268"/>
      <c r="BK26" s="268">
        <v>1</v>
      </c>
      <c r="BL26" s="268">
        <v>1</v>
      </c>
      <c r="BM26" s="268">
        <f t="shared" si="17"/>
        <v>400</v>
      </c>
      <c r="BN26" s="268">
        <f t="shared" si="18"/>
        <v>11200</v>
      </c>
      <c r="BO26" s="268">
        <v>0</v>
      </c>
    </row>
    <row r="27" spans="1:67" s="265" customFormat="1" ht="12" customHeight="1" x14ac:dyDescent="0.2">
      <c r="A27" s="257" t="str">
        <f t="shared" si="0"/>
        <v>610009004</v>
      </c>
      <c r="B27" s="258">
        <v>6.1</v>
      </c>
      <c r="C27" s="259" t="s">
        <v>247</v>
      </c>
      <c r="D27" s="258" t="s">
        <v>181</v>
      </c>
      <c r="E27" s="260">
        <v>0</v>
      </c>
      <c r="F27" s="261">
        <v>1.35</v>
      </c>
      <c r="G27" s="258" t="s">
        <v>203</v>
      </c>
      <c r="H27" s="258">
        <f>'Wind Conditions'!$C$37</f>
        <v>34.9</v>
      </c>
      <c r="I27" s="476">
        <f>'Wind Conditions'!$D$40</f>
        <v>0.11573065902578797</v>
      </c>
      <c r="J27" s="262">
        <f>'Wind Conditions'!$C$41</f>
        <v>0.11</v>
      </c>
      <c r="K27" s="258" t="s">
        <v>187</v>
      </c>
      <c r="L27" s="263">
        <v>90</v>
      </c>
      <c r="M27" s="555">
        <f>0</f>
        <v>0</v>
      </c>
      <c r="N27" s="559" t="s">
        <v>204</v>
      </c>
      <c r="O27" s="264">
        <f>VLOOKUP(MOD(180-$L27,360),'Wave and Current Conditions'!$G$33:$I$44,2,TRUE)</f>
        <v>5.37</v>
      </c>
      <c r="P27" s="264">
        <f>VLOOKUP(MOD(180-$L27,360),'Wave and Current Conditions'!$G$33:$I$44,3,TRUE)</f>
        <v>11.9</v>
      </c>
      <c r="Q27" s="258">
        <f t="shared" si="26"/>
        <v>4</v>
      </c>
      <c r="R27" s="258">
        <f t="shared" si="1"/>
        <v>90</v>
      </c>
      <c r="S27" s="569" t="s">
        <v>205</v>
      </c>
      <c r="T27" s="265">
        <f t="shared" si="2"/>
        <v>90</v>
      </c>
      <c r="U27" s="266">
        <f>'Wave and Current Conditions'!$D$100</f>
        <v>0.46</v>
      </c>
      <c r="V27" s="258">
        <v>400</v>
      </c>
      <c r="W27" s="258">
        <v>10800</v>
      </c>
      <c r="X27" s="261">
        <v>0.01</v>
      </c>
      <c r="Y27" s="267"/>
      <c r="Z27" s="268"/>
      <c r="AA27" s="268"/>
      <c r="AB27" s="239" t="str">
        <f t="shared" si="3"/>
        <v>'610009004'</v>
      </c>
      <c r="AC27" s="269" t="str">
        <f t="shared" si="22"/>
        <v>'PAR'</v>
      </c>
      <c r="AD27" s="268">
        <f t="shared" si="4"/>
        <v>90</v>
      </c>
      <c r="AE27" s="268">
        <f t="shared" si="5"/>
        <v>34.9</v>
      </c>
      <c r="AF27" s="590">
        <f t="shared" si="19"/>
        <v>4.0389999999999997</v>
      </c>
      <c r="AG27" s="587" t="str">
        <f t="shared" si="20"/>
        <v>'EWM'</v>
      </c>
      <c r="AH27" s="580">
        <f t="shared" si="21"/>
        <v>0.11</v>
      </c>
      <c r="AI27" s="268">
        <f t="shared" si="23"/>
        <v>1</v>
      </c>
      <c r="AJ27" s="239" t="str">
        <f t="shared" si="6"/>
        <v>'D'</v>
      </c>
      <c r="AK27" s="268">
        <f t="shared" si="24"/>
        <v>10</v>
      </c>
      <c r="AL27" s="268">
        <f t="shared" si="7"/>
        <v>90</v>
      </c>
      <c r="AM27" s="270">
        <f t="shared" si="8"/>
        <v>5.37</v>
      </c>
      <c r="AN27" s="270">
        <f t="shared" si="9"/>
        <v>11.9</v>
      </c>
      <c r="AO27" s="268">
        <f t="shared" si="10"/>
        <v>2.4</v>
      </c>
      <c r="AP27" s="268">
        <f t="shared" si="11"/>
        <v>4</v>
      </c>
      <c r="AQ27" s="268">
        <v>0</v>
      </c>
      <c r="AR27" s="268">
        <v>15</v>
      </c>
      <c r="AS27" s="268">
        <f t="shared" si="12"/>
        <v>2.4</v>
      </c>
      <c r="AT27" s="268">
        <v>0</v>
      </c>
      <c r="AU27" s="268">
        <v>0</v>
      </c>
      <c r="AV27" s="239">
        <f t="shared" si="13"/>
        <v>90</v>
      </c>
      <c r="AW27" s="268">
        <f t="shared" si="14"/>
        <v>0.46</v>
      </c>
      <c r="AX27" s="268" t="s">
        <v>14</v>
      </c>
      <c r="AY27" s="268" t="s">
        <v>15</v>
      </c>
      <c r="AZ27" s="268" t="s">
        <v>14</v>
      </c>
      <c r="BA27" s="268" t="s">
        <v>15</v>
      </c>
      <c r="BB27" s="268">
        <v>0</v>
      </c>
      <c r="BC27" s="268">
        <v>0</v>
      </c>
      <c r="BD27" s="268">
        <f t="shared" si="25"/>
        <v>1</v>
      </c>
      <c r="BE27" s="268">
        <f t="shared" si="15"/>
        <v>0</v>
      </c>
      <c r="BF27" s="268">
        <f t="shared" si="16"/>
        <v>11200</v>
      </c>
      <c r="BG27" s="268">
        <v>1</v>
      </c>
      <c r="BH27" s="268">
        <v>1</v>
      </c>
      <c r="BI27" s="268">
        <v>1</v>
      </c>
      <c r="BJ27" s="268"/>
      <c r="BK27" s="268">
        <v>1</v>
      </c>
      <c r="BL27" s="268">
        <v>1</v>
      </c>
      <c r="BM27" s="268">
        <f t="shared" si="17"/>
        <v>400</v>
      </c>
      <c r="BN27" s="268">
        <f t="shared" si="18"/>
        <v>11200</v>
      </c>
      <c r="BO27" s="268">
        <v>0</v>
      </c>
    </row>
    <row r="28" spans="1:67" s="265" customFormat="1" ht="12" customHeight="1" x14ac:dyDescent="0.2">
      <c r="A28" s="257" t="str">
        <f t="shared" si="0"/>
        <v>610009005</v>
      </c>
      <c r="B28" s="258">
        <v>6.1</v>
      </c>
      <c r="C28" s="259" t="s">
        <v>247</v>
      </c>
      <c r="D28" s="258" t="s">
        <v>181</v>
      </c>
      <c r="E28" s="260">
        <v>0</v>
      </c>
      <c r="F28" s="261">
        <v>1.35</v>
      </c>
      <c r="G28" s="258" t="s">
        <v>203</v>
      </c>
      <c r="H28" s="258">
        <f>'Wind Conditions'!$C$37</f>
        <v>34.9</v>
      </c>
      <c r="I28" s="476">
        <f>'Wind Conditions'!$D$40</f>
        <v>0.11573065902578797</v>
      </c>
      <c r="J28" s="262">
        <f>'Wind Conditions'!$C$41</f>
        <v>0.11</v>
      </c>
      <c r="K28" s="258" t="s">
        <v>188</v>
      </c>
      <c r="L28" s="263">
        <v>90</v>
      </c>
      <c r="M28" s="555">
        <f>0</f>
        <v>0</v>
      </c>
      <c r="N28" s="559" t="s">
        <v>204</v>
      </c>
      <c r="O28" s="264">
        <f>VLOOKUP(MOD(180-$L28,360),'Wave and Current Conditions'!$G$33:$I$44,2,TRUE)</f>
        <v>5.37</v>
      </c>
      <c r="P28" s="264">
        <f>VLOOKUP(MOD(180-$L28,360),'Wave and Current Conditions'!$G$33:$I$44,3,TRUE)</f>
        <v>11.9</v>
      </c>
      <c r="Q28" s="258">
        <f t="shared" si="26"/>
        <v>5</v>
      </c>
      <c r="R28" s="258">
        <f t="shared" si="1"/>
        <v>90</v>
      </c>
      <c r="S28" s="569" t="s">
        <v>205</v>
      </c>
      <c r="T28" s="265">
        <f t="shared" si="2"/>
        <v>90</v>
      </c>
      <c r="U28" s="266">
        <f>'Wave and Current Conditions'!$D$100</f>
        <v>0.46</v>
      </c>
      <c r="V28" s="258">
        <v>400</v>
      </c>
      <c r="W28" s="258">
        <v>10800</v>
      </c>
      <c r="X28" s="261">
        <v>0.01</v>
      </c>
      <c r="Y28" s="267"/>
      <c r="Z28" s="268"/>
      <c r="AA28" s="268"/>
      <c r="AB28" s="239" t="str">
        <f t="shared" si="3"/>
        <v>'610009005'</v>
      </c>
      <c r="AC28" s="269" t="str">
        <f t="shared" si="22"/>
        <v>'PAR'</v>
      </c>
      <c r="AD28" s="268">
        <f t="shared" si="4"/>
        <v>90</v>
      </c>
      <c r="AE28" s="268">
        <f t="shared" si="5"/>
        <v>34.9</v>
      </c>
      <c r="AF28" s="590">
        <f t="shared" si="19"/>
        <v>4.0389999999999997</v>
      </c>
      <c r="AG28" s="587" t="str">
        <f t="shared" si="20"/>
        <v>'EWM'</v>
      </c>
      <c r="AH28" s="580">
        <f t="shared" si="21"/>
        <v>0.11</v>
      </c>
      <c r="AI28" s="268">
        <f t="shared" si="23"/>
        <v>1</v>
      </c>
      <c r="AJ28" s="239" t="str">
        <f t="shared" si="6"/>
        <v>'E'</v>
      </c>
      <c r="AK28" s="268">
        <f t="shared" si="24"/>
        <v>10</v>
      </c>
      <c r="AL28" s="268">
        <f t="shared" si="7"/>
        <v>90</v>
      </c>
      <c r="AM28" s="270">
        <f t="shared" si="8"/>
        <v>5.37</v>
      </c>
      <c r="AN28" s="270">
        <f t="shared" si="9"/>
        <v>11.9</v>
      </c>
      <c r="AO28" s="268">
        <f t="shared" si="10"/>
        <v>2.4</v>
      </c>
      <c r="AP28" s="268">
        <f t="shared" si="11"/>
        <v>5</v>
      </c>
      <c r="AQ28" s="268">
        <v>0</v>
      </c>
      <c r="AR28" s="268">
        <v>15</v>
      </c>
      <c r="AS28" s="268">
        <f t="shared" si="12"/>
        <v>2.4</v>
      </c>
      <c r="AT28" s="268">
        <v>0</v>
      </c>
      <c r="AU28" s="268">
        <v>0</v>
      </c>
      <c r="AV28" s="239">
        <f t="shared" si="13"/>
        <v>90</v>
      </c>
      <c r="AW28" s="268">
        <f t="shared" si="14"/>
        <v>0.46</v>
      </c>
      <c r="AX28" s="268" t="s">
        <v>14</v>
      </c>
      <c r="AY28" s="268" t="s">
        <v>15</v>
      </c>
      <c r="AZ28" s="268" t="s">
        <v>14</v>
      </c>
      <c r="BA28" s="268" t="s">
        <v>15</v>
      </c>
      <c r="BB28" s="268">
        <v>0</v>
      </c>
      <c r="BC28" s="268">
        <v>0</v>
      </c>
      <c r="BD28" s="268">
        <f t="shared" si="25"/>
        <v>1</v>
      </c>
      <c r="BE28" s="268">
        <f t="shared" si="15"/>
        <v>0</v>
      </c>
      <c r="BF28" s="268">
        <f t="shared" si="16"/>
        <v>11200</v>
      </c>
      <c r="BG28" s="268">
        <v>1</v>
      </c>
      <c r="BH28" s="268">
        <v>1</v>
      </c>
      <c r="BI28" s="268">
        <v>1</v>
      </c>
      <c r="BJ28" s="268"/>
      <c r="BK28" s="268">
        <v>1</v>
      </c>
      <c r="BL28" s="268">
        <v>1</v>
      </c>
      <c r="BM28" s="268">
        <f t="shared" si="17"/>
        <v>400</v>
      </c>
      <c r="BN28" s="268">
        <f t="shared" si="18"/>
        <v>11200</v>
      </c>
      <c r="BO28" s="268">
        <v>0</v>
      </c>
    </row>
    <row r="29" spans="1:67" s="272" customFormat="1" ht="12" customHeight="1" x14ac:dyDescent="0.2">
      <c r="A29" s="273" t="str">
        <f t="shared" si="0"/>
        <v>610009006</v>
      </c>
      <c r="B29" s="258">
        <v>6.1</v>
      </c>
      <c r="C29" s="259" t="s">
        <v>247</v>
      </c>
      <c r="D29" s="258" t="s">
        <v>181</v>
      </c>
      <c r="E29" s="274">
        <v>0</v>
      </c>
      <c r="F29" s="261">
        <v>1.35</v>
      </c>
      <c r="G29" s="258" t="s">
        <v>203</v>
      </c>
      <c r="H29" s="258">
        <f>'Wind Conditions'!$C$37</f>
        <v>34.9</v>
      </c>
      <c r="I29" s="476">
        <f>'Wind Conditions'!$D$40</f>
        <v>0.11573065902578797</v>
      </c>
      <c r="J29" s="262">
        <f>'Wind Conditions'!$C$41</f>
        <v>0.11</v>
      </c>
      <c r="K29" s="275" t="s">
        <v>190</v>
      </c>
      <c r="L29" s="276">
        <v>90</v>
      </c>
      <c r="M29" s="555">
        <f>0</f>
        <v>0</v>
      </c>
      <c r="N29" s="560" t="s">
        <v>204</v>
      </c>
      <c r="O29" s="264">
        <f>VLOOKUP(MOD(180-$L29,360),'Wave and Current Conditions'!$G$33:$I$44,2,TRUE)</f>
        <v>5.37</v>
      </c>
      <c r="P29" s="264">
        <f>VLOOKUP(MOD(180-$L29,360),'Wave and Current Conditions'!$G$33:$I$44,3,TRUE)</f>
        <v>11.9</v>
      </c>
      <c r="Q29" s="258">
        <f t="shared" si="26"/>
        <v>6</v>
      </c>
      <c r="R29" s="275">
        <f t="shared" si="1"/>
        <v>90</v>
      </c>
      <c r="S29" s="569" t="s">
        <v>205</v>
      </c>
      <c r="T29" s="272">
        <f t="shared" si="2"/>
        <v>90</v>
      </c>
      <c r="U29" s="266">
        <f>'Wave and Current Conditions'!$D$100</f>
        <v>0.46</v>
      </c>
      <c r="V29" s="258">
        <v>400</v>
      </c>
      <c r="W29" s="258">
        <v>10800</v>
      </c>
      <c r="X29" s="277">
        <v>0.01</v>
      </c>
      <c r="Y29" s="278"/>
      <c r="Z29" s="271"/>
      <c r="AA29" s="271"/>
      <c r="AB29" s="239" t="str">
        <f t="shared" si="3"/>
        <v>'610009006'</v>
      </c>
      <c r="AC29" s="269" t="str">
        <f t="shared" si="22"/>
        <v>'PAR'</v>
      </c>
      <c r="AD29" s="268">
        <f t="shared" si="4"/>
        <v>90</v>
      </c>
      <c r="AE29" s="268">
        <f t="shared" si="5"/>
        <v>34.9</v>
      </c>
      <c r="AF29" s="590">
        <f t="shared" si="19"/>
        <v>4.0389999999999997</v>
      </c>
      <c r="AG29" s="587" t="str">
        <f t="shared" si="20"/>
        <v>'EWM'</v>
      </c>
      <c r="AH29" s="580">
        <f t="shared" si="21"/>
        <v>0.11</v>
      </c>
      <c r="AI29" s="268">
        <f t="shared" si="23"/>
        <v>1</v>
      </c>
      <c r="AJ29" s="239" t="str">
        <f t="shared" si="6"/>
        <v>'F'</v>
      </c>
      <c r="AK29" s="268">
        <f t="shared" si="24"/>
        <v>10</v>
      </c>
      <c r="AL29" s="268">
        <f t="shared" si="7"/>
        <v>90</v>
      </c>
      <c r="AM29" s="270">
        <f t="shared" si="8"/>
        <v>5.37</v>
      </c>
      <c r="AN29" s="270">
        <f t="shared" si="9"/>
        <v>11.9</v>
      </c>
      <c r="AO29" s="268">
        <f t="shared" si="10"/>
        <v>2.4</v>
      </c>
      <c r="AP29" s="268">
        <f t="shared" si="11"/>
        <v>6</v>
      </c>
      <c r="AQ29" s="268">
        <v>0</v>
      </c>
      <c r="AR29" s="268">
        <v>15</v>
      </c>
      <c r="AS29" s="268">
        <f t="shared" si="12"/>
        <v>2.4</v>
      </c>
      <c r="AT29" s="268">
        <v>0</v>
      </c>
      <c r="AU29" s="268">
        <v>0</v>
      </c>
      <c r="AV29" s="239">
        <f t="shared" si="13"/>
        <v>90</v>
      </c>
      <c r="AW29" s="268">
        <f t="shared" si="14"/>
        <v>0.46</v>
      </c>
      <c r="AX29" s="268" t="s">
        <v>14</v>
      </c>
      <c r="AY29" s="268" t="s">
        <v>15</v>
      </c>
      <c r="AZ29" s="268" t="s">
        <v>14</v>
      </c>
      <c r="BA29" s="268" t="s">
        <v>15</v>
      </c>
      <c r="BB29" s="268">
        <v>0</v>
      </c>
      <c r="BC29" s="268">
        <v>0</v>
      </c>
      <c r="BD29" s="268">
        <f t="shared" si="25"/>
        <v>1</v>
      </c>
      <c r="BE29" s="268">
        <f t="shared" si="15"/>
        <v>0</v>
      </c>
      <c r="BF29" s="268">
        <f t="shared" si="16"/>
        <v>11200</v>
      </c>
      <c r="BG29" s="268">
        <v>1</v>
      </c>
      <c r="BH29" s="268">
        <v>1</v>
      </c>
      <c r="BI29" s="268">
        <v>1</v>
      </c>
      <c r="BJ29" s="268"/>
      <c r="BK29" s="268">
        <v>1</v>
      </c>
      <c r="BL29" s="268">
        <v>1</v>
      </c>
      <c r="BM29" s="268">
        <f t="shared" si="17"/>
        <v>400</v>
      </c>
      <c r="BN29" s="268">
        <f t="shared" si="18"/>
        <v>11200</v>
      </c>
      <c r="BO29" s="268">
        <v>0</v>
      </c>
    </row>
    <row r="30" spans="1:67" s="265" customFormat="1" ht="12" customHeight="1" x14ac:dyDescent="0.2">
      <c r="A30" s="257" t="str">
        <f t="shared" si="0"/>
        <v>610012007</v>
      </c>
      <c r="B30" s="258">
        <v>6.1</v>
      </c>
      <c r="C30" s="259" t="s">
        <v>247</v>
      </c>
      <c r="D30" s="258" t="s">
        <v>181</v>
      </c>
      <c r="E30" s="260">
        <v>0</v>
      </c>
      <c r="F30" s="261">
        <v>1.35</v>
      </c>
      <c r="G30" s="258" t="s">
        <v>203</v>
      </c>
      <c r="H30" s="258">
        <f>'Wind Conditions'!$C$37</f>
        <v>34.9</v>
      </c>
      <c r="I30" s="476">
        <f>'Wind Conditions'!$D$40</f>
        <v>0.11573065902578797</v>
      </c>
      <c r="J30" s="262">
        <f>'Wind Conditions'!$C$41</f>
        <v>0.11</v>
      </c>
      <c r="K30" s="258" t="s">
        <v>182</v>
      </c>
      <c r="L30" s="263">
        <v>120</v>
      </c>
      <c r="M30" s="555">
        <f>0</f>
        <v>0</v>
      </c>
      <c r="N30" s="559" t="s">
        <v>204</v>
      </c>
      <c r="O30" s="264">
        <f>VLOOKUP(MOD(180-$L30,360),'Wave and Current Conditions'!$G$33:$I$44,2,TRUE)</f>
        <v>5.37</v>
      </c>
      <c r="P30" s="264">
        <f>VLOOKUP(MOD(180-$L30,360),'Wave and Current Conditions'!$G$33:$I$44,3,TRUE)</f>
        <v>11.9</v>
      </c>
      <c r="Q30" s="258">
        <f t="shared" si="26"/>
        <v>7</v>
      </c>
      <c r="R30" s="258">
        <f t="shared" si="1"/>
        <v>120</v>
      </c>
      <c r="S30" s="569" t="s">
        <v>205</v>
      </c>
      <c r="T30" s="265">
        <f t="shared" si="2"/>
        <v>120</v>
      </c>
      <c r="U30" s="266">
        <f>'Wave and Current Conditions'!$D$100</f>
        <v>0.46</v>
      </c>
      <c r="V30" s="258">
        <v>400</v>
      </c>
      <c r="W30" s="258">
        <v>10800</v>
      </c>
      <c r="X30" s="261">
        <v>0.01</v>
      </c>
      <c r="Y30" s="267"/>
      <c r="Z30" s="268"/>
      <c r="AA30" s="268"/>
      <c r="AB30" s="239" t="str">
        <f t="shared" si="3"/>
        <v>'610012007'</v>
      </c>
      <c r="AC30" s="269" t="str">
        <f t="shared" si="22"/>
        <v>'PAR'</v>
      </c>
      <c r="AD30" s="268">
        <f t="shared" si="4"/>
        <v>120</v>
      </c>
      <c r="AE30" s="268">
        <f t="shared" si="5"/>
        <v>34.9</v>
      </c>
      <c r="AF30" s="590">
        <f t="shared" si="19"/>
        <v>4.0389999999999997</v>
      </c>
      <c r="AG30" s="587" t="str">
        <f t="shared" si="20"/>
        <v>'EWM'</v>
      </c>
      <c r="AH30" s="580">
        <f t="shared" si="21"/>
        <v>0.11</v>
      </c>
      <c r="AI30" s="268">
        <f t="shared" si="23"/>
        <v>1</v>
      </c>
      <c r="AJ30" s="239" t="str">
        <f t="shared" si="6"/>
        <v>'A'</v>
      </c>
      <c r="AK30" s="268">
        <f t="shared" si="24"/>
        <v>10</v>
      </c>
      <c r="AL30" s="268">
        <f t="shared" si="7"/>
        <v>120</v>
      </c>
      <c r="AM30" s="270">
        <f t="shared" si="8"/>
        <v>5.37</v>
      </c>
      <c r="AN30" s="270">
        <f t="shared" si="9"/>
        <v>11.9</v>
      </c>
      <c r="AO30" s="268">
        <f t="shared" si="10"/>
        <v>2.4</v>
      </c>
      <c r="AP30" s="268">
        <f t="shared" si="11"/>
        <v>7</v>
      </c>
      <c r="AQ30" s="268">
        <v>0</v>
      </c>
      <c r="AR30" s="268">
        <v>15</v>
      </c>
      <c r="AS30" s="268">
        <f t="shared" si="12"/>
        <v>2.4</v>
      </c>
      <c r="AT30" s="268">
        <v>0</v>
      </c>
      <c r="AU30" s="268">
        <v>0</v>
      </c>
      <c r="AV30" s="239">
        <f t="shared" si="13"/>
        <v>120</v>
      </c>
      <c r="AW30" s="268">
        <f t="shared" si="14"/>
        <v>0.46</v>
      </c>
      <c r="AX30" s="268" t="s">
        <v>14</v>
      </c>
      <c r="AY30" s="268" t="s">
        <v>15</v>
      </c>
      <c r="AZ30" s="268" t="s">
        <v>14</v>
      </c>
      <c r="BA30" s="268" t="s">
        <v>15</v>
      </c>
      <c r="BB30" s="268">
        <v>0</v>
      </c>
      <c r="BC30" s="268">
        <v>0</v>
      </c>
      <c r="BD30" s="268">
        <f t="shared" si="25"/>
        <v>1</v>
      </c>
      <c r="BE30" s="268">
        <f t="shared" si="15"/>
        <v>0</v>
      </c>
      <c r="BF30" s="268">
        <f t="shared" si="16"/>
        <v>11200</v>
      </c>
      <c r="BG30" s="268">
        <v>1</v>
      </c>
      <c r="BH30" s="268">
        <v>1</v>
      </c>
      <c r="BI30" s="268">
        <v>1</v>
      </c>
      <c r="BJ30" s="268"/>
      <c r="BK30" s="268">
        <v>1</v>
      </c>
      <c r="BL30" s="268">
        <v>1</v>
      </c>
      <c r="BM30" s="268">
        <f t="shared" si="17"/>
        <v>400</v>
      </c>
      <c r="BN30" s="268">
        <f t="shared" si="18"/>
        <v>11200</v>
      </c>
      <c r="BO30" s="268">
        <v>0</v>
      </c>
    </row>
    <row r="31" spans="1:67" s="265" customFormat="1" ht="12" customHeight="1" x14ac:dyDescent="0.2">
      <c r="A31" s="257" t="str">
        <f t="shared" si="0"/>
        <v>610012008</v>
      </c>
      <c r="B31" s="258">
        <v>6.1</v>
      </c>
      <c r="C31" s="259" t="s">
        <v>247</v>
      </c>
      <c r="D31" s="258" t="s">
        <v>181</v>
      </c>
      <c r="E31" s="260">
        <v>0</v>
      </c>
      <c r="F31" s="261">
        <v>1.35</v>
      </c>
      <c r="G31" s="258" t="s">
        <v>203</v>
      </c>
      <c r="H31" s="258">
        <f>'Wind Conditions'!$C$37</f>
        <v>34.9</v>
      </c>
      <c r="I31" s="476">
        <f>'Wind Conditions'!$D$40</f>
        <v>0.11573065902578797</v>
      </c>
      <c r="J31" s="262">
        <f>'Wind Conditions'!$C$41</f>
        <v>0.11</v>
      </c>
      <c r="K31" s="258" t="s">
        <v>91</v>
      </c>
      <c r="L31" s="263">
        <v>120</v>
      </c>
      <c r="M31" s="555">
        <f>0</f>
        <v>0</v>
      </c>
      <c r="N31" s="559" t="s">
        <v>204</v>
      </c>
      <c r="O31" s="264">
        <f>VLOOKUP(MOD(180-$L31,360),'Wave and Current Conditions'!$G$33:$I$44,2,TRUE)</f>
        <v>5.37</v>
      </c>
      <c r="P31" s="264">
        <f>VLOOKUP(MOD(180-$L31,360),'Wave and Current Conditions'!$G$33:$I$44,3,TRUE)</f>
        <v>11.9</v>
      </c>
      <c r="Q31" s="258">
        <f t="shared" si="26"/>
        <v>8</v>
      </c>
      <c r="R31" s="258">
        <f t="shared" si="1"/>
        <v>120</v>
      </c>
      <c r="S31" s="569" t="s">
        <v>205</v>
      </c>
      <c r="T31" s="265">
        <f t="shared" si="2"/>
        <v>120</v>
      </c>
      <c r="U31" s="266">
        <f>'Wave and Current Conditions'!$D$100</f>
        <v>0.46</v>
      </c>
      <c r="V31" s="258">
        <v>400</v>
      </c>
      <c r="W31" s="258">
        <v>10800</v>
      </c>
      <c r="X31" s="261">
        <v>0.01</v>
      </c>
      <c r="Y31" s="267"/>
      <c r="Z31" s="268"/>
      <c r="AA31" s="268"/>
      <c r="AB31" s="239" t="str">
        <f t="shared" si="3"/>
        <v>'610012008'</v>
      </c>
      <c r="AC31" s="269" t="str">
        <f t="shared" si="22"/>
        <v>'PAR'</v>
      </c>
      <c r="AD31" s="268">
        <f t="shared" si="4"/>
        <v>120</v>
      </c>
      <c r="AE31" s="268">
        <f t="shared" si="5"/>
        <v>34.9</v>
      </c>
      <c r="AF31" s="590">
        <f t="shared" si="19"/>
        <v>4.0389999999999997</v>
      </c>
      <c r="AG31" s="587" t="str">
        <f t="shared" si="20"/>
        <v>'EWM'</v>
      </c>
      <c r="AH31" s="580">
        <f t="shared" si="21"/>
        <v>0.11</v>
      </c>
      <c r="AI31" s="268">
        <f t="shared" si="23"/>
        <v>1</v>
      </c>
      <c r="AJ31" s="239" t="str">
        <f t="shared" si="6"/>
        <v>'B'</v>
      </c>
      <c r="AK31" s="268">
        <f t="shared" si="24"/>
        <v>10</v>
      </c>
      <c r="AL31" s="268">
        <f t="shared" si="7"/>
        <v>120</v>
      </c>
      <c r="AM31" s="270">
        <f t="shared" si="8"/>
        <v>5.37</v>
      </c>
      <c r="AN31" s="270">
        <f t="shared" si="9"/>
        <v>11.9</v>
      </c>
      <c r="AO31" s="268">
        <f t="shared" si="10"/>
        <v>2.4</v>
      </c>
      <c r="AP31" s="268">
        <f t="shared" si="11"/>
        <v>8</v>
      </c>
      <c r="AQ31" s="268">
        <v>0</v>
      </c>
      <c r="AR31" s="268">
        <v>15</v>
      </c>
      <c r="AS31" s="268">
        <f t="shared" si="12"/>
        <v>2.4</v>
      </c>
      <c r="AT31" s="268">
        <v>0</v>
      </c>
      <c r="AU31" s="268">
        <v>0</v>
      </c>
      <c r="AV31" s="239">
        <f t="shared" si="13"/>
        <v>120</v>
      </c>
      <c r="AW31" s="268">
        <f t="shared" si="14"/>
        <v>0.46</v>
      </c>
      <c r="AX31" s="268" t="s">
        <v>14</v>
      </c>
      <c r="AY31" s="268" t="s">
        <v>15</v>
      </c>
      <c r="AZ31" s="268" t="s">
        <v>14</v>
      </c>
      <c r="BA31" s="268" t="s">
        <v>15</v>
      </c>
      <c r="BB31" s="268">
        <v>0</v>
      </c>
      <c r="BC31" s="268">
        <v>0</v>
      </c>
      <c r="BD31" s="268">
        <f t="shared" si="25"/>
        <v>1</v>
      </c>
      <c r="BE31" s="268">
        <f t="shared" si="15"/>
        <v>0</v>
      </c>
      <c r="BF31" s="268">
        <f t="shared" si="16"/>
        <v>11200</v>
      </c>
      <c r="BG31" s="268">
        <v>1</v>
      </c>
      <c r="BH31" s="268">
        <v>1</v>
      </c>
      <c r="BI31" s="268">
        <v>1</v>
      </c>
      <c r="BJ31" s="268"/>
      <c r="BK31" s="268">
        <v>1</v>
      </c>
      <c r="BL31" s="268">
        <v>1</v>
      </c>
      <c r="BM31" s="268">
        <f t="shared" si="17"/>
        <v>400</v>
      </c>
      <c r="BN31" s="268">
        <f t="shared" si="18"/>
        <v>11200</v>
      </c>
      <c r="BO31" s="268">
        <v>0</v>
      </c>
    </row>
    <row r="32" spans="1:67" s="272" customFormat="1" ht="12" customHeight="1" x14ac:dyDescent="0.2">
      <c r="A32" s="257" t="str">
        <f t="shared" si="0"/>
        <v>610012009</v>
      </c>
      <c r="B32" s="258">
        <v>6.1</v>
      </c>
      <c r="C32" s="259" t="s">
        <v>247</v>
      </c>
      <c r="D32" s="258" t="s">
        <v>181</v>
      </c>
      <c r="E32" s="260">
        <v>0</v>
      </c>
      <c r="F32" s="261">
        <v>1.35</v>
      </c>
      <c r="G32" s="258" t="s">
        <v>203</v>
      </c>
      <c r="H32" s="258">
        <f>'Wind Conditions'!$C$37</f>
        <v>34.9</v>
      </c>
      <c r="I32" s="476">
        <f>'Wind Conditions'!$D$40</f>
        <v>0.11573065902578797</v>
      </c>
      <c r="J32" s="262">
        <f>'Wind Conditions'!$C$41</f>
        <v>0.11</v>
      </c>
      <c r="K32" s="258" t="s">
        <v>186</v>
      </c>
      <c r="L32" s="263">
        <v>120</v>
      </c>
      <c r="M32" s="555">
        <f>0</f>
        <v>0</v>
      </c>
      <c r="N32" s="559" t="s">
        <v>204</v>
      </c>
      <c r="O32" s="264">
        <f>VLOOKUP(MOD(180-$L32,360),'Wave and Current Conditions'!$G$33:$I$44,2,TRUE)</f>
        <v>5.37</v>
      </c>
      <c r="P32" s="264">
        <f>VLOOKUP(MOD(180-$L32,360),'Wave and Current Conditions'!$G$33:$I$44,3,TRUE)</f>
        <v>11.9</v>
      </c>
      <c r="Q32" s="258">
        <f t="shared" si="26"/>
        <v>9</v>
      </c>
      <c r="R32" s="258">
        <f t="shared" si="1"/>
        <v>120</v>
      </c>
      <c r="S32" s="569" t="s">
        <v>205</v>
      </c>
      <c r="T32" s="265">
        <f t="shared" si="2"/>
        <v>120</v>
      </c>
      <c r="U32" s="266">
        <f>'Wave and Current Conditions'!$D$100</f>
        <v>0.46</v>
      </c>
      <c r="V32" s="258">
        <v>400</v>
      </c>
      <c r="W32" s="258">
        <v>10800</v>
      </c>
      <c r="X32" s="261">
        <v>0.01</v>
      </c>
      <c r="Y32" s="267"/>
      <c r="Z32" s="271"/>
      <c r="AA32" s="271"/>
      <c r="AB32" s="239" t="str">
        <f t="shared" si="3"/>
        <v>'610012009'</v>
      </c>
      <c r="AC32" s="269" t="str">
        <f t="shared" si="22"/>
        <v>'PAR'</v>
      </c>
      <c r="AD32" s="268">
        <f t="shared" si="4"/>
        <v>120</v>
      </c>
      <c r="AE32" s="268">
        <f t="shared" si="5"/>
        <v>34.9</v>
      </c>
      <c r="AF32" s="590">
        <f t="shared" si="19"/>
        <v>4.0389999999999997</v>
      </c>
      <c r="AG32" s="587" t="str">
        <f t="shared" si="20"/>
        <v>'EWM'</v>
      </c>
      <c r="AH32" s="580">
        <f t="shared" si="21"/>
        <v>0.11</v>
      </c>
      <c r="AI32" s="268">
        <f t="shared" si="23"/>
        <v>1</v>
      </c>
      <c r="AJ32" s="239" t="str">
        <f t="shared" si="6"/>
        <v>'C'</v>
      </c>
      <c r="AK32" s="268">
        <f t="shared" si="24"/>
        <v>10</v>
      </c>
      <c r="AL32" s="268">
        <f t="shared" si="7"/>
        <v>120</v>
      </c>
      <c r="AM32" s="270">
        <f t="shared" si="8"/>
        <v>5.37</v>
      </c>
      <c r="AN32" s="270">
        <f t="shared" si="9"/>
        <v>11.9</v>
      </c>
      <c r="AO32" s="268">
        <f t="shared" si="10"/>
        <v>2.4</v>
      </c>
      <c r="AP32" s="268">
        <f t="shared" si="11"/>
        <v>9</v>
      </c>
      <c r="AQ32" s="268">
        <v>0</v>
      </c>
      <c r="AR32" s="268">
        <v>15</v>
      </c>
      <c r="AS32" s="268">
        <f t="shared" si="12"/>
        <v>2.4</v>
      </c>
      <c r="AT32" s="268">
        <v>0</v>
      </c>
      <c r="AU32" s="268">
        <v>0</v>
      </c>
      <c r="AV32" s="239">
        <f t="shared" si="13"/>
        <v>120</v>
      </c>
      <c r="AW32" s="268">
        <f t="shared" si="14"/>
        <v>0.46</v>
      </c>
      <c r="AX32" s="268" t="s">
        <v>14</v>
      </c>
      <c r="AY32" s="268" t="s">
        <v>15</v>
      </c>
      <c r="AZ32" s="268" t="s">
        <v>14</v>
      </c>
      <c r="BA32" s="268" t="s">
        <v>15</v>
      </c>
      <c r="BB32" s="268">
        <v>0</v>
      </c>
      <c r="BC32" s="268">
        <v>0</v>
      </c>
      <c r="BD32" s="268">
        <f t="shared" si="25"/>
        <v>1</v>
      </c>
      <c r="BE32" s="268">
        <f t="shared" si="15"/>
        <v>0</v>
      </c>
      <c r="BF32" s="268">
        <f t="shared" si="16"/>
        <v>11200</v>
      </c>
      <c r="BG32" s="268">
        <v>1</v>
      </c>
      <c r="BH32" s="268">
        <v>1</v>
      </c>
      <c r="BI32" s="268">
        <v>1</v>
      </c>
      <c r="BJ32" s="268"/>
      <c r="BK32" s="268">
        <v>1</v>
      </c>
      <c r="BL32" s="268">
        <v>1</v>
      </c>
      <c r="BM32" s="268">
        <f t="shared" si="17"/>
        <v>400</v>
      </c>
      <c r="BN32" s="268">
        <f t="shared" si="18"/>
        <v>11200</v>
      </c>
      <c r="BO32" s="268">
        <v>0</v>
      </c>
    </row>
    <row r="33" spans="1:67" s="265" customFormat="1" ht="12" customHeight="1" x14ac:dyDescent="0.2">
      <c r="A33" s="257" t="str">
        <f t="shared" si="0"/>
        <v>610012010</v>
      </c>
      <c r="B33" s="258">
        <v>6.1</v>
      </c>
      <c r="C33" s="259" t="s">
        <v>247</v>
      </c>
      <c r="D33" s="258" t="s">
        <v>181</v>
      </c>
      <c r="E33" s="260">
        <v>0</v>
      </c>
      <c r="F33" s="261">
        <v>1.35</v>
      </c>
      <c r="G33" s="258" t="s">
        <v>203</v>
      </c>
      <c r="H33" s="258">
        <f>'Wind Conditions'!$C$37</f>
        <v>34.9</v>
      </c>
      <c r="I33" s="476">
        <f>'Wind Conditions'!$D$40</f>
        <v>0.11573065902578797</v>
      </c>
      <c r="J33" s="262">
        <f>'Wind Conditions'!$C$41</f>
        <v>0.11</v>
      </c>
      <c r="K33" s="258" t="s">
        <v>187</v>
      </c>
      <c r="L33" s="263">
        <v>120</v>
      </c>
      <c r="M33" s="555">
        <f>0</f>
        <v>0</v>
      </c>
      <c r="N33" s="559" t="s">
        <v>204</v>
      </c>
      <c r="O33" s="264">
        <f>VLOOKUP(MOD(180-$L33,360),'Wave and Current Conditions'!$G$33:$I$44,2,TRUE)</f>
        <v>5.37</v>
      </c>
      <c r="P33" s="264">
        <f>VLOOKUP(MOD(180-$L33,360),'Wave and Current Conditions'!$G$33:$I$44,3,TRUE)</f>
        <v>11.9</v>
      </c>
      <c r="Q33" s="258">
        <f t="shared" si="26"/>
        <v>10</v>
      </c>
      <c r="R33" s="258">
        <f t="shared" si="1"/>
        <v>120</v>
      </c>
      <c r="S33" s="569" t="s">
        <v>205</v>
      </c>
      <c r="T33" s="265">
        <f t="shared" si="2"/>
        <v>120</v>
      </c>
      <c r="U33" s="266">
        <f>'Wave and Current Conditions'!$D$100</f>
        <v>0.46</v>
      </c>
      <c r="V33" s="258">
        <v>400</v>
      </c>
      <c r="W33" s="258">
        <v>10800</v>
      </c>
      <c r="X33" s="261">
        <v>0.01</v>
      </c>
      <c r="Y33" s="267"/>
      <c r="Z33" s="268"/>
      <c r="AA33" s="268"/>
      <c r="AB33" s="239" t="str">
        <f t="shared" si="3"/>
        <v>'610012010'</v>
      </c>
      <c r="AC33" s="269" t="str">
        <f t="shared" si="22"/>
        <v>'PAR'</v>
      </c>
      <c r="AD33" s="268">
        <f t="shared" si="4"/>
        <v>120</v>
      </c>
      <c r="AE33" s="268">
        <f t="shared" si="5"/>
        <v>34.9</v>
      </c>
      <c r="AF33" s="590">
        <f t="shared" si="19"/>
        <v>4.0389999999999997</v>
      </c>
      <c r="AG33" s="587" t="str">
        <f t="shared" si="20"/>
        <v>'EWM'</v>
      </c>
      <c r="AH33" s="580">
        <f t="shared" si="21"/>
        <v>0.11</v>
      </c>
      <c r="AI33" s="268">
        <f t="shared" si="23"/>
        <v>1</v>
      </c>
      <c r="AJ33" s="239" t="str">
        <f t="shared" si="6"/>
        <v>'D'</v>
      </c>
      <c r="AK33" s="268">
        <f t="shared" si="24"/>
        <v>10</v>
      </c>
      <c r="AL33" s="268">
        <f t="shared" si="7"/>
        <v>120</v>
      </c>
      <c r="AM33" s="270">
        <f t="shared" si="8"/>
        <v>5.37</v>
      </c>
      <c r="AN33" s="270">
        <f t="shared" si="9"/>
        <v>11.9</v>
      </c>
      <c r="AO33" s="268">
        <f t="shared" si="10"/>
        <v>2.4</v>
      </c>
      <c r="AP33" s="268">
        <f t="shared" si="11"/>
        <v>10</v>
      </c>
      <c r="AQ33" s="268">
        <v>0</v>
      </c>
      <c r="AR33" s="268">
        <v>15</v>
      </c>
      <c r="AS33" s="268">
        <f t="shared" si="12"/>
        <v>2.4</v>
      </c>
      <c r="AT33" s="268">
        <v>0</v>
      </c>
      <c r="AU33" s="268">
        <v>0</v>
      </c>
      <c r="AV33" s="239">
        <f t="shared" si="13"/>
        <v>120</v>
      </c>
      <c r="AW33" s="268">
        <f t="shared" si="14"/>
        <v>0.46</v>
      </c>
      <c r="AX33" s="268" t="s">
        <v>14</v>
      </c>
      <c r="AY33" s="268" t="s">
        <v>15</v>
      </c>
      <c r="AZ33" s="268" t="s">
        <v>14</v>
      </c>
      <c r="BA33" s="268" t="s">
        <v>15</v>
      </c>
      <c r="BB33" s="268">
        <v>0</v>
      </c>
      <c r="BC33" s="268">
        <v>0</v>
      </c>
      <c r="BD33" s="268">
        <f t="shared" si="25"/>
        <v>1</v>
      </c>
      <c r="BE33" s="268">
        <f t="shared" si="15"/>
        <v>0</v>
      </c>
      <c r="BF33" s="268">
        <f t="shared" si="16"/>
        <v>11200</v>
      </c>
      <c r="BG33" s="268">
        <v>1</v>
      </c>
      <c r="BH33" s="268">
        <v>1</v>
      </c>
      <c r="BI33" s="268">
        <v>1</v>
      </c>
      <c r="BJ33" s="268"/>
      <c r="BK33" s="268">
        <v>1</v>
      </c>
      <c r="BL33" s="268">
        <v>1</v>
      </c>
      <c r="BM33" s="268">
        <f t="shared" si="17"/>
        <v>400</v>
      </c>
      <c r="BN33" s="268">
        <f t="shared" si="18"/>
        <v>11200</v>
      </c>
      <c r="BO33" s="268">
        <v>0</v>
      </c>
    </row>
    <row r="34" spans="1:67" s="265" customFormat="1" ht="12" customHeight="1" x14ac:dyDescent="0.2">
      <c r="A34" s="257" t="str">
        <f t="shared" si="0"/>
        <v>610012011</v>
      </c>
      <c r="B34" s="258">
        <v>6.1</v>
      </c>
      <c r="C34" s="259" t="s">
        <v>247</v>
      </c>
      <c r="D34" s="258" t="s">
        <v>181</v>
      </c>
      <c r="E34" s="260">
        <v>0</v>
      </c>
      <c r="F34" s="261">
        <v>1.35</v>
      </c>
      <c r="G34" s="258" t="s">
        <v>203</v>
      </c>
      <c r="H34" s="258">
        <f>'Wind Conditions'!$C$37</f>
        <v>34.9</v>
      </c>
      <c r="I34" s="476">
        <f>'Wind Conditions'!$D$40</f>
        <v>0.11573065902578797</v>
      </c>
      <c r="J34" s="262">
        <f>'Wind Conditions'!$C$41</f>
        <v>0.11</v>
      </c>
      <c r="K34" s="258" t="s">
        <v>188</v>
      </c>
      <c r="L34" s="263">
        <v>120</v>
      </c>
      <c r="M34" s="555">
        <f>0</f>
        <v>0</v>
      </c>
      <c r="N34" s="559" t="s">
        <v>204</v>
      </c>
      <c r="O34" s="264">
        <f>VLOOKUP(MOD(180-$L34,360),'Wave and Current Conditions'!$G$33:$I$44,2,TRUE)</f>
        <v>5.37</v>
      </c>
      <c r="P34" s="264">
        <f>VLOOKUP(MOD(180-$L34,360),'Wave and Current Conditions'!$G$33:$I$44,3,TRUE)</f>
        <v>11.9</v>
      </c>
      <c r="Q34" s="258">
        <f t="shared" si="26"/>
        <v>11</v>
      </c>
      <c r="R34" s="258">
        <f t="shared" si="1"/>
        <v>120</v>
      </c>
      <c r="S34" s="569" t="s">
        <v>205</v>
      </c>
      <c r="T34" s="265">
        <f t="shared" si="2"/>
        <v>120</v>
      </c>
      <c r="U34" s="266">
        <f>'Wave and Current Conditions'!$D$100</f>
        <v>0.46</v>
      </c>
      <c r="V34" s="258">
        <v>400</v>
      </c>
      <c r="W34" s="258">
        <v>10800</v>
      </c>
      <c r="X34" s="261">
        <v>0.01</v>
      </c>
      <c r="Y34" s="267"/>
      <c r="Z34" s="268"/>
      <c r="AA34" s="268"/>
      <c r="AB34" s="239" t="str">
        <f t="shared" si="3"/>
        <v>'610012011'</v>
      </c>
      <c r="AC34" s="269" t="str">
        <f t="shared" si="22"/>
        <v>'PAR'</v>
      </c>
      <c r="AD34" s="268">
        <f t="shared" si="4"/>
        <v>120</v>
      </c>
      <c r="AE34" s="268">
        <f t="shared" si="5"/>
        <v>34.9</v>
      </c>
      <c r="AF34" s="590">
        <f t="shared" si="19"/>
        <v>4.0389999999999997</v>
      </c>
      <c r="AG34" s="587" t="str">
        <f t="shared" si="20"/>
        <v>'EWM'</v>
      </c>
      <c r="AH34" s="580">
        <f t="shared" si="21"/>
        <v>0.11</v>
      </c>
      <c r="AI34" s="268">
        <f t="shared" si="23"/>
        <v>1</v>
      </c>
      <c r="AJ34" s="239" t="str">
        <f t="shared" si="6"/>
        <v>'E'</v>
      </c>
      <c r="AK34" s="268">
        <f t="shared" si="24"/>
        <v>10</v>
      </c>
      <c r="AL34" s="268">
        <f t="shared" si="7"/>
        <v>120</v>
      </c>
      <c r="AM34" s="270">
        <f t="shared" si="8"/>
        <v>5.37</v>
      </c>
      <c r="AN34" s="270">
        <f t="shared" si="9"/>
        <v>11.9</v>
      </c>
      <c r="AO34" s="268">
        <f t="shared" si="10"/>
        <v>2.4</v>
      </c>
      <c r="AP34" s="268">
        <f t="shared" si="11"/>
        <v>11</v>
      </c>
      <c r="AQ34" s="268">
        <v>0</v>
      </c>
      <c r="AR34" s="268">
        <v>15</v>
      </c>
      <c r="AS34" s="268">
        <f t="shared" si="12"/>
        <v>2.4</v>
      </c>
      <c r="AT34" s="268">
        <v>0</v>
      </c>
      <c r="AU34" s="268">
        <v>0</v>
      </c>
      <c r="AV34" s="239">
        <f t="shared" si="13"/>
        <v>120</v>
      </c>
      <c r="AW34" s="268">
        <f t="shared" si="14"/>
        <v>0.46</v>
      </c>
      <c r="AX34" s="268" t="s">
        <v>14</v>
      </c>
      <c r="AY34" s="268" t="s">
        <v>15</v>
      </c>
      <c r="AZ34" s="268" t="s">
        <v>14</v>
      </c>
      <c r="BA34" s="268" t="s">
        <v>15</v>
      </c>
      <c r="BB34" s="268">
        <v>0</v>
      </c>
      <c r="BC34" s="268">
        <v>0</v>
      </c>
      <c r="BD34" s="268">
        <f t="shared" si="25"/>
        <v>1</v>
      </c>
      <c r="BE34" s="268">
        <f t="shared" si="15"/>
        <v>0</v>
      </c>
      <c r="BF34" s="268">
        <f t="shared" si="16"/>
        <v>11200</v>
      </c>
      <c r="BG34" s="268">
        <v>1</v>
      </c>
      <c r="BH34" s="268">
        <v>1</v>
      </c>
      <c r="BI34" s="268">
        <v>1</v>
      </c>
      <c r="BJ34" s="268"/>
      <c r="BK34" s="268">
        <v>1</v>
      </c>
      <c r="BL34" s="268">
        <v>1</v>
      </c>
      <c r="BM34" s="268">
        <f t="shared" si="17"/>
        <v>400</v>
      </c>
      <c r="BN34" s="268">
        <f t="shared" si="18"/>
        <v>11200</v>
      </c>
      <c r="BO34" s="268">
        <v>0</v>
      </c>
    </row>
    <row r="35" spans="1:67" s="272" customFormat="1" ht="12" customHeight="1" x14ac:dyDescent="0.2">
      <c r="A35" s="273" t="str">
        <f t="shared" si="0"/>
        <v>610012012</v>
      </c>
      <c r="B35" s="258">
        <v>6.1</v>
      </c>
      <c r="C35" s="259" t="s">
        <v>247</v>
      </c>
      <c r="D35" s="258" t="s">
        <v>181</v>
      </c>
      <c r="E35" s="274">
        <v>0</v>
      </c>
      <c r="F35" s="261">
        <v>1.35</v>
      </c>
      <c r="G35" s="258" t="s">
        <v>203</v>
      </c>
      <c r="H35" s="258">
        <f>'Wind Conditions'!$C$37</f>
        <v>34.9</v>
      </c>
      <c r="I35" s="476">
        <f>'Wind Conditions'!$D$40</f>
        <v>0.11573065902578797</v>
      </c>
      <c r="J35" s="262">
        <f>'Wind Conditions'!$C$41</f>
        <v>0.11</v>
      </c>
      <c r="K35" s="275" t="s">
        <v>190</v>
      </c>
      <c r="L35" s="276">
        <v>120</v>
      </c>
      <c r="M35" s="555">
        <f>0</f>
        <v>0</v>
      </c>
      <c r="N35" s="560" t="s">
        <v>204</v>
      </c>
      <c r="O35" s="264">
        <f>VLOOKUP(MOD(180-$L35,360),'Wave and Current Conditions'!$G$33:$I$44,2,TRUE)</f>
        <v>5.37</v>
      </c>
      <c r="P35" s="264">
        <f>VLOOKUP(MOD(180-$L35,360),'Wave and Current Conditions'!$G$33:$I$44,3,TRUE)</f>
        <v>11.9</v>
      </c>
      <c r="Q35" s="258">
        <f t="shared" si="26"/>
        <v>12</v>
      </c>
      <c r="R35" s="275">
        <f t="shared" si="1"/>
        <v>120</v>
      </c>
      <c r="S35" s="569" t="s">
        <v>205</v>
      </c>
      <c r="T35" s="272">
        <f t="shared" si="2"/>
        <v>120</v>
      </c>
      <c r="U35" s="266">
        <f>'Wave and Current Conditions'!$D$100</f>
        <v>0.46</v>
      </c>
      <c r="V35" s="258">
        <v>400</v>
      </c>
      <c r="W35" s="258">
        <v>10800</v>
      </c>
      <c r="X35" s="277">
        <v>0.01</v>
      </c>
      <c r="Y35" s="278"/>
      <c r="Z35" s="271"/>
      <c r="AA35" s="271"/>
      <c r="AB35" s="239" t="str">
        <f t="shared" si="3"/>
        <v>'610012012'</v>
      </c>
      <c r="AC35" s="269" t="str">
        <f t="shared" si="22"/>
        <v>'PAR'</v>
      </c>
      <c r="AD35" s="268">
        <f t="shared" si="4"/>
        <v>120</v>
      </c>
      <c r="AE35" s="268">
        <f t="shared" si="5"/>
        <v>34.9</v>
      </c>
      <c r="AF35" s="590">
        <f t="shared" si="19"/>
        <v>4.0389999999999997</v>
      </c>
      <c r="AG35" s="587" t="str">
        <f t="shared" si="20"/>
        <v>'EWM'</v>
      </c>
      <c r="AH35" s="580">
        <f t="shared" si="21"/>
        <v>0.11</v>
      </c>
      <c r="AI35" s="268">
        <f t="shared" si="23"/>
        <v>1</v>
      </c>
      <c r="AJ35" s="239" t="str">
        <f t="shared" si="6"/>
        <v>'F'</v>
      </c>
      <c r="AK35" s="268">
        <f t="shared" si="24"/>
        <v>10</v>
      </c>
      <c r="AL35" s="268">
        <f t="shared" si="7"/>
        <v>120</v>
      </c>
      <c r="AM35" s="270">
        <f t="shared" si="8"/>
        <v>5.37</v>
      </c>
      <c r="AN35" s="270">
        <f t="shared" si="9"/>
        <v>11.9</v>
      </c>
      <c r="AO35" s="268">
        <f t="shared" si="10"/>
        <v>2.4</v>
      </c>
      <c r="AP35" s="268">
        <f t="shared" si="11"/>
        <v>12</v>
      </c>
      <c r="AQ35" s="268">
        <v>0</v>
      </c>
      <c r="AR35" s="268">
        <v>15</v>
      </c>
      <c r="AS35" s="268">
        <f t="shared" si="12"/>
        <v>2.4</v>
      </c>
      <c r="AT35" s="268">
        <v>0</v>
      </c>
      <c r="AU35" s="268">
        <v>0</v>
      </c>
      <c r="AV35" s="239">
        <f t="shared" si="13"/>
        <v>120</v>
      </c>
      <c r="AW35" s="268">
        <f t="shared" si="14"/>
        <v>0.46</v>
      </c>
      <c r="AX35" s="268" t="s">
        <v>14</v>
      </c>
      <c r="AY35" s="268" t="s">
        <v>15</v>
      </c>
      <c r="AZ35" s="268" t="s">
        <v>14</v>
      </c>
      <c r="BA35" s="268" t="s">
        <v>15</v>
      </c>
      <c r="BB35" s="268">
        <v>0</v>
      </c>
      <c r="BC35" s="268">
        <v>0</v>
      </c>
      <c r="BD35" s="268">
        <f t="shared" si="25"/>
        <v>1</v>
      </c>
      <c r="BE35" s="268">
        <f t="shared" si="15"/>
        <v>0</v>
      </c>
      <c r="BF35" s="268">
        <f t="shared" si="16"/>
        <v>11200</v>
      </c>
      <c r="BG35" s="268">
        <v>1</v>
      </c>
      <c r="BH35" s="268">
        <v>1</v>
      </c>
      <c r="BI35" s="268">
        <v>1</v>
      </c>
      <c r="BJ35" s="268"/>
      <c r="BK35" s="268">
        <v>1</v>
      </c>
      <c r="BL35" s="268">
        <v>1</v>
      </c>
      <c r="BM35" s="268">
        <f t="shared" si="17"/>
        <v>400</v>
      </c>
      <c r="BN35" s="268">
        <f t="shared" si="18"/>
        <v>11200</v>
      </c>
      <c r="BO35" s="268">
        <v>0</v>
      </c>
    </row>
    <row r="36" spans="1:67" s="265" customFormat="1" ht="12" customHeight="1" x14ac:dyDescent="0.2">
      <c r="A36" s="257" t="str">
        <f t="shared" si="0"/>
        <v>610015013</v>
      </c>
      <c r="B36" s="258">
        <v>6.1</v>
      </c>
      <c r="C36" s="259" t="s">
        <v>247</v>
      </c>
      <c r="D36" s="258" t="s">
        <v>181</v>
      </c>
      <c r="E36" s="260">
        <v>0</v>
      </c>
      <c r="F36" s="261">
        <v>1.35</v>
      </c>
      <c r="G36" s="258" t="s">
        <v>203</v>
      </c>
      <c r="H36" s="258">
        <f>'Wind Conditions'!$C$37</f>
        <v>34.9</v>
      </c>
      <c r="I36" s="476">
        <f>'Wind Conditions'!$D$40</f>
        <v>0.11573065902578797</v>
      </c>
      <c r="J36" s="262">
        <f>'Wind Conditions'!$C$41</f>
        <v>0.11</v>
      </c>
      <c r="K36" s="258" t="s">
        <v>182</v>
      </c>
      <c r="L36" s="263">
        <v>150</v>
      </c>
      <c r="M36" s="555">
        <f>0</f>
        <v>0</v>
      </c>
      <c r="N36" s="559" t="s">
        <v>204</v>
      </c>
      <c r="O36" s="264">
        <f>VLOOKUP(MOD(180-$L36,360),'Wave and Current Conditions'!$G$33:$I$44,2,TRUE)</f>
        <v>5.37</v>
      </c>
      <c r="P36" s="264">
        <f>VLOOKUP(MOD(180-$L36,360),'Wave and Current Conditions'!$G$33:$I$44,3,TRUE)</f>
        <v>11.9</v>
      </c>
      <c r="Q36" s="258">
        <f t="shared" si="26"/>
        <v>13</v>
      </c>
      <c r="R36" s="258">
        <f t="shared" si="1"/>
        <v>150</v>
      </c>
      <c r="S36" s="569" t="s">
        <v>205</v>
      </c>
      <c r="T36" s="265">
        <f t="shared" si="2"/>
        <v>150</v>
      </c>
      <c r="U36" s="266">
        <f>'Wave and Current Conditions'!$D$100</f>
        <v>0.46</v>
      </c>
      <c r="V36" s="258">
        <v>400</v>
      </c>
      <c r="W36" s="258">
        <v>10800</v>
      </c>
      <c r="X36" s="261">
        <v>0.01</v>
      </c>
      <c r="Y36" s="267"/>
      <c r="Z36" s="268"/>
      <c r="AA36" s="268"/>
      <c r="AB36" s="239" t="str">
        <f t="shared" si="3"/>
        <v>'610015013'</v>
      </c>
      <c r="AC36" s="269" t="str">
        <f t="shared" si="22"/>
        <v>'PAR'</v>
      </c>
      <c r="AD36" s="268">
        <f t="shared" si="4"/>
        <v>150</v>
      </c>
      <c r="AE36" s="268">
        <f t="shared" si="5"/>
        <v>34.9</v>
      </c>
      <c r="AF36" s="590">
        <f t="shared" si="19"/>
        <v>4.0389999999999997</v>
      </c>
      <c r="AG36" s="587" t="str">
        <f t="shared" si="20"/>
        <v>'EWM'</v>
      </c>
      <c r="AH36" s="580">
        <f t="shared" si="21"/>
        <v>0.11</v>
      </c>
      <c r="AI36" s="268">
        <f t="shared" si="23"/>
        <v>1</v>
      </c>
      <c r="AJ36" s="239" t="str">
        <f t="shared" si="6"/>
        <v>'A'</v>
      </c>
      <c r="AK36" s="268">
        <f t="shared" si="24"/>
        <v>10</v>
      </c>
      <c r="AL36" s="268">
        <f t="shared" si="7"/>
        <v>150</v>
      </c>
      <c r="AM36" s="270">
        <f t="shared" si="8"/>
        <v>5.37</v>
      </c>
      <c r="AN36" s="270">
        <f t="shared" si="9"/>
        <v>11.9</v>
      </c>
      <c r="AO36" s="268">
        <f t="shared" si="10"/>
        <v>2.4</v>
      </c>
      <c r="AP36" s="268">
        <f t="shared" si="11"/>
        <v>13</v>
      </c>
      <c r="AQ36" s="268">
        <v>0</v>
      </c>
      <c r="AR36" s="268">
        <v>15</v>
      </c>
      <c r="AS36" s="268">
        <f t="shared" si="12"/>
        <v>2.4</v>
      </c>
      <c r="AT36" s="268">
        <v>0</v>
      </c>
      <c r="AU36" s="268">
        <v>0</v>
      </c>
      <c r="AV36" s="239">
        <f t="shared" si="13"/>
        <v>150</v>
      </c>
      <c r="AW36" s="268">
        <f t="shared" si="14"/>
        <v>0.46</v>
      </c>
      <c r="AX36" s="268" t="s">
        <v>14</v>
      </c>
      <c r="AY36" s="268" t="s">
        <v>15</v>
      </c>
      <c r="AZ36" s="268" t="s">
        <v>14</v>
      </c>
      <c r="BA36" s="268" t="s">
        <v>15</v>
      </c>
      <c r="BB36" s="268">
        <v>0</v>
      </c>
      <c r="BC36" s="268">
        <v>0</v>
      </c>
      <c r="BD36" s="268">
        <f t="shared" si="25"/>
        <v>1</v>
      </c>
      <c r="BE36" s="268">
        <f t="shared" si="15"/>
        <v>0</v>
      </c>
      <c r="BF36" s="268">
        <f t="shared" si="16"/>
        <v>11200</v>
      </c>
      <c r="BG36" s="268">
        <v>1</v>
      </c>
      <c r="BH36" s="268">
        <v>1</v>
      </c>
      <c r="BI36" s="268">
        <v>1</v>
      </c>
      <c r="BJ36" s="268"/>
      <c r="BK36" s="268">
        <v>1</v>
      </c>
      <c r="BL36" s="268">
        <v>1</v>
      </c>
      <c r="BM36" s="268">
        <f t="shared" si="17"/>
        <v>400</v>
      </c>
      <c r="BN36" s="268">
        <f t="shared" si="18"/>
        <v>11200</v>
      </c>
      <c r="BO36" s="268">
        <v>0</v>
      </c>
    </row>
    <row r="37" spans="1:67" s="265" customFormat="1" ht="12" customHeight="1" x14ac:dyDescent="0.2">
      <c r="A37" s="257" t="str">
        <f t="shared" si="0"/>
        <v>610015014</v>
      </c>
      <c r="B37" s="258">
        <v>6.1</v>
      </c>
      <c r="C37" s="259" t="s">
        <v>247</v>
      </c>
      <c r="D37" s="258" t="s">
        <v>181</v>
      </c>
      <c r="E37" s="260">
        <v>0</v>
      </c>
      <c r="F37" s="261">
        <v>1.35</v>
      </c>
      <c r="G37" s="258" t="s">
        <v>203</v>
      </c>
      <c r="H37" s="258">
        <f>'Wind Conditions'!$C$37</f>
        <v>34.9</v>
      </c>
      <c r="I37" s="476">
        <f>'Wind Conditions'!$D$40</f>
        <v>0.11573065902578797</v>
      </c>
      <c r="J37" s="262">
        <f>'Wind Conditions'!$C$41</f>
        <v>0.11</v>
      </c>
      <c r="K37" s="258" t="s">
        <v>91</v>
      </c>
      <c r="L37" s="263">
        <v>150</v>
      </c>
      <c r="M37" s="555">
        <f>0</f>
        <v>0</v>
      </c>
      <c r="N37" s="559" t="s">
        <v>204</v>
      </c>
      <c r="O37" s="264">
        <f>VLOOKUP(MOD(180-$L37,360),'Wave and Current Conditions'!$G$33:$I$44,2,TRUE)</f>
        <v>5.37</v>
      </c>
      <c r="P37" s="264">
        <f>VLOOKUP(MOD(180-$L37,360),'Wave and Current Conditions'!$G$33:$I$44,3,TRUE)</f>
        <v>11.9</v>
      </c>
      <c r="Q37" s="258">
        <f t="shared" si="26"/>
        <v>14</v>
      </c>
      <c r="R37" s="258">
        <f t="shared" si="1"/>
        <v>150</v>
      </c>
      <c r="S37" s="569" t="s">
        <v>205</v>
      </c>
      <c r="T37" s="265">
        <f t="shared" si="2"/>
        <v>150</v>
      </c>
      <c r="U37" s="266">
        <f>'Wave and Current Conditions'!$D$100</f>
        <v>0.46</v>
      </c>
      <c r="V37" s="258">
        <v>400</v>
      </c>
      <c r="W37" s="258">
        <v>10800</v>
      </c>
      <c r="X37" s="261">
        <v>0.01</v>
      </c>
      <c r="Y37" s="267"/>
      <c r="Z37" s="268"/>
      <c r="AA37" s="268"/>
      <c r="AB37" s="239" t="str">
        <f t="shared" si="3"/>
        <v>'610015014'</v>
      </c>
      <c r="AC37" s="269" t="str">
        <f t="shared" si="22"/>
        <v>'PAR'</v>
      </c>
      <c r="AD37" s="268">
        <f t="shared" si="4"/>
        <v>150</v>
      </c>
      <c r="AE37" s="268">
        <f t="shared" si="5"/>
        <v>34.9</v>
      </c>
      <c r="AF37" s="590">
        <f t="shared" si="19"/>
        <v>4.0389999999999997</v>
      </c>
      <c r="AG37" s="587" t="str">
        <f t="shared" si="20"/>
        <v>'EWM'</v>
      </c>
      <c r="AH37" s="580">
        <f t="shared" si="21"/>
        <v>0.11</v>
      </c>
      <c r="AI37" s="268">
        <f t="shared" si="23"/>
        <v>1</v>
      </c>
      <c r="AJ37" s="239" t="str">
        <f t="shared" si="6"/>
        <v>'B'</v>
      </c>
      <c r="AK37" s="268">
        <f t="shared" si="24"/>
        <v>10</v>
      </c>
      <c r="AL37" s="268">
        <f t="shared" si="7"/>
        <v>150</v>
      </c>
      <c r="AM37" s="270">
        <f t="shared" si="8"/>
        <v>5.37</v>
      </c>
      <c r="AN37" s="270">
        <f t="shared" si="9"/>
        <v>11.9</v>
      </c>
      <c r="AO37" s="268">
        <f t="shared" si="10"/>
        <v>2.4</v>
      </c>
      <c r="AP37" s="268">
        <f t="shared" si="11"/>
        <v>14</v>
      </c>
      <c r="AQ37" s="268">
        <v>0</v>
      </c>
      <c r="AR37" s="268">
        <v>15</v>
      </c>
      <c r="AS37" s="268">
        <f t="shared" si="12"/>
        <v>2.4</v>
      </c>
      <c r="AT37" s="268">
        <v>0</v>
      </c>
      <c r="AU37" s="268">
        <v>0</v>
      </c>
      <c r="AV37" s="239">
        <f t="shared" si="13"/>
        <v>150</v>
      </c>
      <c r="AW37" s="268">
        <f t="shared" si="14"/>
        <v>0.46</v>
      </c>
      <c r="AX37" s="268" t="s">
        <v>14</v>
      </c>
      <c r="AY37" s="268" t="s">
        <v>15</v>
      </c>
      <c r="AZ37" s="268" t="s">
        <v>14</v>
      </c>
      <c r="BA37" s="268" t="s">
        <v>15</v>
      </c>
      <c r="BB37" s="268">
        <v>0</v>
      </c>
      <c r="BC37" s="268">
        <v>0</v>
      </c>
      <c r="BD37" s="268">
        <f t="shared" si="25"/>
        <v>1</v>
      </c>
      <c r="BE37" s="268">
        <f t="shared" si="15"/>
        <v>0</v>
      </c>
      <c r="BF37" s="268">
        <f t="shared" si="16"/>
        <v>11200</v>
      </c>
      <c r="BG37" s="268">
        <v>1</v>
      </c>
      <c r="BH37" s="268">
        <v>1</v>
      </c>
      <c r="BI37" s="268">
        <v>1</v>
      </c>
      <c r="BJ37" s="268"/>
      <c r="BK37" s="268">
        <v>1</v>
      </c>
      <c r="BL37" s="268">
        <v>1</v>
      </c>
      <c r="BM37" s="268">
        <f t="shared" si="17"/>
        <v>400</v>
      </c>
      <c r="BN37" s="268">
        <f t="shared" si="18"/>
        <v>11200</v>
      </c>
      <c r="BO37" s="268">
        <v>0</v>
      </c>
    </row>
    <row r="38" spans="1:67" s="272" customFormat="1" ht="12" customHeight="1" x14ac:dyDescent="0.2">
      <c r="A38" s="257" t="str">
        <f t="shared" ref="A38:A69" si="27">TEXT(B38*10,"00")&amp;TEXT(E38,"00")&amp;TEXT(L38,"000")&amp;TEXT(Q38,"00")</f>
        <v>610015015</v>
      </c>
      <c r="B38" s="258">
        <v>6.1</v>
      </c>
      <c r="C38" s="259" t="s">
        <v>247</v>
      </c>
      <c r="D38" s="258" t="s">
        <v>181</v>
      </c>
      <c r="E38" s="260">
        <v>0</v>
      </c>
      <c r="F38" s="261">
        <v>1.35</v>
      </c>
      <c r="G38" s="258" t="s">
        <v>203</v>
      </c>
      <c r="H38" s="258">
        <f>'Wind Conditions'!$C$37</f>
        <v>34.9</v>
      </c>
      <c r="I38" s="476">
        <f>'Wind Conditions'!$D$40</f>
        <v>0.11573065902578797</v>
      </c>
      <c r="J38" s="262">
        <f>'Wind Conditions'!$C$41</f>
        <v>0.11</v>
      </c>
      <c r="K38" s="258" t="s">
        <v>186</v>
      </c>
      <c r="L38" s="263">
        <v>150</v>
      </c>
      <c r="M38" s="555">
        <f>0</f>
        <v>0</v>
      </c>
      <c r="N38" s="559" t="s">
        <v>204</v>
      </c>
      <c r="O38" s="264">
        <f>VLOOKUP(MOD(180-$L38,360),'Wave and Current Conditions'!$G$33:$I$44,2,TRUE)</f>
        <v>5.37</v>
      </c>
      <c r="P38" s="264">
        <f>VLOOKUP(MOD(180-$L38,360),'Wave and Current Conditions'!$G$33:$I$44,3,TRUE)</f>
        <v>11.9</v>
      </c>
      <c r="Q38" s="258">
        <f t="shared" si="26"/>
        <v>15</v>
      </c>
      <c r="R38" s="258">
        <f t="shared" ref="R38:R69" si="28">L38</f>
        <v>150</v>
      </c>
      <c r="S38" s="569" t="s">
        <v>205</v>
      </c>
      <c r="T38" s="265">
        <f t="shared" ref="T38:T69" si="29">R38</f>
        <v>150</v>
      </c>
      <c r="U38" s="266">
        <f>'Wave and Current Conditions'!$D$100</f>
        <v>0.46</v>
      </c>
      <c r="V38" s="258">
        <v>400</v>
      </c>
      <c r="W38" s="258">
        <v>10800</v>
      </c>
      <c r="X38" s="261">
        <v>0.01</v>
      </c>
      <c r="Y38" s="267"/>
      <c r="Z38" s="271"/>
      <c r="AA38" s="271"/>
      <c r="AB38" s="239" t="str">
        <f t="shared" ref="AB38:AB69" si="30">"'"&amp;A38&amp;"'"</f>
        <v>'610015015'</v>
      </c>
      <c r="AC38" s="269" t="str">
        <f t="shared" si="22"/>
        <v>'PAR'</v>
      </c>
      <c r="AD38" s="268">
        <f t="shared" ref="AD38:AD69" si="31">L38</f>
        <v>150</v>
      </c>
      <c r="AE38" s="268">
        <f t="shared" ref="AE38:AE69" si="32">H38</f>
        <v>34.9</v>
      </c>
      <c r="AF38" s="590">
        <f t="shared" si="19"/>
        <v>4.0389999999999997</v>
      </c>
      <c r="AG38" s="587" t="str">
        <f t="shared" si="20"/>
        <v>'EWM'</v>
      </c>
      <c r="AH38" s="580">
        <f t="shared" si="21"/>
        <v>0.11</v>
      </c>
      <c r="AI38" s="268">
        <f t="shared" si="23"/>
        <v>1</v>
      </c>
      <c r="AJ38" s="239" t="str">
        <f t="shared" ref="AJ38:AJ69" si="33">"'"&amp;K38&amp;"'"</f>
        <v>'C'</v>
      </c>
      <c r="AK38" s="268">
        <f t="shared" si="24"/>
        <v>10</v>
      </c>
      <c r="AL38" s="268">
        <f t="shared" ref="AL38:AL69" si="34">R38</f>
        <v>150</v>
      </c>
      <c r="AM38" s="270">
        <f t="shared" ref="AM38:AM69" si="35">O38</f>
        <v>5.37</v>
      </c>
      <c r="AN38" s="270">
        <f t="shared" ref="AN38:AN69" si="36">P38</f>
        <v>11.9</v>
      </c>
      <c r="AO38" s="268">
        <f t="shared" si="10"/>
        <v>2.4</v>
      </c>
      <c r="AP38" s="268">
        <f t="shared" ref="AP38:AP69" si="37">Q38</f>
        <v>15</v>
      </c>
      <c r="AQ38" s="268">
        <v>0</v>
      </c>
      <c r="AR38" s="268">
        <v>15</v>
      </c>
      <c r="AS38" s="268">
        <f t="shared" si="12"/>
        <v>2.4</v>
      </c>
      <c r="AT38" s="268">
        <v>0</v>
      </c>
      <c r="AU38" s="268">
        <v>0</v>
      </c>
      <c r="AV38" s="239">
        <f t="shared" ref="AV38:AV69" si="38">T38</f>
        <v>150</v>
      </c>
      <c r="AW38" s="268">
        <f t="shared" ref="AW38:AW69" si="39">U38</f>
        <v>0.46</v>
      </c>
      <c r="AX38" s="268" t="s">
        <v>14</v>
      </c>
      <c r="AY38" s="268" t="s">
        <v>15</v>
      </c>
      <c r="AZ38" s="268" t="s">
        <v>14</v>
      </c>
      <c r="BA38" s="268" t="s">
        <v>15</v>
      </c>
      <c r="BB38" s="268">
        <v>0</v>
      </c>
      <c r="BC38" s="268">
        <v>0</v>
      </c>
      <c r="BD38" s="268">
        <f t="shared" si="25"/>
        <v>1</v>
      </c>
      <c r="BE38" s="268">
        <f t="shared" ref="BE38:BE69" si="40">M38</f>
        <v>0</v>
      </c>
      <c r="BF38" s="268">
        <f t="shared" ref="BF38:BF69" si="41">V38+W38</f>
        <v>11200</v>
      </c>
      <c r="BG38" s="268">
        <v>1</v>
      </c>
      <c r="BH38" s="268">
        <v>1</v>
      </c>
      <c r="BI38" s="268">
        <v>1</v>
      </c>
      <c r="BJ38" s="268"/>
      <c r="BK38" s="268">
        <v>1</v>
      </c>
      <c r="BL38" s="268">
        <v>1</v>
      </c>
      <c r="BM38" s="268">
        <f t="shared" ref="BM38:BM69" si="42">V38</f>
        <v>400</v>
      </c>
      <c r="BN38" s="268">
        <f t="shared" si="18"/>
        <v>11200</v>
      </c>
      <c r="BO38" s="268">
        <v>0</v>
      </c>
    </row>
    <row r="39" spans="1:67" s="265" customFormat="1" ht="12" customHeight="1" x14ac:dyDescent="0.2">
      <c r="A39" s="257" t="str">
        <f t="shared" si="27"/>
        <v>610015016</v>
      </c>
      <c r="B39" s="258">
        <v>6.1</v>
      </c>
      <c r="C39" s="259" t="s">
        <v>247</v>
      </c>
      <c r="D39" s="258" t="s">
        <v>181</v>
      </c>
      <c r="E39" s="260">
        <v>0</v>
      </c>
      <c r="F39" s="261">
        <v>1.35</v>
      </c>
      <c r="G39" s="258" t="s">
        <v>203</v>
      </c>
      <c r="H39" s="258">
        <f>'Wind Conditions'!$C$37</f>
        <v>34.9</v>
      </c>
      <c r="I39" s="476">
        <f>'Wind Conditions'!$D$40</f>
        <v>0.11573065902578797</v>
      </c>
      <c r="J39" s="262">
        <f>'Wind Conditions'!$C$41</f>
        <v>0.11</v>
      </c>
      <c r="K39" s="258" t="s">
        <v>187</v>
      </c>
      <c r="L39" s="263">
        <v>150</v>
      </c>
      <c r="M39" s="555">
        <f>0</f>
        <v>0</v>
      </c>
      <c r="N39" s="559" t="s">
        <v>204</v>
      </c>
      <c r="O39" s="264">
        <f>VLOOKUP(MOD(180-$L39,360),'Wave and Current Conditions'!$G$33:$I$44,2,TRUE)</f>
        <v>5.37</v>
      </c>
      <c r="P39" s="264">
        <f>VLOOKUP(MOD(180-$L39,360),'Wave and Current Conditions'!$G$33:$I$44,3,TRUE)</f>
        <v>11.9</v>
      </c>
      <c r="Q39" s="258">
        <f t="shared" si="26"/>
        <v>16</v>
      </c>
      <c r="R39" s="258">
        <f t="shared" si="28"/>
        <v>150</v>
      </c>
      <c r="S39" s="569" t="s">
        <v>205</v>
      </c>
      <c r="T39" s="265">
        <f t="shared" si="29"/>
        <v>150</v>
      </c>
      <c r="U39" s="266">
        <f>'Wave and Current Conditions'!$D$100</f>
        <v>0.46</v>
      </c>
      <c r="V39" s="258">
        <v>400</v>
      </c>
      <c r="W39" s="258">
        <v>10800</v>
      </c>
      <c r="X39" s="261">
        <v>0.01</v>
      </c>
      <c r="Y39" s="267"/>
      <c r="Z39" s="268"/>
      <c r="AA39" s="268"/>
      <c r="AB39" s="239" t="str">
        <f t="shared" si="30"/>
        <v>'610015016'</v>
      </c>
      <c r="AC39" s="269" t="str">
        <f t="shared" si="22"/>
        <v>'PAR'</v>
      </c>
      <c r="AD39" s="268">
        <f t="shared" si="31"/>
        <v>150</v>
      </c>
      <c r="AE39" s="268">
        <f t="shared" si="32"/>
        <v>34.9</v>
      </c>
      <c r="AF39" s="590">
        <f t="shared" si="19"/>
        <v>4.0389999999999997</v>
      </c>
      <c r="AG39" s="587" t="str">
        <f t="shared" si="20"/>
        <v>'EWM'</v>
      </c>
      <c r="AH39" s="580">
        <f t="shared" si="21"/>
        <v>0.11</v>
      </c>
      <c r="AI39" s="268">
        <f t="shared" si="23"/>
        <v>1</v>
      </c>
      <c r="AJ39" s="239" t="str">
        <f t="shared" si="33"/>
        <v>'D'</v>
      </c>
      <c r="AK39" s="268">
        <f t="shared" si="24"/>
        <v>10</v>
      </c>
      <c r="AL39" s="268">
        <f t="shared" si="34"/>
        <v>150</v>
      </c>
      <c r="AM39" s="270">
        <f t="shared" si="35"/>
        <v>5.37</v>
      </c>
      <c r="AN39" s="270">
        <f t="shared" si="36"/>
        <v>11.9</v>
      </c>
      <c r="AO39" s="268">
        <f t="shared" si="10"/>
        <v>2.4</v>
      </c>
      <c r="AP39" s="268">
        <f t="shared" si="37"/>
        <v>16</v>
      </c>
      <c r="AQ39" s="268">
        <v>0</v>
      </c>
      <c r="AR39" s="268">
        <v>15</v>
      </c>
      <c r="AS39" s="268">
        <f t="shared" si="12"/>
        <v>2.4</v>
      </c>
      <c r="AT39" s="268">
        <v>0</v>
      </c>
      <c r="AU39" s="268">
        <v>0</v>
      </c>
      <c r="AV39" s="239">
        <f t="shared" si="38"/>
        <v>150</v>
      </c>
      <c r="AW39" s="268">
        <f t="shared" si="39"/>
        <v>0.46</v>
      </c>
      <c r="AX39" s="268" t="s">
        <v>14</v>
      </c>
      <c r="AY39" s="268" t="s">
        <v>15</v>
      </c>
      <c r="AZ39" s="268" t="s">
        <v>14</v>
      </c>
      <c r="BA39" s="268" t="s">
        <v>15</v>
      </c>
      <c r="BB39" s="268">
        <v>0</v>
      </c>
      <c r="BC39" s="268">
        <v>0</v>
      </c>
      <c r="BD39" s="268">
        <f t="shared" si="25"/>
        <v>1</v>
      </c>
      <c r="BE39" s="268">
        <f t="shared" si="40"/>
        <v>0</v>
      </c>
      <c r="BF39" s="268">
        <f t="shared" si="41"/>
        <v>11200</v>
      </c>
      <c r="BG39" s="268">
        <v>1</v>
      </c>
      <c r="BH39" s="268">
        <v>1</v>
      </c>
      <c r="BI39" s="268">
        <v>1</v>
      </c>
      <c r="BJ39" s="268"/>
      <c r="BK39" s="268">
        <v>1</v>
      </c>
      <c r="BL39" s="268">
        <v>1</v>
      </c>
      <c r="BM39" s="268">
        <f t="shared" si="42"/>
        <v>400</v>
      </c>
      <c r="BN39" s="268">
        <f t="shared" si="18"/>
        <v>11200</v>
      </c>
      <c r="BO39" s="268">
        <v>0</v>
      </c>
    </row>
    <row r="40" spans="1:67" s="265" customFormat="1" ht="12" customHeight="1" x14ac:dyDescent="0.2">
      <c r="A40" s="257" t="str">
        <f t="shared" si="27"/>
        <v>610015017</v>
      </c>
      <c r="B40" s="258">
        <v>6.1</v>
      </c>
      <c r="C40" s="259" t="s">
        <v>247</v>
      </c>
      <c r="D40" s="258" t="s">
        <v>181</v>
      </c>
      <c r="E40" s="260">
        <v>0</v>
      </c>
      <c r="F40" s="261">
        <v>1.35</v>
      </c>
      <c r="G40" s="258" t="s">
        <v>203</v>
      </c>
      <c r="H40" s="258">
        <f>'Wind Conditions'!$C$37</f>
        <v>34.9</v>
      </c>
      <c r="I40" s="476">
        <f>'Wind Conditions'!$D$40</f>
        <v>0.11573065902578797</v>
      </c>
      <c r="J40" s="262">
        <f>'Wind Conditions'!$C$41</f>
        <v>0.11</v>
      </c>
      <c r="K40" s="258" t="s">
        <v>188</v>
      </c>
      <c r="L40" s="263">
        <v>150</v>
      </c>
      <c r="M40" s="555">
        <f>0</f>
        <v>0</v>
      </c>
      <c r="N40" s="559" t="s">
        <v>204</v>
      </c>
      <c r="O40" s="264">
        <f>VLOOKUP(MOD(180-$L40,360),'Wave and Current Conditions'!$G$33:$I$44,2,TRUE)</f>
        <v>5.37</v>
      </c>
      <c r="P40" s="264">
        <f>VLOOKUP(MOD(180-$L40,360),'Wave and Current Conditions'!$G$33:$I$44,3,TRUE)</f>
        <v>11.9</v>
      </c>
      <c r="Q40" s="258">
        <f t="shared" si="26"/>
        <v>17</v>
      </c>
      <c r="R40" s="258">
        <f t="shared" si="28"/>
        <v>150</v>
      </c>
      <c r="S40" s="569" t="s">
        <v>205</v>
      </c>
      <c r="T40" s="265">
        <f t="shared" si="29"/>
        <v>150</v>
      </c>
      <c r="U40" s="266">
        <f>'Wave and Current Conditions'!$D$100</f>
        <v>0.46</v>
      </c>
      <c r="V40" s="258">
        <v>400</v>
      </c>
      <c r="W40" s="258">
        <v>10800</v>
      </c>
      <c r="X40" s="261">
        <v>0.01</v>
      </c>
      <c r="Y40" s="267"/>
      <c r="Z40" s="268"/>
      <c r="AA40" s="268"/>
      <c r="AB40" s="239" t="str">
        <f t="shared" si="30"/>
        <v>'610015017'</v>
      </c>
      <c r="AC40" s="269" t="str">
        <f t="shared" si="22"/>
        <v>'PAR'</v>
      </c>
      <c r="AD40" s="268">
        <f t="shared" si="31"/>
        <v>150</v>
      </c>
      <c r="AE40" s="268">
        <f t="shared" si="32"/>
        <v>34.9</v>
      </c>
      <c r="AF40" s="590">
        <f t="shared" si="19"/>
        <v>4.0389999999999997</v>
      </c>
      <c r="AG40" s="587" t="str">
        <f t="shared" si="20"/>
        <v>'EWM'</v>
      </c>
      <c r="AH40" s="580">
        <f t="shared" si="21"/>
        <v>0.11</v>
      </c>
      <c r="AI40" s="268">
        <f t="shared" si="23"/>
        <v>1</v>
      </c>
      <c r="AJ40" s="239" t="str">
        <f t="shared" si="33"/>
        <v>'E'</v>
      </c>
      <c r="AK40" s="268">
        <f t="shared" si="24"/>
        <v>10</v>
      </c>
      <c r="AL40" s="268">
        <f t="shared" si="34"/>
        <v>150</v>
      </c>
      <c r="AM40" s="270">
        <f t="shared" si="35"/>
        <v>5.37</v>
      </c>
      <c r="AN40" s="270">
        <f t="shared" si="36"/>
        <v>11.9</v>
      </c>
      <c r="AO40" s="268">
        <f t="shared" si="10"/>
        <v>2.4</v>
      </c>
      <c r="AP40" s="268">
        <f t="shared" si="37"/>
        <v>17</v>
      </c>
      <c r="AQ40" s="268">
        <v>0</v>
      </c>
      <c r="AR40" s="268">
        <v>15</v>
      </c>
      <c r="AS40" s="268">
        <f t="shared" si="12"/>
        <v>2.4</v>
      </c>
      <c r="AT40" s="268">
        <v>0</v>
      </c>
      <c r="AU40" s="268">
        <v>0</v>
      </c>
      <c r="AV40" s="239">
        <f t="shared" si="38"/>
        <v>150</v>
      </c>
      <c r="AW40" s="268">
        <f t="shared" si="39"/>
        <v>0.46</v>
      </c>
      <c r="AX40" s="268" t="s">
        <v>14</v>
      </c>
      <c r="AY40" s="268" t="s">
        <v>15</v>
      </c>
      <c r="AZ40" s="268" t="s">
        <v>14</v>
      </c>
      <c r="BA40" s="268" t="s">
        <v>15</v>
      </c>
      <c r="BB40" s="268">
        <v>0</v>
      </c>
      <c r="BC40" s="268">
        <v>0</v>
      </c>
      <c r="BD40" s="268">
        <f t="shared" si="25"/>
        <v>1</v>
      </c>
      <c r="BE40" s="268">
        <f t="shared" si="40"/>
        <v>0</v>
      </c>
      <c r="BF40" s="268">
        <f t="shared" si="41"/>
        <v>11200</v>
      </c>
      <c r="BG40" s="268">
        <v>1</v>
      </c>
      <c r="BH40" s="268">
        <v>1</v>
      </c>
      <c r="BI40" s="268">
        <v>1</v>
      </c>
      <c r="BJ40" s="268"/>
      <c r="BK40" s="268">
        <v>1</v>
      </c>
      <c r="BL40" s="268">
        <v>1</v>
      </c>
      <c r="BM40" s="268">
        <f t="shared" si="42"/>
        <v>400</v>
      </c>
      <c r="BN40" s="268">
        <f t="shared" si="18"/>
        <v>11200</v>
      </c>
      <c r="BO40" s="268">
        <v>0</v>
      </c>
    </row>
    <row r="41" spans="1:67" s="272" customFormat="1" ht="12" customHeight="1" x14ac:dyDescent="0.2">
      <c r="A41" s="273" t="str">
        <f t="shared" si="27"/>
        <v>610015018</v>
      </c>
      <c r="B41" s="258">
        <v>6.1</v>
      </c>
      <c r="C41" s="259" t="s">
        <v>247</v>
      </c>
      <c r="D41" s="258" t="s">
        <v>181</v>
      </c>
      <c r="E41" s="274">
        <v>0</v>
      </c>
      <c r="F41" s="261">
        <v>1.35</v>
      </c>
      <c r="G41" s="258" t="s">
        <v>203</v>
      </c>
      <c r="H41" s="258">
        <f>'Wind Conditions'!$C$37</f>
        <v>34.9</v>
      </c>
      <c r="I41" s="476">
        <f>'Wind Conditions'!$D$40</f>
        <v>0.11573065902578797</v>
      </c>
      <c r="J41" s="262">
        <f>'Wind Conditions'!$C$41</f>
        <v>0.11</v>
      </c>
      <c r="K41" s="275" t="s">
        <v>190</v>
      </c>
      <c r="L41" s="276">
        <v>150</v>
      </c>
      <c r="M41" s="555">
        <f>0</f>
        <v>0</v>
      </c>
      <c r="N41" s="560" t="s">
        <v>204</v>
      </c>
      <c r="O41" s="264">
        <f>VLOOKUP(MOD(180-$L41,360),'Wave and Current Conditions'!$G$33:$I$44,2,TRUE)</f>
        <v>5.37</v>
      </c>
      <c r="P41" s="264">
        <f>VLOOKUP(MOD(180-$L41,360),'Wave and Current Conditions'!$G$33:$I$44,3,TRUE)</f>
        <v>11.9</v>
      </c>
      <c r="Q41" s="258">
        <f t="shared" si="26"/>
        <v>18</v>
      </c>
      <c r="R41" s="275">
        <f t="shared" si="28"/>
        <v>150</v>
      </c>
      <c r="S41" s="569" t="s">
        <v>205</v>
      </c>
      <c r="T41" s="272">
        <f t="shared" si="29"/>
        <v>150</v>
      </c>
      <c r="U41" s="266">
        <f>'Wave and Current Conditions'!$D$100</f>
        <v>0.46</v>
      </c>
      <c r="V41" s="258">
        <v>400</v>
      </c>
      <c r="W41" s="258">
        <v>10800</v>
      </c>
      <c r="X41" s="277">
        <v>0.01</v>
      </c>
      <c r="Y41" s="278"/>
      <c r="Z41" s="271"/>
      <c r="AA41" s="271"/>
      <c r="AB41" s="239" t="str">
        <f t="shared" si="30"/>
        <v>'610015018'</v>
      </c>
      <c r="AC41" s="269" t="str">
        <f t="shared" si="22"/>
        <v>'PAR'</v>
      </c>
      <c r="AD41" s="268">
        <f t="shared" si="31"/>
        <v>150</v>
      </c>
      <c r="AE41" s="268">
        <f t="shared" si="32"/>
        <v>34.9</v>
      </c>
      <c r="AF41" s="590">
        <f t="shared" si="19"/>
        <v>4.0389999999999997</v>
      </c>
      <c r="AG41" s="587" t="str">
        <f t="shared" si="20"/>
        <v>'EWM'</v>
      </c>
      <c r="AH41" s="580">
        <f t="shared" si="21"/>
        <v>0.11</v>
      </c>
      <c r="AI41" s="268">
        <f t="shared" si="23"/>
        <v>1</v>
      </c>
      <c r="AJ41" s="239" t="str">
        <f t="shared" si="33"/>
        <v>'F'</v>
      </c>
      <c r="AK41" s="268">
        <f t="shared" si="24"/>
        <v>10</v>
      </c>
      <c r="AL41" s="268">
        <f t="shared" si="34"/>
        <v>150</v>
      </c>
      <c r="AM41" s="270">
        <f t="shared" si="35"/>
        <v>5.37</v>
      </c>
      <c r="AN41" s="270">
        <f t="shared" si="36"/>
        <v>11.9</v>
      </c>
      <c r="AO41" s="268">
        <f t="shared" si="10"/>
        <v>2.4</v>
      </c>
      <c r="AP41" s="268">
        <f t="shared" si="37"/>
        <v>18</v>
      </c>
      <c r="AQ41" s="268">
        <v>0</v>
      </c>
      <c r="AR41" s="268">
        <v>15</v>
      </c>
      <c r="AS41" s="268">
        <f t="shared" si="12"/>
        <v>2.4</v>
      </c>
      <c r="AT41" s="268">
        <v>0</v>
      </c>
      <c r="AU41" s="268">
        <v>0</v>
      </c>
      <c r="AV41" s="239">
        <f t="shared" si="38"/>
        <v>150</v>
      </c>
      <c r="AW41" s="268">
        <f t="shared" si="39"/>
        <v>0.46</v>
      </c>
      <c r="AX41" s="268" t="s">
        <v>14</v>
      </c>
      <c r="AY41" s="268" t="s">
        <v>15</v>
      </c>
      <c r="AZ41" s="268" t="s">
        <v>14</v>
      </c>
      <c r="BA41" s="268" t="s">
        <v>15</v>
      </c>
      <c r="BB41" s="268">
        <v>0</v>
      </c>
      <c r="BC41" s="268">
        <v>0</v>
      </c>
      <c r="BD41" s="268">
        <f t="shared" si="25"/>
        <v>1</v>
      </c>
      <c r="BE41" s="268">
        <f t="shared" si="40"/>
        <v>0</v>
      </c>
      <c r="BF41" s="268">
        <f t="shared" si="41"/>
        <v>11200</v>
      </c>
      <c r="BG41" s="268">
        <v>1</v>
      </c>
      <c r="BH41" s="268">
        <v>1</v>
      </c>
      <c r="BI41" s="268">
        <v>1</v>
      </c>
      <c r="BJ41" s="268"/>
      <c r="BK41" s="268">
        <v>1</v>
      </c>
      <c r="BL41" s="268">
        <v>1</v>
      </c>
      <c r="BM41" s="268">
        <f t="shared" si="42"/>
        <v>400</v>
      </c>
      <c r="BN41" s="268">
        <f t="shared" si="18"/>
        <v>11200</v>
      </c>
      <c r="BO41" s="268">
        <v>0</v>
      </c>
    </row>
    <row r="42" spans="1:67" s="265" customFormat="1" ht="12" customHeight="1" x14ac:dyDescent="0.2">
      <c r="A42" s="257" t="str">
        <f t="shared" si="27"/>
        <v>610018001</v>
      </c>
      <c r="B42" s="258">
        <v>6.1</v>
      </c>
      <c r="C42" s="259" t="s">
        <v>247</v>
      </c>
      <c r="D42" s="258" t="s">
        <v>181</v>
      </c>
      <c r="E42" s="260">
        <v>0</v>
      </c>
      <c r="F42" s="261">
        <v>1.35</v>
      </c>
      <c r="G42" s="258" t="s">
        <v>203</v>
      </c>
      <c r="H42" s="258">
        <f>'Wind Conditions'!$C$37</f>
        <v>34.9</v>
      </c>
      <c r="I42" s="476">
        <f>'Wind Conditions'!$D$40</f>
        <v>0.11573065902578797</v>
      </c>
      <c r="J42" s="262">
        <f>'Wind Conditions'!$C$41</f>
        <v>0.11</v>
      </c>
      <c r="K42" s="258" t="str">
        <f t="shared" ref="K42:K88" si="43">K24</f>
        <v>A</v>
      </c>
      <c r="L42" s="263">
        <v>180</v>
      </c>
      <c r="M42" s="555">
        <f>0</f>
        <v>0</v>
      </c>
      <c r="N42" s="559" t="s">
        <v>204</v>
      </c>
      <c r="O42" s="264">
        <f>VLOOKUP(MOD(180-$L42,360),'Wave and Current Conditions'!$G$33:$I$44,2,TRUE)</f>
        <v>5.37</v>
      </c>
      <c r="P42" s="264">
        <f>VLOOKUP(MOD(180-$L42,360),'Wave and Current Conditions'!$G$33:$I$44,3,TRUE)</f>
        <v>11.9</v>
      </c>
      <c r="Q42" s="258">
        <f t="shared" si="26"/>
        <v>1</v>
      </c>
      <c r="R42" s="258">
        <f t="shared" si="28"/>
        <v>180</v>
      </c>
      <c r="S42" s="569" t="s">
        <v>205</v>
      </c>
      <c r="T42" s="265">
        <f t="shared" si="29"/>
        <v>180</v>
      </c>
      <c r="U42" s="266">
        <f>'Wave and Current Conditions'!$D$100</f>
        <v>0.46</v>
      </c>
      <c r="V42" s="258">
        <v>400</v>
      </c>
      <c r="W42" s="258">
        <v>10800</v>
      </c>
      <c r="X42" s="261">
        <v>0.01</v>
      </c>
      <c r="Y42" s="267"/>
      <c r="Z42" s="268"/>
      <c r="AA42" s="268"/>
      <c r="AB42" s="239" t="str">
        <f t="shared" si="30"/>
        <v>'610018001'</v>
      </c>
      <c r="AC42" s="269" t="str">
        <f t="shared" si="22"/>
        <v>'PAR'</v>
      </c>
      <c r="AD42" s="268">
        <f t="shared" si="31"/>
        <v>180</v>
      </c>
      <c r="AE42" s="268">
        <f t="shared" si="32"/>
        <v>34.9</v>
      </c>
      <c r="AF42" s="590">
        <f t="shared" si="19"/>
        <v>4.0389999999999997</v>
      </c>
      <c r="AG42" s="587" t="str">
        <f t="shared" si="20"/>
        <v>'EWM'</v>
      </c>
      <c r="AH42" s="580">
        <f t="shared" si="21"/>
        <v>0.11</v>
      </c>
      <c r="AI42" s="268">
        <f t="shared" si="23"/>
        <v>1</v>
      </c>
      <c r="AJ42" s="239" t="str">
        <f t="shared" si="33"/>
        <v>'A'</v>
      </c>
      <c r="AK42" s="268">
        <f t="shared" si="24"/>
        <v>10</v>
      </c>
      <c r="AL42" s="268">
        <f t="shared" si="34"/>
        <v>180</v>
      </c>
      <c r="AM42" s="270">
        <f t="shared" si="35"/>
        <v>5.37</v>
      </c>
      <c r="AN42" s="270">
        <f t="shared" si="36"/>
        <v>11.9</v>
      </c>
      <c r="AO42" s="268">
        <f t="shared" si="10"/>
        <v>2.4</v>
      </c>
      <c r="AP42" s="268">
        <f t="shared" si="37"/>
        <v>1</v>
      </c>
      <c r="AQ42" s="268">
        <v>0</v>
      </c>
      <c r="AR42" s="268">
        <v>15</v>
      </c>
      <c r="AS42" s="268">
        <f t="shared" si="12"/>
        <v>2.4</v>
      </c>
      <c r="AT42" s="268">
        <v>0</v>
      </c>
      <c r="AU42" s="268">
        <v>0</v>
      </c>
      <c r="AV42" s="239">
        <f t="shared" si="38"/>
        <v>180</v>
      </c>
      <c r="AW42" s="268">
        <f t="shared" si="39"/>
        <v>0.46</v>
      </c>
      <c r="AX42" s="268" t="s">
        <v>14</v>
      </c>
      <c r="AY42" s="268" t="s">
        <v>15</v>
      </c>
      <c r="AZ42" s="268" t="s">
        <v>14</v>
      </c>
      <c r="BA42" s="268" t="s">
        <v>15</v>
      </c>
      <c r="BB42" s="268">
        <v>0</v>
      </c>
      <c r="BC42" s="268">
        <v>0</v>
      </c>
      <c r="BD42" s="268">
        <f t="shared" si="25"/>
        <v>1</v>
      </c>
      <c r="BE42" s="268">
        <f t="shared" si="40"/>
        <v>0</v>
      </c>
      <c r="BF42" s="268">
        <f t="shared" si="41"/>
        <v>11200</v>
      </c>
      <c r="BG42" s="268">
        <v>1</v>
      </c>
      <c r="BH42" s="268">
        <v>1</v>
      </c>
      <c r="BI42" s="268">
        <v>1</v>
      </c>
      <c r="BJ42" s="268"/>
      <c r="BK42" s="268">
        <v>1</v>
      </c>
      <c r="BL42" s="268">
        <v>1</v>
      </c>
      <c r="BM42" s="268">
        <f t="shared" si="42"/>
        <v>400</v>
      </c>
      <c r="BN42" s="268">
        <f t="shared" si="18"/>
        <v>11200</v>
      </c>
      <c r="BO42" s="268">
        <v>0</v>
      </c>
    </row>
    <row r="43" spans="1:67" s="265" customFormat="1" ht="12" customHeight="1" x14ac:dyDescent="0.2">
      <c r="A43" s="257" t="str">
        <f t="shared" si="27"/>
        <v>610018002</v>
      </c>
      <c r="B43" s="258">
        <v>6.1</v>
      </c>
      <c r="C43" s="259" t="s">
        <v>247</v>
      </c>
      <c r="D43" s="258" t="s">
        <v>181</v>
      </c>
      <c r="E43" s="260">
        <v>0</v>
      </c>
      <c r="F43" s="261">
        <v>1.35</v>
      </c>
      <c r="G43" s="258" t="s">
        <v>203</v>
      </c>
      <c r="H43" s="258">
        <f>'Wind Conditions'!$C$37</f>
        <v>34.9</v>
      </c>
      <c r="I43" s="476">
        <f>'Wind Conditions'!$D$40</f>
        <v>0.11573065902578797</v>
      </c>
      <c r="J43" s="262">
        <f>'Wind Conditions'!$C$41</f>
        <v>0.11</v>
      </c>
      <c r="K43" s="258" t="str">
        <f t="shared" si="43"/>
        <v>B</v>
      </c>
      <c r="L43" s="263">
        <v>180</v>
      </c>
      <c r="M43" s="555">
        <f>0</f>
        <v>0</v>
      </c>
      <c r="N43" s="559" t="s">
        <v>204</v>
      </c>
      <c r="O43" s="264">
        <f>VLOOKUP(MOD(180-$L43,360),'Wave and Current Conditions'!$G$33:$I$44,2,TRUE)</f>
        <v>5.37</v>
      </c>
      <c r="P43" s="264">
        <f>VLOOKUP(MOD(180-$L43,360),'Wave and Current Conditions'!$G$33:$I$44,3,TRUE)</f>
        <v>11.9</v>
      </c>
      <c r="Q43" s="258">
        <f t="shared" si="26"/>
        <v>2</v>
      </c>
      <c r="R43" s="258">
        <f t="shared" si="28"/>
        <v>180</v>
      </c>
      <c r="S43" s="569" t="s">
        <v>205</v>
      </c>
      <c r="T43" s="265">
        <f t="shared" si="29"/>
        <v>180</v>
      </c>
      <c r="U43" s="266">
        <f>'Wave and Current Conditions'!$D$100</f>
        <v>0.46</v>
      </c>
      <c r="V43" s="258">
        <v>400</v>
      </c>
      <c r="W43" s="258">
        <v>10800</v>
      </c>
      <c r="X43" s="261">
        <v>0.01</v>
      </c>
      <c r="Y43" s="267"/>
      <c r="Z43" s="268"/>
      <c r="AA43" s="268"/>
      <c r="AB43" s="239" t="str">
        <f t="shared" si="30"/>
        <v>'610018002'</v>
      </c>
      <c r="AC43" s="269" t="str">
        <f t="shared" si="22"/>
        <v>'PAR'</v>
      </c>
      <c r="AD43" s="268">
        <f t="shared" si="31"/>
        <v>180</v>
      </c>
      <c r="AE43" s="268">
        <f t="shared" si="32"/>
        <v>34.9</v>
      </c>
      <c r="AF43" s="590">
        <f t="shared" si="19"/>
        <v>4.0389999999999997</v>
      </c>
      <c r="AG43" s="587" t="str">
        <f t="shared" si="20"/>
        <v>'EWM'</v>
      </c>
      <c r="AH43" s="580">
        <f t="shared" si="21"/>
        <v>0.11</v>
      </c>
      <c r="AI43" s="268">
        <f t="shared" si="23"/>
        <v>1</v>
      </c>
      <c r="AJ43" s="239" t="str">
        <f t="shared" si="33"/>
        <v>'B'</v>
      </c>
      <c r="AK43" s="268">
        <f t="shared" si="24"/>
        <v>10</v>
      </c>
      <c r="AL43" s="268">
        <f t="shared" si="34"/>
        <v>180</v>
      </c>
      <c r="AM43" s="270">
        <f t="shared" si="35"/>
        <v>5.37</v>
      </c>
      <c r="AN43" s="270">
        <f t="shared" si="36"/>
        <v>11.9</v>
      </c>
      <c r="AO43" s="268">
        <f t="shared" si="10"/>
        <v>2.4</v>
      </c>
      <c r="AP43" s="268">
        <f t="shared" si="37"/>
        <v>2</v>
      </c>
      <c r="AQ43" s="268">
        <v>0</v>
      </c>
      <c r="AR43" s="268">
        <v>15</v>
      </c>
      <c r="AS43" s="268">
        <f t="shared" si="12"/>
        <v>2.4</v>
      </c>
      <c r="AT43" s="268">
        <v>0</v>
      </c>
      <c r="AU43" s="268">
        <v>0</v>
      </c>
      <c r="AV43" s="239">
        <f t="shared" si="38"/>
        <v>180</v>
      </c>
      <c r="AW43" s="268">
        <f t="shared" si="39"/>
        <v>0.46</v>
      </c>
      <c r="AX43" s="268" t="s">
        <v>14</v>
      </c>
      <c r="AY43" s="268" t="s">
        <v>15</v>
      </c>
      <c r="AZ43" s="268" t="s">
        <v>14</v>
      </c>
      <c r="BA43" s="268" t="s">
        <v>15</v>
      </c>
      <c r="BB43" s="268">
        <v>0</v>
      </c>
      <c r="BC43" s="268">
        <v>0</v>
      </c>
      <c r="BD43" s="268">
        <f t="shared" si="25"/>
        <v>1</v>
      </c>
      <c r="BE43" s="268">
        <f t="shared" si="40"/>
        <v>0</v>
      </c>
      <c r="BF43" s="268">
        <f t="shared" si="41"/>
        <v>11200</v>
      </c>
      <c r="BG43" s="268">
        <v>1</v>
      </c>
      <c r="BH43" s="268">
        <v>1</v>
      </c>
      <c r="BI43" s="268">
        <v>1</v>
      </c>
      <c r="BJ43" s="268"/>
      <c r="BK43" s="268">
        <v>1</v>
      </c>
      <c r="BL43" s="268">
        <v>1</v>
      </c>
      <c r="BM43" s="268">
        <f t="shared" si="42"/>
        <v>400</v>
      </c>
      <c r="BN43" s="268">
        <f t="shared" si="18"/>
        <v>11200</v>
      </c>
      <c r="BO43" s="268">
        <v>0</v>
      </c>
    </row>
    <row r="44" spans="1:67" s="272" customFormat="1" ht="12" customHeight="1" x14ac:dyDescent="0.2">
      <c r="A44" s="257" t="str">
        <f t="shared" si="27"/>
        <v>610018003</v>
      </c>
      <c r="B44" s="258">
        <v>6.1</v>
      </c>
      <c r="C44" s="259" t="s">
        <v>247</v>
      </c>
      <c r="D44" s="258" t="s">
        <v>181</v>
      </c>
      <c r="E44" s="260">
        <v>0</v>
      </c>
      <c r="F44" s="261">
        <v>1.35</v>
      </c>
      <c r="G44" s="258" t="s">
        <v>203</v>
      </c>
      <c r="H44" s="258">
        <f>'Wind Conditions'!$C$37</f>
        <v>34.9</v>
      </c>
      <c r="I44" s="476">
        <f>'Wind Conditions'!$D$40</f>
        <v>0.11573065902578797</v>
      </c>
      <c r="J44" s="262">
        <f>'Wind Conditions'!$C$41</f>
        <v>0.11</v>
      </c>
      <c r="K44" s="258" t="str">
        <f t="shared" si="43"/>
        <v>C</v>
      </c>
      <c r="L44" s="263">
        <v>180</v>
      </c>
      <c r="M44" s="555">
        <f>0</f>
        <v>0</v>
      </c>
      <c r="N44" s="559" t="s">
        <v>204</v>
      </c>
      <c r="O44" s="264">
        <f>VLOOKUP(MOD(180-$L44,360),'Wave and Current Conditions'!$G$33:$I$44,2,TRUE)</f>
        <v>5.37</v>
      </c>
      <c r="P44" s="264">
        <f>VLOOKUP(MOD(180-$L44,360),'Wave and Current Conditions'!$G$33:$I$44,3,TRUE)</f>
        <v>11.9</v>
      </c>
      <c r="Q44" s="258">
        <f t="shared" si="26"/>
        <v>3</v>
      </c>
      <c r="R44" s="258">
        <f t="shared" si="28"/>
        <v>180</v>
      </c>
      <c r="S44" s="569" t="s">
        <v>205</v>
      </c>
      <c r="T44" s="265">
        <f t="shared" si="29"/>
        <v>180</v>
      </c>
      <c r="U44" s="266">
        <f>'Wave and Current Conditions'!$D$100</f>
        <v>0.46</v>
      </c>
      <c r="V44" s="258">
        <v>400</v>
      </c>
      <c r="W44" s="258">
        <v>10800</v>
      </c>
      <c r="X44" s="261">
        <v>0.01</v>
      </c>
      <c r="Y44" s="267"/>
      <c r="Z44" s="271"/>
      <c r="AA44" s="271"/>
      <c r="AB44" s="239" t="str">
        <f t="shared" si="30"/>
        <v>'610018003'</v>
      </c>
      <c r="AC44" s="269" t="str">
        <f t="shared" si="22"/>
        <v>'PAR'</v>
      </c>
      <c r="AD44" s="268">
        <f t="shared" si="31"/>
        <v>180</v>
      </c>
      <c r="AE44" s="268">
        <f t="shared" si="32"/>
        <v>34.9</v>
      </c>
      <c r="AF44" s="590">
        <f t="shared" si="19"/>
        <v>4.0389999999999997</v>
      </c>
      <c r="AG44" s="587" t="str">
        <f t="shared" si="20"/>
        <v>'EWM'</v>
      </c>
      <c r="AH44" s="580">
        <f t="shared" si="21"/>
        <v>0.11</v>
      </c>
      <c r="AI44" s="268">
        <f t="shared" si="23"/>
        <v>1</v>
      </c>
      <c r="AJ44" s="239" t="str">
        <f t="shared" si="33"/>
        <v>'C'</v>
      </c>
      <c r="AK44" s="268">
        <f t="shared" si="24"/>
        <v>10</v>
      </c>
      <c r="AL44" s="268">
        <f t="shared" si="34"/>
        <v>180</v>
      </c>
      <c r="AM44" s="270">
        <f t="shared" si="35"/>
        <v>5.37</v>
      </c>
      <c r="AN44" s="270">
        <f t="shared" si="36"/>
        <v>11.9</v>
      </c>
      <c r="AO44" s="268">
        <f t="shared" si="10"/>
        <v>2.4</v>
      </c>
      <c r="AP44" s="268">
        <f t="shared" si="37"/>
        <v>3</v>
      </c>
      <c r="AQ44" s="268">
        <v>0</v>
      </c>
      <c r="AR44" s="268">
        <v>15</v>
      </c>
      <c r="AS44" s="268">
        <f t="shared" si="12"/>
        <v>2.4</v>
      </c>
      <c r="AT44" s="268">
        <v>0</v>
      </c>
      <c r="AU44" s="268">
        <v>0</v>
      </c>
      <c r="AV44" s="239">
        <f t="shared" si="38"/>
        <v>180</v>
      </c>
      <c r="AW44" s="268">
        <f t="shared" si="39"/>
        <v>0.46</v>
      </c>
      <c r="AX44" s="268" t="s">
        <v>14</v>
      </c>
      <c r="AY44" s="268" t="s">
        <v>15</v>
      </c>
      <c r="AZ44" s="268" t="s">
        <v>14</v>
      </c>
      <c r="BA44" s="268" t="s">
        <v>15</v>
      </c>
      <c r="BB44" s="268">
        <v>0</v>
      </c>
      <c r="BC44" s="268">
        <v>0</v>
      </c>
      <c r="BD44" s="268">
        <f t="shared" si="25"/>
        <v>1</v>
      </c>
      <c r="BE44" s="268">
        <f t="shared" si="40"/>
        <v>0</v>
      </c>
      <c r="BF44" s="268">
        <f t="shared" si="41"/>
        <v>11200</v>
      </c>
      <c r="BG44" s="268">
        <v>1</v>
      </c>
      <c r="BH44" s="268">
        <v>1</v>
      </c>
      <c r="BI44" s="268">
        <v>1</v>
      </c>
      <c r="BJ44" s="268"/>
      <c r="BK44" s="268">
        <v>1</v>
      </c>
      <c r="BL44" s="268">
        <v>1</v>
      </c>
      <c r="BM44" s="268">
        <f t="shared" si="42"/>
        <v>400</v>
      </c>
      <c r="BN44" s="268">
        <f t="shared" si="18"/>
        <v>11200</v>
      </c>
      <c r="BO44" s="268">
        <v>0</v>
      </c>
    </row>
    <row r="45" spans="1:67" s="265" customFormat="1" ht="12" customHeight="1" x14ac:dyDescent="0.2">
      <c r="A45" s="257" t="str">
        <f t="shared" si="27"/>
        <v>610018004</v>
      </c>
      <c r="B45" s="258">
        <v>6.1</v>
      </c>
      <c r="C45" s="259" t="s">
        <v>247</v>
      </c>
      <c r="D45" s="258" t="s">
        <v>181</v>
      </c>
      <c r="E45" s="260">
        <v>0</v>
      </c>
      <c r="F45" s="261">
        <v>1.35</v>
      </c>
      <c r="G45" s="258" t="s">
        <v>203</v>
      </c>
      <c r="H45" s="258">
        <f>'Wind Conditions'!$C$37</f>
        <v>34.9</v>
      </c>
      <c r="I45" s="476">
        <f>'Wind Conditions'!$D$40</f>
        <v>0.11573065902578797</v>
      </c>
      <c r="J45" s="262">
        <f>'Wind Conditions'!$C$41</f>
        <v>0.11</v>
      </c>
      <c r="K45" s="258" t="str">
        <f t="shared" si="43"/>
        <v>D</v>
      </c>
      <c r="L45" s="263">
        <v>180</v>
      </c>
      <c r="M45" s="555">
        <f>0</f>
        <v>0</v>
      </c>
      <c r="N45" s="559" t="s">
        <v>204</v>
      </c>
      <c r="O45" s="264">
        <f>VLOOKUP(MOD(180-$L45,360),'Wave and Current Conditions'!$G$33:$I$44,2,TRUE)</f>
        <v>5.37</v>
      </c>
      <c r="P45" s="264">
        <f>VLOOKUP(MOD(180-$L45,360),'Wave and Current Conditions'!$G$33:$I$44,3,TRUE)</f>
        <v>11.9</v>
      </c>
      <c r="Q45" s="258">
        <f t="shared" si="26"/>
        <v>4</v>
      </c>
      <c r="R45" s="258">
        <f t="shared" si="28"/>
        <v>180</v>
      </c>
      <c r="S45" s="569" t="s">
        <v>205</v>
      </c>
      <c r="T45" s="265">
        <f t="shared" si="29"/>
        <v>180</v>
      </c>
      <c r="U45" s="266">
        <f>'Wave and Current Conditions'!$D$100</f>
        <v>0.46</v>
      </c>
      <c r="V45" s="258">
        <v>400</v>
      </c>
      <c r="W45" s="258">
        <v>10800</v>
      </c>
      <c r="X45" s="261">
        <v>0.01</v>
      </c>
      <c r="Y45" s="267"/>
      <c r="Z45" s="268"/>
      <c r="AA45" s="268"/>
      <c r="AB45" s="239" t="str">
        <f t="shared" si="30"/>
        <v>'610018004'</v>
      </c>
      <c r="AC45" s="269" t="str">
        <f t="shared" si="22"/>
        <v>'PAR'</v>
      </c>
      <c r="AD45" s="268">
        <f t="shared" si="31"/>
        <v>180</v>
      </c>
      <c r="AE45" s="268">
        <f t="shared" si="32"/>
        <v>34.9</v>
      </c>
      <c r="AF45" s="590">
        <f t="shared" si="19"/>
        <v>4.0389999999999997</v>
      </c>
      <c r="AG45" s="587" t="str">
        <f t="shared" si="20"/>
        <v>'EWM'</v>
      </c>
      <c r="AH45" s="580">
        <f t="shared" si="21"/>
        <v>0.11</v>
      </c>
      <c r="AI45" s="268">
        <f t="shared" si="23"/>
        <v>1</v>
      </c>
      <c r="AJ45" s="239" t="str">
        <f t="shared" si="33"/>
        <v>'D'</v>
      </c>
      <c r="AK45" s="268">
        <f t="shared" si="24"/>
        <v>10</v>
      </c>
      <c r="AL45" s="268">
        <f t="shared" si="34"/>
        <v>180</v>
      </c>
      <c r="AM45" s="270">
        <f t="shared" si="35"/>
        <v>5.37</v>
      </c>
      <c r="AN45" s="270">
        <f t="shared" si="36"/>
        <v>11.9</v>
      </c>
      <c r="AO45" s="268">
        <f t="shared" si="10"/>
        <v>2.4</v>
      </c>
      <c r="AP45" s="268">
        <f t="shared" si="37"/>
        <v>4</v>
      </c>
      <c r="AQ45" s="268">
        <v>0</v>
      </c>
      <c r="AR45" s="268">
        <v>15</v>
      </c>
      <c r="AS45" s="268">
        <f t="shared" si="12"/>
        <v>2.4</v>
      </c>
      <c r="AT45" s="268">
        <v>0</v>
      </c>
      <c r="AU45" s="268">
        <v>0</v>
      </c>
      <c r="AV45" s="239">
        <f t="shared" si="38"/>
        <v>180</v>
      </c>
      <c r="AW45" s="268">
        <f t="shared" si="39"/>
        <v>0.46</v>
      </c>
      <c r="AX45" s="268" t="s">
        <v>14</v>
      </c>
      <c r="AY45" s="268" t="s">
        <v>15</v>
      </c>
      <c r="AZ45" s="268" t="s">
        <v>14</v>
      </c>
      <c r="BA45" s="268" t="s">
        <v>15</v>
      </c>
      <c r="BB45" s="268">
        <v>0</v>
      </c>
      <c r="BC45" s="268">
        <v>0</v>
      </c>
      <c r="BD45" s="268">
        <f t="shared" si="25"/>
        <v>1</v>
      </c>
      <c r="BE45" s="268">
        <f t="shared" si="40"/>
        <v>0</v>
      </c>
      <c r="BF45" s="268">
        <f t="shared" si="41"/>
        <v>11200</v>
      </c>
      <c r="BG45" s="268">
        <v>1</v>
      </c>
      <c r="BH45" s="268">
        <v>1</v>
      </c>
      <c r="BI45" s="268">
        <v>1</v>
      </c>
      <c r="BJ45" s="268"/>
      <c r="BK45" s="268">
        <v>1</v>
      </c>
      <c r="BL45" s="268">
        <v>1</v>
      </c>
      <c r="BM45" s="268">
        <f t="shared" si="42"/>
        <v>400</v>
      </c>
      <c r="BN45" s="268">
        <f t="shared" si="18"/>
        <v>11200</v>
      </c>
      <c r="BO45" s="268">
        <v>0</v>
      </c>
    </row>
    <row r="46" spans="1:67" s="265" customFormat="1" ht="12" customHeight="1" x14ac:dyDescent="0.2">
      <c r="A46" s="257" t="str">
        <f t="shared" si="27"/>
        <v>610018005</v>
      </c>
      <c r="B46" s="258">
        <v>6.1</v>
      </c>
      <c r="C46" s="259" t="s">
        <v>247</v>
      </c>
      <c r="D46" s="258" t="s">
        <v>181</v>
      </c>
      <c r="E46" s="260">
        <v>0</v>
      </c>
      <c r="F46" s="261">
        <v>1.35</v>
      </c>
      <c r="G46" s="258" t="s">
        <v>203</v>
      </c>
      <c r="H46" s="258">
        <f>'Wind Conditions'!$C$37</f>
        <v>34.9</v>
      </c>
      <c r="I46" s="476">
        <f>'Wind Conditions'!$D$40</f>
        <v>0.11573065902578797</v>
      </c>
      <c r="J46" s="262">
        <f>'Wind Conditions'!$C$41</f>
        <v>0.11</v>
      </c>
      <c r="K46" s="258" t="str">
        <f t="shared" si="43"/>
        <v>E</v>
      </c>
      <c r="L46" s="263">
        <v>180</v>
      </c>
      <c r="M46" s="555">
        <f>0</f>
        <v>0</v>
      </c>
      <c r="N46" s="559" t="s">
        <v>204</v>
      </c>
      <c r="O46" s="264">
        <f>VLOOKUP(MOD(180-$L46,360),'Wave and Current Conditions'!$G$33:$I$44,2,TRUE)</f>
        <v>5.37</v>
      </c>
      <c r="P46" s="264">
        <f>VLOOKUP(MOD(180-$L46,360),'Wave and Current Conditions'!$G$33:$I$44,3,TRUE)</f>
        <v>11.9</v>
      </c>
      <c r="Q46" s="258">
        <f t="shared" si="26"/>
        <v>5</v>
      </c>
      <c r="R46" s="258">
        <f t="shared" si="28"/>
        <v>180</v>
      </c>
      <c r="S46" s="569" t="s">
        <v>205</v>
      </c>
      <c r="T46" s="265">
        <f t="shared" si="29"/>
        <v>180</v>
      </c>
      <c r="U46" s="266">
        <f>'Wave and Current Conditions'!$D$100</f>
        <v>0.46</v>
      </c>
      <c r="V46" s="258">
        <v>400</v>
      </c>
      <c r="W46" s="258">
        <v>10800</v>
      </c>
      <c r="X46" s="261">
        <v>0.01</v>
      </c>
      <c r="Y46" s="267"/>
      <c r="Z46" s="268"/>
      <c r="AA46" s="268"/>
      <c r="AB46" s="239" t="str">
        <f t="shared" si="30"/>
        <v>'610018005'</v>
      </c>
      <c r="AC46" s="269" t="str">
        <f t="shared" si="22"/>
        <v>'PAR'</v>
      </c>
      <c r="AD46" s="268">
        <f t="shared" si="31"/>
        <v>180</v>
      </c>
      <c r="AE46" s="268">
        <f t="shared" si="32"/>
        <v>34.9</v>
      </c>
      <c r="AF46" s="590">
        <f t="shared" si="19"/>
        <v>4.0389999999999997</v>
      </c>
      <c r="AG46" s="587" t="str">
        <f t="shared" si="20"/>
        <v>'EWM'</v>
      </c>
      <c r="AH46" s="580">
        <f t="shared" si="21"/>
        <v>0.11</v>
      </c>
      <c r="AI46" s="268">
        <f t="shared" si="23"/>
        <v>1</v>
      </c>
      <c r="AJ46" s="239" t="str">
        <f t="shared" si="33"/>
        <v>'E'</v>
      </c>
      <c r="AK46" s="268">
        <f t="shared" si="24"/>
        <v>10</v>
      </c>
      <c r="AL46" s="268">
        <f t="shared" si="34"/>
        <v>180</v>
      </c>
      <c r="AM46" s="270">
        <f t="shared" si="35"/>
        <v>5.37</v>
      </c>
      <c r="AN46" s="270">
        <f t="shared" si="36"/>
        <v>11.9</v>
      </c>
      <c r="AO46" s="268">
        <f t="shared" si="10"/>
        <v>2.4</v>
      </c>
      <c r="AP46" s="268">
        <f t="shared" si="37"/>
        <v>5</v>
      </c>
      <c r="AQ46" s="268">
        <v>0</v>
      </c>
      <c r="AR46" s="268">
        <v>15</v>
      </c>
      <c r="AS46" s="268">
        <f t="shared" si="12"/>
        <v>2.4</v>
      </c>
      <c r="AT46" s="268">
        <v>0</v>
      </c>
      <c r="AU46" s="268">
        <v>0</v>
      </c>
      <c r="AV46" s="239">
        <f t="shared" si="38"/>
        <v>180</v>
      </c>
      <c r="AW46" s="268">
        <f t="shared" si="39"/>
        <v>0.46</v>
      </c>
      <c r="AX46" s="268" t="s">
        <v>14</v>
      </c>
      <c r="AY46" s="268" t="s">
        <v>15</v>
      </c>
      <c r="AZ46" s="268" t="s">
        <v>14</v>
      </c>
      <c r="BA46" s="268" t="s">
        <v>15</v>
      </c>
      <c r="BB46" s="268">
        <v>0</v>
      </c>
      <c r="BC46" s="268">
        <v>0</v>
      </c>
      <c r="BD46" s="268">
        <f t="shared" si="25"/>
        <v>1</v>
      </c>
      <c r="BE46" s="268">
        <f t="shared" si="40"/>
        <v>0</v>
      </c>
      <c r="BF46" s="268">
        <f t="shared" si="41"/>
        <v>11200</v>
      </c>
      <c r="BG46" s="268">
        <v>1</v>
      </c>
      <c r="BH46" s="268">
        <v>1</v>
      </c>
      <c r="BI46" s="268">
        <v>1</v>
      </c>
      <c r="BJ46" s="268"/>
      <c r="BK46" s="268">
        <v>1</v>
      </c>
      <c r="BL46" s="268">
        <v>1</v>
      </c>
      <c r="BM46" s="268">
        <f t="shared" si="42"/>
        <v>400</v>
      </c>
      <c r="BN46" s="268">
        <f t="shared" si="18"/>
        <v>11200</v>
      </c>
      <c r="BO46" s="268">
        <v>0</v>
      </c>
    </row>
    <row r="47" spans="1:67" s="272" customFormat="1" ht="12" customHeight="1" thickBot="1" x14ac:dyDescent="0.25">
      <c r="A47" s="273" t="str">
        <f t="shared" si="27"/>
        <v>610018006</v>
      </c>
      <c r="B47" s="258">
        <v>6.1</v>
      </c>
      <c r="C47" s="259" t="s">
        <v>247</v>
      </c>
      <c r="D47" s="258" t="s">
        <v>181</v>
      </c>
      <c r="E47" s="279">
        <v>0</v>
      </c>
      <c r="F47" s="261">
        <v>1.35</v>
      </c>
      <c r="G47" s="258" t="s">
        <v>203</v>
      </c>
      <c r="H47" s="258">
        <f>'Wind Conditions'!$C$37</f>
        <v>34.9</v>
      </c>
      <c r="I47" s="476">
        <f>'Wind Conditions'!$D$40</f>
        <v>0.11573065902578797</v>
      </c>
      <c r="J47" s="262">
        <f>'Wind Conditions'!$C$41</f>
        <v>0.11</v>
      </c>
      <c r="K47" s="275" t="str">
        <f t="shared" si="43"/>
        <v>F</v>
      </c>
      <c r="L47" s="280">
        <v>180</v>
      </c>
      <c r="M47" s="555">
        <f>0</f>
        <v>0</v>
      </c>
      <c r="N47" s="561" t="s">
        <v>204</v>
      </c>
      <c r="O47" s="264">
        <f>VLOOKUP(MOD(180-$L47,360),'Wave and Current Conditions'!$G$33:$I$44,2,TRUE)</f>
        <v>5.37</v>
      </c>
      <c r="P47" s="264">
        <f>VLOOKUP(MOD(180-$L47,360),'Wave and Current Conditions'!$G$33:$I$44,3,TRUE)</f>
        <v>11.9</v>
      </c>
      <c r="Q47" s="258">
        <f t="shared" si="26"/>
        <v>6</v>
      </c>
      <c r="R47" s="275">
        <f t="shared" si="28"/>
        <v>180</v>
      </c>
      <c r="S47" s="569" t="s">
        <v>205</v>
      </c>
      <c r="T47" s="272">
        <f t="shared" si="29"/>
        <v>180</v>
      </c>
      <c r="U47" s="266">
        <f>'Wave and Current Conditions'!$D$100</f>
        <v>0.46</v>
      </c>
      <c r="V47" s="258">
        <v>400</v>
      </c>
      <c r="W47" s="258">
        <v>10800</v>
      </c>
      <c r="X47" s="277">
        <v>0.01</v>
      </c>
      <c r="Y47" s="278"/>
      <c r="Z47" s="271"/>
      <c r="AA47" s="271"/>
      <c r="AB47" s="239" t="str">
        <f t="shared" si="30"/>
        <v>'610018006'</v>
      </c>
      <c r="AC47" s="269" t="str">
        <f t="shared" si="22"/>
        <v>'PAR'</v>
      </c>
      <c r="AD47" s="268">
        <f t="shared" si="31"/>
        <v>180</v>
      </c>
      <c r="AE47" s="268">
        <f t="shared" si="32"/>
        <v>34.9</v>
      </c>
      <c r="AF47" s="590">
        <f t="shared" si="19"/>
        <v>4.0389999999999997</v>
      </c>
      <c r="AG47" s="587" t="str">
        <f t="shared" si="20"/>
        <v>'EWM'</v>
      </c>
      <c r="AH47" s="580">
        <f t="shared" si="21"/>
        <v>0.11</v>
      </c>
      <c r="AI47" s="268">
        <f t="shared" si="23"/>
        <v>1</v>
      </c>
      <c r="AJ47" s="239" t="str">
        <f t="shared" si="33"/>
        <v>'F'</v>
      </c>
      <c r="AK47" s="268">
        <f t="shared" si="24"/>
        <v>10</v>
      </c>
      <c r="AL47" s="268">
        <f t="shared" si="34"/>
        <v>180</v>
      </c>
      <c r="AM47" s="270">
        <f t="shared" si="35"/>
        <v>5.37</v>
      </c>
      <c r="AN47" s="270">
        <f t="shared" si="36"/>
        <v>11.9</v>
      </c>
      <c r="AO47" s="268">
        <f t="shared" si="10"/>
        <v>2.4</v>
      </c>
      <c r="AP47" s="268">
        <f t="shared" si="37"/>
        <v>6</v>
      </c>
      <c r="AQ47" s="268">
        <v>0</v>
      </c>
      <c r="AR47" s="268">
        <v>15</v>
      </c>
      <c r="AS47" s="268">
        <f t="shared" si="12"/>
        <v>2.4</v>
      </c>
      <c r="AT47" s="268">
        <v>0</v>
      </c>
      <c r="AU47" s="268">
        <v>0</v>
      </c>
      <c r="AV47" s="239">
        <f t="shared" si="38"/>
        <v>180</v>
      </c>
      <c r="AW47" s="268">
        <f t="shared" si="39"/>
        <v>0.46</v>
      </c>
      <c r="AX47" s="268" t="s">
        <v>14</v>
      </c>
      <c r="AY47" s="268" t="s">
        <v>15</v>
      </c>
      <c r="AZ47" s="268" t="s">
        <v>14</v>
      </c>
      <c r="BA47" s="268" t="s">
        <v>15</v>
      </c>
      <c r="BB47" s="268">
        <v>0</v>
      </c>
      <c r="BC47" s="268">
        <v>0</v>
      </c>
      <c r="BD47" s="268">
        <f t="shared" si="25"/>
        <v>1</v>
      </c>
      <c r="BE47" s="268">
        <f t="shared" si="40"/>
        <v>0</v>
      </c>
      <c r="BF47" s="268">
        <f t="shared" si="41"/>
        <v>11200</v>
      </c>
      <c r="BG47" s="268">
        <v>1</v>
      </c>
      <c r="BH47" s="268">
        <v>1</v>
      </c>
      <c r="BI47" s="268">
        <v>1</v>
      </c>
      <c r="BJ47" s="268"/>
      <c r="BK47" s="268">
        <v>1</v>
      </c>
      <c r="BL47" s="268">
        <v>1</v>
      </c>
      <c r="BM47" s="268">
        <f t="shared" si="42"/>
        <v>400</v>
      </c>
      <c r="BN47" s="268">
        <f t="shared" si="18"/>
        <v>11200</v>
      </c>
      <c r="BO47" s="268">
        <v>0</v>
      </c>
    </row>
    <row r="48" spans="1:67" s="352" customFormat="1" ht="12" customHeight="1" x14ac:dyDescent="0.2">
      <c r="A48" s="345" t="str">
        <f t="shared" si="27"/>
        <v>610103007</v>
      </c>
      <c r="B48" s="346">
        <v>6.1</v>
      </c>
      <c r="C48" s="347" t="s">
        <v>252</v>
      </c>
      <c r="D48" s="346" t="s">
        <v>181</v>
      </c>
      <c r="E48" s="369">
        <v>1</v>
      </c>
      <c r="F48" s="349">
        <v>1.35</v>
      </c>
      <c r="G48" s="346" t="s">
        <v>203</v>
      </c>
      <c r="H48" s="346">
        <f>'Wind Conditions'!$C$37</f>
        <v>34.9</v>
      </c>
      <c r="I48" s="477">
        <f>'Wind Conditions'!$D$40</f>
        <v>0.11573065902578797</v>
      </c>
      <c r="J48" s="350">
        <f>'Wind Conditions'!$C$41</f>
        <v>0.11</v>
      </c>
      <c r="K48" s="346" t="str">
        <f t="shared" si="43"/>
        <v>A</v>
      </c>
      <c r="L48" s="351">
        <f>'Wave and Current Conditions'!$D$70</f>
        <v>30</v>
      </c>
      <c r="M48" s="556">
        <f>0</f>
        <v>0</v>
      </c>
      <c r="N48" s="562" t="s">
        <v>206</v>
      </c>
      <c r="O48" s="264">
        <f>VLOOKUP(MOD(180-$L48,360),'Wave and Current Conditions'!$G$33:$I$44,2,TRUE)</f>
        <v>5.37</v>
      </c>
      <c r="P48" s="264">
        <f>VLOOKUP(MOD(180-$L48,360),'Wave and Current Conditions'!$G$33:$I$44,3,TRUE)</f>
        <v>11.9</v>
      </c>
      <c r="Q48" s="258">
        <f t="shared" si="26"/>
        <v>7</v>
      </c>
      <c r="R48" s="346">
        <f t="shared" si="28"/>
        <v>30</v>
      </c>
      <c r="S48" s="570" t="s">
        <v>205</v>
      </c>
      <c r="T48" s="352">
        <f t="shared" si="29"/>
        <v>30</v>
      </c>
      <c r="U48" s="353">
        <f>'Wave and Current Conditions'!$D$100</f>
        <v>0.46</v>
      </c>
      <c r="V48" s="346">
        <v>400</v>
      </c>
      <c r="W48" s="346">
        <v>10800</v>
      </c>
      <c r="X48" s="349">
        <v>0.01</v>
      </c>
      <c r="Y48" s="354"/>
      <c r="Z48" s="355"/>
      <c r="AA48" s="355"/>
      <c r="AB48" s="239" t="str">
        <f t="shared" si="30"/>
        <v>'610103007'</v>
      </c>
      <c r="AC48" s="356" t="str">
        <f t="shared" si="22"/>
        <v>'PAR'</v>
      </c>
      <c r="AD48" s="355">
        <f t="shared" si="31"/>
        <v>30</v>
      </c>
      <c r="AE48" s="355">
        <f t="shared" si="32"/>
        <v>34.9</v>
      </c>
      <c r="AF48" s="590">
        <f t="shared" si="19"/>
        <v>4.0389999999999997</v>
      </c>
      <c r="AG48" s="587" t="str">
        <f t="shared" si="20"/>
        <v>'EWM'</v>
      </c>
      <c r="AH48" s="580">
        <f t="shared" si="21"/>
        <v>0.11</v>
      </c>
      <c r="AI48" s="355">
        <f t="shared" si="23"/>
        <v>1</v>
      </c>
      <c r="AJ48" s="239" t="str">
        <f t="shared" si="33"/>
        <v>'A'</v>
      </c>
      <c r="AK48" s="355">
        <f t="shared" si="24"/>
        <v>10</v>
      </c>
      <c r="AL48" s="268">
        <f t="shared" si="34"/>
        <v>30</v>
      </c>
      <c r="AM48" s="357">
        <f t="shared" si="35"/>
        <v>5.37</v>
      </c>
      <c r="AN48" s="357">
        <f t="shared" si="36"/>
        <v>11.9</v>
      </c>
      <c r="AO48" s="355">
        <f t="shared" si="10"/>
        <v>2.4</v>
      </c>
      <c r="AP48" s="355">
        <f t="shared" si="37"/>
        <v>7</v>
      </c>
      <c r="AQ48" s="355">
        <v>0</v>
      </c>
      <c r="AR48" s="355">
        <v>15</v>
      </c>
      <c r="AS48" s="355">
        <f t="shared" si="12"/>
        <v>2.4</v>
      </c>
      <c r="AT48" s="355">
        <v>0</v>
      </c>
      <c r="AU48" s="355">
        <v>0</v>
      </c>
      <c r="AV48" s="239">
        <f t="shared" si="38"/>
        <v>30</v>
      </c>
      <c r="AW48" s="355">
        <f t="shared" si="39"/>
        <v>0.46</v>
      </c>
      <c r="AX48" s="355" t="s">
        <v>14</v>
      </c>
      <c r="AY48" s="355" t="s">
        <v>15</v>
      </c>
      <c r="AZ48" s="355" t="s">
        <v>14</v>
      </c>
      <c r="BA48" s="355" t="s">
        <v>15</v>
      </c>
      <c r="BB48" s="355">
        <v>0</v>
      </c>
      <c r="BC48" s="355">
        <v>0</v>
      </c>
      <c r="BD48" s="355">
        <f t="shared" si="25"/>
        <v>1</v>
      </c>
      <c r="BE48" s="355">
        <f t="shared" si="40"/>
        <v>0</v>
      </c>
      <c r="BF48" s="355">
        <f t="shared" si="41"/>
        <v>11200</v>
      </c>
      <c r="BG48" s="355">
        <v>1</v>
      </c>
      <c r="BH48" s="355">
        <v>1</v>
      </c>
      <c r="BI48" s="355">
        <v>1</v>
      </c>
      <c r="BJ48" s="355"/>
      <c r="BK48" s="355">
        <v>1</v>
      </c>
      <c r="BL48" s="355">
        <v>1</v>
      </c>
      <c r="BM48" s="355">
        <f t="shared" si="42"/>
        <v>400</v>
      </c>
      <c r="BN48" s="355">
        <f t="shared" si="18"/>
        <v>11200</v>
      </c>
      <c r="BO48" s="355">
        <v>0</v>
      </c>
    </row>
    <row r="49" spans="1:67" s="352" customFormat="1" ht="12" customHeight="1" x14ac:dyDescent="0.2">
      <c r="A49" s="345" t="str">
        <f t="shared" si="27"/>
        <v>610103008</v>
      </c>
      <c r="B49" s="346">
        <v>6.1</v>
      </c>
      <c r="C49" s="347" t="s">
        <v>252</v>
      </c>
      <c r="D49" s="346" t="s">
        <v>181</v>
      </c>
      <c r="E49" s="369">
        <v>1</v>
      </c>
      <c r="F49" s="349">
        <v>1.35</v>
      </c>
      <c r="G49" s="346" t="s">
        <v>203</v>
      </c>
      <c r="H49" s="346">
        <f>'Wind Conditions'!$C$37</f>
        <v>34.9</v>
      </c>
      <c r="I49" s="477">
        <f>'Wind Conditions'!$D$40</f>
        <v>0.11573065902578797</v>
      </c>
      <c r="J49" s="350">
        <f>'Wind Conditions'!$C$41</f>
        <v>0.11</v>
      </c>
      <c r="K49" s="346" t="str">
        <f t="shared" si="43"/>
        <v>B</v>
      </c>
      <c r="L49" s="351">
        <f>L48</f>
        <v>30</v>
      </c>
      <c r="M49" s="556">
        <f>0</f>
        <v>0</v>
      </c>
      <c r="N49" s="562" t="s">
        <v>206</v>
      </c>
      <c r="O49" s="264">
        <f>VLOOKUP(MOD(180-$L49,360),'Wave and Current Conditions'!$G$33:$I$44,2,TRUE)</f>
        <v>5.37</v>
      </c>
      <c r="P49" s="264">
        <f>VLOOKUP(MOD(180-$L49,360),'Wave and Current Conditions'!$G$33:$I$44,3,TRUE)</f>
        <v>11.9</v>
      </c>
      <c r="Q49" s="258">
        <f t="shared" si="26"/>
        <v>8</v>
      </c>
      <c r="R49" s="346">
        <f t="shared" si="28"/>
        <v>30</v>
      </c>
      <c r="S49" s="570" t="s">
        <v>205</v>
      </c>
      <c r="T49" s="352">
        <f t="shared" si="29"/>
        <v>30</v>
      </c>
      <c r="U49" s="353">
        <f>'Wave and Current Conditions'!$D$100</f>
        <v>0.46</v>
      </c>
      <c r="V49" s="346">
        <v>400</v>
      </c>
      <c r="W49" s="346">
        <v>10800</v>
      </c>
      <c r="X49" s="349">
        <v>0.01</v>
      </c>
      <c r="Y49" s="354"/>
      <c r="Z49" s="355"/>
      <c r="AA49" s="355"/>
      <c r="AB49" s="239" t="str">
        <f t="shared" si="30"/>
        <v>'610103008'</v>
      </c>
      <c r="AC49" s="356" t="str">
        <f t="shared" si="22"/>
        <v>'PAR'</v>
      </c>
      <c r="AD49" s="355">
        <f t="shared" si="31"/>
        <v>30</v>
      </c>
      <c r="AE49" s="355">
        <f t="shared" si="32"/>
        <v>34.9</v>
      </c>
      <c r="AF49" s="590">
        <f t="shared" si="19"/>
        <v>4.0389999999999997</v>
      </c>
      <c r="AG49" s="587" t="str">
        <f t="shared" si="20"/>
        <v>'EWM'</v>
      </c>
      <c r="AH49" s="580">
        <f t="shared" si="21"/>
        <v>0.11</v>
      </c>
      <c r="AI49" s="355">
        <f t="shared" si="23"/>
        <v>1</v>
      </c>
      <c r="AJ49" s="239" t="str">
        <f t="shared" si="33"/>
        <v>'B'</v>
      </c>
      <c r="AK49" s="355">
        <f t="shared" si="24"/>
        <v>10</v>
      </c>
      <c r="AL49" s="268">
        <f t="shared" si="34"/>
        <v>30</v>
      </c>
      <c r="AM49" s="357">
        <f t="shared" si="35"/>
        <v>5.37</v>
      </c>
      <c r="AN49" s="357">
        <f t="shared" si="36"/>
        <v>11.9</v>
      </c>
      <c r="AO49" s="355">
        <f t="shared" si="10"/>
        <v>2.4</v>
      </c>
      <c r="AP49" s="355">
        <f t="shared" si="37"/>
        <v>8</v>
      </c>
      <c r="AQ49" s="355">
        <v>0</v>
      </c>
      <c r="AR49" s="355">
        <v>15</v>
      </c>
      <c r="AS49" s="355">
        <f t="shared" si="12"/>
        <v>2.4</v>
      </c>
      <c r="AT49" s="355">
        <v>0</v>
      </c>
      <c r="AU49" s="355">
        <v>0</v>
      </c>
      <c r="AV49" s="239">
        <f t="shared" si="38"/>
        <v>30</v>
      </c>
      <c r="AW49" s="355">
        <f t="shared" si="39"/>
        <v>0.46</v>
      </c>
      <c r="AX49" s="355" t="s">
        <v>14</v>
      </c>
      <c r="AY49" s="355" t="s">
        <v>15</v>
      </c>
      <c r="AZ49" s="355" t="s">
        <v>14</v>
      </c>
      <c r="BA49" s="355" t="s">
        <v>15</v>
      </c>
      <c r="BB49" s="355">
        <v>0</v>
      </c>
      <c r="BC49" s="355">
        <v>0</v>
      </c>
      <c r="BD49" s="355">
        <f t="shared" si="25"/>
        <v>1</v>
      </c>
      <c r="BE49" s="355">
        <f t="shared" si="40"/>
        <v>0</v>
      </c>
      <c r="BF49" s="355">
        <f t="shared" si="41"/>
        <v>11200</v>
      </c>
      <c r="BG49" s="355">
        <v>1</v>
      </c>
      <c r="BH49" s="355">
        <v>1</v>
      </c>
      <c r="BI49" s="355">
        <v>1</v>
      </c>
      <c r="BJ49" s="355"/>
      <c r="BK49" s="355">
        <v>1</v>
      </c>
      <c r="BL49" s="355">
        <v>1</v>
      </c>
      <c r="BM49" s="355">
        <f t="shared" si="42"/>
        <v>400</v>
      </c>
      <c r="BN49" s="355">
        <f t="shared" si="18"/>
        <v>11200</v>
      </c>
      <c r="BO49" s="355">
        <v>0</v>
      </c>
    </row>
    <row r="50" spans="1:67" s="359" customFormat="1" ht="12" customHeight="1" x14ac:dyDescent="0.2">
      <c r="A50" s="345" t="str">
        <f t="shared" si="27"/>
        <v>610103009</v>
      </c>
      <c r="B50" s="346">
        <v>6.1</v>
      </c>
      <c r="C50" s="347" t="s">
        <v>252</v>
      </c>
      <c r="D50" s="346" t="s">
        <v>181</v>
      </c>
      <c r="E50" s="369">
        <v>1</v>
      </c>
      <c r="F50" s="349">
        <v>1.35</v>
      </c>
      <c r="G50" s="346" t="s">
        <v>203</v>
      </c>
      <c r="H50" s="346">
        <f>'Wind Conditions'!$C$37</f>
        <v>34.9</v>
      </c>
      <c r="I50" s="477">
        <f>'Wind Conditions'!$D$40</f>
        <v>0.11573065902578797</v>
      </c>
      <c r="J50" s="350">
        <f>'Wind Conditions'!$C$41</f>
        <v>0.11</v>
      </c>
      <c r="K50" s="346" t="str">
        <f t="shared" si="43"/>
        <v>C</v>
      </c>
      <c r="L50" s="351">
        <f t="shared" ref="L50:L53" si="44">L49</f>
        <v>30</v>
      </c>
      <c r="M50" s="556">
        <f>0</f>
        <v>0</v>
      </c>
      <c r="N50" s="562" t="s">
        <v>206</v>
      </c>
      <c r="O50" s="264">
        <f>VLOOKUP(MOD(180-$L50,360),'Wave and Current Conditions'!$G$33:$I$44,2,TRUE)</f>
        <v>5.37</v>
      </c>
      <c r="P50" s="264">
        <f>VLOOKUP(MOD(180-$L50,360),'Wave and Current Conditions'!$G$33:$I$44,3,TRUE)</f>
        <v>11.9</v>
      </c>
      <c r="Q50" s="258">
        <f t="shared" si="26"/>
        <v>9</v>
      </c>
      <c r="R50" s="346">
        <f t="shared" si="28"/>
        <v>30</v>
      </c>
      <c r="S50" s="570" t="s">
        <v>205</v>
      </c>
      <c r="T50" s="352">
        <f t="shared" si="29"/>
        <v>30</v>
      </c>
      <c r="U50" s="353">
        <f>'Wave and Current Conditions'!$D$100</f>
        <v>0.46</v>
      </c>
      <c r="V50" s="346">
        <v>400</v>
      </c>
      <c r="W50" s="346">
        <v>10800</v>
      </c>
      <c r="X50" s="349">
        <v>0.01</v>
      </c>
      <c r="Y50" s="354"/>
      <c r="Z50" s="358"/>
      <c r="AA50" s="358"/>
      <c r="AB50" s="239" t="str">
        <f t="shared" si="30"/>
        <v>'610103009'</v>
      </c>
      <c r="AC50" s="356" t="str">
        <f t="shared" si="22"/>
        <v>'PAR'</v>
      </c>
      <c r="AD50" s="355">
        <f t="shared" si="31"/>
        <v>30</v>
      </c>
      <c r="AE50" s="355">
        <f t="shared" si="32"/>
        <v>34.9</v>
      </c>
      <c r="AF50" s="590">
        <f t="shared" si="19"/>
        <v>4.0389999999999997</v>
      </c>
      <c r="AG50" s="587" t="str">
        <f t="shared" si="20"/>
        <v>'EWM'</v>
      </c>
      <c r="AH50" s="580">
        <f t="shared" si="21"/>
        <v>0.11</v>
      </c>
      <c r="AI50" s="355">
        <f t="shared" si="23"/>
        <v>1</v>
      </c>
      <c r="AJ50" s="239" t="str">
        <f t="shared" si="33"/>
        <v>'C'</v>
      </c>
      <c r="AK50" s="355">
        <f t="shared" si="24"/>
        <v>10</v>
      </c>
      <c r="AL50" s="268">
        <f t="shared" si="34"/>
        <v>30</v>
      </c>
      <c r="AM50" s="357">
        <f t="shared" si="35"/>
        <v>5.37</v>
      </c>
      <c r="AN50" s="357">
        <f t="shared" si="36"/>
        <v>11.9</v>
      </c>
      <c r="AO50" s="355">
        <f t="shared" si="10"/>
        <v>2.4</v>
      </c>
      <c r="AP50" s="355">
        <f t="shared" si="37"/>
        <v>9</v>
      </c>
      <c r="AQ50" s="355">
        <v>0</v>
      </c>
      <c r="AR50" s="355">
        <v>15</v>
      </c>
      <c r="AS50" s="355">
        <f t="shared" si="12"/>
        <v>2.4</v>
      </c>
      <c r="AT50" s="355">
        <v>0</v>
      </c>
      <c r="AU50" s="355">
        <v>0</v>
      </c>
      <c r="AV50" s="239">
        <f t="shared" si="38"/>
        <v>30</v>
      </c>
      <c r="AW50" s="355">
        <f t="shared" si="39"/>
        <v>0.46</v>
      </c>
      <c r="AX50" s="355" t="s">
        <v>14</v>
      </c>
      <c r="AY50" s="355" t="s">
        <v>15</v>
      </c>
      <c r="AZ50" s="355" t="s">
        <v>14</v>
      </c>
      <c r="BA50" s="355" t="s">
        <v>15</v>
      </c>
      <c r="BB50" s="355">
        <v>0</v>
      </c>
      <c r="BC50" s="355">
        <v>0</v>
      </c>
      <c r="BD50" s="355">
        <f t="shared" si="25"/>
        <v>1</v>
      </c>
      <c r="BE50" s="355">
        <f t="shared" si="40"/>
        <v>0</v>
      </c>
      <c r="BF50" s="355">
        <f t="shared" si="41"/>
        <v>11200</v>
      </c>
      <c r="BG50" s="355">
        <v>1</v>
      </c>
      <c r="BH50" s="355">
        <v>1</v>
      </c>
      <c r="BI50" s="355">
        <v>1</v>
      </c>
      <c r="BJ50" s="355"/>
      <c r="BK50" s="355">
        <v>1</v>
      </c>
      <c r="BL50" s="355">
        <v>1</v>
      </c>
      <c r="BM50" s="355">
        <f t="shared" si="42"/>
        <v>400</v>
      </c>
      <c r="BN50" s="355">
        <f t="shared" si="18"/>
        <v>11200</v>
      </c>
      <c r="BO50" s="355">
        <v>0</v>
      </c>
    </row>
    <row r="51" spans="1:67" s="352" customFormat="1" ht="12" customHeight="1" x14ac:dyDescent="0.2">
      <c r="A51" s="345" t="str">
        <f t="shared" si="27"/>
        <v>610103010</v>
      </c>
      <c r="B51" s="346">
        <v>6.1</v>
      </c>
      <c r="C51" s="347" t="s">
        <v>252</v>
      </c>
      <c r="D51" s="346" t="s">
        <v>181</v>
      </c>
      <c r="E51" s="369">
        <v>1</v>
      </c>
      <c r="F51" s="349">
        <v>1.35</v>
      </c>
      <c r="G51" s="346" t="s">
        <v>203</v>
      </c>
      <c r="H51" s="346">
        <f>'Wind Conditions'!$C$37</f>
        <v>34.9</v>
      </c>
      <c r="I51" s="477">
        <f>'Wind Conditions'!$D$40</f>
        <v>0.11573065902578797</v>
      </c>
      <c r="J51" s="350">
        <f>'Wind Conditions'!$C$41</f>
        <v>0.11</v>
      </c>
      <c r="K51" s="346" t="str">
        <f t="shared" si="43"/>
        <v>D</v>
      </c>
      <c r="L51" s="351">
        <f t="shared" si="44"/>
        <v>30</v>
      </c>
      <c r="M51" s="556">
        <f>0</f>
        <v>0</v>
      </c>
      <c r="N51" s="562" t="s">
        <v>206</v>
      </c>
      <c r="O51" s="264">
        <f>VLOOKUP(MOD(180-$L51,360),'Wave and Current Conditions'!$G$33:$I$44,2,TRUE)</f>
        <v>5.37</v>
      </c>
      <c r="P51" s="264">
        <f>VLOOKUP(MOD(180-$L51,360),'Wave and Current Conditions'!$G$33:$I$44,3,TRUE)</f>
        <v>11.9</v>
      </c>
      <c r="Q51" s="258">
        <f t="shared" si="26"/>
        <v>10</v>
      </c>
      <c r="R51" s="346">
        <f t="shared" si="28"/>
        <v>30</v>
      </c>
      <c r="S51" s="570" t="s">
        <v>205</v>
      </c>
      <c r="T51" s="352">
        <f t="shared" si="29"/>
        <v>30</v>
      </c>
      <c r="U51" s="353">
        <f>'Wave and Current Conditions'!$D$100</f>
        <v>0.46</v>
      </c>
      <c r="V51" s="346">
        <v>400</v>
      </c>
      <c r="W51" s="346">
        <v>10800</v>
      </c>
      <c r="X51" s="349">
        <v>0.01</v>
      </c>
      <c r="Y51" s="354"/>
      <c r="Z51" s="355"/>
      <c r="AA51" s="355"/>
      <c r="AB51" s="239" t="str">
        <f t="shared" si="30"/>
        <v>'610103010'</v>
      </c>
      <c r="AC51" s="356" t="str">
        <f t="shared" si="22"/>
        <v>'PAR'</v>
      </c>
      <c r="AD51" s="355">
        <f t="shared" si="31"/>
        <v>30</v>
      </c>
      <c r="AE51" s="355">
        <f t="shared" si="32"/>
        <v>34.9</v>
      </c>
      <c r="AF51" s="590">
        <f t="shared" si="19"/>
        <v>4.0389999999999997</v>
      </c>
      <c r="AG51" s="587" t="str">
        <f t="shared" si="20"/>
        <v>'EWM'</v>
      </c>
      <c r="AH51" s="580">
        <f t="shared" si="21"/>
        <v>0.11</v>
      </c>
      <c r="AI51" s="355">
        <f t="shared" si="23"/>
        <v>1</v>
      </c>
      <c r="AJ51" s="239" t="str">
        <f t="shared" si="33"/>
        <v>'D'</v>
      </c>
      <c r="AK51" s="355">
        <f t="shared" si="24"/>
        <v>10</v>
      </c>
      <c r="AL51" s="268">
        <f t="shared" si="34"/>
        <v>30</v>
      </c>
      <c r="AM51" s="357">
        <f t="shared" si="35"/>
        <v>5.37</v>
      </c>
      <c r="AN51" s="357">
        <f t="shared" si="36"/>
        <v>11.9</v>
      </c>
      <c r="AO51" s="355">
        <f t="shared" si="10"/>
        <v>2.4</v>
      </c>
      <c r="AP51" s="355">
        <f t="shared" si="37"/>
        <v>10</v>
      </c>
      <c r="AQ51" s="355">
        <v>0</v>
      </c>
      <c r="AR51" s="355">
        <v>15</v>
      </c>
      <c r="AS51" s="355">
        <f t="shared" si="12"/>
        <v>2.4</v>
      </c>
      <c r="AT51" s="355">
        <v>0</v>
      </c>
      <c r="AU51" s="355">
        <v>0</v>
      </c>
      <c r="AV51" s="239">
        <f t="shared" si="38"/>
        <v>30</v>
      </c>
      <c r="AW51" s="355">
        <f t="shared" si="39"/>
        <v>0.46</v>
      </c>
      <c r="AX51" s="355" t="s">
        <v>14</v>
      </c>
      <c r="AY51" s="355" t="s">
        <v>15</v>
      </c>
      <c r="AZ51" s="355" t="s">
        <v>14</v>
      </c>
      <c r="BA51" s="355" t="s">
        <v>15</v>
      </c>
      <c r="BB51" s="355">
        <v>0</v>
      </c>
      <c r="BC51" s="355">
        <v>0</v>
      </c>
      <c r="BD51" s="355">
        <f t="shared" si="25"/>
        <v>1</v>
      </c>
      <c r="BE51" s="355">
        <f t="shared" si="40"/>
        <v>0</v>
      </c>
      <c r="BF51" s="355">
        <f t="shared" si="41"/>
        <v>11200</v>
      </c>
      <c r="BG51" s="355">
        <v>1</v>
      </c>
      <c r="BH51" s="355">
        <v>1</v>
      </c>
      <c r="BI51" s="355">
        <v>1</v>
      </c>
      <c r="BJ51" s="355"/>
      <c r="BK51" s="355">
        <v>1</v>
      </c>
      <c r="BL51" s="355">
        <v>1</v>
      </c>
      <c r="BM51" s="355">
        <f t="shared" si="42"/>
        <v>400</v>
      </c>
      <c r="BN51" s="355">
        <f t="shared" si="18"/>
        <v>11200</v>
      </c>
      <c r="BO51" s="355">
        <v>0</v>
      </c>
    </row>
    <row r="52" spans="1:67" s="352" customFormat="1" ht="12" customHeight="1" x14ac:dyDescent="0.2">
      <c r="A52" s="345" t="str">
        <f t="shared" si="27"/>
        <v>610103011</v>
      </c>
      <c r="B52" s="346">
        <v>6.1</v>
      </c>
      <c r="C52" s="347" t="s">
        <v>252</v>
      </c>
      <c r="D52" s="346" t="s">
        <v>181</v>
      </c>
      <c r="E52" s="369">
        <v>1</v>
      </c>
      <c r="F52" s="349">
        <v>1.35</v>
      </c>
      <c r="G52" s="346" t="s">
        <v>203</v>
      </c>
      <c r="H52" s="346">
        <f>'Wind Conditions'!$C$37</f>
        <v>34.9</v>
      </c>
      <c r="I52" s="477">
        <f>'Wind Conditions'!$D$40</f>
        <v>0.11573065902578797</v>
      </c>
      <c r="J52" s="350">
        <f>'Wind Conditions'!$C$41</f>
        <v>0.11</v>
      </c>
      <c r="K52" s="346" t="str">
        <f t="shared" si="43"/>
        <v>E</v>
      </c>
      <c r="L52" s="351">
        <f t="shared" si="44"/>
        <v>30</v>
      </c>
      <c r="M52" s="556">
        <f>0</f>
        <v>0</v>
      </c>
      <c r="N52" s="562" t="s">
        <v>206</v>
      </c>
      <c r="O52" s="264">
        <f>VLOOKUP(MOD(180-$L52,360),'Wave and Current Conditions'!$G$33:$I$44,2,TRUE)</f>
        <v>5.37</v>
      </c>
      <c r="P52" s="264">
        <f>VLOOKUP(MOD(180-$L52,360),'Wave and Current Conditions'!$G$33:$I$44,3,TRUE)</f>
        <v>11.9</v>
      </c>
      <c r="Q52" s="258">
        <f t="shared" si="26"/>
        <v>11</v>
      </c>
      <c r="R52" s="346">
        <f t="shared" si="28"/>
        <v>30</v>
      </c>
      <c r="S52" s="570" t="s">
        <v>205</v>
      </c>
      <c r="T52" s="352">
        <f t="shared" si="29"/>
        <v>30</v>
      </c>
      <c r="U52" s="353">
        <f>'Wave and Current Conditions'!$D$100</f>
        <v>0.46</v>
      </c>
      <c r="V52" s="346">
        <v>400</v>
      </c>
      <c r="W52" s="346">
        <v>10800</v>
      </c>
      <c r="X52" s="349">
        <v>0.01</v>
      </c>
      <c r="Y52" s="354"/>
      <c r="Z52" s="355"/>
      <c r="AA52" s="355"/>
      <c r="AB52" s="239" t="str">
        <f t="shared" si="30"/>
        <v>'610103011'</v>
      </c>
      <c r="AC52" s="356" t="str">
        <f t="shared" si="22"/>
        <v>'PAR'</v>
      </c>
      <c r="AD52" s="355">
        <f t="shared" si="31"/>
        <v>30</v>
      </c>
      <c r="AE52" s="355">
        <f t="shared" si="32"/>
        <v>34.9</v>
      </c>
      <c r="AF52" s="590">
        <f t="shared" si="19"/>
        <v>4.0389999999999997</v>
      </c>
      <c r="AG52" s="587" t="str">
        <f t="shared" si="20"/>
        <v>'EWM'</v>
      </c>
      <c r="AH52" s="580">
        <f t="shared" si="21"/>
        <v>0.11</v>
      </c>
      <c r="AI52" s="355">
        <f t="shared" si="23"/>
        <v>1</v>
      </c>
      <c r="AJ52" s="239" t="str">
        <f t="shared" si="33"/>
        <v>'E'</v>
      </c>
      <c r="AK52" s="355">
        <f t="shared" si="24"/>
        <v>10</v>
      </c>
      <c r="AL52" s="268">
        <f t="shared" si="34"/>
        <v>30</v>
      </c>
      <c r="AM52" s="357">
        <f t="shared" si="35"/>
        <v>5.37</v>
      </c>
      <c r="AN52" s="357">
        <f t="shared" si="36"/>
        <v>11.9</v>
      </c>
      <c r="AO52" s="355">
        <f t="shared" si="10"/>
        <v>2.4</v>
      </c>
      <c r="AP52" s="355">
        <f t="shared" si="37"/>
        <v>11</v>
      </c>
      <c r="AQ52" s="355">
        <v>0</v>
      </c>
      <c r="AR52" s="355">
        <v>15</v>
      </c>
      <c r="AS52" s="355">
        <f t="shared" si="12"/>
        <v>2.4</v>
      </c>
      <c r="AT52" s="355">
        <v>0</v>
      </c>
      <c r="AU52" s="355">
        <v>0</v>
      </c>
      <c r="AV52" s="239">
        <f t="shared" si="38"/>
        <v>30</v>
      </c>
      <c r="AW52" s="355">
        <f t="shared" si="39"/>
        <v>0.46</v>
      </c>
      <c r="AX52" s="355" t="s">
        <v>14</v>
      </c>
      <c r="AY52" s="355" t="s">
        <v>15</v>
      </c>
      <c r="AZ52" s="355" t="s">
        <v>14</v>
      </c>
      <c r="BA52" s="355" t="s">
        <v>15</v>
      </c>
      <c r="BB52" s="355">
        <v>0</v>
      </c>
      <c r="BC52" s="355">
        <v>0</v>
      </c>
      <c r="BD52" s="355">
        <f t="shared" si="25"/>
        <v>1</v>
      </c>
      <c r="BE52" s="355">
        <f t="shared" si="40"/>
        <v>0</v>
      </c>
      <c r="BF52" s="355">
        <f t="shared" si="41"/>
        <v>11200</v>
      </c>
      <c r="BG52" s="355">
        <v>1</v>
      </c>
      <c r="BH52" s="355">
        <v>1</v>
      </c>
      <c r="BI52" s="355">
        <v>1</v>
      </c>
      <c r="BJ52" s="355"/>
      <c r="BK52" s="355">
        <v>1</v>
      </c>
      <c r="BL52" s="355">
        <v>1</v>
      </c>
      <c r="BM52" s="355">
        <f t="shared" si="42"/>
        <v>400</v>
      </c>
      <c r="BN52" s="355">
        <f t="shared" si="18"/>
        <v>11200</v>
      </c>
      <c r="BO52" s="355">
        <v>0</v>
      </c>
    </row>
    <row r="53" spans="1:67" s="359" customFormat="1" ht="12" customHeight="1" x14ac:dyDescent="0.2">
      <c r="A53" s="345" t="str">
        <f t="shared" si="27"/>
        <v>610103012</v>
      </c>
      <c r="B53" s="346">
        <v>6.1</v>
      </c>
      <c r="C53" s="347" t="s">
        <v>252</v>
      </c>
      <c r="D53" s="346" t="s">
        <v>181</v>
      </c>
      <c r="E53" s="369">
        <v>1</v>
      </c>
      <c r="F53" s="349">
        <v>1.35</v>
      </c>
      <c r="G53" s="346" t="s">
        <v>203</v>
      </c>
      <c r="H53" s="346">
        <f>'Wind Conditions'!$C$37</f>
        <v>34.9</v>
      </c>
      <c r="I53" s="477">
        <f>'Wind Conditions'!$D$40</f>
        <v>0.11573065902578797</v>
      </c>
      <c r="J53" s="350">
        <f>'Wind Conditions'!$C$41</f>
        <v>0.11</v>
      </c>
      <c r="K53" s="360" t="str">
        <f t="shared" si="43"/>
        <v>F</v>
      </c>
      <c r="L53" s="351">
        <f t="shared" si="44"/>
        <v>30</v>
      </c>
      <c r="M53" s="556">
        <f>0</f>
        <v>0</v>
      </c>
      <c r="N53" s="563" t="s">
        <v>206</v>
      </c>
      <c r="O53" s="264">
        <f>VLOOKUP(MOD(180-$L53,360),'Wave and Current Conditions'!$G$33:$I$44,2,TRUE)</f>
        <v>5.37</v>
      </c>
      <c r="P53" s="264">
        <f>VLOOKUP(MOD(180-$L53,360),'Wave and Current Conditions'!$G$33:$I$44,3,TRUE)</f>
        <v>11.9</v>
      </c>
      <c r="Q53" s="258">
        <f t="shared" si="26"/>
        <v>12</v>
      </c>
      <c r="R53" s="360">
        <f t="shared" si="28"/>
        <v>30</v>
      </c>
      <c r="S53" s="570" t="s">
        <v>205</v>
      </c>
      <c r="T53" s="359">
        <f t="shared" si="29"/>
        <v>30</v>
      </c>
      <c r="U53" s="353">
        <f>'Wave and Current Conditions'!$D$100</f>
        <v>0.46</v>
      </c>
      <c r="V53" s="346">
        <v>400</v>
      </c>
      <c r="W53" s="346">
        <v>10800</v>
      </c>
      <c r="X53" s="361">
        <v>0.01</v>
      </c>
      <c r="Y53" s="362"/>
      <c r="Z53" s="358"/>
      <c r="AA53" s="358"/>
      <c r="AB53" s="239" t="str">
        <f t="shared" si="30"/>
        <v>'610103012'</v>
      </c>
      <c r="AC53" s="356" t="str">
        <f t="shared" si="22"/>
        <v>'PAR'</v>
      </c>
      <c r="AD53" s="355">
        <f t="shared" si="31"/>
        <v>30</v>
      </c>
      <c r="AE53" s="355">
        <f t="shared" si="32"/>
        <v>34.9</v>
      </c>
      <c r="AF53" s="590">
        <f t="shared" si="19"/>
        <v>4.0389999999999997</v>
      </c>
      <c r="AG53" s="587" t="str">
        <f t="shared" si="20"/>
        <v>'EWM'</v>
      </c>
      <c r="AH53" s="580">
        <f t="shared" si="21"/>
        <v>0.11</v>
      </c>
      <c r="AI53" s="355">
        <f t="shared" si="23"/>
        <v>1</v>
      </c>
      <c r="AJ53" s="239" t="str">
        <f t="shared" si="33"/>
        <v>'F'</v>
      </c>
      <c r="AK53" s="355">
        <f t="shared" si="24"/>
        <v>10</v>
      </c>
      <c r="AL53" s="268">
        <f t="shared" si="34"/>
        <v>30</v>
      </c>
      <c r="AM53" s="357">
        <f t="shared" si="35"/>
        <v>5.37</v>
      </c>
      <c r="AN53" s="357">
        <f t="shared" si="36"/>
        <v>11.9</v>
      </c>
      <c r="AO53" s="355">
        <f t="shared" si="10"/>
        <v>2.4</v>
      </c>
      <c r="AP53" s="355">
        <f t="shared" si="37"/>
        <v>12</v>
      </c>
      <c r="AQ53" s="355">
        <v>0</v>
      </c>
      <c r="AR53" s="355">
        <v>15</v>
      </c>
      <c r="AS53" s="355">
        <f t="shared" si="12"/>
        <v>2.4</v>
      </c>
      <c r="AT53" s="355">
        <v>0</v>
      </c>
      <c r="AU53" s="355">
        <v>0</v>
      </c>
      <c r="AV53" s="239">
        <f t="shared" si="38"/>
        <v>30</v>
      </c>
      <c r="AW53" s="355">
        <f t="shared" si="39"/>
        <v>0.46</v>
      </c>
      <c r="AX53" s="355" t="s">
        <v>14</v>
      </c>
      <c r="AY53" s="355" t="s">
        <v>15</v>
      </c>
      <c r="AZ53" s="355" t="s">
        <v>14</v>
      </c>
      <c r="BA53" s="355" t="s">
        <v>15</v>
      </c>
      <c r="BB53" s="355">
        <v>0</v>
      </c>
      <c r="BC53" s="355">
        <v>0</v>
      </c>
      <c r="BD53" s="355">
        <f t="shared" si="25"/>
        <v>1</v>
      </c>
      <c r="BE53" s="355">
        <f t="shared" si="40"/>
        <v>0</v>
      </c>
      <c r="BF53" s="355">
        <f t="shared" si="41"/>
        <v>11200</v>
      </c>
      <c r="BG53" s="355">
        <v>1</v>
      </c>
      <c r="BH53" s="355">
        <v>1</v>
      </c>
      <c r="BI53" s="355">
        <v>1</v>
      </c>
      <c r="BJ53" s="355"/>
      <c r="BK53" s="355">
        <v>1</v>
      </c>
      <c r="BL53" s="355">
        <v>1</v>
      </c>
      <c r="BM53" s="355">
        <f t="shared" si="42"/>
        <v>400</v>
      </c>
      <c r="BN53" s="355">
        <f t="shared" si="18"/>
        <v>11200</v>
      </c>
      <c r="BO53" s="355">
        <v>0</v>
      </c>
    </row>
    <row r="54" spans="1:67" s="352" customFormat="1" ht="12" customHeight="1" x14ac:dyDescent="0.2">
      <c r="A54" s="345" t="str">
        <f t="shared" si="27"/>
        <v>610109013</v>
      </c>
      <c r="B54" s="346">
        <v>6.1</v>
      </c>
      <c r="C54" s="347" t="s">
        <v>252</v>
      </c>
      <c r="D54" s="346" t="s">
        <v>181</v>
      </c>
      <c r="E54" s="369">
        <v>1</v>
      </c>
      <c r="F54" s="349">
        <v>1.35</v>
      </c>
      <c r="G54" s="346" t="s">
        <v>203</v>
      </c>
      <c r="H54" s="346">
        <f>'Wind Conditions'!$C$37</f>
        <v>34.9</v>
      </c>
      <c r="I54" s="477">
        <f>'Wind Conditions'!$D$40</f>
        <v>0.11573065902578797</v>
      </c>
      <c r="J54" s="350">
        <f>'Wind Conditions'!$C$41</f>
        <v>0.11</v>
      </c>
      <c r="K54" s="346" t="str">
        <f t="shared" si="43"/>
        <v>A</v>
      </c>
      <c r="L54" s="351">
        <f>'Wave and Current Conditions'!$D$71</f>
        <v>90</v>
      </c>
      <c r="M54" s="556">
        <f>0</f>
        <v>0</v>
      </c>
      <c r="N54" s="562" t="s">
        <v>206</v>
      </c>
      <c r="O54" s="264">
        <f>VLOOKUP(MOD(180-$L54,360),'Wave and Current Conditions'!$G$33:$I$44,2,TRUE)</f>
        <v>5.37</v>
      </c>
      <c r="P54" s="264">
        <f>VLOOKUP(MOD(180-$L54,360),'Wave and Current Conditions'!$G$33:$I$44,3,TRUE)</f>
        <v>11.9</v>
      </c>
      <c r="Q54" s="258">
        <f t="shared" si="26"/>
        <v>13</v>
      </c>
      <c r="R54" s="346">
        <f t="shared" si="28"/>
        <v>90</v>
      </c>
      <c r="S54" s="570" t="s">
        <v>205</v>
      </c>
      <c r="T54" s="352">
        <f t="shared" si="29"/>
        <v>90</v>
      </c>
      <c r="U54" s="353">
        <f>'Wave and Current Conditions'!$D$100</f>
        <v>0.46</v>
      </c>
      <c r="V54" s="346">
        <v>400</v>
      </c>
      <c r="W54" s="346">
        <v>10800</v>
      </c>
      <c r="X54" s="349">
        <v>0.01</v>
      </c>
      <c r="Y54" s="354"/>
      <c r="Z54" s="355"/>
      <c r="AA54" s="355"/>
      <c r="AB54" s="239" t="str">
        <f t="shared" si="30"/>
        <v>'610109013'</v>
      </c>
      <c r="AC54" s="356" t="str">
        <f t="shared" si="22"/>
        <v>'PAR'</v>
      </c>
      <c r="AD54" s="355">
        <f t="shared" si="31"/>
        <v>90</v>
      </c>
      <c r="AE54" s="355">
        <f t="shared" si="32"/>
        <v>34.9</v>
      </c>
      <c r="AF54" s="590">
        <f t="shared" si="19"/>
        <v>4.0389999999999997</v>
      </c>
      <c r="AG54" s="587" t="str">
        <f t="shared" si="20"/>
        <v>'EWM'</v>
      </c>
      <c r="AH54" s="580">
        <f t="shared" si="21"/>
        <v>0.11</v>
      </c>
      <c r="AI54" s="355">
        <f t="shared" si="23"/>
        <v>1</v>
      </c>
      <c r="AJ54" s="239" t="str">
        <f t="shared" si="33"/>
        <v>'A'</v>
      </c>
      <c r="AK54" s="355">
        <f t="shared" si="24"/>
        <v>10</v>
      </c>
      <c r="AL54" s="268">
        <f t="shared" si="34"/>
        <v>90</v>
      </c>
      <c r="AM54" s="357">
        <f t="shared" si="35"/>
        <v>5.37</v>
      </c>
      <c r="AN54" s="357">
        <f t="shared" si="36"/>
        <v>11.9</v>
      </c>
      <c r="AO54" s="355">
        <f t="shared" si="10"/>
        <v>2.4</v>
      </c>
      <c r="AP54" s="355">
        <f t="shared" si="37"/>
        <v>13</v>
      </c>
      <c r="AQ54" s="355">
        <v>0</v>
      </c>
      <c r="AR54" s="355">
        <v>15</v>
      </c>
      <c r="AS54" s="355">
        <f t="shared" si="12"/>
        <v>2.4</v>
      </c>
      <c r="AT54" s="355">
        <v>0</v>
      </c>
      <c r="AU54" s="355">
        <v>0</v>
      </c>
      <c r="AV54" s="239">
        <f t="shared" si="38"/>
        <v>90</v>
      </c>
      <c r="AW54" s="355">
        <f t="shared" si="39"/>
        <v>0.46</v>
      </c>
      <c r="AX54" s="355" t="s">
        <v>14</v>
      </c>
      <c r="AY54" s="355" t="s">
        <v>15</v>
      </c>
      <c r="AZ54" s="355" t="s">
        <v>14</v>
      </c>
      <c r="BA54" s="355" t="s">
        <v>15</v>
      </c>
      <c r="BB54" s="355">
        <v>0</v>
      </c>
      <c r="BC54" s="355">
        <v>0</v>
      </c>
      <c r="BD54" s="355">
        <f t="shared" si="25"/>
        <v>1</v>
      </c>
      <c r="BE54" s="355">
        <f t="shared" si="40"/>
        <v>0</v>
      </c>
      <c r="BF54" s="355">
        <f t="shared" si="41"/>
        <v>11200</v>
      </c>
      <c r="BG54" s="355">
        <v>1</v>
      </c>
      <c r="BH54" s="355">
        <v>1</v>
      </c>
      <c r="BI54" s="355">
        <v>1</v>
      </c>
      <c r="BJ54" s="355"/>
      <c r="BK54" s="355">
        <v>1</v>
      </c>
      <c r="BL54" s="355">
        <v>1</v>
      </c>
      <c r="BM54" s="355">
        <f t="shared" si="42"/>
        <v>400</v>
      </c>
      <c r="BN54" s="355">
        <f t="shared" si="18"/>
        <v>11200</v>
      </c>
      <c r="BO54" s="355">
        <v>0</v>
      </c>
    </row>
    <row r="55" spans="1:67" s="352" customFormat="1" ht="12" customHeight="1" x14ac:dyDescent="0.2">
      <c r="A55" s="345" t="str">
        <f t="shared" si="27"/>
        <v>610109014</v>
      </c>
      <c r="B55" s="346">
        <v>6.1</v>
      </c>
      <c r="C55" s="347" t="s">
        <v>252</v>
      </c>
      <c r="D55" s="346" t="s">
        <v>181</v>
      </c>
      <c r="E55" s="369">
        <v>1</v>
      </c>
      <c r="F55" s="349">
        <v>1.35</v>
      </c>
      <c r="G55" s="346" t="s">
        <v>203</v>
      </c>
      <c r="H55" s="346">
        <f>'Wind Conditions'!$C$37</f>
        <v>34.9</v>
      </c>
      <c r="I55" s="477">
        <f>'Wind Conditions'!$D$40</f>
        <v>0.11573065902578797</v>
      </c>
      <c r="J55" s="350">
        <f>'Wind Conditions'!$C$41</f>
        <v>0.11</v>
      </c>
      <c r="K55" s="346" t="str">
        <f t="shared" si="43"/>
        <v>B</v>
      </c>
      <c r="L55" s="351">
        <f>L54</f>
        <v>90</v>
      </c>
      <c r="M55" s="556">
        <f>0</f>
        <v>0</v>
      </c>
      <c r="N55" s="562" t="s">
        <v>206</v>
      </c>
      <c r="O55" s="264">
        <f>VLOOKUP(MOD(180-$L55,360),'Wave and Current Conditions'!$G$33:$I$44,2,TRUE)</f>
        <v>5.37</v>
      </c>
      <c r="P55" s="264">
        <f>VLOOKUP(MOD(180-$L55,360),'Wave and Current Conditions'!$G$33:$I$44,3,TRUE)</f>
        <v>11.9</v>
      </c>
      <c r="Q55" s="258">
        <f t="shared" si="26"/>
        <v>14</v>
      </c>
      <c r="R55" s="346">
        <f t="shared" si="28"/>
        <v>90</v>
      </c>
      <c r="S55" s="570" t="s">
        <v>205</v>
      </c>
      <c r="T55" s="352">
        <f t="shared" si="29"/>
        <v>90</v>
      </c>
      <c r="U55" s="353">
        <f>'Wave and Current Conditions'!$D$100</f>
        <v>0.46</v>
      </c>
      <c r="V55" s="346">
        <v>400</v>
      </c>
      <c r="W55" s="346">
        <v>10800</v>
      </c>
      <c r="X55" s="349">
        <v>0.01</v>
      </c>
      <c r="Y55" s="354"/>
      <c r="Z55" s="355"/>
      <c r="AA55" s="355"/>
      <c r="AB55" s="239" t="str">
        <f t="shared" si="30"/>
        <v>'610109014'</v>
      </c>
      <c r="AC55" s="356" t="str">
        <f t="shared" si="22"/>
        <v>'PAR'</v>
      </c>
      <c r="AD55" s="355">
        <f t="shared" si="31"/>
        <v>90</v>
      </c>
      <c r="AE55" s="355">
        <f t="shared" si="32"/>
        <v>34.9</v>
      </c>
      <c r="AF55" s="590">
        <f t="shared" si="19"/>
        <v>4.0389999999999997</v>
      </c>
      <c r="AG55" s="587" t="str">
        <f t="shared" si="20"/>
        <v>'EWM'</v>
      </c>
      <c r="AH55" s="580">
        <f t="shared" si="21"/>
        <v>0.11</v>
      </c>
      <c r="AI55" s="355">
        <f t="shared" si="23"/>
        <v>1</v>
      </c>
      <c r="AJ55" s="239" t="str">
        <f t="shared" si="33"/>
        <v>'B'</v>
      </c>
      <c r="AK55" s="355">
        <f t="shared" si="24"/>
        <v>10</v>
      </c>
      <c r="AL55" s="268">
        <f t="shared" si="34"/>
        <v>90</v>
      </c>
      <c r="AM55" s="357">
        <f t="shared" si="35"/>
        <v>5.37</v>
      </c>
      <c r="AN55" s="357">
        <f t="shared" si="36"/>
        <v>11.9</v>
      </c>
      <c r="AO55" s="355">
        <f t="shared" si="10"/>
        <v>2.4</v>
      </c>
      <c r="AP55" s="355">
        <f t="shared" si="37"/>
        <v>14</v>
      </c>
      <c r="AQ55" s="355">
        <v>0</v>
      </c>
      <c r="AR55" s="355">
        <v>15</v>
      </c>
      <c r="AS55" s="355">
        <f t="shared" si="12"/>
        <v>2.4</v>
      </c>
      <c r="AT55" s="355">
        <v>0</v>
      </c>
      <c r="AU55" s="355">
        <v>0</v>
      </c>
      <c r="AV55" s="239">
        <f t="shared" si="38"/>
        <v>90</v>
      </c>
      <c r="AW55" s="355">
        <f t="shared" si="39"/>
        <v>0.46</v>
      </c>
      <c r="AX55" s="355" t="s">
        <v>14</v>
      </c>
      <c r="AY55" s="355" t="s">
        <v>15</v>
      </c>
      <c r="AZ55" s="355" t="s">
        <v>14</v>
      </c>
      <c r="BA55" s="355" t="s">
        <v>15</v>
      </c>
      <c r="BB55" s="355">
        <v>0</v>
      </c>
      <c r="BC55" s="355">
        <v>0</v>
      </c>
      <c r="BD55" s="355">
        <f t="shared" si="25"/>
        <v>1</v>
      </c>
      <c r="BE55" s="355">
        <f t="shared" si="40"/>
        <v>0</v>
      </c>
      <c r="BF55" s="355">
        <f t="shared" si="41"/>
        <v>11200</v>
      </c>
      <c r="BG55" s="355">
        <v>1</v>
      </c>
      <c r="BH55" s="355">
        <v>1</v>
      </c>
      <c r="BI55" s="355">
        <v>1</v>
      </c>
      <c r="BJ55" s="355"/>
      <c r="BK55" s="355">
        <v>1</v>
      </c>
      <c r="BL55" s="355">
        <v>1</v>
      </c>
      <c r="BM55" s="355">
        <f t="shared" si="42"/>
        <v>400</v>
      </c>
      <c r="BN55" s="355">
        <f t="shared" si="18"/>
        <v>11200</v>
      </c>
      <c r="BO55" s="355">
        <v>0</v>
      </c>
    </row>
    <row r="56" spans="1:67" s="359" customFormat="1" ht="12" customHeight="1" x14ac:dyDescent="0.2">
      <c r="A56" s="345" t="str">
        <f t="shared" si="27"/>
        <v>610109015</v>
      </c>
      <c r="B56" s="346">
        <v>6.1</v>
      </c>
      <c r="C56" s="347" t="s">
        <v>252</v>
      </c>
      <c r="D56" s="346" t="s">
        <v>181</v>
      </c>
      <c r="E56" s="369">
        <v>1</v>
      </c>
      <c r="F56" s="349">
        <v>1.35</v>
      </c>
      <c r="G56" s="346" t="s">
        <v>203</v>
      </c>
      <c r="H56" s="346">
        <f>'Wind Conditions'!$C$37</f>
        <v>34.9</v>
      </c>
      <c r="I56" s="477">
        <f>'Wind Conditions'!$D$40</f>
        <v>0.11573065902578797</v>
      </c>
      <c r="J56" s="350">
        <f>'Wind Conditions'!$C$41</f>
        <v>0.11</v>
      </c>
      <c r="K56" s="346" t="str">
        <f t="shared" si="43"/>
        <v>C</v>
      </c>
      <c r="L56" s="351">
        <f t="shared" ref="L56:L58" si="45">L55</f>
        <v>90</v>
      </c>
      <c r="M56" s="556">
        <f>0</f>
        <v>0</v>
      </c>
      <c r="N56" s="562" t="s">
        <v>206</v>
      </c>
      <c r="O56" s="264">
        <f>VLOOKUP(MOD(180-$L56,360),'Wave and Current Conditions'!$G$33:$I$44,2,TRUE)</f>
        <v>5.37</v>
      </c>
      <c r="P56" s="264">
        <f>VLOOKUP(MOD(180-$L56,360),'Wave and Current Conditions'!$G$33:$I$44,3,TRUE)</f>
        <v>11.9</v>
      </c>
      <c r="Q56" s="258">
        <f t="shared" si="26"/>
        <v>15</v>
      </c>
      <c r="R56" s="346">
        <f t="shared" si="28"/>
        <v>90</v>
      </c>
      <c r="S56" s="570" t="s">
        <v>205</v>
      </c>
      <c r="T56" s="352">
        <f t="shared" si="29"/>
        <v>90</v>
      </c>
      <c r="U56" s="353">
        <f>'Wave and Current Conditions'!$D$100</f>
        <v>0.46</v>
      </c>
      <c r="V56" s="346">
        <v>400</v>
      </c>
      <c r="W56" s="346">
        <v>10800</v>
      </c>
      <c r="X56" s="349">
        <v>0.01</v>
      </c>
      <c r="Y56" s="354"/>
      <c r="Z56" s="358"/>
      <c r="AA56" s="358"/>
      <c r="AB56" s="239" t="str">
        <f t="shared" si="30"/>
        <v>'610109015'</v>
      </c>
      <c r="AC56" s="356" t="str">
        <f t="shared" si="22"/>
        <v>'PAR'</v>
      </c>
      <c r="AD56" s="355">
        <f t="shared" si="31"/>
        <v>90</v>
      </c>
      <c r="AE56" s="355">
        <f t="shared" si="32"/>
        <v>34.9</v>
      </c>
      <c r="AF56" s="590">
        <f t="shared" si="19"/>
        <v>4.0389999999999997</v>
      </c>
      <c r="AG56" s="587" t="str">
        <f t="shared" si="20"/>
        <v>'EWM'</v>
      </c>
      <c r="AH56" s="580">
        <f t="shared" si="21"/>
        <v>0.11</v>
      </c>
      <c r="AI56" s="355">
        <f t="shared" si="23"/>
        <v>1</v>
      </c>
      <c r="AJ56" s="239" t="str">
        <f t="shared" si="33"/>
        <v>'C'</v>
      </c>
      <c r="AK56" s="355">
        <f t="shared" si="24"/>
        <v>10</v>
      </c>
      <c r="AL56" s="268">
        <f t="shared" si="34"/>
        <v>90</v>
      </c>
      <c r="AM56" s="357">
        <f t="shared" si="35"/>
        <v>5.37</v>
      </c>
      <c r="AN56" s="357">
        <f t="shared" si="36"/>
        <v>11.9</v>
      </c>
      <c r="AO56" s="355">
        <f t="shared" si="10"/>
        <v>2.4</v>
      </c>
      <c r="AP56" s="355">
        <f t="shared" si="37"/>
        <v>15</v>
      </c>
      <c r="AQ56" s="355">
        <v>0</v>
      </c>
      <c r="AR56" s="355">
        <v>15</v>
      </c>
      <c r="AS56" s="355">
        <f t="shared" si="12"/>
        <v>2.4</v>
      </c>
      <c r="AT56" s="355">
        <v>0</v>
      </c>
      <c r="AU56" s="355">
        <v>0</v>
      </c>
      <c r="AV56" s="239">
        <f t="shared" si="38"/>
        <v>90</v>
      </c>
      <c r="AW56" s="355">
        <f t="shared" si="39"/>
        <v>0.46</v>
      </c>
      <c r="AX56" s="355" t="s">
        <v>14</v>
      </c>
      <c r="AY56" s="355" t="s">
        <v>15</v>
      </c>
      <c r="AZ56" s="355" t="s">
        <v>14</v>
      </c>
      <c r="BA56" s="355" t="s">
        <v>15</v>
      </c>
      <c r="BB56" s="355">
        <v>0</v>
      </c>
      <c r="BC56" s="355">
        <v>0</v>
      </c>
      <c r="BD56" s="355">
        <f t="shared" si="25"/>
        <v>1</v>
      </c>
      <c r="BE56" s="355">
        <f t="shared" si="40"/>
        <v>0</v>
      </c>
      <c r="BF56" s="355">
        <f t="shared" si="41"/>
        <v>11200</v>
      </c>
      <c r="BG56" s="355">
        <v>1</v>
      </c>
      <c r="BH56" s="355">
        <v>1</v>
      </c>
      <c r="BI56" s="355">
        <v>1</v>
      </c>
      <c r="BJ56" s="355"/>
      <c r="BK56" s="355">
        <v>1</v>
      </c>
      <c r="BL56" s="355">
        <v>1</v>
      </c>
      <c r="BM56" s="355">
        <f t="shared" si="42"/>
        <v>400</v>
      </c>
      <c r="BN56" s="355">
        <f t="shared" si="18"/>
        <v>11200</v>
      </c>
      <c r="BO56" s="355">
        <v>0</v>
      </c>
    </row>
    <row r="57" spans="1:67" s="352" customFormat="1" ht="12" customHeight="1" x14ac:dyDescent="0.2">
      <c r="A57" s="345" t="str">
        <f t="shared" si="27"/>
        <v>610109016</v>
      </c>
      <c r="B57" s="346">
        <v>6.1</v>
      </c>
      <c r="C57" s="347" t="s">
        <v>252</v>
      </c>
      <c r="D57" s="346" t="s">
        <v>181</v>
      </c>
      <c r="E57" s="369">
        <v>1</v>
      </c>
      <c r="F57" s="349">
        <v>1.35</v>
      </c>
      <c r="G57" s="346" t="s">
        <v>203</v>
      </c>
      <c r="H57" s="346">
        <f>'Wind Conditions'!$C$37</f>
        <v>34.9</v>
      </c>
      <c r="I57" s="477">
        <f>'Wind Conditions'!$D$40</f>
        <v>0.11573065902578797</v>
      </c>
      <c r="J57" s="350">
        <f>'Wind Conditions'!$C$41</f>
        <v>0.11</v>
      </c>
      <c r="K57" s="346" t="str">
        <f t="shared" si="43"/>
        <v>D</v>
      </c>
      <c r="L57" s="351">
        <f t="shared" si="45"/>
        <v>90</v>
      </c>
      <c r="M57" s="556">
        <f>0</f>
        <v>0</v>
      </c>
      <c r="N57" s="562" t="s">
        <v>206</v>
      </c>
      <c r="O57" s="264">
        <f>VLOOKUP(MOD(180-$L57,360),'Wave and Current Conditions'!$G$33:$I$44,2,TRUE)</f>
        <v>5.37</v>
      </c>
      <c r="P57" s="264">
        <f>VLOOKUP(MOD(180-$L57,360),'Wave and Current Conditions'!$G$33:$I$44,3,TRUE)</f>
        <v>11.9</v>
      </c>
      <c r="Q57" s="258">
        <f t="shared" si="26"/>
        <v>16</v>
      </c>
      <c r="R57" s="346">
        <f t="shared" si="28"/>
        <v>90</v>
      </c>
      <c r="S57" s="570" t="s">
        <v>205</v>
      </c>
      <c r="T57" s="352">
        <f t="shared" si="29"/>
        <v>90</v>
      </c>
      <c r="U57" s="353">
        <f>'Wave and Current Conditions'!$D$100</f>
        <v>0.46</v>
      </c>
      <c r="V57" s="346">
        <v>400</v>
      </c>
      <c r="W57" s="346">
        <v>10800</v>
      </c>
      <c r="X57" s="349">
        <v>0.01</v>
      </c>
      <c r="Y57" s="354"/>
      <c r="Z57" s="355"/>
      <c r="AA57" s="355"/>
      <c r="AB57" s="239" t="str">
        <f t="shared" si="30"/>
        <v>'610109016'</v>
      </c>
      <c r="AC57" s="356" t="str">
        <f t="shared" si="22"/>
        <v>'PAR'</v>
      </c>
      <c r="AD57" s="355">
        <f t="shared" si="31"/>
        <v>90</v>
      </c>
      <c r="AE57" s="355">
        <f t="shared" si="32"/>
        <v>34.9</v>
      </c>
      <c r="AF57" s="590">
        <f t="shared" si="19"/>
        <v>4.0389999999999997</v>
      </c>
      <c r="AG57" s="587" t="str">
        <f t="shared" si="20"/>
        <v>'EWM'</v>
      </c>
      <c r="AH57" s="580">
        <f t="shared" si="21"/>
        <v>0.11</v>
      </c>
      <c r="AI57" s="355">
        <f t="shared" si="23"/>
        <v>1</v>
      </c>
      <c r="AJ57" s="239" t="str">
        <f t="shared" si="33"/>
        <v>'D'</v>
      </c>
      <c r="AK57" s="355">
        <f t="shared" si="24"/>
        <v>10</v>
      </c>
      <c r="AL57" s="268">
        <f t="shared" si="34"/>
        <v>90</v>
      </c>
      <c r="AM57" s="357">
        <f t="shared" si="35"/>
        <v>5.37</v>
      </c>
      <c r="AN57" s="357">
        <f t="shared" si="36"/>
        <v>11.9</v>
      </c>
      <c r="AO57" s="355">
        <f t="shared" si="10"/>
        <v>2.4</v>
      </c>
      <c r="AP57" s="355">
        <f t="shared" si="37"/>
        <v>16</v>
      </c>
      <c r="AQ57" s="355">
        <v>0</v>
      </c>
      <c r="AR57" s="355">
        <v>15</v>
      </c>
      <c r="AS57" s="355">
        <f t="shared" si="12"/>
        <v>2.4</v>
      </c>
      <c r="AT57" s="355">
        <v>0</v>
      </c>
      <c r="AU57" s="355">
        <v>0</v>
      </c>
      <c r="AV57" s="239">
        <f t="shared" si="38"/>
        <v>90</v>
      </c>
      <c r="AW57" s="355">
        <f t="shared" si="39"/>
        <v>0.46</v>
      </c>
      <c r="AX57" s="355" t="s">
        <v>14</v>
      </c>
      <c r="AY57" s="355" t="s">
        <v>15</v>
      </c>
      <c r="AZ57" s="355" t="s">
        <v>14</v>
      </c>
      <c r="BA57" s="355" t="s">
        <v>15</v>
      </c>
      <c r="BB57" s="355">
        <v>0</v>
      </c>
      <c r="BC57" s="355">
        <v>0</v>
      </c>
      <c r="BD57" s="355">
        <f t="shared" si="25"/>
        <v>1</v>
      </c>
      <c r="BE57" s="355">
        <f t="shared" si="40"/>
        <v>0</v>
      </c>
      <c r="BF57" s="355">
        <f t="shared" si="41"/>
        <v>11200</v>
      </c>
      <c r="BG57" s="355">
        <v>1</v>
      </c>
      <c r="BH57" s="355">
        <v>1</v>
      </c>
      <c r="BI57" s="355">
        <v>1</v>
      </c>
      <c r="BJ57" s="355"/>
      <c r="BK57" s="355">
        <v>1</v>
      </c>
      <c r="BL57" s="355">
        <v>1</v>
      </c>
      <c r="BM57" s="355">
        <f t="shared" si="42"/>
        <v>400</v>
      </c>
      <c r="BN57" s="355">
        <f t="shared" si="18"/>
        <v>11200</v>
      </c>
      <c r="BO57" s="355">
        <v>0</v>
      </c>
    </row>
    <row r="58" spans="1:67" s="352" customFormat="1" ht="12" customHeight="1" x14ac:dyDescent="0.2">
      <c r="A58" s="345" t="str">
        <f t="shared" si="27"/>
        <v>610109017</v>
      </c>
      <c r="B58" s="346">
        <v>6.1</v>
      </c>
      <c r="C58" s="347" t="s">
        <v>252</v>
      </c>
      <c r="D58" s="346" t="s">
        <v>181</v>
      </c>
      <c r="E58" s="369">
        <v>1</v>
      </c>
      <c r="F58" s="349">
        <v>1.35</v>
      </c>
      <c r="G58" s="346" t="s">
        <v>203</v>
      </c>
      <c r="H58" s="346">
        <f>'Wind Conditions'!$C$37</f>
        <v>34.9</v>
      </c>
      <c r="I58" s="477">
        <f>'Wind Conditions'!$D$40</f>
        <v>0.11573065902578797</v>
      </c>
      <c r="J58" s="350">
        <f>'Wind Conditions'!$C$41</f>
        <v>0.11</v>
      </c>
      <c r="K58" s="346" t="str">
        <f t="shared" si="43"/>
        <v>E</v>
      </c>
      <c r="L58" s="351">
        <f t="shared" si="45"/>
        <v>90</v>
      </c>
      <c r="M58" s="556">
        <f>0</f>
        <v>0</v>
      </c>
      <c r="N58" s="562" t="s">
        <v>206</v>
      </c>
      <c r="O58" s="264">
        <f>VLOOKUP(MOD(180-$L58,360),'Wave and Current Conditions'!$G$33:$I$44,2,TRUE)</f>
        <v>5.37</v>
      </c>
      <c r="P58" s="264">
        <f>VLOOKUP(MOD(180-$L58,360),'Wave and Current Conditions'!$G$33:$I$44,3,TRUE)</f>
        <v>11.9</v>
      </c>
      <c r="Q58" s="258">
        <f t="shared" si="26"/>
        <v>17</v>
      </c>
      <c r="R58" s="346">
        <f t="shared" si="28"/>
        <v>90</v>
      </c>
      <c r="S58" s="570" t="s">
        <v>205</v>
      </c>
      <c r="T58" s="352">
        <f t="shared" si="29"/>
        <v>90</v>
      </c>
      <c r="U58" s="353">
        <f>'Wave and Current Conditions'!$D$100</f>
        <v>0.46</v>
      </c>
      <c r="V58" s="346">
        <v>400</v>
      </c>
      <c r="W58" s="346">
        <v>10800</v>
      </c>
      <c r="X58" s="349">
        <v>0.01</v>
      </c>
      <c r="Y58" s="354"/>
      <c r="Z58" s="355"/>
      <c r="AA58" s="355"/>
      <c r="AB58" s="239" t="str">
        <f t="shared" si="30"/>
        <v>'610109017'</v>
      </c>
      <c r="AC58" s="356" t="str">
        <f t="shared" si="22"/>
        <v>'PAR'</v>
      </c>
      <c r="AD58" s="355">
        <f t="shared" si="31"/>
        <v>90</v>
      </c>
      <c r="AE58" s="355">
        <f t="shared" si="32"/>
        <v>34.9</v>
      </c>
      <c r="AF58" s="590">
        <f t="shared" si="19"/>
        <v>4.0389999999999997</v>
      </c>
      <c r="AG58" s="587" t="str">
        <f t="shared" si="20"/>
        <v>'EWM'</v>
      </c>
      <c r="AH58" s="580">
        <f t="shared" si="21"/>
        <v>0.11</v>
      </c>
      <c r="AI58" s="355">
        <f t="shared" si="23"/>
        <v>1</v>
      </c>
      <c r="AJ58" s="239" t="str">
        <f t="shared" si="33"/>
        <v>'E'</v>
      </c>
      <c r="AK58" s="355">
        <f t="shared" si="24"/>
        <v>10</v>
      </c>
      <c r="AL58" s="268">
        <f t="shared" si="34"/>
        <v>90</v>
      </c>
      <c r="AM58" s="357">
        <f t="shared" si="35"/>
        <v>5.37</v>
      </c>
      <c r="AN58" s="357">
        <f t="shared" si="36"/>
        <v>11.9</v>
      </c>
      <c r="AO58" s="355">
        <f t="shared" si="10"/>
        <v>2.4</v>
      </c>
      <c r="AP58" s="355">
        <f t="shared" si="37"/>
        <v>17</v>
      </c>
      <c r="AQ58" s="355">
        <v>0</v>
      </c>
      <c r="AR58" s="355">
        <v>15</v>
      </c>
      <c r="AS58" s="355">
        <f t="shared" si="12"/>
        <v>2.4</v>
      </c>
      <c r="AT58" s="355">
        <v>0</v>
      </c>
      <c r="AU58" s="355">
        <v>0</v>
      </c>
      <c r="AV58" s="239">
        <f t="shared" si="38"/>
        <v>90</v>
      </c>
      <c r="AW58" s="355">
        <f t="shared" si="39"/>
        <v>0.46</v>
      </c>
      <c r="AX58" s="355" t="s">
        <v>14</v>
      </c>
      <c r="AY58" s="355" t="s">
        <v>15</v>
      </c>
      <c r="AZ58" s="355" t="s">
        <v>14</v>
      </c>
      <c r="BA58" s="355" t="s">
        <v>15</v>
      </c>
      <c r="BB58" s="355">
        <v>0</v>
      </c>
      <c r="BC58" s="355">
        <v>0</v>
      </c>
      <c r="BD58" s="355">
        <f t="shared" si="25"/>
        <v>1</v>
      </c>
      <c r="BE58" s="355">
        <f t="shared" si="40"/>
        <v>0</v>
      </c>
      <c r="BF58" s="355">
        <f t="shared" si="41"/>
        <v>11200</v>
      </c>
      <c r="BG58" s="355">
        <v>1</v>
      </c>
      <c r="BH58" s="355">
        <v>1</v>
      </c>
      <c r="BI58" s="355">
        <v>1</v>
      </c>
      <c r="BJ58" s="355"/>
      <c r="BK58" s="355">
        <v>1</v>
      </c>
      <c r="BL58" s="355">
        <v>1</v>
      </c>
      <c r="BM58" s="355">
        <f t="shared" si="42"/>
        <v>400</v>
      </c>
      <c r="BN58" s="355">
        <f t="shared" si="18"/>
        <v>11200</v>
      </c>
      <c r="BO58" s="355">
        <v>0</v>
      </c>
    </row>
    <row r="59" spans="1:67" s="359" customFormat="1" ht="12" customHeight="1" x14ac:dyDescent="0.2">
      <c r="A59" s="345" t="str">
        <f t="shared" si="27"/>
        <v>610109018</v>
      </c>
      <c r="B59" s="346">
        <v>6.1</v>
      </c>
      <c r="C59" s="347" t="s">
        <v>252</v>
      </c>
      <c r="D59" s="346" t="s">
        <v>181</v>
      </c>
      <c r="E59" s="369">
        <v>1</v>
      </c>
      <c r="F59" s="349">
        <v>1.35</v>
      </c>
      <c r="G59" s="346" t="s">
        <v>203</v>
      </c>
      <c r="H59" s="346">
        <f>'Wind Conditions'!$C$37</f>
        <v>34.9</v>
      </c>
      <c r="I59" s="477">
        <f>'Wind Conditions'!$D$40</f>
        <v>0.11573065902578797</v>
      </c>
      <c r="J59" s="350">
        <f>'Wind Conditions'!$C$41</f>
        <v>0.11</v>
      </c>
      <c r="K59" s="360" t="str">
        <f t="shared" si="43"/>
        <v>F</v>
      </c>
      <c r="L59" s="351">
        <f>L58</f>
        <v>90</v>
      </c>
      <c r="M59" s="556">
        <f>0</f>
        <v>0</v>
      </c>
      <c r="N59" s="563" t="s">
        <v>206</v>
      </c>
      <c r="O59" s="264">
        <f>VLOOKUP(MOD(180-$L59,360),'Wave and Current Conditions'!$G$33:$I$44,2,TRUE)</f>
        <v>5.37</v>
      </c>
      <c r="P59" s="264">
        <f>VLOOKUP(MOD(180-$L59,360),'Wave and Current Conditions'!$G$33:$I$44,3,TRUE)</f>
        <v>11.9</v>
      </c>
      <c r="Q59" s="258">
        <f t="shared" si="26"/>
        <v>18</v>
      </c>
      <c r="R59" s="360">
        <f t="shared" si="28"/>
        <v>90</v>
      </c>
      <c r="S59" s="570" t="s">
        <v>205</v>
      </c>
      <c r="T59" s="359">
        <f t="shared" si="29"/>
        <v>90</v>
      </c>
      <c r="U59" s="353">
        <f>'Wave and Current Conditions'!$D$100</f>
        <v>0.46</v>
      </c>
      <c r="V59" s="346">
        <v>400</v>
      </c>
      <c r="W59" s="346">
        <v>10800</v>
      </c>
      <c r="X59" s="361">
        <v>0.01</v>
      </c>
      <c r="Y59" s="362"/>
      <c r="Z59" s="358"/>
      <c r="AA59" s="358"/>
      <c r="AB59" s="239" t="str">
        <f t="shared" si="30"/>
        <v>'610109018'</v>
      </c>
      <c r="AC59" s="356" t="str">
        <f t="shared" si="22"/>
        <v>'PAR'</v>
      </c>
      <c r="AD59" s="355">
        <f t="shared" si="31"/>
        <v>90</v>
      </c>
      <c r="AE59" s="355">
        <f t="shared" si="32"/>
        <v>34.9</v>
      </c>
      <c r="AF59" s="590">
        <f t="shared" si="19"/>
        <v>4.0389999999999997</v>
      </c>
      <c r="AG59" s="587" t="str">
        <f t="shared" si="20"/>
        <v>'EWM'</v>
      </c>
      <c r="AH59" s="580">
        <f t="shared" si="21"/>
        <v>0.11</v>
      </c>
      <c r="AI59" s="355">
        <f t="shared" si="23"/>
        <v>1</v>
      </c>
      <c r="AJ59" s="239" t="str">
        <f t="shared" si="33"/>
        <v>'F'</v>
      </c>
      <c r="AK59" s="355">
        <f t="shared" si="24"/>
        <v>10</v>
      </c>
      <c r="AL59" s="268">
        <f t="shared" si="34"/>
        <v>90</v>
      </c>
      <c r="AM59" s="357">
        <f t="shared" si="35"/>
        <v>5.37</v>
      </c>
      <c r="AN59" s="357">
        <f t="shared" si="36"/>
        <v>11.9</v>
      </c>
      <c r="AO59" s="355">
        <f t="shared" si="10"/>
        <v>2.4</v>
      </c>
      <c r="AP59" s="355">
        <f t="shared" si="37"/>
        <v>18</v>
      </c>
      <c r="AQ59" s="355">
        <v>0</v>
      </c>
      <c r="AR59" s="355">
        <v>15</v>
      </c>
      <c r="AS59" s="355">
        <f t="shared" si="12"/>
        <v>2.4</v>
      </c>
      <c r="AT59" s="355">
        <v>0</v>
      </c>
      <c r="AU59" s="355">
        <v>0</v>
      </c>
      <c r="AV59" s="239">
        <f t="shared" si="38"/>
        <v>90</v>
      </c>
      <c r="AW59" s="355">
        <f t="shared" si="39"/>
        <v>0.46</v>
      </c>
      <c r="AX59" s="355" t="s">
        <v>14</v>
      </c>
      <c r="AY59" s="355" t="s">
        <v>15</v>
      </c>
      <c r="AZ59" s="355" t="s">
        <v>14</v>
      </c>
      <c r="BA59" s="355" t="s">
        <v>15</v>
      </c>
      <c r="BB59" s="355">
        <v>0</v>
      </c>
      <c r="BC59" s="355">
        <v>0</v>
      </c>
      <c r="BD59" s="355">
        <f t="shared" si="25"/>
        <v>1</v>
      </c>
      <c r="BE59" s="355">
        <f t="shared" si="40"/>
        <v>0</v>
      </c>
      <c r="BF59" s="355">
        <f t="shared" si="41"/>
        <v>11200</v>
      </c>
      <c r="BG59" s="355">
        <v>1</v>
      </c>
      <c r="BH59" s="355">
        <v>1</v>
      </c>
      <c r="BI59" s="355">
        <v>1</v>
      </c>
      <c r="BJ59" s="355"/>
      <c r="BK59" s="355">
        <v>1</v>
      </c>
      <c r="BL59" s="355">
        <v>1</v>
      </c>
      <c r="BM59" s="355">
        <f t="shared" si="42"/>
        <v>400</v>
      </c>
      <c r="BN59" s="355">
        <f t="shared" si="18"/>
        <v>11200</v>
      </c>
      <c r="BO59" s="355">
        <v>0</v>
      </c>
    </row>
    <row r="60" spans="1:67" s="352" customFormat="1" ht="12" customHeight="1" x14ac:dyDescent="0.2">
      <c r="A60" s="345" t="str">
        <f t="shared" si="27"/>
        <v>610115001</v>
      </c>
      <c r="B60" s="346">
        <v>6.1</v>
      </c>
      <c r="C60" s="347" t="s">
        <v>252</v>
      </c>
      <c r="D60" s="346" t="s">
        <v>181</v>
      </c>
      <c r="E60" s="369">
        <v>1</v>
      </c>
      <c r="F60" s="349">
        <v>1.35</v>
      </c>
      <c r="G60" s="346" t="s">
        <v>203</v>
      </c>
      <c r="H60" s="346">
        <f>'Wind Conditions'!$C$37</f>
        <v>34.9</v>
      </c>
      <c r="I60" s="477">
        <f>'Wind Conditions'!$D$40</f>
        <v>0.11573065902578797</v>
      </c>
      <c r="J60" s="350">
        <f>'Wind Conditions'!$C$41</f>
        <v>0.11</v>
      </c>
      <c r="K60" s="346" t="str">
        <f t="shared" si="43"/>
        <v>A</v>
      </c>
      <c r="L60" s="351">
        <f>'Wave and Current Conditions'!$D$72</f>
        <v>150</v>
      </c>
      <c r="M60" s="556">
        <f>0</f>
        <v>0</v>
      </c>
      <c r="N60" s="562" t="s">
        <v>206</v>
      </c>
      <c r="O60" s="264">
        <f>VLOOKUP(MOD(180-$L60,360),'Wave and Current Conditions'!$G$33:$I$44,2,TRUE)</f>
        <v>5.37</v>
      </c>
      <c r="P60" s="264">
        <f>VLOOKUP(MOD(180-$L60,360),'Wave and Current Conditions'!$G$33:$I$44,3,TRUE)</f>
        <v>11.9</v>
      </c>
      <c r="Q60" s="258">
        <f t="shared" si="26"/>
        <v>1</v>
      </c>
      <c r="R60" s="346">
        <f t="shared" si="28"/>
        <v>150</v>
      </c>
      <c r="S60" s="570" t="s">
        <v>205</v>
      </c>
      <c r="T60" s="352">
        <f t="shared" si="29"/>
        <v>150</v>
      </c>
      <c r="U60" s="353">
        <f>'Wave and Current Conditions'!$D$100</f>
        <v>0.46</v>
      </c>
      <c r="V60" s="346">
        <v>400</v>
      </c>
      <c r="W60" s="346">
        <v>10800</v>
      </c>
      <c r="X60" s="349">
        <v>0.01</v>
      </c>
      <c r="Y60" s="354"/>
      <c r="Z60" s="355"/>
      <c r="AA60" s="355"/>
      <c r="AB60" s="239" t="str">
        <f t="shared" si="30"/>
        <v>'610115001'</v>
      </c>
      <c r="AC60" s="356" t="str">
        <f t="shared" si="22"/>
        <v>'PAR'</v>
      </c>
      <c r="AD60" s="355">
        <f t="shared" si="31"/>
        <v>150</v>
      </c>
      <c r="AE60" s="355">
        <f t="shared" si="32"/>
        <v>34.9</v>
      </c>
      <c r="AF60" s="590">
        <f t="shared" si="19"/>
        <v>4.0389999999999997</v>
      </c>
      <c r="AG60" s="587" t="str">
        <f t="shared" si="20"/>
        <v>'EWM'</v>
      </c>
      <c r="AH60" s="580">
        <f t="shared" si="21"/>
        <v>0.11</v>
      </c>
      <c r="AI60" s="355">
        <f t="shared" si="23"/>
        <v>1</v>
      </c>
      <c r="AJ60" s="239" t="str">
        <f t="shared" si="33"/>
        <v>'A'</v>
      </c>
      <c r="AK60" s="355">
        <f t="shared" si="24"/>
        <v>10</v>
      </c>
      <c r="AL60" s="268">
        <f t="shared" si="34"/>
        <v>150</v>
      </c>
      <c r="AM60" s="357">
        <f t="shared" si="35"/>
        <v>5.37</v>
      </c>
      <c r="AN60" s="357">
        <f t="shared" si="36"/>
        <v>11.9</v>
      </c>
      <c r="AO60" s="355">
        <f t="shared" si="10"/>
        <v>2.4</v>
      </c>
      <c r="AP60" s="355">
        <f t="shared" si="37"/>
        <v>1</v>
      </c>
      <c r="AQ60" s="355">
        <v>0</v>
      </c>
      <c r="AR60" s="355">
        <v>15</v>
      </c>
      <c r="AS60" s="355">
        <f t="shared" si="12"/>
        <v>2.4</v>
      </c>
      <c r="AT60" s="355">
        <v>0</v>
      </c>
      <c r="AU60" s="355">
        <v>0</v>
      </c>
      <c r="AV60" s="239">
        <f t="shared" si="38"/>
        <v>150</v>
      </c>
      <c r="AW60" s="355">
        <f t="shared" si="39"/>
        <v>0.46</v>
      </c>
      <c r="AX60" s="355" t="s">
        <v>14</v>
      </c>
      <c r="AY60" s="355" t="s">
        <v>15</v>
      </c>
      <c r="AZ60" s="355" t="s">
        <v>14</v>
      </c>
      <c r="BA60" s="355" t="s">
        <v>15</v>
      </c>
      <c r="BB60" s="355">
        <v>0</v>
      </c>
      <c r="BC60" s="355">
        <v>0</v>
      </c>
      <c r="BD60" s="355">
        <f t="shared" si="25"/>
        <v>1</v>
      </c>
      <c r="BE60" s="355">
        <f t="shared" si="40"/>
        <v>0</v>
      </c>
      <c r="BF60" s="355">
        <f t="shared" si="41"/>
        <v>11200</v>
      </c>
      <c r="BG60" s="355">
        <v>1</v>
      </c>
      <c r="BH60" s="355">
        <v>1</v>
      </c>
      <c r="BI60" s="355">
        <v>1</v>
      </c>
      <c r="BJ60" s="355"/>
      <c r="BK60" s="355">
        <v>1</v>
      </c>
      <c r="BL60" s="355">
        <v>1</v>
      </c>
      <c r="BM60" s="355">
        <f t="shared" si="42"/>
        <v>400</v>
      </c>
      <c r="BN60" s="355">
        <f t="shared" si="18"/>
        <v>11200</v>
      </c>
      <c r="BO60" s="355">
        <v>0</v>
      </c>
    </row>
    <row r="61" spans="1:67" s="352" customFormat="1" ht="12" customHeight="1" x14ac:dyDescent="0.2">
      <c r="A61" s="345" t="str">
        <f t="shared" si="27"/>
        <v>610115002</v>
      </c>
      <c r="B61" s="346">
        <v>6.1</v>
      </c>
      <c r="C61" s="347" t="s">
        <v>252</v>
      </c>
      <c r="D61" s="346" t="s">
        <v>181</v>
      </c>
      <c r="E61" s="369">
        <v>1</v>
      </c>
      <c r="F61" s="349">
        <v>1.35</v>
      </c>
      <c r="G61" s="346" t="s">
        <v>203</v>
      </c>
      <c r="H61" s="346">
        <f>'Wind Conditions'!$C$37</f>
        <v>34.9</v>
      </c>
      <c r="I61" s="477">
        <f>'Wind Conditions'!$D$40</f>
        <v>0.11573065902578797</v>
      </c>
      <c r="J61" s="350">
        <f>'Wind Conditions'!$C$41</f>
        <v>0.11</v>
      </c>
      <c r="K61" s="346" t="str">
        <f t="shared" si="43"/>
        <v>B</v>
      </c>
      <c r="L61" s="351">
        <f>L60</f>
        <v>150</v>
      </c>
      <c r="M61" s="556">
        <f>0</f>
        <v>0</v>
      </c>
      <c r="N61" s="562" t="s">
        <v>206</v>
      </c>
      <c r="O61" s="264">
        <f>VLOOKUP(MOD(180-$L61,360),'Wave and Current Conditions'!$G$33:$I$44,2,TRUE)</f>
        <v>5.37</v>
      </c>
      <c r="P61" s="264">
        <f>VLOOKUP(MOD(180-$L61,360),'Wave and Current Conditions'!$G$33:$I$44,3,TRUE)</f>
        <v>11.9</v>
      </c>
      <c r="Q61" s="258">
        <f t="shared" si="26"/>
        <v>2</v>
      </c>
      <c r="R61" s="346">
        <f t="shared" si="28"/>
        <v>150</v>
      </c>
      <c r="S61" s="570" t="s">
        <v>205</v>
      </c>
      <c r="T61" s="352">
        <f t="shared" si="29"/>
        <v>150</v>
      </c>
      <c r="U61" s="353">
        <f>'Wave and Current Conditions'!$D$100</f>
        <v>0.46</v>
      </c>
      <c r="V61" s="346">
        <v>400</v>
      </c>
      <c r="W61" s="346">
        <v>10800</v>
      </c>
      <c r="X61" s="349">
        <v>0.01</v>
      </c>
      <c r="Y61" s="354"/>
      <c r="Z61" s="355"/>
      <c r="AA61" s="355"/>
      <c r="AB61" s="239" t="str">
        <f t="shared" si="30"/>
        <v>'610115002'</v>
      </c>
      <c r="AC61" s="356" t="str">
        <f t="shared" si="22"/>
        <v>'PAR'</v>
      </c>
      <c r="AD61" s="355">
        <f t="shared" si="31"/>
        <v>150</v>
      </c>
      <c r="AE61" s="355">
        <f t="shared" si="32"/>
        <v>34.9</v>
      </c>
      <c r="AF61" s="590">
        <f t="shared" si="19"/>
        <v>4.0389999999999997</v>
      </c>
      <c r="AG61" s="587" t="str">
        <f t="shared" si="20"/>
        <v>'EWM'</v>
      </c>
      <c r="AH61" s="580">
        <f t="shared" si="21"/>
        <v>0.11</v>
      </c>
      <c r="AI61" s="355">
        <f t="shared" si="23"/>
        <v>1</v>
      </c>
      <c r="AJ61" s="239" t="str">
        <f t="shared" si="33"/>
        <v>'B'</v>
      </c>
      <c r="AK61" s="355">
        <f t="shared" si="24"/>
        <v>10</v>
      </c>
      <c r="AL61" s="268">
        <f t="shared" si="34"/>
        <v>150</v>
      </c>
      <c r="AM61" s="357">
        <f t="shared" si="35"/>
        <v>5.37</v>
      </c>
      <c r="AN61" s="357">
        <f t="shared" si="36"/>
        <v>11.9</v>
      </c>
      <c r="AO61" s="355">
        <f t="shared" si="10"/>
        <v>2.4</v>
      </c>
      <c r="AP61" s="355">
        <f t="shared" si="37"/>
        <v>2</v>
      </c>
      <c r="AQ61" s="355">
        <v>0</v>
      </c>
      <c r="AR61" s="355">
        <v>15</v>
      </c>
      <c r="AS61" s="355">
        <f t="shared" si="12"/>
        <v>2.4</v>
      </c>
      <c r="AT61" s="355">
        <v>0</v>
      </c>
      <c r="AU61" s="355">
        <v>0</v>
      </c>
      <c r="AV61" s="239">
        <f t="shared" si="38"/>
        <v>150</v>
      </c>
      <c r="AW61" s="355">
        <f t="shared" si="39"/>
        <v>0.46</v>
      </c>
      <c r="AX61" s="355" t="s">
        <v>14</v>
      </c>
      <c r="AY61" s="355" t="s">
        <v>15</v>
      </c>
      <c r="AZ61" s="355" t="s">
        <v>14</v>
      </c>
      <c r="BA61" s="355" t="s">
        <v>15</v>
      </c>
      <c r="BB61" s="355">
        <v>0</v>
      </c>
      <c r="BC61" s="355">
        <v>0</v>
      </c>
      <c r="BD61" s="355">
        <f t="shared" si="25"/>
        <v>1</v>
      </c>
      <c r="BE61" s="355">
        <f t="shared" si="40"/>
        <v>0</v>
      </c>
      <c r="BF61" s="355">
        <f t="shared" si="41"/>
        <v>11200</v>
      </c>
      <c r="BG61" s="355">
        <v>1</v>
      </c>
      <c r="BH61" s="355">
        <v>1</v>
      </c>
      <c r="BI61" s="355">
        <v>1</v>
      </c>
      <c r="BJ61" s="355"/>
      <c r="BK61" s="355">
        <v>1</v>
      </c>
      <c r="BL61" s="355">
        <v>1</v>
      </c>
      <c r="BM61" s="355">
        <f t="shared" si="42"/>
        <v>400</v>
      </c>
      <c r="BN61" s="355">
        <f t="shared" si="18"/>
        <v>11200</v>
      </c>
      <c r="BO61" s="355">
        <v>0</v>
      </c>
    </row>
    <row r="62" spans="1:67" s="359" customFormat="1" ht="12" customHeight="1" x14ac:dyDescent="0.2">
      <c r="A62" s="345" t="str">
        <f t="shared" si="27"/>
        <v>610115003</v>
      </c>
      <c r="B62" s="346">
        <v>6.1</v>
      </c>
      <c r="C62" s="347" t="s">
        <v>252</v>
      </c>
      <c r="D62" s="346" t="s">
        <v>181</v>
      </c>
      <c r="E62" s="369">
        <v>1</v>
      </c>
      <c r="F62" s="349">
        <v>1.35</v>
      </c>
      <c r="G62" s="346" t="s">
        <v>203</v>
      </c>
      <c r="H62" s="346">
        <f>'Wind Conditions'!$C$37</f>
        <v>34.9</v>
      </c>
      <c r="I62" s="477">
        <f>'Wind Conditions'!$D$40</f>
        <v>0.11573065902578797</v>
      </c>
      <c r="J62" s="350">
        <f>'Wind Conditions'!$C$41</f>
        <v>0.11</v>
      </c>
      <c r="K62" s="346" t="str">
        <f t="shared" si="43"/>
        <v>C</v>
      </c>
      <c r="L62" s="351">
        <f t="shared" ref="L62:L65" si="46">L61</f>
        <v>150</v>
      </c>
      <c r="M62" s="556">
        <f>0</f>
        <v>0</v>
      </c>
      <c r="N62" s="562" t="s">
        <v>206</v>
      </c>
      <c r="O62" s="264">
        <f>VLOOKUP(MOD(180-$L62,360),'Wave and Current Conditions'!$G$33:$I$44,2,TRUE)</f>
        <v>5.37</v>
      </c>
      <c r="P62" s="264">
        <f>VLOOKUP(MOD(180-$L62,360),'Wave and Current Conditions'!$G$33:$I$44,3,TRUE)</f>
        <v>11.9</v>
      </c>
      <c r="Q62" s="258">
        <f t="shared" si="26"/>
        <v>3</v>
      </c>
      <c r="R62" s="346">
        <f t="shared" si="28"/>
        <v>150</v>
      </c>
      <c r="S62" s="570" t="s">
        <v>205</v>
      </c>
      <c r="T62" s="352">
        <f t="shared" si="29"/>
        <v>150</v>
      </c>
      <c r="U62" s="353">
        <f>'Wave and Current Conditions'!$D$100</f>
        <v>0.46</v>
      </c>
      <c r="V62" s="346">
        <v>400</v>
      </c>
      <c r="W62" s="346">
        <v>10800</v>
      </c>
      <c r="X62" s="349">
        <v>0.01</v>
      </c>
      <c r="Y62" s="354"/>
      <c r="Z62" s="358"/>
      <c r="AA62" s="358"/>
      <c r="AB62" s="239" t="str">
        <f t="shared" si="30"/>
        <v>'610115003'</v>
      </c>
      <c r="AC62" s="356" t="str">
        <f t="shared" si="22"/>
        <v>'PAR'</v>
      </c>
      <c r="AD62" s="355">
        <f t="shared" si="31"/>
        <v>150</v>
      </c>
      <c r="AE62" s="355">
        <f t="shared" si="32"/>
        <v>34.9</v>
      </c>
      <c r="AF62" s="590">
        <f t="shared" si="19"/>
        <v>4.0389999999999997</v>
      </c>
      <c r="AG62" s="587" t="str">
        <f t="shared" si="20"/>
        <v>'EWM'</v>
      </c>
      <c r="AH62" s="580">
        <f t="shared" si="21"/>
        <v>0.11</v>
      </c>
      <c r="AI62" s="355">
        <f t="shared" si="23"/>
        <v>1</v>
      </c>
      <c r="AJ62" s="239" t="str">
        <f t="shared" si="33"/>
        <v>'C'</v>
      </c>
      <c r="AK62" s="355">
        <f t="shared" si="24"/>
        <v>10</v>
      </c>
      <c r="AL62" s="268">
        <f t="shared" si="34"/>
        <v>150</v>
      </c>
      <c r="AM62" s="357">
        <f t="shared" si="35"/>
        <v>5.37</v>
      </c>
      <c r="AN62" s="357">
        <f t="shared" si="36"/>
        <v>11.9</v>
      </c>
      <c r="AO62" s="355">
        <f t="shared" si="10"/>
        <v>2.4</v>
      </c>
      <c r="AP62" s="355">
        <f t="shared" si="37"/>
        <v>3</v>
      </c>
      <c r="AQ62" s="355">
        <v>0</v>
      </c>
      <c r="AR62" s="355">
        <v>15</v>
      </c>
      <c r="AS62" s="355">
        <f t="shared" si="12"/>
        <v>2.4</v>
      </c>
      <c r="AT62" s="355">
        <v>0</v>
      </c>
      <c r="AU62" s="355">
        <v>0</v>
      </c>
      <c r="AV62" s="239">
        <f t="shared" si="38"/>
        <v>150</v>
      </c>
      <c r="AW62" s="355">
        <f t="shared" si="39"/>
        <v>0.46</v>
      </c>
      <c r="AX62" s="355" t="s">
        <v>14</v>
      </c>
      <c r="AY62" s="355" t="s">
        <v>15</v>
      </c>
      <c r="AZ62" s="355" t="s">
        <v>14</v>
      </c>
      <c r="BA62" s="355" t="s">
        <v>15</v>
      </c>
      <c r="BB62" s="355">
        <v>0</v>
      </c>
      <c r="BC62" s="355">
        <v>0</v>
      </c>
      <c r="BD62" s="355">
        <f t="shared" si="25"/>
        <v>1</v>
      </c>
      <c r="BE62" s="355">
        <f t="shared" si="40"/>
        <v>0</v>
      </c>
      <c r="BF62" s="355">
        <f t="shared" si="41"/>
        <v>11200</v>
      </c>
      <c r="BG62" s="355">
        <v>1</v>
      </c>
      <c r="BH62" s="355">
        <v>1</v>
      </c>
      <c r="BI62" s="355">
        <v>1</v>
      </c>
      <c r="BJ62" s="355"/>
      <c r="BK62" s="355">
        <v>1</v>
      </c>
      <c r="BL62" s="355">
        <v>1</v>
      </c>
      <c r="BM62" s="355">
        <f t="shared" si="42"/>
        <v>400</v>
      </c>
      <c r="BN62" s="355">
        <f t="shared" si="18"/>
        <v>11200</v>
      </c>
      <c r="BO62" s="355">
        <v>0</v>
      </c>
    </row>
    <row r="63" spans="1:67" s="352" customFormat="1" ht="12" customHeight="1" x14ac:dyDescent="0.2">
      <c r="A63" s="345" t="str">
        <f t="shared" si="27"/>
        <v>610115004</v>
      </c>
      <c r="B63" s="346">
        <v>6.1</v>
      </c>
      <c r="C63" s="347" t="s">
        <v>252</v>
      </c>
      <c r="D63" s="346" t="s">
        <v>181</v>
      </c>
      <c r="E63" s="369">
        <v>1</v>
      </c>
      <c r="F63" s="349">
        <v>1.35</v>
      </c>
      <c r="G63" s="346" t="s">
        <v>203</v>
      </c>
      <c r="H63" s="346">
        <f>'Wind Conditions'!$C$37</f>
        <v>34.9</v>
      </c>
      <c r="I63" s="477">
        <f>'Wind Conditions'!$D$40</f>
        <v>0.11573065902578797</v>
      </c>
      <c r="J63" s="350">
        <f>'Wind Conditions'!$C$41</f>
        <v>0.11</v>
      </c>
      <c r="K63" s="346" t="str">
        <f t="shared" si="43"/>
        <v>D</v>
      </c>
      <c r="L63" s="351">
        <f t="shared" si="46"/>
        <v>150</v>
      </c>
      <c r="M63" s="556">
        <f>0</f>
        <v>0</v>
      </c>
      <c r="N63" s="562" t="s">
        <v>206</v>
      </c>
      <c r="O63" s="264">
        <f>VLOOKUP(MOD(180-$L63,360),'Wave and Current Conditions'!$G$33:$I$44,2,TRUE)</f>
        <v>5.37</v>
      </c>
      <c r="P63" s="264">
        <f>VLOOKUP(MOD(180-$L63,360),'Wave and Current Conditions'!$G$33:$I$44,3,TRUE)</f>
        <v>11.9</v>
      </c>
      <c r="Q63" s="258">
        <f t="shared" si="26"/>
        <v>4</v>
      </c>
      <c r="R63" s="346">
        <f t="shared" si="28"/>
        <v>150</v>
      </c>
      <c r="S63" s="570" t="s">
        <v>205</v>
      </c>
      <c r="T63" s="352">
        <f t="shared" si="29"/>
        <v>150</v>
      </c>
      <c r="U63" s="353">
        <f>'Wave and Current Conditions'!$D$100</f>
        <v>0.46</v>
      </c>
      <c r="V63" s="346">
        <v>400</v>
      </c>
      <c r="W63" s="346">
        <v>10800</v>
      </c>
      <c r="X63" s="349">
        <v>0.01</v>
      </c>
      <c r="Y63" s="354"/>
      <c r="Z63" s="355"/>
      <c r="AA63" s="355"/>
      <c r="AB63" s="239" t="str">
        <f t="shared" si="30"/>
        <v>'610115004'</v>
      </c>
      <c r="AC63" s="356" t="str">
        <f t="shared" si="22"/>
        <v>'PAR'</v>
      </c>
      <c r="AD63" s="355">
        <f t="shared" si="31"/>
        <v>150</v>
      </c>
      <c r="AE63" s="355">
        <f t="shared" si="32"/>
        <v>34.9</v>
      </c>
      <c r="AF63" s="590">
        <f t="shared" si="19"/>
        <v>4.0389999999999997</v>
      </c>
      <c r="AG63" s="587" t="str">
        <f t="shared" si="20"/>
        <v>'EWM'</v>
      </c>
      <c r="AH63" s="580">
        <f t="shared" si="21"/>
        <v>0.11</v>
      </c>
      <c r="AI63" s="355">
        <f t="shared" si="23"/>
        <v>1</v>
      </c>
      <c r="AJ63" s="239" t="str">
        <f t="shared" si="33"/>
        <v>'D'</v>
      </c>
      <c r="AK63" s="355">
        <f t="shared" si="24"/>
        <v>10</v>
      </c>
      <c r="AL63" s="268">
        <f t="shared" si="34"/>
        <v>150</v>
      </c>
      <c r="AM63" s="357">
        <f t="shared" si="35"/>
        <v>5.37</v>
      </c>
      <c r="AN63" s="357">
        <f t="shared" si="36"/>
        <v>11.9</v>
      </c>
      <c r="AO63" s="355">
        <f t="shared" si="10"/>
        <v>2.4</v>
      </c>
      <c r="AP63" s="355">
        <f t="shared" si="37"/>
        <v>4</v>
      </c>
      <c r="AQ63" s="355">
        <v>0</v>
      </c>
      <c r="AR63" s="355">
        <v>15</v>
      </c>
      <c r="AS63" s="355">
        <f t="shared" si="12"/>
        <v>2.4</v>
      </c>
      <c r="AT63" s="355">
        <v>0</v>
      </c>
      <c r="AU63" s="355">
        <v>0</v>
      </c>
      <c r="AV63" s="239">
        <f t="shared" si="38"/>
        <v>150</v>
      </c>
      <c r="AW63" s="355">
        <f t="shared" si="39"/>
        <v>0.46</v>
      </c>
      <c r="AX63" s="355" t="s">
        <v>14</v>
      </c>
      <c r="AY63" s="355" t="s">
        <v>15</v>
      </c>
      <c r="AZ63" s="355" t="s">
        <v>14</v>
      </c>
      <c r="BA63" s="355" t="s">
        <v>15</v>
      </c>
      <c r="BB63" s="355">
        <v>0</v>
      </c>
      <c r="BC63" s="355">
        <v>0</v>
      </c>
      <c r="BD63" s="355">
        <f t="shared" si="25"/>
        <v>1</v>
      </c>
      <c r="BE63" s="355">
        <f t="shared" si="40"/>
        <v>0</v>
      </c>
      <c r="BF63" s="355">
        <f t="shared" si="41"/>
        <v>11200</v>
      </c>
      <c r="BG63" s="355">
        <v>1</v>
      </c>
      <c r="BH63" s="355">
        <v>1</v>
      </c>
      <c r="BI63" s="355">
        <v>1</v>
      </c>
      <c r="BJ63" s="355"/>
      <c r="BK63" s="355">
        <v>1</v>
      </c>
      <c r="BL63" s="355">
        <v>1</v>
      </c>
      <c r="BM63" s="355">
        <f t="shared" si="42"/>
        <v>400</v>
      </c>
      <c r="BN63" s="355">
        <f t="shared" si="18"/>
        <v>11200</v>
      </c>
      <c r="BO63" s="355">
        <v>0</v>
      </c>
    </row>
    <row r="64" spans="1:67" s="352" customFormat="1" ht="12" customHeight="1" x14ac:dyDescent="0.2">
      <c r="A64" s="345" t="str">
        <f t="shared" si="27"/>
        <v>610115005</v>
      </c>
      <c r="B64" s="346">
        <v>6.1</v>
      </c>
      <c r="C64" s="347" t="s">
        <v>252</v>
      </c>
      <c r="D64" s="346" t="s">
        <v>181</v>
      </c>
      <c r="E64" s="369">
        <v>1</v>
      </c>
      <c r="F64" s="349">
        <v>1.35</v>
      </c>
      <c r="G64" s="346" t="s">
        <v>203</v>
      </c>
      <c r="H64" s="346">
        <f>'Wind Conditions'!$C$37</f>
        <v>34.9</v>
      </c>
      <c r="I64" s="477">
        <f>'Wind Conditions'!$D$40</f>
        <v>0.11573065902578797</v>
      </c>
      <c r="J64" s="350">
        <f>'Wind Conditions'!$C$41</f>
        <v>0.11</v>
      </c>
      <c r="K64" s="346" t="str">
        <f t="shared" si="43"/>
        <v>E</v>
      </c>
      <c r="L64" s="351">
        <f t="shared" si="46"/>
        <v>150</v>
      </c>
      <c r="M64" s="556">
        <f>0</f>
        <v>0</v>
      </c>
      <c r="N64" s="562" t="s">
        <v>206</v>
      </c>
      <c r="O64" s="264">
        <f>VLOOKUP(MOD(180-$L64,360),'Wave and Current Conditions'!$G$33:$I$44,2,TRUE)</f>
        <v>5.37</v>
      </c>
      <c r="P64" s="264">
        <f>VLOOKUP(MOD(180-$L64,360),'Wave and Current Conditions'!$G$33:$I$44,3,TRUE)</f>
        <v>11.9</v>
      </c>
      <c r="Q64" s="258">
        <f t="shared" si="26"/>
        <v>5</v>
      </c>
      <c r="R64" s="346">
        <f t="shared" si="28"/>
        <v>150</v>
      </c>
      <c r="S64" s="570" t="s">
        <v>205</v>
      </c>
      <c r="T64" s="352">
        <f t="shared" si="29"/>
        <v>150</v>
      </c>
      <c r="U64" s="353">
        <f>'Wave and Current Conditions'!$D$100</f>
        <v>0.46</v>
      </c>
      <c r="V64" s="346">
        <v>400</v>
      </c>
      <c r="W64" s="346">
        <v>10800</v>
      </c>
      <c r="X64" s="349">
        <v>0.01</v>
      </c>
      <c r="Y64" s="354"/>
      <c r="Z64" s="355"/>
      <c r="AA64" s="355"/>
      <c r="AB64" s="239" t="str">
        <f t="shared" si="30"/>
        <v>'610115005'</v>
      </c>
      <c r="AC64" s="356" t="str">
        <f t="shared" si="22"/>
        <v>'PAR'</v>
      </c>
      <c r="AD64" s="355">
        <f t="shared" si="31"/>
        <v>150</v>
      </c>
      <c r="AE64" s="355">
        <f t="shared" si="32"/>
        <v>34.9</v>
      </c>
      <c r="AF64" s="590">
        <f t="shared" si="19"/>
        <v>4.0389999999999997</v>
      </c>
      <c r="AG64" s="587" t="str">
        <f t="shared" si="20"/>
        <v>'EWM'</v>
      </c>
      <c r="AH64" s="580">
        <f t="shared" si="21"/>
        <v>0.11</v>
      </c>
      <c r="AI64" s="355">
        <f t="shared" si="23"/>
        <v>1</v>
      </c>
      <c r="AJ64" s="239" t="str">
        <f t="shared" si="33"/>
        <v>'E'</v>
      </c>
      <c r="AK64" s="355">
        <f t="shared" si="24"/>
        <v>10</v>
      </c>
      <c r="AL64" s="268">
        <f t="shared" si="34"/>
        <v>150</v>
      </c>
      <c r="AM64" s="357">
        <f t="shared" si="35"/>
        <v>5.37</v>
      </c>
      <c r="AN64" s="357">
        <f t="shared" si="36"/>
        <v>11.9</v>
      </c>
      <c r="AO64" s="355">
        <f t="shared" si="10"/>
        <v>2.4</v>
      </c>
      <c r="AP64" s="355">
        <f t="shared" si="37"/>
        <v>5</v>
      </c>
      <c r="AQ64" s="355">
        <v>0</v>
      </c>
      <c r="AR64" s="355">
        <v>15</v>
      </c>
      <c r="AS64" s="355">
        <f t="shared" si="12"/>
        <v>2.4</v>
      </c>
      <c r="AT64" s="355">
        <v>0</v>
      </c>
      <c r="AU64" s="355">
        <v>0</v>
      </c>
      <c r="AV64" s="239">
        <f t="shared" si="38"/>
        <v>150</v>
      </c>
      <c r="AW64" s="355">
        <f t="shared" si="39"/>
        <v>0.46</v>
      </c>
      <c r="AX64" s="355" t="s">
        <v>14</v>
      </c>
      <c r="AY64" s="355" t="s">
        <v>15</v>
      </c>
      <c r="AZ64" s="355" t="s">
        <v>14</v>
      </c>
      <c r="BA64" s="355" t="s">
        <v>15</v>
      </c>
      <c r="BB64" s="355">
        <v>0</v>
      </c>
      <c r="BC64" s="355">
        <v>0</v>
      </c>
      <c r="BD64" s="355">
        <f t="shared" si="25"/>
        <v>1</v>
      </c>
      <c r="BE64" s="355">
        <f t="shared" si="40"/>
        <v>0</v>
      </c>
      <c r="BF64" s="355">
        <f t="shared" si="41"/>
        <v>11200</v>
      </c>
      <c r="BG64" s="355">
        <v>1</v>
      </c>
      <c r="BH64" s="355">
        <v>1</v>
      </c>
      <c r="BI64" s="355">
        <v>1</v>
      </c>
      <c r="BJ64" s="355"/>
      <c r="BK64" s="355">
        <v>1</v>
      </c>
      <c r="BL64" s="355">
        <v>1</v>
      </c>
      <c r="BM64" s="355">
        <f t="shared" si="42"/>
        <v>400</v>
      </c>
      <c r="BN64" s="355">
        <f t="shared" si="18"/>
        <v>11200</v>
      </c>
      <c r="BO64" s="355">
        <v>0</v>
      </c>
    </row>
    <row r="65" spans="1:67" s="359" customFormat="1" ht="12" customHeight="1" thickBot="1" x14ac:dyDescent="0.25">
      <c r="A65" s="345" t="str">
        <f t="shared" si="27"/>
        <v>610115006</v>
      </c>
      <c r="B65" s="346">
        <v>6.1</v>
      </c>
      <c r="C65" s="347" t="s">
        <v>252</v>
      </c>
      <c r="D65" s="346" t="s">
        <v>181</v>
      </c>
      <c r="E65" s="369">
        <v>1</v>
      </c>
      <c r="F65" s="349">
        <v>1.35</v>
      </c>
      <c r="G65" s="346" t="s">
        <v>203</v>
      </c>
      <c r="H65" s="346">
        <f>'Wind Conditions'!$C$37</f>
        <v>34.9</v>
      </c>
      <c r="I65" s="477">
        <f>'Wind Conditions'!$D$40</f>
        <v>0.11573065902578797</v>
      </c>
      <c r="J65" s="350">
        <f>'Wind Conditions'!$C$41</f>
        <v>0.11</v>
      </c>
      <c r="K65" s="360" t="str">
        <f t="shared" si="43"/>
        <v>F</v>
      </c>
      <c r="L65" s="351">
        <f t="shared" si="46"/>
        <v>150</v>
      </c>
      <c r="M65" s="556">
        <f>0</f>
        <v>0</v>
      </c>
      <c r="N65" s="564" t="s">
        <v>206</v>
      </c>
      <c r="O65" s="264">
        <f>VLOOKUP(MOD(180-$L65,360),'Wave and Current Conditions'!$G$33:$I$44,2,TRUE)</f>
        <v>5.37</v>
      </c>
      <c r="P65" s="264">
        <f>VLOOKUP(MOD(180-$L65,360),'Wave and Current Conditions'!$G$33:$I$44,3,TRUE)</f>
        <v>11.9</v>
      </c>
      <c r="Q65" s="258">
        <f t="shared" si="26"/>
        <v>6</v>
      </c>
      <c r="R65" s="360">
        <f t="shared" si="28"/>
        <v>150</v>
      </c>
      <c r="S65" s="570" t="s">
        <v>205</v>
      </c>
      <c r="T65" s="359">
        <f t="shared" si="29"/>
        <v>150</v>
      </c>
      <c r="U65" s="353">
        <f>'Wave and Current Conditions'!$D$100</f>
        <v>0.46</v>
      </c>
      <c r="V65" s="346">
        <v>400</v>
      </c>
      <c r="W65" s="346">
        <v>10800</v>
      </c>
      <c r="X65" s="361">
        <v>0.01</v>
      </c>
      <c r="Y65" s="362"/>
      <c r="Z65" s="358"/>
      <c r="AA65" s="358"/>
      <c r="AB65" s="239" t="str">
        <f t="shared" si="30"/>
        <v>'610115006'</v>
      </c>
      <c r="AC65" s="356" t="str">
        <f t="shared" si="22"/>
        <v>'PAR'</v>
      </c>
      <c r="AD65" s="355">
        <f t="shared" si="31"/>
        <v>150</v>
      </c>
      <c r="AE65" s="355">
        <f t="shared" si="32"/>
        <v>34.9</v>
      </c>
      <c r="AF65" s="590">
        <f t="shared" si="19"/>
        <v>4.0389999999999997</v>
      </c>
      <c r="AG65" s="587" t="str">
        <f t="shared" si="20"/>
        <v>'EWM'</v>
      </c>
      <c r="AH65" s="580">
        <f t="shared" si="21"/>
        <v>0.11</v>
      </c>
      <c r="AI65" s="355">
        <f t="shared" si="23"/>
        <v>1</v>
      </c>
      <c r="AJ65" s="239" t="str">
        <f t="shared" si="33"/>
        <v>'F'</v>
      </c>
      <c r="AK65" s="355">
        <f t="shared" si="24"/>
        <v>10</v>
      </c>
      <c r="AL65" s="268">
        <f t="shared" si="34"/>
        <v>150</v>
      </c>
      <c r="AM65" s="357">
        <f t="shared" si="35"/>
        <v>5.37</v>
      </c>
      <c r="AN65" s="357">
        <f t="shared" si="36"/>
        <v>11.9</v>
      </c>
      <c r="AO65" s="355">
        <f t="shared" si="10"/>
        <v>2.4</v>
      </c>
      <c r="AP65" s="355">
        <f t="shared" si="37"/>
        <v>6</v>
      </c>
      <c r="AQ65" s="355">
        <v>0</v>
      </c>
      <c r="AR65" s="355">
        <v>15</v>
      </c>
      <c r="AS65" s="355">
        <f t="shared" si="12"/>
        <v>2.4</v>
      </c>
      <c r="AT65" s="355">
        <v>0</v>
      </c>
      <c r="AU65" s="355">
        <v>0</v>
      </c>
      <c r="AV65" s="239">
        <f t="shared" si="38"/>
        <v>150</v>
      </c>
      <c r="AW65" s="355">
        <f t="shared" si="39"/>
        <v>0.46</v>
      </c>
      <c r="AX65" s="355" t="s">
        <v>14</v>
      </c>
      <c r="AY65" s="355" t="s">
        <v>15</v>
      </c>
      <c r="AZ65" s="355" t="s">
        <v>14</v>
      </c>
      <c r="BA65" s="355" t="s">
        <v>15</v>
      </c>
      <c r="BB65" s="355">
        <v>0</v>
      </c>
      <c r="BC65" s="355">
        <v>0</v>
      </c>
      <c r="BD65" s="355">
        <f t="shared" si="25"/>
        <v>1</v>
      </c>
      <c r="BE65" s="355">
        <f t="shared" si="40"/>
        <v>0</v>
      </c>
      <c r="BF65" s="355">
        <f t="shared" si="41"/>
        <v>11200</v>
      </c>
      <c r="BG65" s="355">
        <v>1</v>
      </c>
      <c r="BH65" s="355">
        <v>1</v>
      </c>
      <c r="BI65" s="355">
        <v>1</v>
      </c>
      <c r="BJ65" s="355"/>
      <c r="BK65" s="355">
        <v>1</v>
      </c>
      <c r="BL65" s="355">
        <v>1</v>
      </c>
      <c r="BM65" s="355">
        <f t="shared" si="42"/>
        <v>400</v>
      </c>
      <c r="BN65" s="355">
        <f t="shared" si="18"/>
        <v>11200</v>
      </c>
      <c r="BO65" s="355">
        <v>0</v>
      </c>
    </row>
    <row r="66" spans="1:67" s="352" customFormat="1" ht="12" customHeight="1" x14ac:dyDescent="0.2">
      <c r="A66" s="345" t="str">
        <f t="shared" si="27"/>
        <v>610218007</v>
      </c>
      <c r="B66" s="346">
        <v>6.1</v>
      </c>
      <c r="C66" s="347" t="s">
        <v>252</v>
      </c>
      <c r="D66" s="346" t="s">
        <v>181</v>
      </c>
      <c r="E66" s="348">
        <v>2</v>
      </c>
      <c r="F66" s="349">
        <v>1.35</v>
      </c>
      <c r="G66" s="346" t="s">
        <v>203</v>
      </c>
      <c r="H66" s="346">
        <f>'Wind Conditions'!$C$37</f>
        <v>34.9</v>
      </c>
      <c r="I66" s="477">
        <f>'Wind Conditions'!$D$40</f>
        <v>0.11573065902578797</v>
      </c>
      <c r="J66" s="350">
        <f>'Wind Conditions'!$C$41</f>
        <v>0.11</v>
      </c>
      <c r="K66" s="346" t="str">
        <f t="shared" si="43"/>
        <v>A</v>
      </c>
      <c r="L66" s="351">
        <f>'Wave and Current Conditions'!$D$73</f>
        <v>180</v>
      </c>
      <c r="M66" s="556">
        <f>0</f>
        <v>0</v>
      </c>
      <c r="N66" s="562" t="s">
        <v>206</v>
      </c>
      <c r="O66" s="264">
        <f>VLOOKUP(MOD(180-$L66,360),'Wave and Current Conditions'!$G$33:$I$44,2,TRUE)</f>
        <v>5.37</v>
      </c>
      <c r="P66" s="264">
        <f>VLOOKUP(MOD(180-$L66,360),'Wave and Current Conditions'!$G$33:$I$44,3,TRUE)</f>
        <v>11.9</v>
      </c>
      <c r="Q66" s="258">
        <f t="shared" si="26"/>
        <v>7</v>
      </c>
      <c r="R66" s="346">
        <f t="shared" si="28"/>
        <v>180</v>
      </c>
      <c r="S66" s="570" t="s">
        <v>205</v>
      </c>
      <c r="T66" s="352">
        <f t="shared" si="29"/>
        <v>180</v>
      </c>
      <c r="U66" s="353">
        <f>'Wave and Current Conditions'!$D$100</f>
        <v>0.46</v>
      </c>
      <c r="V66" s="346">
        <v>400</v>
      </c>
      <c r="W66" s="346">
        <v>10800</v>
      </c>
      <c r="X66" s="349">
        <v>0.01</v>
      </c>
      <c r="Y66" s="354"/>
      <c r="Z66" s="355"/>
      <c r="AA66" s="355"/>
      <c r="AB66" s="239" t="str">
        <f t="shared" si="30"/>
        <v>'610218007'</v>
      </c>
      <c r="AC66" s="356" t="str">
        <f t="shared" si="22"/>
        <v>'PAR'</v>
      </c>
      <c r="AD66" s="355">
        <f t="shared" si="31"/>
        <v>180</v>
      </c>
      <c r="AE66" s="355">
        <f t="shared" si="32"/>
        <v>34.9</v>
      </c>
      <c r="AF66" s="590">
        <f t="shared" si="19"/>
        <v>4.0389999999999997</v>
      </c>
      <c r="AG66" s="587" t="str">
        <f t="shared" si="20"/>
        <v>'EWM'</v>
      </c>
      <c r="AH66" s="580">
        <f t="shared" si="21"/>
        <v>0.11</v>
      </c>
      <c r="AI66" s="355">
        <f t="shared" si="23"/>
        <v>1</v>
      </c>
      <c r="AJ66" s="239" t="str">
        <f t="shared" si="33"/>
        <v>'A'</v>
      </c>
      <c r="AK66" s="355">
        <f t="shared" si="24"/>
        <v>10</v>
      </c>
      <c r="AL66" s="268">
        <f t="shared" si="34"/>
        <v>180</v>
      </c>
      <c r="AM66" s="357">
        <f t="shared" si="35"/>
        <v>5.37</v>
      </c>
      <c r="AN66" s="357">
        <f t="shared" si="36"/>
        <v>11.9</v>
      </c>
      <c r="AO66" s="355">
        <f t="shared" si="10"/>
        <v>2.4</v>
      </c>
      <c r="AP66" s="355">
        <f t="shared" si="37"/>
        <v>7</v>
      </c>
      <c r="AQ66" s="355">
        <v>0</v>
      </c>
      <c r="AR66" s="355">
        <v>15</v>
      </c>
      <c r="AS66" s="355">
        <f t="shared" si="12"/>
        <v>2.4</v>
      </c>
      <c r="AT66" s="355">
        <v>0</v>
      </c>
      <c r="AU66" s="355">
        <v>0</v>
      </c>
      <c r="AV66" s="239">
        <f t="shared" si="38"/>
        <v>180</v>
      </c>
      <c r="AW66" s="355">
        <f t="shared" si="39"/>
        <v>0.46</v>
      </c>
      <c r="AX66" s="355" t="s">
        <v>14</v>
      </c>
      <c r="AY66" s="355" t="s">
        <v>15</v>
      </c>
      <c r="AZ66" s="355" t="s">
        <v>14</v>
      </c>
      <c r="BA66" s="355" t="s">
        <v>15</v>
      </c>
      <c r="BB66" s="355">
        <v>0</v>
      </c>
      <c r="BC66" s="355">
        <v>0</v>
      </c>
      <c r="BD66" s="355">
        <f t="shared" si="25"/>
        <v>1</v>
      </c>
      <c r="BE66" s="355">
        <f t="shared" si="40"/>
        <v>0</v>
      </c>
      <c r="BF66" s="355">
        <f t="shared" si="41"/>
        <v>11200</v>
      </c>
      <c r="BG66" s="355">
        <v>1</v>
      </c>
      <c r="BH66" s="355">
        <v>1</v>
      </c>
      <c r="BI66" s="355">
        <v>1</v>
      </c>
      <c r="BJ66" s="355"/>
      <c r="BK66" s="355">
        <v>1</v>
      </c>
      <c r="BL66" s="355">
        <v>1</v>
      </c>
      <c r="BM66" s="355">
        <f t="shared" si="42"/>
        <v>400</v>
      </c>
      <c r="BN66" s="355">
        <f t="shared" si="18"/>
        <v>11200</v>
      </c>
      <c r="BO66" s="355">
        <v>0</v>
      </c>
    </row>
    <row r="67" spans="1:67" s="352" customFormat="1" ht="12" customHeight="1" x14ac:dyDescent="0.2">
      <c r="A67" s="345" t="str">
        <f t="shared" si="27"/>
        <v>610218008</v>
      </c>
      <c r="B67" s="346">
        <v>6.1</v>
      </c>
      <c r="C67" s="347" t="s">
        <v>252</v>
      </c>
      <c r="D67" s="346" t="s">
        <v>181</v>
      </c>
      <c r="E67" s="348">
        <v>2</v>
      </c>
      <c r="F67" s="349">
        <v>1.35</v>
      </c>
      <c r="G67" s="346" t="s">
        <v>203</v>
      </c>
      <c r="H67" s="346">
        <f>'Wind Conditions'!$C$37</f>
        <v>34.9</v>
      </c>
      <c r="I67" s="477">
        <f>'Wind Conditions'!$D$40</f>
        <v>0.11573065902578797</v>
      </c>
      <c r="J67" s="350">
        <f>'Wind Conditions'!$C$41</f>
        <v>0.11</v>
      </c>
      <c r="K67" s="346" t="str">
        <f t="shared" si="43"/>
        <v>B</v>
      </c>
      <c r="L67" s="351">
        <f>L66</f>
        <v>180</v>
      </c>
      <c r="M67" s="556">
        <f>0</f>
        <v>0</v>
      </c>
      <c r="N67" s="562" t="s">
        <v>206</v>
      </c>
      <c r="O67" s="264">
        <f>VLOOKUP(MOD(180-$L67,360),'Wave and Current Conditions'!$G$33:$I$44,2,TRUE)</f>
        <v>5.37</v>
      </c>
      <c r="P67" s="264">
        <f>VLOOKUP(MOD(180-$L67,360),'Wave and Current Conditions'!$G$33:$I$44,3,TRUE)</f>
        <v>11.9</v>
      </c>
      <c r="Q67" s="258">
        <f t="shared" si="26"/>
        <v>8</v>
      </c>
      <c r="R67" s="346">
        <f t="shared" si="28"/>
        <v>180</v>
      </c>
      <c r="S67" s="570" t="s">
        <v>205</v>
      </c>
      <c r="T67" s="352">
        <f t="shared" si="29"/>
        <v>180</v>
      </c>
      <c r="U67" s="353">
        <f>'Wave and Current Conditions'!$D$100</f>
        <v>0.46</v>
      </c>
      <c r="V67" s="346">
        <v>400</v>
      </c>
      <c r="W67" s="346">
        <v>10800</v>
      </c>
      <c r="X67" s="349">
        <v>0.01</v>
      </c>
      <c r="Y67" s="354"/>
      <c r="Z67" s="355"/>
      <c r="AA67" s="355"/>
      <c r="AB67" s="239" t="str">
        <f t="shared" si="30"/>
        <v>'610218008'</v>
      </c>
      <c r="AC67" s="356" t="str">
        <f t="shared" si="22"/>
        <v>'PAR'</v>
      </c>
      <c r="AD67" s="355">
        <f t="shared" si="31"/>
        <v>180</v>
      </c>
      <c r="AE67" s="355">
        <f t="shared" si="32"/>
        <v>34.9</v>
      </c>
      <c r="AF67" s="590">
        <f t="shared" si="19"/>
        <v>4.0389999999999997</v>
      </c>
      <c r="AG67" s="587" t="str">
        <f t="shared" si="20"/>
        <v>'EWM'</v>
      </c>
      <c r="AH67" s="580">
        <f t="shared" si="21"/>
        <v>0.11</v>
      </c>
      <c r="AI67" s="355">
        <f t="shared" si="23"/>
        <v>1</v>
      </c>
      <c r="AJ67" s="239" t="str">
        <f t="shared" si="33"/>
        <v>'B'</v>
      </c>
      <c r="AK67" s="355">
        <f t="shared" si="24"/>
        <v>10</v>
      </c>
      <c r="AL67" s="268">
        <f t="shared" si="34"/>
        <v>180</v>
      </c>
      <c r="AM67" s="357">
        <f t="shared" si="35"/>
        <v>5.37</v>
      </c>
      <c r="AN67" s="357">
        <f t="shared" si="36"/>
        <v>11.9</v>
      </c>
      <c r="AO67" s="355">
        <f t="shared" si="10"/>
        <v>2.4</v>
      </c>
      <c r="AP67" s="355">
        <f t="shared" si="37"/>
        <v>8</v>
      </c>
      <c r="AQ67" s="355">
        <v>0</v>
      </c>
      <c r="AR67" s="355">
        <v>15</v>
      </c>
      <c r="AS67" s="355">
        <f t="shared" si="12"/>
        <v>2.4</v>
      </c>
      <c r="AT67" s="355">
        <v>0</v>
      </c>
      <c r="AU67" s="355">
        <v>0</v>
      </c>
      <c r="AV67" s="239">
        <f t="shared" si="38"/>
        <v>180</v>
      </c>
      <c r="AW67" s="355">
        <f t="shared" si="39"/>
        <v>0.46</v>
      </c>
      <c r="AX67" s="355" t="s">
        <v>14</v>
      </c>
      <c r="AY67" s="355" t="s">
        <v>15</v>
      </c>
      <c r="AZ67" s="355" t="s">
        <v>14</v>
      </c>
      <c r="BA67" s="355" t="s">
        <v>15</v>
      </c>
      <c r="BB67" s="355">
        <v>0</v>
      </c>
      <c r="BC67" s="355">
        <v>0</v>
      </c>
      <c r="BD67" s="355">
        <f t="shared" si="25"/>
        <v>1</v>
      </c>
      <c r="BE67" s="355">
        <f t="shared" si="40"/>
        <v>0</v>
      </c>
      <c r="BF67" s="355">
        <f t="shared" si="41"/>
        <v>11200</v>
      </c>
      <c r="BG67" s="355">
        <v>1</v>
      </c>
      <c r="BH67" s="355">
        <v>1</v>
      </c>
      <c r="BI67" s="355">
        <v>1</v>
      </c>
      <c r="BJ67" s="355"/>
      <c r="BK67" s="355">
        <v>1</v>
      </c>
      <c r="BL67" s="355">
        <v>1</v>
      </c>
      <c r="BM67" s="355">
        <f t="shared" si="42"/>
        <v>400</v>
      </c>
      <c r="BN67" s="355">
        <f t="shared" si="18"/>
        <v>11200</v>
      </c>
      <c r="BO67" s="355">
        <v>0</v>
      </c>
    </row>
    <row r="68" spans="1:67" s="359" customFormat="1" ht="12" customHeight="1" x14ac:dyDescent="0.2">
      <c r="A68" s="345" t="str">
        <f t="shared" si="27"/>
        <v>610218009</v>
      </c>
      <c r="B68" s="346">
        <v>6.1</v>
      </c>
      <c r="C68" s="347" t="s">
        <v>252</v>
      </c>
      <c r="D68" s="346" t="s">
        <v>181</v>
      </c>
      <c r="E68" s="348">
        <v>2</v>
      </c>
      <c r="F68" s="349">
        <v>1.35</v>
      </c>
      <c r="G68" s="346" t="s">
        <v>203</v>
      </c>
      <c r="H68" s="346">
        <f>'Wind Conditions'!$C$37</f>
        <v>34.9</v>
      </c>
      <c r="I68" s="477">
        <f>'Wind Conditions'!$D$40</f>
        <v>0.11573065902578797</v>
      </c>
      <c r="J68" s="350">
        <f>'Wind Conditions'!$C$41</f>
        <v>0.11</v>
      </c>
      <c r="K68" s="346" t="str">
        <f t="shared" si="43"/>
        <v>C</v>
      </c>
      <c r="L68" s="351">
        <f t="shared" ref="L68:L71" si="47">L67</f>
        <v>180</v>
      </c>
      <c r="M68" s="556">
        <f>0</f>
        <v>0</v>
      </c>
      <c r="N68" s="562" t="s">
        <v>206</v>
      </c>
      <c r="O68" s="264">
        <f>VLOOKUP(MOD(180-$L68,360),'Wave and Current Conditions'!$G$33:$I$44,2,TRUE)</f>
        <v>5.37</v>
      </c>
      <c r="P68" s="264">
        <f>VLOOKUP(MOD(180-$L68,360),'Wave and Current Conditions'!$G$33:$I$44,3,TRUE)</f>
        <v>11.9</v>
      </c>
      <c r="Q68" s="258">
        <f t="shared" si="26"/>
        <v>9</v>
      </c>
      <c r="R68" s="346">
        <f t="shared" si="28"/>
        <v>180</v>
      </c>
      <c r="S68" s="570" t="s">
        <v>205</v>
      </c>
      <c r="T68" s="352">
        <f t="shared" si="29"/>
        <v>180</v>
      </c>
      <c r="U68" s="353">
        <f>'Wave and Current Conditions'!$D$100</f>
        <v>0.46</v>
      </c>
      <c r="V68" s="346">
        <v>400</v>
      </c>
      <c r="W68" s="346">
        <v>10800</v>
      </c>
      <c r="X68" s="349">
        <v>0.01</v>
      </c>
      <c r="Y68" s="354"/>
      <c r="Z68" s="358"/>
      <c r="AA68" s="358"/>
      <c r="AB68" s="239" t="str">
        <f t="shared" si="30"/>
        <v>'610218009'</v>
      </c>
      <c r="AC68" s="356" t="str">
        <f t="shared" si="22"/>
        <v>'PAR'</v>
      </c>
      <c r="AD68" s="355">
        <f t="shared" si="31"/>
        <v>180</v>
      </c>
      <c r="AE68" s="355">
        <f t="shared" si="32"/>
        <v>34.9</v>
      </c>
      <c r="AF68" s="590">
        <f t="shared" si="19"/>
        <v>4.0389999999999997</v>
      </c>
      <c r="AG68" s="587" t="str">
        <f t="shared" si="20"/>
        <v>'EWM'</v>
      </c>
      <c r="AH68" s="580">
        <f t="shared" si="21"/>
        <v>0.11</v>
      </c>
      <c r="AI68" s="355">
        <f t="shared" si="23"/>
        <v>1</v>
      </c>
      <c r="AJ68" s="239" t="str">
        <f t="shared" si="33"/>
        <v>'C'</v>
      </c>
      <c r="AK68" s="355">
        <f t="shared" si="24"/>
        <v>10</v>
      </c>
      <c r="AL68" s="268">
        <f t="shared" si="34"/>
        <v>180</v>
      </c>
      <c r="AM68" s="357">
        <f t="shared" si="35"/>
        <v>5.37</v>
      </c>
      <c r="AN68" s="357">
        <f t="shared" si="36"/>
        <v>11.9</v>
      </c>
      <c r="AO68" s="355">
        <f t="shared" si="10"/>
        <v>2.4</v>
      </c>
      <c r="AP68" s="355">
        <f t="shared" si="37"/>
        <v>9</v>
      </c>
      <c r="AQ68" s="355">
        <v>0</v>
      </c>
      <c r="AR68" s="355">
        <v>15</v>
      </c>
      <c r="AS68" s="355">
        <f t="shared" si="12"/>
        <v>2.4</v>
      </c>
      <c r="AT68" s="355">
        <v>0</v>
      </c>
      <c r="AU68" s="355">
        <v>0</v>
      </c>
      <c r="AV68" s="239">
        <f t="shared" si="38"/>
        <v>180</v>
      </c>
      <c r="AW68" s="355">
        <f t="shared" si="39"/>
        <v>0.46</v>
      </c>
      <c r="AX68" s="355" t="s">
        <v>14</v>
      </c>
      <c r="AY68" s="355" t="s">
        <v>15</v>
      </c>
      <c r="AZ68" s="355" t="s">
        <v>14</v>
      </c>
      <c r="BA68" s="355" t="s">
        <v>15</v>
      </c>
      <c r="BB68" s="355">
        <v>0</v>
      </c>
      <c r="BC68" s="355">
        <v>0</v>
      </c>
      <c r="BD68" s="355">
        <f t="shared" si="25"/>
        <v>1</v>
      </c>
      <c r="BE68" s="355">
        <f t="shared" si="40"/>
        <v>0</v>
      </c>
      <c r="BF68" s="355">
        <f t="shared" si="41"/>
        <v>11200</v>
      </c>
      <c r="BG68" s="355">
        <v>1</v>
      </c>
      <c r="BH68" s="355">
        <v>1</v>
      </c>
      <c r="BI68" s="355">
        <v>1</v>
      </c>
      <c r="BJ68" s="355"/>
      <c r="BK68" s="355">
        <v>1</v>
      </c>
      <c r="BL68" s="355">
        <v>1</v>
      </c>
      <c r="BM68" s="355">
        <f t="shared" si="42"/>
        <v>400</v>
      </c>
      <c r="BN68" s="355">
        <f t="shared" si="18"/>
        <v>11200</v>
      </c>
      <c r="BO68" s="355">
        <v>0</v>
      </c>
    </row>
    <row r="69" spans="1:67" s="352" customFormat="1" ht="12" customHeight="1" x14ac:dyDescent="0.2">
      <c r="A69" s="345" t="str">
        <f t="shared" si="27"/>
        <v>610218010</v>
      </c>
      <c r="B69" s="346">
        <v>6.1</v>
      </c>
      <c r="C69" s="347" t="s">
        <v>252</v>
      </c>
      <c r="D69" s="346" t="s">
        <v>181</v>
      </c>
      <c r="E69" s="348">
        <v>2</v>
      </c>
      <c r="F69" s="349">
        <v>1.35</v>
      </c>
      <c r="G69" s="346" t="s">
        <v>203</v>
      </c>
      <c r="H69" s="346">
        <f>'Wind Conditions'!$C$37</f>
        <v>34.9</v>
      </c>
      <c r="I69" s="477">
        <f>'Wind Conditions'!$D$40</f>
        <v>0.11573065902578797</v>
      </c>
      <c r="J69" s="350">
        <f>'Wind Conditions'!$C$41</f>
        <v>0.11</v>
      </c>
      <c r="K69" s="346" t="str">
        <f t="shared" si="43"/>
        <v>D</v>
      </c>
      <c r="L69" s="351">
        <f t="shared" si="47"/>
        <v>180</v>
      </c>
      <c r="M69" s="556">
        <f>0</f>
        <v>0</v>
      </c>
      <c r="N69" s="562" t="s">
        <v>206</v>
      </c>
      <c r="O69" s="264">
        <f>VLOOKUP(MOD(180-$L69,360),'Wave and Current Conditions'!$G$33:$I$44,2,TRUE)</f>
        <v>5.37</v>
      </c>
      <c r="P69" s="264">
        <f>VLOOKUP(MOD(180-$L69,360),'Wave and Current Conditions'!$G$33:$I$44,3,TRUE)</f>
        <v>11.9</v>
      </c>
      <c r="Q69" s="258">
        <f t="shared" si="26"/>
        <v>10</v>
      </c>
      <c r="R69" s="346">
        <f t="shared" si="28"/>
        <v>180</v>
      </c>
      <c r="S69" s="570" t="s">
        <v>205</v>
      </c>
      <c r="T69" s="352">
        <f t="shared" si="29"/>
        <v>180</v>
      </c>
      <c r="U69" s="353">
        <f>'Wave and Current Conditions'!$D$100</f>
        <v>0.46</v>
      </c>
      <c r="V69" s="346">
        <v>400</v>
      </c>
      <c r="W69" s="346">
        <v>10800</v>
      </c>
      <c r="X69" s="349">
        <v>0.01</v>
      </c>
      <c r="Y69" s="354"/>
      <c r="Z69" s="355"/>
      <c r="AA69" s="355"/>
      <c r="AB69" s="239" t="str">
        <f t="shared" si="30"/>
        <v>'610218010'</v>
      </c>
      <c r="AC69" s="356" t="str">
        <f t="shared" si="22"/>
        <v>'PAR'</v>
      </c>
      <c r="AD69" s="355">
        <f t="shared" si="31"/>
        <v>180</v>
      </c>
      <c r="AE69" s="355">
        <f t="shared" si="32"/>
        <v>34.9</v>
      </c>
      <c r="AF69" s="590">
        <f t="shared" si="19"/>
        <v>4.0389999999999997</v>
      </c>
      <c r="AG69" s="587" t="str">
        <f t="shared" si="20"/>
        <v>'EWM'</v>
      </c>
      <c r="AH69" s="580">
        <f t="shared" si="21"/>
        <v>0.11</v>
      </c>
      <c r="AI69" s="355">
        <f t="shared" si="23"/>
        <v>1</v>
      </c>
      <c r="AJ69" s="239" t="str">
        <f t="shared" si="33"/>
        <v>'D'</v>
      </c>
      <c r="AK69" s="355">
        <f t="shared" si="24"/>
        <v>10</v>
      </c>
      <c r="AL69" s="268">
        <f t="shared" si="34"/>
        <v>180</v>
      </c>
      <c r="AM69" s="357">
        <f t="shared" si="35"/>
        <v>5.37</v>
      </c>
      <c r="AN69" s="357">
        <f t="shared" si="36"/>
        <v>11.9</v>
      </c>
      <c r="AO69" s="355">
        <f t="shared" si="10"/>
        <v>2.4</v>
      </c>
      <c r="AP69" s="355">
        <f t="shared" si="37"/>
        <v>10</v>
      </c>
      <c r="AQ69" s="355">
        <v>0</v>
      </c>
      <c r="AR69" s="355">
        <v>15</v>
      </c>
      <c r="AS69" s="355">
        <f t="shared" si="12"/>
        <v>2.4</v>
      </c>
      <c r="AT69" s="355">
        <v>0</v>
      </c>
      <c r="AU69" s="355">
        <v>0</v>
      </c>
      <c r="AV69" s="239">
        <f t="shared" si="38"/>
        <v>180</v>
      </c>
      <c r="AW69" s="355">
        <f t="shared" si="39"/>
        <v>0.46</v>
      </c>
      <c r="AX69" s="355" t="s">
        <v>14</v>
      </c>
      <c r="AY69" s="355" t="s">
        <v>15</v>
      </c>
      <c r="AZ69" s="355" t="s">
        <v>14</v>
      </c>
      <c r="BA69" s="355" t="s">
        <v>15</v>
      </c>
      <c r="BB69" s="355">
        <v>0</v>
      </c>
      <c r="BC69" s="355">
        <v>0</v>
      </c>
      <c r="BD69" s="355">
        <f t="shared" si="25"/>
        <v>1</v>
      </c>
      <c r="BE69" s="355">
        <f t="shared" si="40"/>
        <v>0</v>
      </c>
      <c r="BF69" s="355">
        <f t="shared" si="41"/>
        <v>11200</v>
      </c>
      <c r="BG69" s="355">
        <v>1</v>
      </c>
      <c r="BH69" s="355">
        <v>1</v>
      </c>
      <c r="BI69" s="355">
        <v>1</v>
      </c>
      <c r="BJ69" s="355"/>
      <c r="BK69" s="355">
        <v>1</v>
      </c>
      <c r="BL69" s="355">
        <v>1</v>
      </c>
      <c r="BM69" s="355">
        <f t="shared" si="42"/>
        <v>400</v>
      </c>
      <c r="BN69" s="355">
        <f t="shared" si="18"/>
        <v>11200</v>
      </c>
      <c r="BO69" s="355">
        <v>0</v>
      </c>
    </row>
    <row r="70" spans="1:67" s="352" customFormat="1" ht="12" customHeight="1" x14ac:dyDescent="0.2">
      <c r="A70" s="345" t="str">
        <f t="shared" ref="A70:A101" si="48">TEXT(B70*10,"00")&amp;TEXT(E70,"00")&amp;TEXT(L70,"000")&amp;TEXT(Q70,"00")</f>
        <v>610218011</v>
      </c>
      <c r="B70" s="346">
        <v>6.1</v>
      </c>
      <c r="C70" s="347" t="s">
        <v>252</v>
      </c>
      <c r="D70" s="346" t="s">
        <v>181</v>
      </c>
      <c r="E70" s="348">
        <v>2</v>
      </c>
      <c r="F70" s="349">
        <v>1.35</v>
      </c>
      <c r="G70" s="346" t="s">
        <v>203</v>
      </c>
      <c r="H70" s="346">
        <f>'Wind Conditions'!$C$37</f>
        <v>34.9</v>
      </c>
      <c r="I70" s="477">
        <f>'Wind Conditions'!$D$40</f>
        <v>0.11573065902578797</v>
      </c>
      <c r="J70" s="350">
        <f>'Wind Conditions'!$C$41</f>
        <v>0.11</v>
      </c>
      <c r="K70" s="346" t="str">
        <f t="shared" si="43"/>
        <v>E</v>
      </c>
      <c r="L70" s="351">
        <f t="shared" si="47"/>
        <v>180</v>
      </c>
      <c r="M70" s="556">
        <f>0</f>
        <v>0</v>
      </c>
      <c r="N70" s="562" t="s">
        <v>206</v>
      </c>
      <c r="O70" s="264">
        <f>VLOOKUP(MOD(180-$L70,360),'Wave and Current Conditions'!$G$33:$I$44,2,TRUE)</f>
        <v>5.37</v>
      </c>
      <c r="P70" s="264">
        <f>VLOOKUP(MOD(180-$L70,360),'Wave and Current Conditions'!$G$33:$I$44,3,TRUE)</f>
        <v>11.9</v>
      </c>
      <c r="Q70" s="258">
        <f t="shared" si="26"/>
        <v>11</v>
      </c>
      <c r="R70" s="346">
        <f t="shared" ref="R70:R101" si="49">L70</f>
        <v>180</v>
      </c>
      <c r="S70" s="570" t="s">
        <v>205</v>
      </c>
      <c r="T70" s="352">
        <f t="shared" ref="T70:T101" si="50">R70</f>
        <v>180</v>
      </c>
      <c r="U70" s="353">
        <f>'Wave and Current Conditions'!$D$100</f>
        <v>0.46</v>
      </c>
      <c r="V70" s="346">
        <v>400</v>
      </c>
      <c r="W70" s="346">
        <v>10800</v>
      </c>
      <c r="X70" s="349">
        <v>0.01</v>
      </c>
      <c r="Y70" s="354"/>
      <c r="Z70" s="355"/>
      <c r="AA70" s="355"/>
      <c r="AB70" s="239" t="str">
        <f t="shared" ref="AB70:AB101" si="51">"'"&amp;A70&amp;"'"</f>
        <v>'610218011'</v>
      </c>
      <c r="AC70" s="356" t="str">
        <f t="shared" si="22"/>
        <v>'PAR'</v>
      </c>
      <c r="AD70" s="355">
        <f t="shared" ref="AD70:AD101" si="52">L70</f>
        <v>180</v>
      </c>
      <c r="AE70" s="355">
        <f t="shared" ref="AE70:AE101" si="53">H70</f>
        <v>34.9</v>
      </c>
      <c r="AF70" s="590">
        <f t="shared" si="19"/>
        <v>4.0389999999999997</v>
      </c>
      <c r="AG70" s="587" t="str">
        <f t="shared" si="20"/>
        <v>'EWM'</v>
      </c>
      <c r="AH70" s="580">
        <f t="shared" si="21"/>
        <v>0.11</v>
      </c>
      <c r="AI70" s="355">
        <f t="shared" si="23"/>
        <v>1</v>
      </c>
      <c r="AJ70" s="239" t="str">
        <f t="shared" ref="AJ70:AJ101" si="54">"'"&amp;K70&amp;"'"</f>
        <v>'E'</v>
      </c>
      <c r="AK70" s="355">
        <f t="shared" si="24"/>
        <v>10</v>
      </c>
      <c r="AL70" s="268">
        <f t="shared" ref="AL70:AL101" si="55">R70</f>
        <v>180</v>
      </c>
      <c r="AM70" s="357">
        <f t="shared" ref="AM70:AM101" si="56">O70</f>
        <v>5.37</v>
      </c>
      <c r="AN70" s="357">
        <f t="shared" ref="AN70:AN101" si="57">P70</f>
        <v>11.9</v>
      </c>
      <c r="AO70" s="355">
        <f t="shared" ref="AO70:AO133" si="58">gamma</f>
        <v>2.4</v>
      </c>
      <c r="AP70" s="355">
        <f t="shared" ref="AP70:AP101" si="59">Q70</f>
        <v>11</v>
      </c>
      <c r="AQ70" s="355">
        <v>0</v>
      </c>
      <c r="AR70" s="355">
        <v>15</v>
      </c>
      <c r="AS70" s="355">
        <f t="shared" ref="AS70:AS133" si="60">gamma</f>
        <v>2.4</v>
      </c>
      <c r="AT70" s="355">
        <v>0</v>
      </c>
      <c r="AU70" s="355">
        <v>0</v>
      </c>
      <c r="AV70" s="239">
        <f t="shared" ref="AV70:AV101" si="61">T70</f>
        <v>180</v>
      </c>
      <c r="AW70" s="355">
        <f t="shared" ref="AW70:AW101" si="62">U70</f>
        <v>0.46</v>
      </c>
      <c r="AX70" s="355" t="s">
        <v>14</v>
      </c>
      <c r="AY70" s="355" t="s">
        <v>15</v>
      </c>
      <c r="AZ70" s="355" t="s">
        <v>14</v>
      </c>
      <c r="BA70" s="355" t="s">
        <v>15</v>
      </c>
      <c r="BB70" s="355">
        <v>0</v>
      </c>
      <c r="BC70" s="355">
        <v>0</v>
      </c>
      <c r="BD70" s="355">
        <f t="shared" si="25"/>
        <v>1</v>
      </c>
      <c r="BE70" s="355">
        <f t="shared" ref="BE70:BE101" si="63">M70</f>
        <v>0</v>
      </c>
      <c r="BF70" s="355">
        <f t="shared" ref="BF70:BF101" si="64">V70+W70</f>
        <v>11200</v>
      </c>
      <c r="BG70" s="355">
        <v>1</v>
      </c>
      <c r="BH70" s="355">
        <v>1</v>
      </c>
      <c r="BI70" s="355">
        <v>1</v>
      </c>
      <c r="BJ70" s="355"/>
      <c r="BK70" s="355">
        <v>1</v>
      </c>
      <c r="BL70" s="355">
        <v>1</v>
      </c>
      <c r="BM70" s="355">
        <f t="shared" ref="BM70:BM101" si="65">V70</f>
        <v>400</v>
      </c>
      <c r="BN70" s="355">
        <f t="shared" ref="BN70:BN133" si="66">BF70</f>
        <v>11200</v>
      </c>
      <c r="BO70" s="355">
        <v>0</v>
      </c>
    </row>
    <row r="71" spans="1:67" s="359" customFormat="1" ht="12" customHeight="1" x14ac:dyDescent="0.2">
      <c r="A71" s="345" t="str">
        <f t="shared" si="48"/>
        <v>610218012</v>
      </c>
      <c r="B71" s="346">
        <v>6.1</v>
      </c>
      <c r="C71" s="347" t="s">
        <v>252</v>
      </c>
      <c r="D71" s="346" t="s">
        <v>181</v>
      </c>
      <c r="E71" s="348">
        <v>2</v>
      </c>
      <c r="F71" s="349">
        <v>1.35</v>
      </c>
      <c r="G71" s="346" t="s">
        <v>203</v>
      </c>
      <c r="H71" s="346">
        <f>'Wind Conditions'!$C$37</f>
        <v>34.9</v>
      </c>
      <c r="I71" s="477">
        <f>'Wind Conditions'!$D$40</f>
        <v>0.11573065902578797</v>
      </c>
      <c r="J71" s="350">
        <f>'Wind Conditions'!$C$41</f>
        <v>0.11</v>
      </c>
      <c r="K71" s="360" t="str">
        <f t="shared" si="43"/>
        <v>F</v>
      </c>
      <c r="L71" s="351">
        <f t="shared" si="47"/>
        <v>180</v>
      </c>
      <c r="M71" s="556">
        <f>0</f>
        <v>0</v>
      </c>
      <c r="N71" s="563" t="s">
        <v>206</v>
      </c>
      <c r="O71" s="264">
        <f>VLOOKUP(MOD(180-$L71,360),'Wave and Current Conditions'!$G$33:$I$44,2,TRUE)</f>
        <v>5.37</v>
      </c>
      <c r="P71" s="264">
        <f>VLOOKUP(MOD(180-$L71,360),'Wave and Current Conditions'!$G$33:$I$44,3,TRUE)</f>
        <v>11.9</v>
      </c>
      <c r="Q71" s="258">
        <f t="shared" si="26"/>
        <v>12</v>
      </c>
      <c r="R71" s="360">
        <f t="shared" si="49"/>
        <v>180</v>
      </c>
      <c r="S71" s="570" t="s">
        <v>205</v>
      </c>
      <c r="T71" s="359">
        <f t="shared" si="50"/>
        <v>180</v>
      </c>
      <c r="U71" s="353">
        <f>'Wave and Current Conditions'!$D$100</f>
        <v>0.46</v>
      </c>
      <c r="V71" s="346">
        <v>400</v>
      </c>
      <c r="W71" s="346">
        <v>10800</v>
      </c>
      <c r="X71" s="361">
        <v>0.01</v>
      </c>
      <c r="Y71" s="362"/>
      <c r="Z71" s="358"/>
      <c r="AA71" s="358"/>
      <c r="AB71" s="239" t="str">
        <f t="shared" si="51"/>
        <v>'610218012'</v>
      </c>
      <c r="AC71" s="356" t="str">
        <f t="shared" si="22"/>
        <v>'PAR'</v>
      </c>
      <c r="AD71" s="355">
        <f t="shared" si="52"/>
        <v>180</v>
      </c>
      <c r="AE71" s="355">
        <f t="shared" si="53"/>
        <v>34.9</v>
      </c>
      <c r="AF71" s="590">
        <f t="shared" ref="AF71:AF134" si="67">IF(I71="", -1,I71*H71)</f>
        <v>4.0389999999999997</v>
      </c>
      <c r="AG71" s="587" t="str">
        <f t="shared" ref="AG71:AG134" si="68">"'"&amp;G71&amp;"'"</f>
        <v>'EWM'</v>
      </c>
      <c r="AH71" s="580">
        <f t="shared" ref="AH71:AH134" si="69">J71</f>
        <v>0.11</v>
      </c>
      <c r="AI71" s="355">
        <f t="shared" si="23"/>
        <v>1</v>
      </c>
      <c r="AJ71" s="239" t="str">
        <f t="shared" si="54"/>
        <v>'F'</v>
      </c>
      <c r="AK71" s="355">
        <f t="shared" si="24"/>
        <v>10</v>
      </c>
      <c r="AL71" s="268">
        <f t="shared" si="55"/>
        <v>180</v>
      </c>
      <c r="AM71" s="357">
        <f t="shared" si="56"/>
        <v>5.37</v>
      </c>
      <c r="AN71" s="357">
        <f t="shared" si="57"/>
        <v>11.9</v>
      </c>
      <c r="AO71" s="355">
        <f t="shared" si="58"/>
        <v>2.4</v>
      </c>
      <c r="AP71" s="355">
        <f t="shared" si="59"/>
        <v>12</v>
      </c>
      <c r="AQ71" s="355">
        <v>0</v>
      </c>
      <c r="AR71" s="355">
        <v>15</v>
      </c>
      <c r="AS71" s="355">
        <f t="shared" si="60"/>
        <v>2.4</v>
      </c>
      <c r="AT71" s="355">
        <v>0</v>
      </c>
      <c r="AU71" s="355">
        <v>0</v>
      </c>
      <c r="AV71" s="239">
        <f t="shared" si="61"/>
        <v>180</v>
      </c>
      <c r="AW71" s="355">
        <f t="shared" si="62"/>
        <v>0.46</v>
      </c>
      <c r="AX71" s="355" t="s">
        <v>14</v>
      </c>
      <c r="AY71" s="355" t="s">
        <v>15</v>
      </c>
      <c r="AZ71" s="355" t="s">
        <v>14</v>
      </c>
      <c r="BA71" s="355" t="s">
        <v>15</v>
      </c>
      <c r="BB71" s="355">
        <v>0</v>
      </c>
      <c r="BC71" s="355">
        <v>0</v>
      </c>
      <c r="BD71" s="355">
        <f t="shared" si="25"/>
        <v>1</v>
      </c>
      <c r="BE71" s="355">
        <f t="shared" si="63"/>
        <v>0</v>
      </c>
      <c r="BF71" s="355">
        <f t="shared" si="64"/>
        <v>11200</v>
      </c>
      <c r="BG71" s="355">
        <v>1</v>
      </c>
      <c r="BH71" s="355">
        <v>1</v>
      </c>
      <c r="BI71" s="355">
        <v>1</v>
      </c>
      <c r="BJ71" s="355"/>
      <c r="BK71" s="355">
        <v>1</v>
      </c>
      <c r="BL71" s="355">
        <v>1</v>
      </c>
      <c r="BM71" s="355">
        <f t="shared" si="65"/>
        <v>400</v>
      </c>
      <c r="BN71" s="355">
        <f t="shared" si="66"/>
        <v>11200</v>
      </c>
      <c r="BO71" s="355">
        <v>0</v>
      </c>
    </row>
    <row r="72" spans="1:67" s="352" customFormat="1" ht="12" customHeight="1" x14ac:dyDescent="0.2">
      <c r="A72" s="345" t="str">
        <f t="shared" si="48"/>
        <v>610200013</v>
      </c>
      <c r="B72" s="346">
        <v>6.1</v>
      </c>
      <c r="C72" s="347" t="s">
        <v>252</v>
      </c>
      <c r="D72" s="346" t="s">
        <v>181</v>
      </c>
      <c r="E72" s="348">
        <v>2</v>
      </c>
      <c r="F72" s="349">
        <v>1.35</v>
      </c>
      <c r="G72" s="346" t="s">
        <v>203</v>
      </c>
      <c r="H72" s="346">
        <f>'Wind Conditions'!$C$37</f>
        <v>34.9</v>
      </c>
      <c r="I72" s="477">
        <f>'Wind Conditions'!$D$40</f>
        <v>0.11573065902578797</v>
      </c>
      <c r="J72" s="350">
        <f>'Wind Conditions'!$C$41</f>
        <v>0.11</v>
      </c>
      <c r="K72" s="346" t="str">
        <f t="shared" si="43"/>
        <v>A</v>
      </c>
      <c r="L72" s="351">
        <f>'Wave and Current Conditions'!$D$74</f>
        <v>0</v>
      </c>
      <c r="M72" s="556">
        <f>0</f>
        <v>0</v>
      </c>
      <c r="N72" s="562" t="s">
        <v>206</v>
      </c>
      <c r="O72" s="264">
        <f>VLOOKUP(MOD(180-$L72,360),'Wave and Current Conditions'!$G$33:$I$44,2,TRUE)</f>
        <v>5.69</v>
      </c>
      <c r="P72" s="264">
        <f>VLOOKUP(MOD(180-$L72,360),'Wave and Current Conditions'!$G$33:$I$44,3,TRUE)</f>
        <v>11.9</v>
      </c>
      <c r="Q72" s="258">
        <f t="shared" si="26"/>
        <v>13</v>
      </c>
      <c r="R72" s="346">
        <f t="shared" si="49"/>
        <v>0</v>
      </c>
      <c r="S72" s="570" t="s">
        <v>205</v>
      </c>
      <c r="T72" s="352">
        <f t="shared" si="50"/>
        <v>0</v>
      </c>
      <c r="U72" s="353">
        <f>'Wave and Current Conditions'!$D$100</f>
        <v>0.46</v>
      </c>
      <c r="V72" s="346">
        <v>400</v>
      </c>
      <c r="W72" s="346">
        <v>10800</v>
      </c>
      <c r="X72" s="349">
        <v>0.01</v>
      </c>
      <c r="Y72" s="354"/>
      <c r="Z72" s="355"/>
      <c r="AA72" s="355"/>
      <c r="AB72" s="239" t="str">
        <f t="shared" si="51"/>
        <v>'610200013'</v>
      </c>
      <c r="AC72" s="356" t="str">
        <f t="shared" ref="AC72:AC135" si="70">AC71</f>
        <v>'PAR'</v>
      </c>
      <c r="AD72" s="355">
        <f t="shared" si="52"/>
        <v>0</v>
      </c>
      <c r="AE72" s="355">
        <f t="shared" si="53"/>
        <v>34.9</v>
      </c>
      <c r="AF72" s="590">
        <f t="shared" si="67"/>
        <v>4.0389999999999997</v>
      </c>
      <c r="AG72" s="587" t="str">
        <f t="shared" si="68"/>
        <v>'EWM'</v>
      </c>
      <c r="AH72" s="580">
        <f t="shared" si="69"/>
        <v>0.11</v>
      </c>
      <c r="AI72" s="355">
        <f t="shared" ref="AI72:AI135" si="71">AI71</f>
        <v>1</v>
      </c>
      <c r="AJ72" s="239" t="str">
        <f t="shared" si="54"/>
        <v>'A'</v>
      </c>
      <c r="AK72" s="355">
        <f t="shared" ref="AK72:AK135" si="72">AK71</f>
        <v>10</v>
      </c>
      <c r="AL72" s="268">
        <f t="shared" si="55"/>
        <v>0</v>
      </c>
      <c r="AM72" s="357">
        <f t="shared" si="56"/>
        <v>5.69</v>
      </c>
      <c r="AN72" s="357">
        <f t="shared" si="57"/>
        <v>11.9</v>
      </c>
      <c r="AO72" s="355">
        <f t="shared" si="58"/>
        <v>2.4</v>
      </c>
      <c r="AP72" s="355">
        <f t="shared" si="59"/>
        <v>13</v>
      </c>
      <c r="AQ72" s="355">
        <v>0</v>
      </c>
      <c r="AR72" s="355">
        <v>15</v>
      </c>
      <c r="AS72" s="355">
        <f t="shared" si="60"/>
        <v>2.4</v>
      </c>
      <c r="AT72" s="355">
        <v>0</v>
      </c>
      <c r="AU72" s="355">
        <v>0</v>
      </c>
      <c r="AV72" s="239">
        <f t="shared" si="61"/>
        <v>0</v>
      </c>
      <c r="AW72" s="355">
        <f t="shared" si="62"/>
        <v>0.46</v>
      </c>
      <c r="AX72" s="355" t="s">
        <v>14</v>
      </c>
      <c r="AY72" s="355" t="s">
        <v>15</v>
      </c>
      <c r="AZ72" s="355" t="s">
        <v>14</v>
      </c>
      <c r="BA72" s="355" t="s">
        <v>15</v>
      </c>
      <c r="BB72" s="355">
        <v>0</v>
      </c>
      <c r="BC72" s="355">
        <v>0</v>
      </c>
      <c r="BD72" s="355">
        <f t="shared" ref="BD72:BD135" si="73">BD71</f>
        <v>1</v>
      </c>
      <c r="BE72" s="355">
        <f t="shared" si="63"/>
        <v>0</v>
      </c>
      <c r="BF72" s="355">
        <f t="shared" si="64"/>
        <v>11200</v>
      </c>
      <c r="BG72" s="355">
        <v>1</v>
      </c>
      <c r="BH72" s="355">
        <v>1</v>
      </c>
      <c r="BI72" s="355">
        <v>1</v>
      </c>
      <c r="BJ72" s="355"/>
      <c r="BK72" s="355">
        <v>1</v>
      </c>
      <c r="BL72" s="355">
        <v>1</v>
      </c>
      <c r="BM72" s="355">
        <f t="shared" si="65"/>
        <v>400</v>
      </c>
      <c r="BN72" s="355">
        <f t="shared" si="66"/>
        <v>11200</v>
      </c>
      <c r="BO72" s="355">
        <v>0</v>
      </c>
    </row>
    <row r="73" spans="1:67" s="352" customFormat="1" ht="12" customHeight="1" x14ac:dyDescent="0.2">
      <c r="A73" s="345" t="str">
        <f t="shared" si="48"/>
        <v>610200014</v>
      </c>
      <c r="B73" s="346">
        <v>6.1</v>
      </c>
      <c r="C73" s="347" t="s">
        <v>252</v>
      </c>
      <c r="D73" s="346" t="s">
        <v>181</v>
      </c>
      <c r="E73" s="348">
        <v>2</v>
      </c>
      <c r="F73" s="349">
        <v>1.35</v>
      </c>
      <c r="G73" s="346" t="s">
        <v>203</v>
      </c>
      <c r="H73" s="346">
        <f>'Wind Conditions'!$C$37</f>
        <v>34.9</v>
      </c>
      <c r="I73" s="477">
        <f>'Wind Conditions'!$D$40</f>
        <v>0.11573065902578797</v>
      </c>
      <c r="J73" s="350">
        <f>'Wind Conditions'!$C$41</f>
        <v>0.11</v>
      </c>
      <c r="K73" s="346" t="str">
        <f t="shared" si="43"/>
        <v>B</v>
      </c>
      <c r="L73" s="351">
        <f>L72</f>
        <v>0</v>
      </c>
      <c r="M73" s="556">
        <f>0</f>
        <v>0</v>
      </c>
      <c r="N73" s="562" t="s">
        <v>206</v>
      </c>
      <c r="O73" s="264">
        <f>VLOOKUP(MOD(180-$L73,360),'Wave and Current Conditions'!$G$33:$I$44,2,TRUE)</f>
        <v>5.69</v>
      </c>
      <c r="P73" s="264">
        <f>VLOOKUP(MOD(180-$L73,360),'Wave and Current Conditions'!$G$33:$I$44,3,TRUE)</f>
        <v>11.9</v>
      </c>
      <c r="Q73" s="258">
        <f t="shared" si="26"/>
        <v>14</v>
      </c>
      <c r="R73" s="346">
        <f t="shared" si="49"/>
        <v>0</v>
      </c>
      <c r="S73" s="570" t="s">
        <v>205</v>
      </c>
      <c r="T73" s="352">
        <f t="shared" si="50"/>
        <v>0</v>
      </c>
      <c r="U73" s="353">
        <f>'Wave and Current Conditions'!$D$100</f>
        <v>0.46</v>
      </c>
      <c r="V73" s="346">
        <v>400</v>
      </c>
      <c r="W73" s="346">
        <v>10800</v>
      </c>
      <c r="X73" s="349">
        <v>0.01</v>
      </c>
      <c r="Y73" s="354"/>
      <c r="Z73" s="355"/>
      <c r="AA73" s="355"/>
      <c r="AB73" s="239" t="str">
        <f t="shared" si="51"/>
        <v>'610200014'</v>
      </c>
      <c r="AC73" s="356" t="str">
        <f t="shared" si="70"/>
        <v>'PAR'</v>
      </c>
      <c r="AD73" s="355">
        <f t="shared" si="52"/>
        <v>0</v>
      </c>
      <c r="AE73" s="355">
        <f t="shared" si="53"/>
        <v>34.9</v>
      </c>
      <c r="AF73" s="590">
        <f t="shared" si="67"/>
        <v>4.0389999999999997</v>
      </c>
      <c r="AG73" s="587" t="str">
        <f t="shared" si="68"/>
        <v>'EWM'</v>
      </c>
      <c r="AH73" s="580">
        <f t="shared" si="69"/>
        <v>0.11</v>
      </c>
      <c r="AI73" s="355">
        <f t="shared" si="71"/>
        <v>1</v>
      </c>
      <c r="AJ73" s="239" t="str">
        <f t="shared" si="54"/>
        <v>'B'</v>
      </c>
      <c r="AK73" s="355">
        <f t="shared" si="72"/>
        <v>10</v>
      </c>
      <c r="AL73" s="268">
        <f t="shared" si="55"/>
        <v>0</v>
      </c>
      <c r="AM73" s="357">
        <f t="shared" si="56"/>
        <v>5.69</v>
      </c>
      <c r="AN73" s="357">
        <f t="shared" si="57"/>
        <v>11.9</v>
      </c>
      <c r="AO73" s="355">
        <f t="shared" si="58"/>
        <v>2.4</v>
      </c>
      <c r="AP73" s="355">
        <f t="shared" si="59"/>
        <v>14</v>
      </c>
      <c r="AQ73" s="355">
        <v>0</v>
      </c>
      <c r="AR73" s="355">
        <v>15</v>
      </c>
      <c r="AS73" s="355">
        <f t="shared" si="60"/>
        <v>2.4</v>
      </c>
      <c r="AT73" s="355">
        <v>0</v>
      </c>
      <c r="AU73" s="355">
        <v>0</v>
      </c>
      <c r="AV73" s="239">
        <f t="shared" si="61"/>
        <v>0</v>
      </c>
      <c r="AW73" s="355">
        <f t="shared" si="62"/>
        <v>0.46</v>
      </c>
      <c r="AX73" s="355" t="s">
        <v>14</v>
      </c>
      <c r="AY73" s="355" t="s">
        <v>15</v>
      </c>
      <c r="AZ73" s="355" t="s">
        <v>14</v>
      </c>
      <c r="BA73" s="355" t="s">
        <v>15</v>
      </c>
      <c r="BB73" s="355">
        <v>0</v>
      </c>
      <c r="BC73" s="355">
        <v>0</v>
      </c>
      <c r="BD73" s="355">
        <f t="shared" si="73"/>
        <v>1</v>
      </c>
      <c r="BE73" s="355">
        <f t="shared" si="63"/>
        <v>0</v>
      </c>
      <c r="BF73" s="355">
        <f t="shared" si="64"/>
        <v>11200</v>
      </c>
      <c r="BG73" s="355">
        <v>1</v>
      </c>
      <c r="BH73" s="355">
        <v>1</v>
      </c>
      <c r="BI73" s="355">
        <v>1</v>
      </c>
      <c r="BJ73" s="355"/>
      <c r="BK73" s="355">
        <v>1</v>
      </c>
      <c r="BL73" s="355">
        <v>1</v>
      </c>
      <c r="BM73" s="355">
        <f t="shared" si="65"/>
        <v>400</v>
      </c>
      <c r="BN73" s="355">
        <f t="shared" si="66"/>
        <v>11200</v>
      </c>
      <c r="BO73" s="355">
        <v>0</v>
      </c>
    </row>
    <row r="74" spans="1:67" s="359" customFormat="1" ht="12" customHeight="1" x14ac:dyDescent="0.2">
      <c r="A74" s="345" t="str">
        <f t="shared" si="48"/>
        <v>610200015</v>
      </c>
      <c r="B74" s="346">
        <v>6.1</v>
      </c>
      <c r="C74" s="347" t="s">
        <v>252</v>
      </c>
      <c r="D74" s="346" t="s">
        <v>181</v>
      </c>
      <c r="E74" s="348">
        <v>2</v>
      </c>
      <c r="F74" s="349">
        <v>1.35</v>
      </c>
      <c r="G74" s="346" t="s">
        <v>203</v>
      </c>
      <c r="H74" s="346">
        <f>'Wind Conditions'!$C$37</f>
        <v>34.9</v>
      </c>
      <c r="I74" s="477">
        <f>'Wind Conditions'!$D$40</f>
        <v>0.11573065902578797</v>
      </c>
      <c r="J74" s="350">
        <f>'Wind Conditions'!$C$41</f>
        <v>0.11</v>
      </c>
      <c r="K74" s="346" t="str">
        <f t="shared" si="43"/>
        <v>C</v>
      </c>
      <c r="L74" s="351">
        <f t="shared" ref="L74:L77" si="74">L73</f>
        <v>0</v>
      </c>
      <c r="M74" s="556">
        <f>0</f>
        <v>0</v>
      </c>
      <c r="N74" s="562" t="s">
        <v>206</v>
      </c>
      <c r="O74" s="264">
        <f>VLOOKUP(MOD(180-$L74,360),'Wave and Current Conditions'!$G$33:$I$44,2,TRUE)</f>
        <v>5.69</v>
      </c>
      <c r="P74" s="264">
        <f>VLOOKUP(MOD(180-$L74,360),'Wave and Current Conditions'!$G$33:$I$44,3,TRUE)</f>
        <v>11.9</v>
      </c>
      <c r="Q74" s="258">
        <f t="shared" si="26"/>
        <v>15</v>
      </c>
      <c r="R74" s="346">
        <f t="shared" si="49"/>
        <v>0</v>
      </c>
      <c r="S74" s="570" t="s">
        <v>205</v>
      </c>
      <c r="T74" s="352">
        <f t="shared" si="50"/>
        <v>0</v>
      </c>
      <c r="U74" s="353">
        <f>'Wave and Current Conditions'!$D$100</f>
        <v>0.46</v>
      </c>
      <c r="V74" s="346">
        <v>400</v>
      </c>
      <c r="W74" s="346">
        <v>10800</v>
      </c>
      <c r="X74" s="349">
        <v>0.01</v>
      </c>
      <c r="Y74" s="354"/>
      <c r="Z74" s="358"/>
      <c r="AA74" s="358"/>
      <c r="AB74" s="239" t="str">
        <f t="shared" si="51"/>
        <v>'610200015'</v>
      </c>
      <c r="AC74" s="356" t="str">
        <f t="shared" si="70"/>
        <v>'PAR'</v>
      </c>
      <c r="AD74" s="355">
        <f t="shared" si="52"/>
        <v>0</v>
      </c>
      <c r="AE74" s="355">
        <f t="shared" si="53"/>
        <v>34.9</v>
      </c>
      <c r="AF74" s="590">
        <f t="shared" si="67"/>
        <v>4.0389999999999997</v>
      </c>
      <c r="AG74" s="587" t="str">
        <f t="shared" si="68"/>
        <v>'EWM'</v>
      </c>
      <c r="AH74" s="580">
        <f t="shared" si="69"/>
        <v>0.11</v>
      </c>
      <c r="AI74" s="355">
        <f t="shared" si="71"/>
        <v>1</v>
      </c>
      <c r="AJ74" s="239" t="str">
        <f t="shared" si="54"/>
        <v>'C'</v>
      </c>
      <c r="AK74" s="355">
        <f t="shared" si="72"/>
        <v>10</v>
      </c>
      <c r="AL74" s="268">
        <f t="shared" si="55"/>
        <v>0</v>
      </c>
      <c r="AM74" s="357">
        <f t="shared" si="56"/>
        <v>5.69</v>
      </c>
      <c r="AN74" s="357">
        <f t="shared" si="57"/>
        <v>11.9</v>
      </c>
      <c r="AO74" s="355">
        <f t="shared" si="58"/>
        <v>2.4</v>
      </c>
      <c r="AP74" s="355">
        <f t="shared" si="59"/>
        <v>15</v>
      </c>
      <c r="AQ74" s="355">
        <v>0</v>
      </c>
      <c r="AR74" s="355">
        <v>15</v>
      </c>
      <c r="AS74" s="355">
        <f t="shared" si="60"/>
        <v>2.4</v>
      </c>
      <c r="AT74" s="355">
        <v>0</v>
      </c>
      <c r="AU74" s="355">
        <v>0</v>
      </c>
      <c r="AV74" s="239">
        <f t="shared" si="61"/>
        <v>0</v>
      </c>
      <c r="AW74" s="355">
        <f t="shared" si="62"/>
        <v>0.46</v>
      </c>
      <c r="AX74" s="355" t="s">
        <v>14</v>
      </c>
      <c r="AY74" s="355" t="s">
        <v>15</v>
      </c>
      <c r="AZ74" s="355" t="s">
        <v>14</v>
      </c>
      <c r="BA74" s="355" t="s">
        <v>15</v>
      </c>
      <c r="BB74" s="355">
        <v>0</v>
      </c>
      <c r="BC74" s="355">
        <v>0</v>
      </c>
      <c r="BD74" s="355">
        <f t="shared" si="73"/>
        <v>1</v>
      </c>
      <c r="BE74" s="355">
        <f t="shared" si="63"/>
        <v>0</v>
      </c>
      <c r="BF74" s="355">
        <f t="shared" si="64"/>
        <v>11200</v>
      </c>
      <c r="BG74" s="355">
        <v>1</v>
      </c>
      <c r="BH74" s="355">
        <v>1</v>
      </c>
      <c r="BI74" s="355">
        <v>1</v>
      </c>
      <c r="BJ74" s="355"/>
      <c r="BK74" s="355">
        <v>1</v>
      </c>
      <c r="BL74" s="355">
        <v>1</v>
      </c>
      <c r="BM74" s="355">
        <f t="shared" si="65"/>
        <v>400</v>
      </c>
      <c r="BN74" s="355">
        <f t="shared" si="66"/>
        <v>11200</v>
      </c>
      <c r="BO74" s="355">
        <v>0</v>
      </c>
    </row>
    <row r="75" spans="1:67" s="352" customFormat="1" ht="12" customHeight="1" x14ac:dyDescent="0.2">
      <c r="A75" s="345" t="str">
        <f t="shared" si="48"/>
        <v>610200016</v>
      </c>
      <c r="B75" s="346">
        <v>6.1</v>
      </c>
      <c r="C75" s="347" t="s">
        <v>252</v>
      </c>
      <c r="D75" s="346" t="s">
        <v>181</v>
      </c>
      <c r="E75" s="348">
        <v>2</v>
      </c>
      <c r="F75" s="349">
        <v>1.35</v>
      </c>
      <c r="G75" s="346" t="s">
        <v>203</v>
      </c>
      <c r="H75" s="346">
        <f>'Wind Conditions'!$C$37</f>
        <v>34.9</v>
      </c>
      <c r="I75" s="477">
        <f>'Wind Conditions'!$D$40</f>
        <v>0.11573065902578797</v>
      </c>
      <c r="J75" s="350">
        <f>'Wind Conditions'!$C$41</f>
        <v>0.11</v>
      </c>
      <c r="K75" s="346" t="str">
        <f t="shared" si="43"/>
        <v>D</v>
      </c>
      <c r="L75" s="351">
        <f t="shared" si="74"/>
        <v>0</v>
      </c>
      <c r="M75" s="556">
        <f>0</f>
        <v>0</v>
      </c>
      <c r="N75" s="562" t="s">
        <v>206</v>
      </c>
      <c r="O75" s="264">
        <f>VLOOKUP(MOD(180-$L75,360),'Wave and Current Conditions'!$G$33:$I$44,2,TRUE)</f>
        <v>5.69</v>
      </c>
      <c r="P75" s="264">
        <f>VLOOKUP(MOD(180-$L75,360),'Wave and Current Conditions'!$G$33:$I$44,3,TRUE)</f>
        <v>11.9</v>
      </c>
      <c r="Q75" s="258">
        <f t="shared" si="26"/>
        <v>16</v>
      </c>
      <c r="R75" s="346">
        <f t="shared" si="49"/>
        <v>0</v>
      </c>
      <c r="S75" s="570" t="s">
        <v>205</v>
      </c>
      <c r="T75" s="352">
        <f t="shared" si="50"/>
        <v>0</v>
      </c>
      <c r="U75" s="353">
        <f>'Wave and Current Conditions'!$D$100</f>
        <v>0.46</v>
      </c>
      <c r="V75" s="346">
        <v>400</v>
      </c>
      <c r="W75" s="346">
        <v>10800</v>
      </c>
      <c r="X75" s="349">
        <v>0.01</v>
      </c>
      <c r="Y75" s="354"/>
      <c r="Z75" s="355"/>
      <c r="AA75" s="355"/>
      <c r="AB75" s="239" t="str">
        <f t="shared" si="51"/>
        <v>'610200016'</v>
      </c>
      <c r="AC75" s="356" t="str">
        <f t="shared" si="70"/>
        <v>'PAR'</v>
      </c>
      <c r="AD75" s="355">
        <f t="shared" si="52"/>
        <v>0</v>
      </c>
      <c r="AE75" s="355">
        <f t="shared" si="53"/>
        <v>34.9</v>
      </c>
      <c r="AF75" s="590">
        <f t="shared" si="67"/>
        <v>4.0389999999999997</v>
      </c>
      <c r="AG75" s="587" t="str">
        <f t="shared" si="68"/>
        <v>'EWM'</v>
      </c>
      <c r="AH75" s="580">
        <f t="shared" si="69"/>
        <v>0.11</v>
      </c>
      <c r="AI75" s="355">
        <f t="shared" si="71"/>
        <v>1</v>
      </c>
      <c r="AJ75" s="239" t="str">
        <f t="shared" si="54"/>
        <v>'D'</v>
      </c>
      <c r="AK75" s="355">
        <f t="shared" si="72"/>
        <v>10</v>
      </c>
      <c r="AL75" s="268">
        <f t="shared" si="55"/>
        <v>0</v>
      </c>
      <c r="AM75" s="357">
        <f t="shared" si="56"/>
        <v>5.69</v>
      </c>
      <c r="AN75" s="357">
        <f t="shared" si="57"/>
        <v>11.9</v>
      </c>
      <c r="AO75" s="355">
        <f t="shared" si="58"/>
        <v>2.4</v>
      </c>
      <c r="AP75" s="355">
        <f t="shared" si="59"/>
        <v>16</v>
      </c>
      <c r="AQ75" s="355">
        <v>0</v>
      </c>
      <c r="AR75" s="355">
        <v>15</v>
      </c>
      <c r="AS75" s="355">
        <f t="shared" si="60"/>
        <v>2.4</v>
      </c>
      <c r="AT75" s="355">
        <v>0</v>
      </c>
      <c r="AU75" s="355">
        <v>0</v>
      </c>
      <c r="AV75" s="239">
        <f t="shared" si="61"/>
        <v>0</v>
      </c>
      <c r="AW75" s="355">
        <f t="shared" si="62"/>
        <v>0.46</v>
      </c>
      <c r="AX75" s="355" t="s">
        <v>14</v>
      </c>
      <c r="AY75" s="355" t="s">
        <v>15</v>
      </c>
      <c r="AZ75" s="355" t="s">
        <v>14</v>
      </c>
      <c r="BA75" s="355" t="s">
        <v>15</v>
      </c>
      <c r="BB75" s="355">
        <v>0</v>
      </c>
      <c r="BC75" s="355">
        <v>0</v>
      </c>
      <c r="BD75" s="355">
        <f t="shared" si="73"/>
        <v>1</v>
      </c>
      <c r="BE75" s="355">
        <f t="shared" si="63"/>
        <v>0</v>
      </c>
      <c r="BF75" s="355">
        <f t="shared" si="64"/>
        <v>11200</v>
      </c>
      <c r="BG75" s="355">
        <v>1</v>
      </c>
      <c r="BH75" s="355">
        <v>1</v>
      </c>
      <c r="BI75" s="355">
        <v>1</v>
      </c>
      <c r="BJ75" s="355"/>
      <c r="BK75" s="355">
        <v>1</v>
      </c>
      <c r="BL75" s="355">
        <v>1</v>
      </c>
      <c r="BM75" s="355">
        <f t="shared" si="65"/>
        <v>400</v>
      </c>
      <c r="BN75" s="355">
        <f t="shared" si="66"/>
        <v>11200</v>
      </c>
      <c r="BO75" s="355">
        <v>0</v>
      </c>
    </row>
    <row r="76" spans="1:67" s="352" customFormat="1" ht="12" customHeight="1" x14ac:dyDescent="0.2">
      <c r="A76" s="345" t="str">
        <f t="shared" si="48"/>
        <v>610200017</v>
      </c>
      <c r="B76" s="346">
        <v>6.1</v>
      </c>
      <c r="C76" s="347" t="s">
        <v>252</v>
      </c>
      <c r="D76" s="346" t="s">
        <v>181</v>
      </c>
      <c r="E76" s="348">
        <v>2</v>
      </c>
      <c r="F76" s="349">
        <v>1.35</v>
      </c>
      <c r="G76" s="346" t="s">
        <v>203</v>
      </c>
      <c r="H76" s="346">
        <f>'Wind Conditions'!$C$37</f>
        <v>34.9</v>
      </c>
      <c r="I76" s="477">
        <f>'Wind Conditions'!$D$40</f>
        <v>0.11573065902578797</v>
      </c>
      <c r="J76" s="350">
        <f>'Wind Conditions'!$C$41</f>
        <v>0.11</v>
      </c>
      <c r="K76" s="346" t="str">
        <f t="shared" si="43"/>
        <v>E</v>
      </c>
      <c r="L76" s="351">
        <f t="shared" si="74"/>
        <v>0</v>
      </c>
      <c r="M76" s="556">
        <f>0</f>
        <v>0</v>
      </c>
      <c r="N76" s="562" t="s">
        <v>206</v>
      </c>
      <c r="O76" s="264">
        <f>VLOOKUP(MOD(180-$L76,360),'Wave and Current Conditions'!$G$33:$I$44,2,TRUE)</f>
        <v>5.69</v>
      </c>
      <c r="P76" s="264">
        <f>VLOOKUP(MOD(180-$L76,360),'Wave and Current Conditions'!$G$33:$I$44,3,TRUE)</f>
        <v>11.9</v>
      </c>
      <c r="Q76" s="258">
        <f t="shared" si="26"/>
        <v>17</v>
      </c>
      <c r="R76" s="346">
        <f t="shared" si="49"/>
        <v>0</v>
      </c>
      <c r="S76" s="570" t="s">
        <v>205</v>
      </c>
      <c r="T76" s="352">
        <f t="shared" si="50"/>
        <v>0</v>
      </c>
      <c r="U76" s="353">
        <f>'Wave and Current Conditions'!$D$100</f>
        <v>0.46</v>
      </c>
      <c r="V76" s="346">
        <v>400</v>
      </c>
      <c r="W76" s="346">
        <v>10800</v>
      </c>
      <c r="X76" s="349">
        <v>0.01</v>
      </c>
      <c r="Y76" s="354"/>
      <c r="Z76" s="355"/>
      <c r="AA76" s="355"/>
      <c r="AB76" s="239" t="str">
        <f t="shared" si="51"/>
        <v>'610200017'</v>
      </c>
      <c r="AC76" s="356" t="str">
        <f t="shared" si="70"/>
        <v>'PAR'</v>
      </c>
      <c r="AD76" s="355">
        <f t="shared" si="52"/>
        <v>0</v>
      </c>
      <c r="AE76" s="355">
        <f t="shared" si="53"/>
        <v>34.9</v>
      </c>
      <c r="AF76" s="590">
        <f t="shared" si="67"/>
        <v>4.0389999999999997</v>
      </c>
      <c r="AG76" s="587" t="str">
        <f t="shared" si="68"/>
        <v>'EWM'</v>
      </c>
      <c r="AH76" s="580">
        <f t="shared" si="69"/>
        <v>0.11</v>
      </c>
      <c r="AI76" s="355">
        <f t="shared" si="71"/>
        <v>1</v>
      </c>
      <c r="AJ76" s="239" t="str">
        <f t="shared" si="54"/>
        <v>'E'</v>
      </c>
      <c r="AK76" s="355">
        <f t="shared" si="72"/>
        <v>10</v>
      </c>
      <c r="AL76" s="268">
        <f t="shared" si="55"/>
        <v>0</v>
      </c>
      <c r="AM76" s="357">
        <f t="shared" si="56"/>
        <v>5.69</v>
      </c>
      <c r="AN76" s="357">
        <f t="shared" si="57"/>
        <v>11.9</v>
      </c>
      <c r="AO76" s="355">
        <f t="shared" si="58"/>
        <v>2.4</v>
      </c>
      <c r="AP76" s="355">
        <f t="shared" si="59"/>
        <v>17</v>
      </c>
      <c r="AQ76" s="355">
        <v>0</v>
      </c>
      <c r="AR76" s="355">
        <v>15</v>
      </c>
      <c r="AS76" s="355">
        <f t="shared" si="60"/>
        <v>2.4</v>
      </c>
      <c r="AT76" s="355">
        <v>0</v>
      </c>
      <c r="AU76" s="355">
        <v>0</v>
      </c>
      <c r="AV76" s="239">
        <f t="shared" si="61"/>
        <v>0</v>
      </c>
      <c r="AW76" s="355">
        <f t="shared" si="62"/>
        <v>0.46</v>
      </c>
      <c r="AX76" s="355" t="s">
        <v>14</v>
      </c>
      <c r="AY76" s="355" t="s">
        <v>15</v>
      </c>
      <c r="AZ76" s="355" t="s">
        <v>14</v>
      </c>
      <c r="BA76" s="355" t="s">
        <v>15</v>
      </c>
      <c r="BB76" s="355">
        <v>0</v>
      </c>
      <c r="BC76" s="355">
        <v>0</v>
      </c>
      <c r="BD76" s="355">
        <f t="shared" si="73"/>
        <v>1</v>
      </c>
      <c r="BE76" s="355">
        <f t="shared" si="63"/>
        <v>0</v>
      </c>
      <c r="BF76" s="355">
        <f t="shared" si="64"/>
        <v>11200</v>
      </c>
      <c r="BG76" s="355">
        <v>1</v>
      </c>
      <c r="BH76" s="355">
        <v>1</v>
      </c>
      <c r="BI76" s="355">
        <v>1</v>
      </c>
      <c r="BJ76" s="355"/>
      <c r="BK76" s="355">
        <v>1</v>
      </c>
      <c r="BL76" s="355">
        <v>1</v>
      </c>
      <c r="BM76" s="355">
        <f t="shared" si="65"/>
        <v>400</v>
      </c>
      <c r="BN76" s="355">
        <f t="shared" si="66"/>
        <v>11200</v>
      </c>
      <c r="BO76" s="355">
        <v>0</v>
      </c>
    </row>
    <row r="77" spans="1:67" s="359" customFormat="1" ht="12" customHeight="1" x14ac:dyDescent="0.2">
      <c r="A77" s="345" t="str">
        <f t="shared" si="48"/>
        <v>610200018</v>
      </c>
      <c r="B77" s="346">
        <v>6.1</v>
      </c>
      <c r="C77" s="347" t="s">
        <v>252</v>
      </c>
      <c r="D77" s="346" t="s">
        <v>181</v>
      </c>
      <c r="E77" s="348">
        <v>2</v>
      </c>
      <c r="F77" s="349">
        <v>1.35</v>
      </c>
      <c r="G77" s="346" t="s">
        <v>203</v>
      </c>
      <c r="H77" s="346">
        <f>'Wind Conditions'!$C$37</f>
        <v>34.9</v>
      </c>
      <c r="I77" s="477">
        <f>'Wind Conditions'!$D$40</f>
        <v>0.11573065902578797</v>
      </c>
      <c r="J77" s="350">
        <f>'Wind Conditions'!$C$41</f>
        <v>0.11</v>
      </c>
      <c r="K77" s="360" t="str">
        <f t="shared" si="43"/>
        <v>F</v>
      </c>
      <c r="L77" s="351">
        <f t="shared" si="74"/>
        <v>0</v>
      </c>
      <c r="M77" s="556">
        <f>0</f>
        <v>0</v>
      </c>
      <c r="N77" s="563" t="s">
        <v>206</v>
      </c>
      <c r="O77" s="264">
        <f>VLOOKUP(MOD(180-$L77,360),'Wave and Current Conditions'!$G$33:$I$44,2,TRUE)</f>
        <v>5.69</v>
      </c>
      <c r="P77" s="264">
        <f>VLOOKUP(MOD(180-$L77,360),'Wave and Current Conditions'!$G$33:$I$44,3,TRUE)</f>
        <v>11.9</v>
      </c>
      <c r="Q77" s="258">
        <f t="shared" si="26"/>
        <v>18</v>
      </c>
      <c r="R77" s="360">
        <f t="shared" si="49"/>
        <v>0</v>
      </c>
      <c r="S77" s="570" t="s">
        <v>205</v>
      </c>
      <c r="T77" s="359">
        <f t="shared" si="50"/>
        <v>0</v>
      </c>
      <c r="U77" s="353">
        <f>'Wave and Current Conditions'!$D$100</f>
        <v>0.46</v>
      </c>
      <c r="V77" s="346">
        <v>400</v>
      </c>
      <c r="W77" s="346">
        <v>10800</v>
      </c>
      <c r="X77" s="361">
        <v>0.01</v>
      </c>
      <c r="Y77" s="362"/>
      <c r="Z77" s="358"/>
      <c r="AA77" s="358"/>
      <c r="AB77" s="239" t="str">
        <f t="shared" si="51"/>
        <v>'610200018'</v>
      </c>
      <c r="AC77" s="356" t="str">
        <f t="shared" si="70"/>
        <v>'PAR'</v>
      </c>
      <c r="AD77" s="355">
        <f t="shared" si="52"/>
        <v>0</v>
      </c>
      <c r="AE77" s="355">
        <f t="shared" si="53"/>
        <v>34.9</v>
      </c>
      <c r="AF77" s="590">
        <f t="shared" si="67"/>
        <v>4.0389999999999997</v>
      </c>
      <c r="AG77" s="587" t="str">
        <f t="shared" si="68"/>
        <v>'EWM'</v>
      </c>
      <c r="AH77" s="580">
        <f t="shared" si="69"/>
        <v>0.11</v>
      </c>
      <c r="AI77" s="355">
        <f t="shared" si="71"/>
        <v>1</v>
      </c>
      <c r="AJ77" s="239" t="str">
        <f t="shared" si="54"/>
        <v>'F'</v>
      </c>
      <c r="AK77" s="355">
        <f t="shared" si="72"/>
        <v>10</v>
      </c>
      <c r="AL77" s="268">
        <f t="shared" si="55"/>
        <v>0</v>
      </c>
      <c r="AM77" s="357">
        <f t="shared" si="56"/>
        <v>5.69</v>
      </c>
      <c r="AN77" s="357">
        <f t="shared" si="57"/>
        <v>11.9</v>
      </c>
      <c r="AO77" s="355">
        <f t="shared" si="58"/>
        <v>2.4</v>
      </c>
      <c r="AP77" s="355">
        <f t="shared" si="59"/>
        <v>18</v>
      </c>
      <c r="AQ77" s="355">
        <v>0</v>
      </c>
      <c r="AR77" s="355">
        <v>15</v>
      </c>
      <c r="AS77" s="355">
        <f t="shared" si="60"/>
        <v>2.4</v>
      </c>
      <c r="AT77" s="355">
        <v>0</v>
      </c>
      <c r="AU77" s="355">
        <v>0</v>
      </c>
      <c r="AV77" s="239">
        <f t="shared" si="61"/>
        <v>0</v>
      </c>
      <c r="AW77" s="355">
        <f t="shared" si="62"/>
        <v>0.46</v>
      </c>
      <c r="AX77" s="355" t="s">
        <v>14</v>
      </c>
      <c r="AY77" s="355" t="s">
        <v>15</v>
      </c>
      <c r="AZ77" s="355" t="s">
        <v>14</v>
      </c>
      <c r="BA77" s="355" t="s">
        <v>15</v>
      </c>
      <c r="BB77" s="355">
        <v>0</v>
      </c>
      <c r="BC77" s="355">
        <v>0</v>
      </c>
      <c r="BD77" s="355">
        <f t="shared" si="73"/>
        <v>1</v>
      </c>
      <c r="BE77" s="355">
        <f t="shared" si="63"/>
        <v>0</v>
      </c>
      <c r="BF77" s="355">
        <f t="shared" si="64"/>
        <v>11200</v>
      </c>
      <c r="BG77" s="355">
        <v>1</v>
      </c>
      <c r="BH77" s="355">
        <v>1</v>
      </c>
      <c r="BI77" s="355">
        <v>1</v>
      </c>
      <c r="BJ77" s="355"/>
      <c r="BK77" s="355">
        <v>1</v>
      </c>
      <c r="BL77" s="355">
        <v>1</v>
      </c>
      <c r="BM77" s="355">
        <f t="shared" si="65"/>
        <v>400</v>
      </c>
      <c r="BN77" s="355">
        <f t="shared" si="66"/>
        <v>11200</v>
      </c>
      <c r="BO77" s="355">
        <v>0</v>
      </c>
    </row>
    <row r="78" spans="1:67" s="352" customFormat="1" ht="12" customHeight="1" x14ac:dyDescent="0.2">
      <c r="A78" s="345" t="str">
        <f t="shared" si="48"/>
        <v>610206001</v>
      </c>
      <c r="B78" s="346">
        <v>6.1</v>
      </c>
      <c r="C78" s="347" t="s">
        <v>252</v>
      </c>
      <c r="D78" s="346" t="s">
        <v>181</v>
      </c>
      <c r="E78" s="348">
        <v>2</v>
      </c>
      <c r="F78" s="349">
        <v>1.35</v>
      </c>
      <c r="G78" s="346" t="s">
        <v>203</v>
      </c>
      <c r="H78" s="346">
        <f>'Wind Conditions'!$C$37</f>
        <v>34.9</v>
      </c>
      <c r="I78" s="477">
        <f>'Wind Conditions'!$D$40</f>
        <v>0.11573065902578797</v>
      </c>
      <c r="J78" s="350">
        <f>'Wind Conditions'!$C$41</f>
        <v>0.11</v>
      </c>
      <c r="K78" s="346" t="str">
        <f t="shared" si="43"/>
        <v>A</v>
      </c>
      <c r="L78" s="351">
        <f>'Wave and Current Conditions'!$D$75</f>
        <v>60</v>
      </c>
      <c r="M78" s="556">
        <f>0</f>
        <v>0</v>
      </c>
      <c r="N78" s="562" t="s">
        <v>206</v>
      </c>
      <c r="O78" s="264">
        <f>VLOOKUP(MOD(180-$L78,360),'Wave and Current Conditions'!$G$33:$I$44,2,TRUE)</f>
        <v>5.37</v>
      </c>
      <c r="P78" s="264">
        <f>VLOOKUP(MOD(180-$L78,360),'Wave and Current Conditions'!$G$33:$I$44,3,TRUE)</f>
        <v>11.9</v>
      </c>
      <c r="Q78" s="258">
        <f t="shared" si="26"/>
        <v>1</v>
      </c>
      <c r="R78" s="346">
        <f t="shared" si="49"/>
        <v>60</v>
      </c>
      <c r="S78" s="570" t="s">
        <v>205</v>
      </c>
      <c r="T78" s="352">
        <f t="shared" si="50"/>
        <v>60</v>
      </c>
      <c r="U78" s="353">
        <f>'Wave and Current Conditions'!$D$100</f>
        <v>0.46</v>
      </c>
      <c r="V78" s="346">
        <v>400</v>
      </c>
      <c r="W78" s="346">
        <v>10800</v>
      </c>
      <c r="X78" s="349">
        <v>0.01</v>
      </c>
      <c r="Y78" s="354"/>
      <c r="Z78" s="355"/>
      <c r="AA78" s="355"/>
      <c r="AB78" s="239" t="str">
        <f t="shared" si="51"/>
        <v>'610206001'</v>
      </c>
      <c r="AC78" s="356" t="str">
        <f t="shared" si="70"/>
        <v>'PAR'</v>
      </c>
      <c r="AD78" s="355">
        <f t="shared" si="52"/>
        <v>60</v>
      </c>
      <c r="AE78" s="355">
        <f t="shared" si="53"/>
        <v>34.9</v>
      </c>
      <c r="AF78" s="590">
        <f t="shared" si="67"/>
        <v>4.0389999999999997</v>
      </c>
      <c r="AG78" s="587" t="str">
        <f t="shared" si="68"/>
        <v>'EWM'</v>
      </c>
      <c r="AH78" s="580">
        <f t="shared" si="69"/>
        <v>0.11</v>
      </c>
      <c r="AI78" s="355">
        <f t="shared" si="71"/>
        <v>1</v>
      </c>
      <c r="AJ78" s="239" t="str">
        <f t="shared" si="54"/>
        <v>'A'</v>
      </c>
      <c r="AK78" s="355">
        <f t="shared" si="72"/>
        <v>10</v>
      </c>
      <c r="AL78" s="268">
        <f t="shared" si="55"/>
        <v>60</v>
      </c>
      <c r="AM78" s="357">
        <f t="shared" si="56"/>
        <v>5.37</v>
      </c>
      <c r="AN78" s="357">
        <f t="shared" si="57"/>
        <v>11.9</v>
      </c>
      <c r="AO78" s="355">
        <f t="shared" si="58"/>
        <v>2.4</v>
      </c>
      <c r="AP78" s="355">
        <f t="shared" si="59"/>
        <v>1</v>
      </c>
      <c r="AQ78" s="355">
        <v>0</v>
      </c>
      <c r="AR78" s="355">
        <v>15</v>
      </c>
      <c r="AS78" s="355">
        <f t="shared" si="60"/>
        <v>2.4</v>
      </c>
      <c r="AT78" s="355">
        <v>0</v>
      </c>
      <c r="AU78" s="355">
        <v>0</v>
      </c>
      <c r="AV78" s="239">
        <f t="shared" si="61"/>
        <v>60</v>
      </c>
      <c r="AW78" s="355">
        <f t="shared" si="62"/>
        <v>0.46</v>
      </c>
      <c r="AX78" s="355" t="s">
        <v>14</v>
      </c>
      <c r="AY78" s="355" t="s">
        <v>15</v>
      </c>
      <c r="AZ78" s="355" t="s">
        <v>14</v>
      </c>
      <c r="BA78" s="355" t="s">
        <v>15</v>
      </c>
      <c r="BB78" s="355">
        <v>0</v>
      </c>
      <c r="BC78" s="355">
        <v>0</v>
      </c>
      <c r="BD78" s="355">
        <f t="shared" si="73"/>
        <v>1</v>
      </c>
      <c r="BE78" s="355">
        <f t="shared" si="63"/>
        <v>0</v>
      </c>
      <c r="BF78" s="355">
        <f t="shared" si="64"/>
        <v>11200</v>
      </c>
      <c r="BG78" s="355">
        <v>1</v>
      </c>
      <c r="BH78" s="355">
        <v>1</v>
      </c>
      <c r="BI78" s="355">
        <v>1</v>
      </c>
      <c r="BJ78" s="355"/>
      <c r="BK78" s="355">
        <v>1</v>
      </c>
      <c r="BL78" s="355">
        <v>1</v>
      </c>
      <c r="BM78" s="355">
        <f t="shared" si="65"/>
        <v>400</v>
      </c>
      <c r="BN78" s="355">
        <f t="shared" si="66"/>
        <v>11200</v>
      </c>
      <c r="BO78" s="355">
        <v>0</v>
      </c>
    </row>
    <row r="79" spans="1:67" s="352" customFormat="1" ht="12" customHeight="1" x14ac:dyDescent="0.2">
      <c r="A79" s="345" t="str">
        <f t="shared" si="48"/>
        <v>610206002</v>
      </c>
      <c r="B79" s="346">
        <v>6.1</v>
      </c>
      <c r="C79" s="347" t="s">
        <v>252</v>
      </c>
      <c r="D79" s="346" t="s">
        <v>181</v>
      </c>
      <c r="E79" s="348">
        <v>2</v>
      </c>
      <c r="F79" s="349">
        <v>1.35</v>
      </c>
      <c r="G79" s="346" t="s">
        <v>203</v>
      </c>
      <c r="H79" s="346">
        <f>'Wind Conditions'!$C$37</f>
        <v>34.9</v>
      </c>
      <c r="I79" s="477">
        <f>'Wind Conditions'!$D$40</f>
        <v>0.11573065902578797</v>
      </c>
      <c r="J79" s="350">
        <f>'Wind Conditions'!$C$41</f>
        <v>0.11</v>
      </c>
      <c r="K79" s="346" t="str">
        <f t="shared" si="43"/>
        <v>B</v>
      </c>
      <c r="L79" s="351">
        <f>L78</f>
        <v>60</v>
      </c>
      <c r="M79" s="556">
        <f>0</f>
        <v>0</v>
      </c>
      <c r="N79" s="562" t="s">
        <v>206</v>
      </c>
      <c r="O79" s="264">
        <f>VLOOKUP(MOD(180-$L79,360),'Wave and Current Conditions'!$G$33:$I$44,2,TRUE)</f>
        <v>5.37</v>
      </c>
      <c r="P79" s="264">
        <f>VLOOKUP(MOD(180-$L79,360),'Wave and Current Conditions'!$G$33:$I$44,3,TRUE)</f>
        <v>11.9</v>
      </c>
      <c r="Q79" s="258">
        <f t="shared" si="26"/>
        <v>2</v>
      </c>
      <c r="R79" s="346">
        <f t="shared" si="49"/>
        <v>60</v>
      </c>
      <c r="S79" s="570" t="s">
        <v>205</v>
      </c>
      <c r="T79" s="352">
        <f t="shared" si="50"/>
        <v>60</v>
      </c>
      <c r="U79" s="353">
        <f>'Wave and Current Conditions'!$D$100</f>
        <v>0.46</v>
      </c>
      <c r="V79" s="346">
        <v>400</v>
      </c>
      <c r="W79" s="346">
        <v>10800</v>
      </c>
      <c r="X79" s="349">
        <v>0.01</v>
      </c>
      <c r="Y79" s="354"/>
      <c r="Z79" s="355"/>
      <c r="AA79" s="355"/>
      <c r="AB79" s="239" t="str">
        <f t="shared" si="51"/>
        <v>'610206002'</v>
      </c>
      <c r="AC79" s="356" t="str">
        <f t="shared" si="70"/>
        <v>'PAR'</v>
      </c>
      <c r="AD79" s="355">
        <f t="shared" si="52"/>
        <v>60</v>
      </c>
      <c r="AE79" s="355">
        <f t="shared" si="53"/>
        <v>34.9</v>
      </c>
      <c r="AF79" s="590">
        <f t="shared" si="67"/>
        <v>4.0389999999999997</v>
      </c>
      <c r="AG79" s="587" t="str">
        <f t="shared" si="68"/>
        <v>'EWM'</v>
      </c>
      <c r="AH79" s="580">
        <f t="shared" si="69"/>
        <v>0.11</v>
      </c>
      <c r="AI79" s="355">
        <f t="shared" si="71"/>
        <v>1</v>
      </c>
      <c r="AJ79" s="239" t="str">
        <f t="shared" si="54"/>
        <v>'B'</v>
      </c>
      <c r="AK79" s="355">
        <f t="shared" si="72"/>
        <v>10</v>
      </c>
      <c r="AL79" s="268">
        <f t="shared" si="55"/>
        <v>60</v>
      </c>
      <c r="AM79" s="357">
        <f t="shared" si="56"/>
        <v>5.37</v>
      </c>
      <c r="AN79" s="357">
        <f t="shared" si="57"/>
        <v>11.9</v>
      </c>
      <c r="AO79" s="355">
        <f t="shared" si="58"/>
        <v>2.4</v>
      </c>
      <c r="AP79" s="355">
        <f t="shared" si="59"/>
        <v>2</v>
      </c>
      <c r="AQ79" s="355">
        <v>0</v>
      </c>
      <c r="AR79" s="355">
        <v>15</v>
      </c>
      <c r="AS79" s="355">
        <f t="shared" si="60"/>
        <v>2.4</v>
      </c>
      <c r="AT79" s="355">
        <v>0</v>
      </c>
      <c r="AU79" s="355">
        <v>0</v>
      </c>
      <c r="AV79" s="239">
        <f t="shared" si="61"/>
        <v>60</v>
      </c>
      <c r="AW79" s="355">
        <f t="shared" si="62"/>
        <v>0.46</v>
      </c>
      <c r="AX79" s="355" t="s">
        <v>14</v>
      </c>
      <c r="AY79" s="355" t="s">
        <v>15</v>
      </c>
      <c r="AZ79" s="355" t="s">
        <v>14</v>
      </c>
      <c r="BA79" s="355" t="s">
        <v>15</v>
      </c>
      <c r="BB79" s="355">
        <v>0</v>
      </c>
      <c r="BC79" s="355">
        <v>0</v>
      </c>
      <c r="BD79" s="355">
        <f t="shared" si="73"/>
        <v>1</v>
      </c>
      <c r="BE79" s="355">
        <f t="shared" si="63"/>
        <v>0</v>
      </c>
      <c r="BF79" s="355">
        <f t="shared" si="64"/>
        <v>11200</v>
      </c>
      <c r="BG79" s="355">
        <v>1</v>
      </c>
      <c r="BH79" s="355">
        <v>1</v>
      </c>
      <c r="BI79" s="355">
        <v>1</v>
      </c>
      <c r="BJ79" s="355"/>
      <c r="BK79" s="355">
        <v>1</v>
      </c>
      <c r="BL79" s="355">
        <v>1</v>
      </c>
      <c r="BM79" s="355">
        <f t="shared" si="65"/>
        <v>400</v>
      </c>
      <c r="BN79" s="355">
        <f t="shared" si="66"/>
        <v>11200</v>
      </c>
      <c r="BO79" s="355">
        <v>0</v>
      </c>
    </row>
    <row r="80" spans="1:67" s="359" customFormat="1" ht="12" customHeight="1" x14ac:dyDescent="0.2">
      <c r="A80" s="345" t="str">
        <f t="shared" si="48"/>
        <v>610206003</v>
      </c>
      <c r="B80" s="346">
        <v>6.1</v>
      </c>
      <c r="C80" s="347" t="s">
        <v>252</v>
      </c>
      <c r="D80" s="346" t="s">
        <v>181</v>
      </c>
      <c r="E80" s="348">
        <v>2</v>
      </c>
      <c r="F80" s="349">
        <v>1.35</v>
      </c>
      <c r="G80" s="346" t="s">
        <v>203</v>
      </c>
      <c r="H80" s="346">
        <f>'Wind Conditions'!$C$37</f>
        <v>34.9</v>
      </c>
      <c r="I80" s="477">
        <f>'Wind Conditions'!$D$40</f>
        <v>0.11573065902578797</v>
      </c>
      <c r="J80" s="350">
        <f>'Wind Conditions'!$C$41</f>
        <v>0.11</v>
      </c>
      <c r="K80" s="346" t="str">
        <f t="shared" si="43"/>
        <v>C</v>
      </c>
      <c r="L80" s="351">
        <f t="shared" ref="L80:L83" si="75">L79</f>
        <v>60</v>
      </c>
      <c r="M80" s="556">
        <f>0</f>
        <v>0</v>
      </c>
      <c r="N80" s="562" t="s">
        <v>206</v>
      </c>
      <c r="O80" s="264">
        <f>VLOOKUP(MOD(180-$L80,360),'Wave and Current Conditions'!$G$33:$I$44,2,TRUE)</f>
        <v>5.37</v>
      </c>
      <c r="P80" s="264">
        <f>VLOOKUP(MOD(180-$L80,360),'Wave and Current Conditions'!$G$33:$I$44,3,TRUE)</f>
        <v>11.9</v>
      </c>
      <c r="Q80" s="258">
        <f t="shared" si="26"/>
        <v>3</v>
      </c>
      <c r="R80" s="346">
        <f t="shared" si="49"/>
        <v>60</v>
      </c>
      <c r="S80" s="570" t="s">
        <v>205</v>
      </c>
      <c r="T80" s="352">
        <f t="shared" si="50"/>
        <v>60</v>
      </c>
      <c r="U80" s="353">
        <f>'Wave and Current Conditions'!$D$100</f>
        <v>0.46</v>
      </c>
      <c r="V80" s="346">
        <v>400</v>
      </c>
      <c r="W80" s="346">
        <v>10800</v>
      </c>
      <c r="X80" s="349">
        <v>0.01</v>
      </c>
      <c r="Y80" s="354"/>
      <c r="Z80" s="358"/>
      <c r="AA80" s="358"/>
      <c r="AB80" s="239" t="str">
        <f t="shared" si="51"/>
        <v>'610206003'</v>
      </c>
      <c r="AC80" s="356" t="str">
        <f t="shared" si="70"/>
        <v>'PAR'</v>
      </c>
      <c r="AD80" s="355">
        <f t="shared" si="52"/>
        <v>60</v>
      </c>
      <c r="AE80" s="355">
        <f t="shared" si="53"/>
        <v>34.9</v>
      </c>
      <c r="AF80" s="590">
        <f t="shared" si="67"/>
        <v>4.0389999999999997</v>
      </c>
      <c r="AG80" s="587" t="str">
        <f t="shared" si="68"/>
        <v>'EWM'</v>
      </c>
      <c r="AH80" s="580">
        <f t="shared" si="69"/>
        <v>0.11</v>
      </c>
      <c r="AI80" s="355">
        <f t="shared" si="71"/>
        <v>1</v>
      </c>
      <c r="AJ80" s="239" t="str">
        <f t="shared" si="54"/>
        <v>'C'</v>
      </c>
      <c r="AK80" s="355">
        <f t="shared" si="72"/>
        <v>10</v>
      </c>
      <c r="AL80" s="268">
        <f t="shared" si="55"/>
        <v>60</v>
      </c>
      <c r="AM80" s="357">
        <f t="shared" si="56"/>
        <v>5.37</v>
      </c>
      <c r="AN80" s="357">
        <f t="shared" si="57"/>
        <v>11.9</v>
      </c>
      <c r="AO80" s="355">
        <f t="shared" si="58"/>
        <v>2.4</v>
      </c>
      <c r="AP80" s="355">
        <f t="shared" si="59"/>
        <v>3</v>
      </c>
      <c r="AQ80" s="355">
        <v>0</v>
      </c>
      <c r="AR80" s="355">
        <v>15</v>
      </c>
      <c r="AS80" s="355">
        <f t="shared" si="60"/>
        <v>2.4</v>
      </c>
      <c r="AT80" s="355">
        <v>0</v>
      </c>
      <c r="AU80" s="355">
        <v>0</v>
      </c>
      <c r="AV80" s="239">
        <f t="shared" si="61"/>
        <v>60</v>
      </c>
      <c r="AW80" s="355">
        <f t="shared" si="62"/>
        <v>0.46</v>
      </c>
      <c r="AX80" s="355" t="s">
        <v>14</v>
      </c>
      <c r="AY80" s="355" t="s">
        <v>15</v>
      </c>
      <c r="AZ80" s="355" t="s">
        <v>14</v>
      </c>
      <c r="BA80" s="355" t="s">
        <v>15</v>
      </c>
      <c r="BB80" s="355">
        <v>0</v>
      </c>
      <c r="BC80" s="355">
        <v>0</v>
      </c>
      <c r="BD80" s="355">
        <f t="shared" si="73"/>
        <v>1</v>
      </c>
      <c r="BE80" s="355">
        <f t="shared" si="63"/>
        <v>0</v>
      </c>
      <c r="BF80" s="355">
        <f t="shared" si="64"/>
        <v>11200</v>
      </c>
      <c r="BG80" s="355">
        <v>1</v>
      </c>
      <c r="BH80" s="355">
        <v>1</v>
      </c>
      <c r="BI80" s="355">
        <v>1</v>
      </c>
      <c r="BJ80" s="355"/>
      <c r="BK80" s="355">
        <v>1</v>
      </c>
      <c r="BL80" s="355">
        <v>1</v>
      </c>
      <c r="BM80" s="355">
        <f t="shared" si="65"/>
        <v>400</v>
      </c>
      <c r="BN80" s="355">
        <f t="shared" si="66"/>
        <v>11200</v>
      </c>
      <c r="BO80" s="355">
        <v>0</v>
      </c>
    </row>
    <row r="81" spans="1:67" s="352" customFormat="1" ht="12" customHeight="1" x14ac:dyDescent="0.2">
      <c r="A81" s="345" t="str">
        <f t="shared" si="48"/>
        <v>610206004</v>
      </c>
      <c r="B81" s="346">
        <v>6.1</v>
      </c>
      <c r="C81" s="347" t="s">
        <v>252</v>
      </c>
      <c r="D81" s="346" t="s">
        <v>181</v>
      </c>
      <c r="E81" s="348">
        <v>2</v>
      </c>
      <c r="F81" s="349">
        <v>1.35</v>
      </c>
      <c r="G81" s="346" t="s">
        <v>203</v>
      </c>
      <c r="H81" s="346">
        <f>'Wind Conditions'!$C$37</f>
        <v>34.9</v>
      </c>
      <c r="I81" s="477">
        <f>'Wind Conditions'!$D$40</f>
        <v>0.11573065902578797</v>
      </c>
      <c r="J81" s="350">
        <f>'Wind Conditions'!$C$41</f>
        <v>0.11</v>
      </c>
      <c r="K81" s="346" t="str">
        <f t="shared" si="43"/>
        <v>D</v>
      </c>
      <c r="L81" s="351">
        <f t="shared" si="75"/>
        <v>60</v>
      </c>
      <c r="M81" s="556">
        <f>0</f>
        <v>0</v>
      </c>
      <c r="N81" s="562" t="s">
        <v>206</v>
      </c>
      <c r="O81" s="264">
        <f>VLOOKUP(MOD(180-$L81,360),'Wave and Current Conditions'!$G$33:$I$44,2,TRUE)</f>
        <v>5.37</v>
      </c>
      <c r="P81" s="264">
        <f>VLOOKUP(MOD(180-$L81,360),'Wave and Current Conditions'!$G$33:$I$44,3,TRUE)</f>
        <v>11.9</v>
      </c>
      <c r="Q81" s="258">
        <f t="shared" si="26"/>
        <v>4</v>
      </c>
      <c r="R81" s="346">
        <f t="shared" si="49"/>
        <v>60</v>
      </c>
      <c r="S81" s="570" t="s">
        <v>205</v>
      </c>
      <c r="T81" s="352">
        <f t="shared" si="50"/>
        <v>60</v>
      </c>
      <c r="U81" s="353">
        <f>'Wave and Current Conditions'!$D$100</f>
        <v>0.46</v>
      </c>
      <c r="V81" s="346">
        <v>400</v>
      </c>
      <c r="W81" s="346">
        <v>10800</v>
      </c>
      <c r="X81" s="349">
        <v>0.01</v>
      </c>
      <c r="Y81" s="354"/>
      <c r="Z81" s="355"/>
      <c r="AA81" s="355"/>
      <c r="AB81" s="239" t="str">
        <f t="shared" si="51"/>
        <v>'610206004'</v>
      </c>
      <c r="AC81" s="356" t="str">
        <f t="shared" si="70"/>
        <v>'PAR'</v>
      </c>
      <c r="AD81" s="355">
        <f t="shared" si="52"/>
        <v>60</v>
      </c>
      <c r="AE81" s="355">
        <f t="shared" si="53"/>
        <v>34.9</v>
      </c>
      <c r="AF81" s="590">
        <f t="shared" si="67"/>
        <v>4.0389999999999997</v>
      </c>
      <c r="AG81" s="587" t="str">
        <f t="shared" si="68"/>
        <v>'EWM'</v>
      </c>
      <c r="AH81" s="580">
        <f t="shared" si="69"/>
        <v>0.11</v>
      </c>
      <c r="AI81" s="355">
        <f t="shared" si="71"/>
        <v>1</v>
      </c>
      <c r="AJ81" s="239" t="str">
        <f t="shared" si="54"/>
        <v>'D'</v>
      </c>
      <c r="AK81" s="355">
        <f t="shared" si="72"/>
        <v>10</v>
      </c>
      <c r="AL81" s="268">
        <f t="shared" si="55"/>
        <v>60</v>
      </c>
      <c r="AM81" s="357">
        <f t="shared" si="56"/>
        <v>5.37</v>
      </c>
      <c r="AN81" s="357">
        <f t="shared" si="57"/>
        <v>11.9</v>
      </c>
      <c r="AO81" s="355">
        <f t="shared" si="58"/>
        <v>2.4</v>
      </c>
      <c r="AP81" s="355">
        <f t="shared" si="59"/>
        <v>4</v>
      </c>
      <c r="AQ81" s="355">
        <v>0</v>
      </c>
      <c r="AR81" s="355">
        <v>15</v>
      </c>
      <c r="AS81" s="355">
        <f t="shared" si="60"/>
        <v>2.4</v>
      </c>
      <c r="AT81" s="355">
        <v>0</v>
      </c>
      <c r="AU81" s="355">
        <v>0</v>
      </c>
      <c r="AV81" s="239">
        <f t="shared" si="61"/>
        <v>60</v>
      </c>
      <c r="AW81" s="355">
        <f t="shared" si="62"/>
        <v>0.46</v>
      </c>
      <c r="AX81" s="355" t="s">
        <v>14</v>
      </c>
      <c r="AY81" s="355" t="s">
        <v>15</v>
      </c>
      <c r="AZ81" s="355" t="s">
        <v>14</v>
      </c>
      <c r="BA81" s="355" t="s">
        <v>15</v>
      </c>
      <c r="BB81" s="355">
        <v>0</v>
      </c>
      <c r="BC81" s="355">
        <v>0</v>
      </c>
      <c r="BD81" s="355">
        <f t="shared" si="73"/>
        <v>1</v>
      </c>
      <c r="BE81" s="355">
        <f t="shared" si="63"/>
        <v>0</v>
      </c>
      <c r="BF81" s="355">
        <f t="shared" si="64"/>
        <v>11200</v>
      </c>
      <c r="BG81" s="355">
        <v>1</v>
      </c>
      <c r="BH81" s="355">
        <v>1</v>
      </c>
      <c r="BI81" s="355">
        <v>1</v>
      </c>
      <c r="BJ81" s="355"/>
      <c r="BK81" s="355">
        <v>1</v>
      </c>
      <c r="BL81" s="355">
        <v>1</v>
      </c>
      <c r="BM81" s="355">
        <f t="shared" si="65"/>
        <v>400</v>
      </c>
      <c r="BN81" s="355">
        <f t="shared" si="66"/>
        <v>11200</v>
      </c>
      <c r="BO81" s="355">
        <v>0</v>
      </c>
    </row>
    <row r="82" spans="1:67" s="352" customFormat="1" ht="12" customHeight="1" x14ac:dyDescent="0.2">
      <c r="A82" s="345" t="str">
        <f t="shared" si="48"/>
        <v>610206005</v>
      </c>
      <c r="B82" s="346">
        <v>6.1</v>
      </c>
      <c r="C82" s="347" t="s">
        <v>252</v>
      </c>
      <c r="D82" s="346" t="s">
        <v>181</v>
      </c>
      <c r="E82" s="348">
        <v>2</v>
      </c>
      <c r="F82" s="349">
        <v>1.35</v>
      </c>
      <c r="G82" s="346" t="s">
        <v>203</v>
      </c>
      <c r="H82" s="346">
        <f>'Wind Conditions'!$C$37</f>
        <v>34.9</v>
      </c>
      <c r="I82" s="477">
        <f>'Wind Conditions'!$D$40</f>
        <v>0.11573065902578797</v>
      </c>
      <c r="J82" s="350">
        <f>'Wind Conditions'!$C$41</f>
        <v>0.11</v>
      </c>
      <c r="K82" s="346" t="str">
        <f t="shared" si="43"/>
        <v>E</v>
      </c>
      <c r="L82" s="351">
        <f t="shared" si="75"/>
        <v>60</v>
      </c>
      <c r="M82" s="556">
        <f>0</f>
        <v>0</v>
      </c>
      <c r="N82" s="562" t="s">
        <v>206</v>
      </c>
      <c r="O82" s="264">
        <f>VLOOKUP(MOD(180-$L82,360),'Wave and Current Conditions'!$G$33:$I$44,2,TRUE)</f>
        <v>5.37</v>
      </c>
      <c r="P82" s="264">
        <f>VLOOKUP(MOD(180-$L82,360),'Wave and Current Conditions'!$G$33:$I$44,3,TRUE)</f>
        <v>11.9</v>
      </c>
      <c r="Q82" s="258">
        <f t="shared" si="26"/>
        <v>5</v>
      </c>
      <c r="R82" s="346">
        <f t="shared" si="49"/>
        <v>60</v>
      </c>
      <c r="S82" s="570" t="s">
        <v>205</v>
      </c>
      <c r="T82" s="352">
        <f t="shared" si="50"/>
        <v>60</v>
      </c>
      <c r="U82" s="353">
        <f>'Wave and Current Conditions'!$D$100</f>
        <v>0.46</v>
      </c>
      <c r="V82" s="346">
        <v>400</v>
      </c>
      <c r="W82" s="346">
        <v>10800</v>
      </c>
      <c r="X82" s="349">
        <v>0.01</v>
      </c>
      <c r="Y82" s="354"/>
      <c r="Z82" s="355"/>
      <c r="AA82" s="355"/>
      <c r="AB82" s="239" t="str">
        <f t="shared" si="51"/>
        <v>'610206005'</v>
      </c>
      <c r="AC82" s="356" t="str">
        <f t="shared" si="70"/>
        <v>'PAR'</v>
      </c>
      <c r="AD82" s="355">
        <f t="shared" si="52"/>
        <v>60</v>
      </c>
      <c r="AE82" s="355">
        <f t="shared" si="53"/>
        <v>34.9</v>
      </c>
      <c r="AF82" s="590">
        <f t="shared" si="67"/>
        <v>4.0389999999999997</v>
      </c>
      <c r="AG82" s="587" t="str">
        <f t="shared" si="68"/>
        <v>'EWM'</v>
      </c>
      <c r="AH82" s="580">
        <f t="shared" si="69"/>
        <v>0.11</v>
      </c>
      <c r="AI82" s="355">
        <f t="shared" si="71"/>
        <v>1</v>
      </c>
      <c r="AJ82" s="239" t="str">
        <f t="shared" si="54"/>
        <v>'E'</v>
      </c>
      <c r="AK82" s="355">
        <f t="shared" si="72"/>
        <v>10</v>
      </c>
      <c r="AL82" s="268">
        <f t="shared" si="55"/>
        <v>60</v>
      </c>
      <c r="AM82" s="357">
        <f t="shared" si="56"/>
        <v>5.37</v>
      </c>
      <c r="AN82" s="357">
        <f t="shared" si="57"/>
        <v>11.9</v>
      </c>
      <c r="AO82" s="355">
        <f t="shared" si="58"/>
        <v>2.4</v>
      </c>
      <c r="AP82" s="355">
        <f t="shared" si="59"/>
        <v>5</v>
      </c>
      <c r="AQ82" s="355">
        <v>0</v>
      </c>
      <c r="AR82" s="355">
        <v>15</v>
      </c>
      <c r="AS82" s="355">
        <f t="shared" si="60"/>
        <v>2.4</v>
      </c>
      <c r="AT82" s="355">
        <v>0</v>
      </c>
      <c r="AU82" s="355">
        <v>0</v>
      </c>
      <c r="AV82" s="239">
        <f t="shared" si="61"/>
        <v>60</v>
      </c>
      <c r="AW82" s="355">
        <f t="shared" si="62"/>
        <v>0.46</v>
      </c>
      <c r="AX82" s="355" t="s">
        <v>14</v>
      </c>
      <c r="AY82" s="355" t="s">
        <v>15</v>
      </c>
      <c r="AZ82" s="355" t="s">
        <v>14</v>
      </c>
      <c r="BA82" s="355" t="s">
        <v>15</v>
      </c>
      <c r="BB82" s="355">
        <v>0</v>
      </c>
      <c r="BC82" s="355">
        <v>0</v>
      </c>
      <c r="BD82" s="355">
        <f t="shared" si="73"/>
        <v>1</v>
      </c>
      <c r="BE82" s="355">
        <f t="shared" si="63"/>
        <v>0</v>
      </c>
      <c r="BF82" s="355">
        <f t="shared" si="64"/>
        <v>11200</v>
      </c>
      <c r="BG82" s="355">
        <v>1</v>
      </c>
      <c r="BH82" s="355">
        <v>1</v>
      </c>
      <c r="BI82" s="355">
        <v>1</v>
      </c>
      <c r="BJ82" s="355"/>
      <c r="BK82" s="355">
        <v>1</v>
      </c>
      <c r="BL82" s="355">
        <v>1</v>
      </c>
      <c r="BM82" s="355">
        <f t="shared" si="65"/>
        <v>400</v>
      </c>
      <c r="BN82" s="355">
        <f t="shared" si="66"/>
        <v>11200</v>
      </c>
      <c r="BO82" s="355">
        <v>0</v>
      </c>
    </row>
    <row r="83" spans="1:67" s="359" customFormat="1" ht="12" customHeight="1" x14ac:dyDescent="0.2">
      <c r="A83" s="345" t="str">
        <f t="shared" si="48"/>
        <v>610206006</v>
      </c>
      <c r="B83" s="346">
        <v>6.1</v>
      </c>
      <c r="C83" s="347" t="s">
        <v>252</v>
      </c>
      <c r="D83" s="346" t="s">
        <v>181</v>
      </c>
      <c r="E83" s="348">
        <v>2</v>
      </c>
      <c r="F83" s="349">
        <v>1.35</v>
      </c>
      <c r="G83" s="346" t="s">
        <v>203</v>
      </c>
      <c r="H83" s="346">
        <f>'Wind Conditions'!$C$37</f>
        <v>34.9</v>
      </c>
      <c r="I83" s="477">
        <f>'Wind Conditions'!$D$40</f>
        <v>0.11573065902578797</v>
      </c>
      <c r="J83" s="350">
        <f>'Wind Conditions'!$C$41</f>
        <v>0.11</v>
      </c>
      <c r="K83" s="360" t="str">
        <f t="shared" si="43"/>
        <v>F</v>
      </c>
      <c r="L83" s="351">
        <f t="shared" si="75"/>
        <v>60</v>
      </c>
      <c r="M83" s="556">
        <f>0</f>
        <v>0</v>
      </c>
      <c r="N83" s="563" t="s">
        <v>206</v>
      </c>
      <c r="O83" s="264">
        <f>VLOOKUP(MOD(180-$L83,360),'Wave and Current Conditions'!$G$33:$I$44,2,TRUE)</f>
        <v>5.37</v>
      </c>
      <c r="P83" s="264">
        <f>VLOOKUP(MOD(180-$L83,360),'Wave and Current Conditions'!$G$33:$I$44,3,TRUE)</f>
        <v>11.9</v>
      </c>
      <c r="Q83" s="258">
        <f t="shared" si="26"/>
        <v>6</v>
      </c>
      <c r="R83" s="360">
        <f t="shared" si="49"/>
        <v>60</v>
      </c>
      <c r="S83" s="570" t="s">
        <v>205</v>
      </c>
      <c r="T83" s="359">
        <f t="shared" si="50"/>
        <v>60</v>
      </c>
      <c r="U83" s="353">
        <f>'Wave and Current Conditions'!$D$100</f>
        <v>0.46</v>
      </c>
      <c r="V83" s="346">
        <v>400</v>
      </c>
      <c r="W83" s="346">
        <v>10800</v>
      </c>
      <c r="X83" s="361">
        <v>0.01</v>
      </c>
      <c r="Y83" s="362"/>
      <c r="Z83" s="358"/>
      <c r="AA83" s="358"/>
      <c r="AB83" s="239" t="str">
        <f t="shared" si="51"/>
        <v>'610206006'</v>
      </c>
      <c r="AC83" s="356" t="str">
        <f t="shared" si="70"/>
        <v>'PAR'</v>
      </c>
      <c r="AD83" s="355">
        <f t="shared" si="52"/>
        <v>60</v>
      </c>
      <c r="AE83" s="355">
        <f t="shared" si="53"/>
        <v>34.9</v>
      </c>
      <c r="AF83" s="590">
        <f t="shared" si="67"/>
        <v>4.0389999999999997</v>
      </c>
      <c r="AG83" s="587" t="str">
        <f t="shared" si="68"/>
        <v>'EWM'</v>
      </c>
      <c r="AH83" s="580">
        <f t="shared" si="69"/>
        <v>0.11</v>
      </c>
      <c r="AI83" s="355">
        <f t="shared" si="71"/>
        <v>1</v>
      </c>
      <c r="AJ83" s="239" t="str">
        <f t="shared" si="54"/>
        <v>'F'</v>
      </c>
      <c r="AK83" s="355">
        <f t="shared" si="72"/>
        <v>10</v>
      </c>
      <c r="AL83" s="268">
        <f t="shared" si="55"/>
        <v>60</v>
      </c>
      <c r="AM83" s="357">
        <f t="shared" si="56"/>
        <v>5.37</v>
      </c>
      <c r="AN83" s="357">
        <f t="shared" si="57"/>
        <v>11.9</v>
      </c>
      <c r="AO83" s="355">
        <f t="shared" si="58"/>
        <v>2.4</v>
      </c>
      <c r="AP83" s="355">
        <f t="shared" si="59"/>
        <v>6</v>
      </c>
      <c r="AQ83" s="355">
        <v>0</v>
      </c>
      <c r="AR83" s="355">
        <v>15</v>
      </c>
      <c r="AS83" s="355">
        <f t="shared" si="60"/>
        <v>2.4</v>
      </c>
      <c r="AT83" s="355">
        <v>0</v>
      </c>
      <c r="AU83" s="355">
        <v>0</v>
      </c>
      <c r="AV83" s="239">
        <f t="shared" si="61"/>
        <v>60</v>
      </c>
      <c r="AW83" s="355">
        <f t="shared" si="62"/>
        <v>0.46</v>
      </c>
      <c r="AX83" s="355" t="s">
        <v>14</v>
      </c>
      <c r="AY83" s="355" t="s">
        <v>15</v>
      </c>
      <c r="AZ83" s="355" t="s">
        <v>14</v>
      </c>
      <c r="BA83" s="355" t="s">
        <v>15</v>
      </c>
      <c r="BB83" s="355">
        <v>0</v>
      </c>
      <c r="BC83" s="355">
        <v>0</v>
      </c>
      <c r="BD83" s="355">
        <f t="shared" si="73"/>
        <v>1</v>
      </c>
      <c r="BE83" s="355">
        <f t="shared" si="63"/>
        <v>0</v>
      </c>
      <c r="BF83" s="355">
        <f t="shared" si="64"/>
        <v>11200</v>
      </c>
      <c r="BG83" s="355">
        <v>1</v>
      </c>
      <c r="BH83" s="355">
        <v>1</v>
      </c>
      <c r="BI83" s="355">
        <v>1</v>
      </c>
      <c r="BJ83" s="355"/>
      <c r="BK83" s="355">
        <v>1</v>
      </c>
      <c r="BL83" s="355">
        <v>1</v>
      </c>
      <c r="BM83" s="355">
        <f t="shared" si="65"/>
        <v>400</v>
      </c>
      <c r="BN83" s="355">
        <f t="shared" si="66"/>
        <v>11200</v>
      </c>
      <c r="BO83" s="355">
        <v>0</v>
      </c>
    </row>
    <row r="84" spans="1:67" s="352" customFormat="1" ht="12" customHeight="1" x14ac:dyDescent="0.2">
      <c r="A84" s="345" t="str">
        <f t="shared" si="48"/>
        <v>610212007</v>
      </c>
      <c r="B84" s="346">
        <v>6.1</v>
      </c>
      <c r="C84" s="347" t="s">
        <v>252</v>
      </c>
      <c r="D84" s="346" t="s">
        <v>181</v>
      </c>
      <c r="E84" s="348">
        <v>2</v>
      </c>
      <c r="F84" s="349">
        <v>1.35</v>
      </c>
      <c r="G84" s="346" t="s">
        <v>203</v>
      </c>
      <c r="H84" s="346">
        <f>'Wind Conditions'!$C$37</f>
        <v>34.9</v>
      </c>
      <c r="I84" s="477">
        <f>'Wind Conditions'!$D$40</f>
        <v>0.11573065902578797</v>
      </c>
      <c r="J84" s="350">
        <f>'Wind Conditions'!$C$41</f>
        <v>0.11</v>
      </c>
      <c r="K84" s="346" t="str">
        <f t="shared" si="43"/>
        <v>A</v>
      </c>
      <c r="L84" s="351">
        <f>'Wave and Current Conditions'!$D$76</f>
        <v>120</v>
      </c>
      <c r="M84" s="556">
        <f>0</f>
        <v>0</v>
      </c>
      <c r="N84" s="562" t="s">
        <v>206</v>
      </c>
      <c r="O84" s="264">
        <f>VLOOKUP(MOD(180-$L84,360),'Wave and Current Conditions'!$G$33:$I$44,2,TRUE)</f>
        <v>5.37</v>
      </c>
      <c r="P84" s="264">
        <f>VLOOKUP(MOD(180-$L84,360),'Wave and Current Conditions'!$G$33:$I$44,3,TRUE)</f>
        <v>11.9</v>
      </c>
      <c r="Q84" s="258">
        <f t="shared" si="26"/>
        <v>7</v>
      </c>
      <c r="R84" s="346">
        <f t="shared" si="49"/>
        <v>120</v>
      </c>
      <c r="S84" s="570" t="s">
        <v>205</v>
      </c>
      <c r="T84" s="352">
        <f t="shared" si="50"/>
        <v>120</v>
      </c>
      <c r="U84" s="353">
        <f>'Wave and Current Conditions'!$D$100</f>
        <v>0.46</v>
      </c>
      <c r="V84" s="346">
        <v>400</v>
      </c>
      <c r="W84" s="346">
        <v>10800</v>
      </c>
      <c r="X84" s="349">
        <v>0.01</v>
      </c>
      <c r="Y84" s="354"/>
      <c r="Z84" s="355"/>
      <c r="AA84" s="355"/>
      <c r="AB84" s="239" t="str">
        <f t="shared" si="51"/>
        <v>'610212007'</v>
      </c>
      <c r="AC84" s="356" t="str">
        <f t="shared" si="70"/>
        <v>'PAR'</v>
      </c>
      <c r="AD84" s="355">
        <f t="shared" si="52"/>
        <v>120</v>
      </c>
      <c r="AE84" s="355">
        <f t="shared" si="53"/>
        <v>34.9</v>
      </c>
      <c r="AF84" s="590">
        <f t="shared" si="67"/>
        <v>4.0389999999999997</v>
      </c>
      <c r="AG84" s="587" t="str">
        <f t="shared" si="68"/>
        <v>'EWM'</v>
      </c>
      <c r="AH84" s="580">
        <f t="shared" si="69"/>
        <v>0.11</v>
      </c>
      <c r="AI84" s="355">
        <f t="shared" si="71"/>
        <v>1</v>
      </c>
      <c r="AJ84" s="239" t="str">
        <f t="shared" si="54"/>
        <v>'A'</v>
      </c>
      <c r="AK84" s="355">
        <f t="shared" si="72"/>
        <v>10</v>
      </c>
      <c r="AL84" s="268">
        <f t="shared" si="55"/>
        <v>120</v>
      </c>
      <c r="AM84" s="357">
        <f t="shared" si="56"/>
        <v>5.37</v>
      </c>
      <c r="AN84" s="357">
        <f t="shared" si="57"/>
        <v>11.9</v>
      </c>
      <c r="AO84" s="355">
        <f t="shared" si="58"/>
        <v>2.4</v>
      </c>
      <c r="AP84" s="355">
        <f t="shared" si="59"/>
        <v>7</v>
      </c>
      <c r="AQ84" s="355">
        <v>0</v>
      </c>
      <c r="AR84" s="355">
        <v>15</v>
      </c>
      <c r="AS84" s="355">
        <f t="shared" si="60"/>
        <v>2.4</v>
      </c>
      <c r="AT84" s="355">
        <v>0</v>
      </c>
      <c r="AU84" s="355">
        <v>0</v>
      </c>
      <c r="AV84" s="239">
        <f t="shared" si="61"/>
        <v>120</v>
      </c>
      <c r="AW84" s="355">
        <f t="shared" si="62"/>
        <v>0.46</v>
      </c>
      <c r="AX84" s="355" t="s">
        <v>14</v>
      </c>
      <c r="AY84" s="355" t="s">
        <v>15</v>
      </c>
      <c r="AZ84" s="355" t="s">
        <v>14</v>
      </c>
      <c r="BA84" s="355" t="s">
        <v>15</v>
      </c>
      <c r="BB84" s="355">
        <v>0</v>
      </c>
      <c r="BC84" s="355">
        <v>0</v>
      </c>
      <c r="BD84" s="355">
        <f t="shared" si="73"/>
        <v>1</v>
      </c>
      <c r="BE84" s="355">
        <f t="shared" si="63"/>
        <v>0</v>
      </c>
      <c r="BF84" s="355">
        <f t="shared" si="64"/>
        <v>11200</v>
      </c>
      <c r="BG84" s="355">
        <v>1</v>
      </c>
      <c r="BH84" s="355">
        <v>1</v>
      </c>
      <c r="BI84" s="355">
        <v>1</v>
      </c>
      <c r="BJ84" s="355"/>
      <c r="BK84" s="355">
        <v>1</v>
      </c>
      <c r="BL84" s="355">
        <v>1</v>
      </c>
      <c r="BM84" s="355">
        <f t="shared" si="65"/>
        <v>400</v>
      </c>
      <c r="BN84" s="355">
        <f t="shared" si="66"/>
        <v>11200</v>
      </c>
      <c r="BO84" s="355">
        <v>0</v>
      </c>
    </row>
    <row r="85" spans="1:67" s="352" customFormat="1" ht="12" customHeight="1" x14ac:dyDescent="0.2">
      <c r="A85" s="345" t="str">
        <f t="shared" si="48"/>
        <v>610212008</v>
      </c>
      <c r="B85" s="346">
        <v>6.1</v>
      </c>
      <c r="C85" s="347" t="s">
        <v>252</v>
      </c>
      <c r="D85" s="346" t="s">
        <v>181</v>
      </c>
      <c r="E85" s="348">
        <v>2</v>
      </c>
      <c r="F85" s="349">
        <v>1.35</v>
      </c>
      <c r="G85" s="346" t="s">
        <v>203</v>
      </c>
      <c r="H85" s="346">
        <f>'Wind Conditions'!$C$37</f>
        <v>34.9</v>
      </c>
      <c r="I85" s="477">
        <f>'Wind Conditions'!$D$40</f>
        <v>0.11573065902578797</v>
      </c>
      <c r="J85" s="350">
        <f>'Wind Conditions'!$C$41</f>
        <v>0.11</v>
      </c>
      <c r="K85" s="346" t="str">
        <f t="shared" si="43"/>
        <v>B</v>
      </c>
      <c r="L85" s="351">
        <f>L84</f>
        <v>120</v>
      </c>
      <c r="M85" s="556">
        <f>0</f>
        <v>0</v>
      </c>
      <c r="N85" s="562" t="s">
        <v>206</v>
      </c>
      <c r="O85" s="264">
        <f>VLOOKUP(MOD(180-$L85,360),'Wave and Current Conditions'!$G$33:$I$44,2,TRUE)</f>
        <v>5.37</v>
      </c>
      <c r="P85" s="264">
        <f>VLOOKUP(MOD(180-$L85,360),'Wave and Current Conditions'!$G$33:$I$44,3,TRUE)</f>
        <v>11.9</v>
      </c>
      <c r="Q85" s="258">
        <f t="shared" si="26"/>
        <v>8</v>
      </c>
      <c r="R85" s="346">
        <f t="shared" si="49"/>
        <v>120</v>
      </c>
      <c r="S85" s="570" t="s">
        <v>205</v>
      </c>
      <c r="T85" s="352">
        <f t="shared" si="50"/>
        <v>120</v>
      </c>
      <c r="U85" s="353">
        <f>'Wave and Current Conditions'!$D$100</f>
        <v>0.46</v>
      </c>
      <c r="V85" s="346">
        <v>400</v>
      </c>
      <c r="W85" s="346">
        <v>10800</v>
      </c>
      <c r="X85" s="349">
        <v>0.01</v>
      </c>
      <c r="Y85" s="354"/>
      <c r="Z85" s="355"/>
      <c r="AA85" s="355"/>
      <c r="AB85" s="239" t="str">
        <f t="shared" si="51"/>
        <v>'610212008'</v>
      </c>
      <c r="AC85" s="356" t="str">
        <f t="shared" si="70"/>
        <v>'PAR'</v>
      </c>
      <c r="AD85" s="355">
        <f t="shared" si="52"/>
        <v>120</v>
      </c>
      <c r="AE85" s="355">
        <f t="shared" si="53"/>
        <v>34.9</v>
      </c>
      <c r="AF85" s="590">
        <f t="shared" si="67"/>
        <v>4.0389999999999997</v>
      </c>
      <c r="AG85" s="587" t="str">
        <f t="shared" si="68"/>
        <v>'EWM'</v>
      </c>
      <c r="AH85" s="580">
        <f t="shared" si="69"/>
        <v>0.11</v>
      </c>
      <c r="AI85" s="355">
        <f t="shared" si="71"/>
        <v>1</v>
      </c>
      <c r="AJ85" s="239" t="str">
        <f t="shared" si="54"/>
        <v>'B'</v>
      </c>
      <c r="AK85" s="355">
        <f t="shared" si="72"/>
        <v>10</v>
      </c>
      <c r="AL85" s="268">
        <f t="shared" si="55"/>
        <v>120</v>
      </c>
      <c r="AM85" s="357">
        <f t="shared" si="56"/>
        <v>5.37</v>
      </c>
      <c r="AN85" s="357">
        <f t="shared" si="57"/>
        <v>11.9</v>
      </c>
      <c r="AO85" s="355">
        <f t="shared" si="58"/>
        <v>2.4</v>
      </c>
      <c r="AP85" s="355">
        <f t="shared" si="59"/>
        <v>8</v>
      </c>
      <c r="AQ85" s="355">
        <v>0</v>
      </c>
      <c r="AR85" s="355">
        <v>15</v>
      </c>
      <c r="AS85" s="355">
        <f t="shared" si="60"/>
        <v>2.4</v>
      </c>
      <c r="AT85" s="355">
        <v>0</v>
      </c>
      <c r="AU85" s="355">
        <v>0</v>
      </c>
      <c r="AV85" s="239">
        <f t="shared" si="61"/>
        <v>120</v>
      </c>
      <c r="AW85" s="355">
        <f t="shared" si="62"/>
        <v>0.46</v>
      </c>
      <c r="AX85" s="355" t="s">
        <v>14</v>
      </c>
      <c r="AY85" s="355" t="s">
        <v>15</v>
      </c>
      <c r="AZ85" s="355" t="s">
        <v>14</v>
      </c>
      <c r="BA85" s="355" t="s">
        <v>15</v>
      </c>
      <c r="BB85" s="355">
        <v>0</v>
      </c>
      <c r="BC85" s="355">
        <v>0</v>
      </c>
      <c r="BD85" s="355">
        <f t="shared" si="73"/>
        <v>1</v>
      </c>
      <c r="BE85" s="355">
        <f t="shared" si="63"/>
        <v>0</v>
      </c>
      <c r="BF85" s="355">
        <f t="shared" si="64"/>
        <v>11200</v>
      </c>
      <c r="BG85" s="355">
        <v>1</v>
      </c>
      <c r="BH85" s="355">
        <v>1</v>
      </c>
      <c r="BI85" s="355">
        <v>1</v>
      </c>
      <c r="BJ85" s="355"/>
      <c r="BK85" s="355">
        <v>1</v>
      </c>
      <c r="BL85" s="355">
        <v>1</v>
      </c>
      <c r="BM85" s="355">
        <f t="shared" si="65"/>
        <v>400</v>
      </c>
      <c r="BN85" s="355">
        <f t="shared" si="66"/>
        <v>11200</v>
      </c>
      <c r="BO85" s="355">
        <v>0</v>
      </c>
    </row>
    <row r="86" spans="1:67" s="359" customFormat="1" ht="12" customHeight="1" x14ac:dyDescent="0.2">
      <c r="A86" s="345" t="str">
        <f t="shared" si="48"/>
        <v>610212009</v>
      </c>
      <c r="B86" s="346">
        <v>6.1</v>
      </c>
      <c r="C86" s="347" t="s">
        <v>252</v>
      </c>
      <c r="D86" s="346" t="s">
        <v>181</v>
      </c>
      <c r="E86" s="348">
        <v>2</v>
      </c>
      <c r="F86" s="349">
        <v>1.35</v>
      </c>
      <c r="G86" s="346" t="s">
        <v>203</v>
      </c>
      <c r="H86" s="346">
        <f>'Wind Conditions'!$C$37</f>
        <v>34.9</v>
      </c>
      <c r="I86" s="477">
        <f>'Wind Conditions'!$D$40</f>
        <v>0.11573065902578797</v>
      </c>
      <c r="J86" s="350">
        <f>'Wind Conditions'!$C$41</f>
        <v>0.11</v>
      </c>
      <c r="K86" s="346" t="str">
        <f t="shared" si="43"/>
        <v>C</v>
      </c>
      <c r="L86" s="351">
        <f t="shared" ref="L86:L89" si="76">L85</f>
        <v>120</v>
      </c>
      <c r="M86" s="556">
        <f>0</f>
        <v>0</v>
      </c>
      <c r="N86" s="562" t="s">
        <v>206</v>
      </c>
      <c r="O86" s="264">
        <f>VLOOKUP(MOD(180-$L86,360),'Wave and Current Conditions'!$G$33:$I$44,2,TRUE)</f>
        <v>5.37</v>
      </c>
      <c r="P86" s="264">
        <f>VLOOKUP(MOD(180-$L86,360),'Wave and Current Conditions'!$G$33:$I$44,3,TRUE)</f>
        <v>11.9</v>
      </c>
      <c r="Q86" s="258">
        <f t="shared" si="26"/>
        <v>9</v>
      </c>
      <c r="R86" s="346">
        <f t="shared" si="49"/>
        <v>120</v>
      </c>
      <c r="S86" s="570" t="s">
        <v>205</v>
      </c>
      <c r="T86" s="352">
        <f t="shared" si="50"/>
        <v>120</v>
      </c>
      <c r="U86" s="353">
        <f>'Wave and Current Conditions'!$D$100</f>
        <v>0.46</v>
      </c>
      <c r="V86" s="346">
        <v>400</v>
      </c>
      <c r="W86" s="346">
        <v>10800</v>
      </c>
      <c r="X86" s="349">
        <v>0.01</v>
      </c>
      <c r="Y86" s="354"/>
      <c r="Z86" s="358"/>
      <c r="AA86" s="358"/>
      <c r="AB86" s="239" t="str">
        <f t="shared" si="51"/>
        <v>'610212009'</v>
      </c>
      <c r="AC86" s="356" t="str">
        <f t="shared" si="70"/>
        <v>'PAR'</v>
      </c>
      <c r="AD86" s="355">
        <f t="shared" si="52"/>
        <v>120</v>
      </c>
      <c r="AE86" s="355">
        <f t="shared" si="53"/>
        <v>34.9</v>
      </c>
      <c r="AF86" s="590">
        <f t="shared" si="67"/>
        <v>4.0389999999999997</v>
      </c>
      <c r="AG86" s="587" t="str">
        <f t="shared" si="68"/>
        <v>'EWM'</v>
      </c>
      <c r="AH86" s="580">
        <f t="shared" si="69"/>
        <v>0.11</v>
      </c>
      <c r="AI86" s="355">
        <f t="shared" si="71"/>
        <v>1</v>
      </c>
      <c r="AJ86" s="239" t="str">
        <f t="shared" si="54"/>
        <v>'C'</v>
      </c>
      <c r="AK86" s="355">
        <f t="shared" si="72"/>
        <v>10</v>
      </c>
      <c r="AL86" s="268">
        <f t="shared" si="55"/>
        <v>120</v>
      </c>
      <c r="AM86" s="357">
        <f t="shared" si="56"/>
        <v>5.37</v>
      </c>
      <c r="AN86" s="357">
        <f t="shared" si="57"/>
        <v>11.9</v>
      </c>
      <c r="AO86" s="355">
        <f t="shared" si="58"/>
        <v>2.4</v>
      </c>
      <c r="AP86" s="355">
        <f t="shared" si="59"/>
        <v>9</v>
      </c>
      <c r="AQ86" s="355">
        <v>0</v>
      </c>
      <c r="AR86" s="355">
        <v>15</v>
      </c>
      <c r="AS86" s="355">
        <f t="shared" si="60"/>
        <v>2.4</v>
      </c>
      <c r="AT86" s="355">
        <v>0</v>
      </c>
      <c r="AU86" s="355">
        <v>0</v>
      </c>
      <c r="AV86" s="239">
        <f t="shared" si="61"/>
        <v>120</v>
      </c>
      <c r="AW86" s="355">
        <f t="shared" si="62"/>
        <v>0.46</v>
      </c>
      <c r="AX86" s="355" t="s">
        <v>14</v>
      </c>
      <c r="AY86" s="355" t="s">
        <v>15</v>
      </c>
      <c r="AZ86" s="355" t="s">
        <v>14</v>
      </c>
      <c r="BA86" s="355" t="s">
        <v>15</v>
      </c>
      <c r="BB86" s="355">
        <v>0</v>
      </c>
      <c r="BC86" s="355">
        <v>0</v>
      </c>
      <c r="BD86" s="355">
        <f t="shared" si="73"/>
        <v>1</v>
      </c>
      <c r="BE86" s="355">
        <f t="shared" si="63"/>
        <v>0</v>
      </c>
      <c r="BF86" s="355">
        <f t="shared" si="64"/>
        <v>11200</v>
      </c>
      <c r="BG86" s="355">
        <v>1</v>
      </c>
      <c r="BH86" s="355">
        <v>1</v>
      </c>
      <c r="BI86" s="355">
        <v>1</v>
      </c>
      <c r="BJ86" s="355"/>
      <c r="BK86" s="355">
        <v>1</v>
      </c>
      <c r="BL86" s="355">
        <v>1</v>
      </c>
      <c r="BM86" s="355">
        <f t="shared" si="65"/>
        <v>400</v>
      </c>
      <c r="BN86" s="355">
        <f t="shared" si="66"/>
        <v>11200</v>
      </c>
      <c r="BO86" s="355">
        <v>0</v>
      </c>
    </row>
    <row r="87" spans="1:67" s="352" customFormat="1" ht="12" customHeight="1" x14ac:dyDescent="0.2">
      <c r="A87" s="345" t="str">
        <f t="shared" si="48"/>
        <v>610212010</v>
      </c>
      <c r="B87" s="346">
        <v>6.1</v>
      </c>
      <c r="C87" s="347" t="s">
        <v>252</v>
      </c>
      <c r="D87" s="346" t="s">
        <v>181</v>
      </c>
      <c r="E87" s="348">
        <v>2</v>
      </c>
      <c r="F87" s="349">
        <v>1.35</v>
      </c>
      <c r="G87" s="346" t="s">
        <v>203</v>
      </c>
      <c r="H87" s="346">
        <f>'Wind Conditions'!$C$37</f>
        <v>34.9</v>
      </c>
      <c r="I87" s="477">
        <f>'Wind Conditions'!$D$40</f>
        <v>0.11573065902578797</v>
      </c>
      <c r="J87" s="350">
        <f>'Wind Conditions'!$C$41</f>
        <v>0.11</v>
      </c>
      <c r="K87" s="346" t="str">
        <f t="shared" si="43"/>
        <v>D</v>
      </c>
      <c r="L87" s="351">
        <f t="shared" si="76"/>
        <v>120</v>
      </c>
      <c r="M87" s="556">
        <f>0</f>
        <v>0</v>
      </c>
      <c r="N87" s="562" t="s">
        <v>206</v>
      </c>
      <c r="O87" s="264">
        <f>VLOOKUP(MOD(180-$L87,360),'Wave and Current Conditions'!$G$33:$I$44,2,TRUE)</f>
        <v>5.37</v>
      </c>
      <c r="P87" s="264">
        <f>VLOOKUP(MOD(180-$L87,360),'Wave and Current Conditions'!$G$33:$I$44,3,TRUE)</f>
        <v>11.9</v>
      </c>
      <c r="Q87" s="258">
        <f t="shared" si="26"/>
        <v>10</v>
      </c>
      <c r="R87" s="346">
        <f t="shared" si="49"/>
        <v>120</v>
      </c>
      <c r="S87" s="570" t="s">
        <v>205</v>
      </c>
      <c r="T87" s="352">
        <f t="shared" si="50"/>
        <v>120</v>
      </c>
      <c r="U87" s="353">
        <f>'Wave and Current Conditions'!$D$100</f>
        <v>0.46</v>
      </c>
      <c r="V87" s="346">
        <v>400</v>
      </c>
      <c r="W87" s="346">
        <v>10800</v>
      </c>
      <c r="X87" s="349">
        <v>0.01</v>
      </c>
      <c r="Y87" s="354"/>
      <c r="Z87" s="355"/>
      <c r="AA87" s="355"/>
      <c r="AB87" s="239" t="str">
        <f t="shared" si="51"/>
        <v>'610212010'</v>
      </c>
      <c r="AC87" s="356" t="str">
        <f t="shared" si="70"/>
        <v>'PAR'</v>
      </c>
      <c r="AD87" s="355">
        <f t="shared" si="52"/>
        <v>120</v>
      </c>
      <c r="AE87" s="355">
        <f t="shared" si="53"/>
        <v>34.9</v>
      </c>
      <c r="AF87" s="590">
        <f t="shared" si="67"/>
        <v>4.0389999999999997</v>
      </c>
      <c r="AG87" s="587" t="str">
        <f t="shared" si="68"/>
        <v>'EWM'</v>
      </c>
      <c r="AH87" s="580">
        <f t="shared" si="69"/>
        <v>0.11</v>
      </c>
      <c r="AI87" s="355">
        <f t="shared" si="71"/>
        <v>1</v>
      </c>
      <c r="AJ87" s="239" t="str">
        <f t="shared" si="54"/>
        <v>'D'</v>
      </c>
      <c r="AK87" s="355">
        <f t="shared" si="72"/>
        <v>10</v>
      </c>
      <c r="AL87" s="268">
        <f t="shared" si="55"/>
        <v>120</v>
      </c>
      <c r="AM87" s="357">
        <f t="shared" si="56"/>
        <v>5.37</v>
      </c>
      <c r="AN87" s="357">
        <f t="shared" si="57"/>
        <v>11.9</v>
      </c>
      <c r="AO87" s="355">
        <f t="shared" si="58"/>
        <v>2.4</v>
      </c>
      <c r="AP87" s="355">
        <f t="shared" si="59"/>
        <v>10</v>
      </c>
      <c r="AQ87" s="355">
        <v>0</v>
      </c>
      <c r="AR87" s="355">
        <v>15</v>
      </c>
      <c r="AS87" s="355">
        <f t="shared" si="60"/>
        <v>2.4</v>
      </c>
      <c r="AT87" s="355">
        <v>0</v>
      </c>
      <c r="AU87" s="355">
        <v>0</v>
      </c>
      <c r="AV87" s="239">
        <f t="shared" si="61"/>
        <v>120</v>
      </c>
      <c r="AW87" s="355">
        <f t="shared" si="62"/>
        <v>0.46</v>
      </c>
      <c r="AX87" s="355" t="s">
        <v>14</v>
      </c>
      <c r="AY87" s="355" t="s">
        <v>15</v>
      </c>
      <c r="AZ87" s="355" t="s">
        <v>14</v>
      </c>
      <c r="BA87" s="355" t="s">
        <v>15</v>
      </c>
      <c r="BB87" s="355">
        <v>0</v>
      </c>
      <c r="BC87" s="355">
        <v>0</v>
      </c>
      <c r="BD87" s="355">
        <f t="shared" si="73"/>
        <v>1</v>
      </c>
      <c r="BE87" s="355">
        <f t="shared" si="63"/>
        <v>0</v>
      </c>
      <c r="BF87" s="355">
        <f t="shared" si="64"/>
        <v>11200</v>
      </c>
      <c r="BG87" s="355">
        <v>1</v>
      </c>
      <c r="BH87" s="355">
        <v>1</v>
      </c>
      <c r="BI87" s="355">
        <v>1</v>
      </c>
      <c r="BJ87" s="355"/>
      <c r="BK87" s="355">
        <v>1</v>
      </c>
      <c r="BL87" s="355">
        <v>1</v>
      </c>
      <c r="BM87" s="355">
        <f t="shared" si="65"/>
        <v>400</v>
      </c>
      <c r="BN87" s="355">
        <f t="shared" si="66"/>
        <v>11200</v>
      </c>
      <c r="BO87" s="355">
        <v>0</v>
      </c>
    </row>
    <row r="88" spans="1:67" s="352" customFormat="1" ht="12" customHeight="1" x14ac:dyDescent="0.2">
      <c r="A88" s="345" t="str">
        <f t="shared" si="48"/>
        <v>610212011</v>
      </c>
      <c r="B88" s="346">
        <v>6.1</v>
      </c>
      <c r="C88" s="347" t="s">
        <v>252</v>
      </c>
      <c r="D88" s="346" t="s">
        <v>181</v>
      </c>
      <c r="E88" s="348">
        <v>2</v>
      </c>
      <c r="F88" s="349">
        <v>1.35</v>
      </c>
      <c r="G88" s="346" t="s">
        <v>203</v>
      </c>
      <c r="H88" s="346">
        <f>'Wind Conditions'!$C$37</f>
        <v>34.9</v>
      </c>
      <c r="I88" s="477">
        <f>'Wind Conditions'!$D$40</f>
        <v>0.11573065902578797</v>
      </c>
      <c r="J88" s="350">
        <f>'Wind Conditions'!$C$41</f>
        <v>0.11</v>
      </c>
      <c r="K88" s="346" t="str">
        <f t="shared" si="43"/>
        <v>E</v>
      </c>
      <c r="L88" s="351">
        <f t="shared" si="76"/>
        <v>120</v>
      </c>
      <c r="M88" s="556">
        <f>0</f>
        <v>0</v>
      </c>
      <c r="N88" s="562" t="s">
        <v>206</v>
      </c>
      <c r="O88" s="264">
        <f>VLOOKUP(MOD(180-$L88,360),'Wave and Current Conditions'!$G$33:$I$44,2,TRUE)</f>
        <v>5.37</v>
      </c>
      <c r="P88" s="264">
        <f>VLOOKUP(MOD(180-$L88,360),'Wave and Current Conditions'!$G$33:$I$44,3,TRUE)</f>
        <v>11.9</v>
      </c>
      <c r="Q88" s="258">
        <f t="shared" si="26"/>
        <v>11</v>
      </c>
      <c r="R88" s="346">
        <f t="shared" si="49"/>
        <v>120</v>
      </c>
      <c r="S88" s="570" t="s">
        <v>205</v>
      </c>
      <c r="T88" s="352">
        <f t="shared" si="50"/>
        <v>120</v>
      </c>
      <c r="U88" s="353">
        <f>'Wave and Current Conditions'!$D$100</f>
        <v>0.46</v>
      </c>
      <c r="V88" s="346">
        <v>400</v>
      </c>
      <c r="W88" s="346">
        <v>10800</v>
      </c>
      <c r="X88" s="349">
        <v>0.01</v>
      </c>
      <c r="Y88" s="354"/>
      <c r="Z88" s="355"/>
      <c r="AA88" s="355"/>
      <c r="AB88" s="239" t="str">
        <f t="shared" si="51"/>
        <v>'610212011'</v>
      </c>
      <c r="AC88" s="356" t="str">
        <f t="shared" si="70"/>
        <v>'PAR'</v>
      </c>
      <c r="AD88" s="355">
        <f t="shared" si="52"/>
        <v>120</v>
      </c>
      <c r="AE88" s="355">
        <f t="shared" si="53"/>
        <v>34.9</v>
      </c>
      <c r="AF88" s="590">
        <f t="shared" si="67"/>
        <v>4.0389999999999997</v>
      </c>
      <c r="AG88" s="587" t="str">
        <f t="shared" si="68"/>
        <v>'EWM'</v>
      </c>
      <c r="AH88" s="580">
        <f t="shared" si="69"/>
        <v>0.11</v>
      </c>
      <c r="AI88" s="355">
        <f t="shared" si="71"/>
        <v>1</v>
      </c>
      <c r="AJ88" s="239" t="str">
        <f t="shared" si="54"/>
        <v>'E'</v>
      </c>
      <c r="AK88" s="355">
        <f t="shared" si="72"/>
        <v>10</v>
      </c>
      <c r="AL88" s="268">
        <f t="shared" si="55"/>
        <v>120</v>
      </c>
      <c r="AM88" s="357">
        <f t="shared" si="56"/>
        <v>5.37</v>
      </c>
      <c r="AN88" s="357">
        <f t="shared" si="57"/>
        <v>11.9</v>
      </c>
      <c r="AO88" s="355">
        <f t="shared" si="58"/>
        <v>2.4</v>
      </c>
      <c r="AP88" s="355">
        <f t="shared" si="59"/>
        <v>11</v>
      </c>
      <c r="AQ88" s="355">
        <v>0</v>
      </c>
      <c r="AR88" s="355">
        <v>15</v>
      </c>
      <c r="AS88" s="355">
        <f t="shared" si="60"/>
        <v>2.4</v>
      </c>
      <c r="AT88" s="355">
        <v>0</v>
      </c>
      <c r="AU88" s="355">
        <v>0</v>
      </c>
      <c r="AV88" s="239">
        <f t="shared" si="61"/>
        <v>120</v>
      </c>
      <c r="AW88" s="355">
        <f t="shared" si="62"/>
        <v>0.46</v>
      </c>
      <c r="AX88" s="355" t="s">
        <v>14</v>
      </c>
      <c r="AY88" s="355" t="s">
        <v>15</v>
      </c>
      <c r="AZ88" s="355" t="s">
        <v>14</v>
      </c>
      <c r="BA88" s="355" t="s">
        <v>15</v>
      </c>
      <c r="BB88" s="355">
        <v>0</v>
      </c>
      <c r="BC88" s="355">
        <v>0</v>
      </c>
      <c r="BD88" s="355">
        <f t="shared" si="73"/>
        <v>1</v>
      </c>
      <c r="BE88" s="355">
        <f t="shared" si="63"/>
        <v>0</v>
      </c>
      <c r="BF88" s="355">
        <f t="shared" si="64"/>
        <v>11200</v>
      </c>
      <c r="BG88" s="355">
        <v>1</v>
      </c>
      <c r="BH88" s="355">
        <v>1</v>
      </c>
      <c r="BI88" s="355">
        <v>1</v>
      </c>
      <c r="BJ88" s="355"/>
      <c r="BK88" s="355">
        <v>1</v>
      </c>
      <c r="BL88" s="355">
        <v>1</v>
      </c>
      <c r="BM88" s="355">
        <f t="shared" si="65"/>
        <v>400</v>
      </c>
      <c r="BN88" s="355">
        <f t="shared" si="66"/>
        <v>11200</v>
      </c>
      <c r="BO88" s="355">
        <v>0</v>
      </c>
    </row>
    <row r="89" spans="1:67" s="359" customFormat="1" ht="12" customHeight="1" thickBot="1" x14ac:dyDescent="0.25">
      <c r="A89" s="345" t="str">
        <f t="shared" si="48"/>
        <v>610212012</v>
      </c>
      <c r="B89" s="346">
        <v>6.1</v>
      </c>
      <c r="C89" s="347" t="s">
        <v>252</v>
      </c>
      <c r="D89" s="346" t="s">
        <v>181</v>
      </c>
      <c r="E89" s="348">
        <v>2</v>
      </c>
      <c r="F89" s="349">
        <v>1.35</v>
      </c>
      <c r="G89" s="346" t="s">
        <v>203</v>
      </c>
      <c r="H89" s="346">
        <f>'Wind Conditions'!$C$37</f>
        <v>34.9</v>
      </c>
      <c r="I89" s="477">
        <f>'Wind Conditions'!$D$40</f>
        <v>0.11573065902578797</v>
      </c>
      <c r="J89" s="350">
        <f>'Wind Conditions'!$C$41</f>
        <v>0.11</v>
      </c>
      <c r="K89" s="360" t="str">
        <f t="shared" ref="K89:K137" si="77">K71</f>
        <v>F</v>
      </c>
      <c r="L89" s="351">
        <f t="shared" si="76"/>
        <v>120</v>
      </c>
      <c r="M89" s="556">
        <f>0</f>
        <v>0</v>
      </c>
      <c r="N89" s="564" t="s">
        <v>206</v>
      </c>
      <c r="O89" s="264">
        <f>VLOOKUP(MOD(180-$L89,360),'Wave and Current Conditions'!$G$33:$I$44,2,TRUE)</f>
        <v>5.37</v>
      </c>
      <c r="P89" s="264">
        <f>VLOOKUP(MOD(180-$L89,360),'Wave and Current Conditions'!$G$33:$I$44,3,TRUE)</f>
        <v>11.9</v>
      </c>
      <c r="Q89" s="258">
        <f t="shared" ref="Q89:Q152" si="78">Q71</f>
        <v>12</v>
      </c>
      <c r="R89" s="360">
        <f t="shared" si="49"/>
        <v>120</v>
      </c>
      <c r="S89" s="570" t="s">
        <v>205</v>
      </c>
      <c r="T89" s="359">
        <f t="shared" si="50"/>
        <v>120</v>
      </c>
      <c r="U89" s="353">
        <f>'Wave and Current Conditions'!$D$100</f>
        <v>0.46</v>
      </c>
      <c r="V89" s="346">
        <v>400</v>
      </c>
      <c r="W89" s="346">
        <v>10800</v>
      </c>
      <c r="X89" s="361">
        <v>0.01</v>
      </c>
      <c r="Y89" s="362"/>
      <c r="Z89" s="358"/>
      <c r="AA89" s="358"/>
      <c r="AB89" s="239" t="str">
        <f t="shared" si="51"/>
        <v>'610212012'</v>
      </c>
      <c r="AC89" s="356" t="str">
        <f t="shared" si="70"/>
        <v>'PAR'</v>
      </c>
      <c r="AD89" s="355">
        <f t="shared" si="52"/>
        <v>120</v>
      </c>
      <c r="AE89" s="355">
        <f t="shared" si="53"/>
        <v>34.9</v>
      </c>
      <c r="AF89" s="590">
        <f t="shared" si="67"/>
        <v>4.0389999999999997</v>
      </c>
      <c r="AG89" s="587" t="str">
        <f t="shared" si="68"/>
        <v>'EWM'</v>
      </c>
      <c r="AH89" s="580">
        <f t="shared" si="69"/>
        <v>0.11</v>
      </c>
      <c r="AI89" s="355">
        <f t="shared" si="71"/>
        <v>1</v>
      </c>
      <c r="AJ89" s="239" t="str">
        <f t="shared" si="54"/>
        <v>'F'</v>
      </c>
      <c r="AK89" s="355">
        <f t="shared" si="72"/>
        <v>10</v>
      </c>
      <c r="AL89" s="268">
        <f t="shared" si="55"/>
        <v>120</v>
      </c>
      <c r="AM89" s="357">
        <f t="shared" si="56"/>
        <v>5.37</v>
      </c>
      <c r="AN89" s="357">
        <f t="shared" si="57"/>
        <v>11.9</v>
      </c>
      <c r="AO89" s="355">
        <f t="shared" si="58"/>
        <v>2.4</v>
      </c>
      <c r="AP89" s="355">
        <f t="shared" si="59"/>
        <v>12</v>
      </c>
      <c r="AQ89" s="355">
        <v>0</v>
      </c>
      <c r="AR89" s="355">
        <v>15</v>
      </c>
      <c r="AS89" s="355">
        <f t="shared" si="60"/>
        <v>2.4</v>
      </c>
      <c r="AT89" s="355">
        <v>0</v>
      </c>
      <c r="AU89" s="355">
        <v>0</v>
      </c>
      <c r="AV89" s="239">
        <f t="shared" si="61"/>
        <v>120</v>
      </c>
      <c r="AW89" s="355">
        <f t="shared" si="62"/>
        <v>0.46</v>
      </c>
      <c r="AX89" s="355" t="s">
        <v>14</v>
      </c>
      <c r="AY89" s="355" t="s">
        <v>15</v>
      </c>
      <c r="AZ89" s="355" t="s">
        <v>14</v>
      </c>
      <c r="BA89" s="355" t="s">
        <v>15</v>
      </c>
      <c r="BB89" s="355">
        <v>0</v>
      </c>
      <c r="BC89" s="355">
        <v>0</v>
      </c>
      <c r="BD89" s="355">
        <f t="shared" si="73"/>
        <v>1</v>
      </c>
      <c r="BE89" s="355">
        <f t="shared" si="63"/>
        <v>0</v>
      </c>
      <c r="BF89" s="355">
        <f t="shared" si="64"/>
        <v>11200</v>
      </c>
      <c r="BG89" s="355">
        <v>1</v>
      </c>
      <c r="BH89" s="355">
        <v>1</v>
      </c>
      <c r="BI89" s="355">
        <v>1</v>
      </c>
      <c r="BJ89" s="355"/>
      <c r="BK89" s="355">
        <v>1</v>
      </c>
      <c r="BL89" s="355">
        <v>1</v>
      </c>
      <c r="BM89" s="355">
        <f t="shared" si="65"/>
        <v>400</v>
      </c>
      <c r="BN89" s="355">
        <f t="shared" si="66"/>
        <v>11200</v>
      </c>
      <c r="BO89" s="355">
        <v>0</v>
      </c>
    </row>
    <row r="90" spans="1:67" s="352" customFormat="1" ht="12" customHeight="1" x14ac:dyDescent="0.2">
      <c r="A90" s="345" t="str">
        <f t="shared" si="48"/>
        <v>610303013</v>
      </c>
      <c r="B90" s="346">
        <v>6.1</v>
      </c>
      <c r="C90" s="347" t="s">
        <v>252</v>
      </c>
      <c r="D90" s="346" t="s">
        <v>181</v>
      </c>
      <c r="E90" s="368">
        <v>3</v>
      </c>
      <c r="F90" s="349">
        <v>1.35</v>
      </c>
      <c r="G90" s="346" t="s">
        <v>203</v>
      </c>
      <c r="H90" s="346">
        <f>'Wind Conditions'!$C$37</f>
        <v>34.9</v>
      </c>
      <c r="I90" s="477">
        <f>'Wind Conditions'!$D$40</f>
        <v>0.11573065902578797</v>
      </c>
      <c r="J90" s="350">
        <f>'Wind Conditions'!$C$41</f>
        <v>0.11</v>
      </c>
      <c r="K90" s="346" t="str">
        <f t="shared" si="77"/>
        <v>A</v>
      </c>
      <c r="L90" s="351">
        <f>'Wave and Current Conditions'!$D$77</f>
        <v>30</v>
      </c>
      <c r="M90" s="556">
        <f>0</f>
        <v>0</v>
      </c>
      <c r="N90" s="562" t="s">
        <v>206</v>
      </c>
      <c r="O90" s="264">
        <f>VLOOKUP(MOD(180-$L90,360),'Wave and Current Conditions'!$G$33:$I$44,2,TRUE)</f>
        <v>5.37</v>
      </c>
      <c r="P90" s="264">
        <f>VLOOKUP(MOD(180-$L90,360),'Wave and Current Conditions'!$G$33:$I$44,3,TRUE)</f>
        <v>11.9</v>
      </c>
      <c r="Q90" s="258">
        <f t="shared" si="78"/>
        <v>13</v>
      </c>
      <c r="R90" s="346">
        <f t="shared" si="49"/>
        <v>30</v>
      </c>
      <c r="S90" s="570" t="s">
        <v>205</v>
      </c>
      <c r="T90" s="352">
        <f t="shared" si="50"/>
        <v>30</v>
      </c>
      <c r="U90" s="353">
        <f>'Wave and Current Conditions'!$D$100</f>
        <v>0.46</v>
      </c>
      <c r="V90" s="346">
        <v>400</v>
      </c>
      <c r="W90" s="346">
        <v>10800</v>
      </c>
      <c r="X90" s="349">
        <v>0.01</v>
      </c>
      <c r="Y90" s="354"/>
      <c r="Z90" s="355"/>
      <c r="AA90" s="355"/>
      <c r="AB90" s="239" t="str">
        <f t="shared" si="51"/>
        <v>'610303013'</v>
      </c>
      <c r="AC90" s="356" t="str">
        <f t="shared" si="70"/>
        <v>'PAR'</v>
      </c>
      <c r="AD90" s="355">
        <f t="shared" si="52"/>
        <v>30</v>
      </c>
      <c r="AE90" s="355">
        <f t="shared" si="53"/>
        <v>34.9</v>
      </c>
      <c r="AF90" s="590">
        <f t="shared" si="67"/>
        <v>4.0389999999999997</v>
      </c>
      <c r="AG90" s="587" t="str">
        <f t="shared" si="68"/>
        <v>'EWM'</v>
      </c>
      <c r="AH90" s="580">
        <f t="shared" si="69"/>
        <v>0.11</v>
      </c>
      <c r="AI90" s="355">
        <f t="shared" si="71"/>
        <v>1</v>
      </c>
      <c r="AJ90" s="239" t="str">
        <f t="shared" si="54"/>
        <v>'A'</v>
      </c>
      <c r="AK90" s="355">
        <f t="shared" si="72"/>
        <v>10</v>
      </c>
      <c r="AL90" s="268">
        <f t="shared" si="55"/>
        <v>30</v>
      </c>
      <c r="AM90" s="357">
        <f t="shared" si="56"/>
        <v>5.37</v>
      </c>
      <c r="AN90" s="357">
        <f t="shared" si="57"/>
        <v>11.9</v>
      </c>
      <c r="AO90" s="355">
        <f t="shared" si="58"/>
        <v>2.4</v>
      </c>
      <c r="AP90" s="355">
        <f t="shared" si="59"/>
        <v>13</v>
      </c>
      <c r="AQ90" s="355">
        <v>0</v>
      </c>
      <c r="AR90" s="355">
        <v>15</v>
      </c>
      <c r="AS90" s="355">
        <f t="shared" si="60"/>
        <v>2.4</v>
      </c>
      <c r="AT90" s="355">
        <v>0</v>
      </c>
      <c r="AU90" s="355">
        <v>0</v>
      </c>
      <c r="AV90" s="239">
        <f t="shared" si="61"/>
        <v>30</v>
      </c>
      <c r="AW90" s="355">
        <f t="shared" si="62"/>
        <v>0.46</v>
      </c>
      <c r="AX90" s="355" t="s">
        <v>14</v>
      </c>
      <c r="AY90" s="355" t="s">
        <v>15</v>
      </c>
      <c r="AZ90" s="355" t="s">
        <v>14</v>
      </c>
      <c r="BA90" s="355" t="s">
        <v>15</v>
      </c>
      <c r="BB90" s="355">
        <v>0</v>
      </c>
      <c r="BC90" s="355">
        <v>0</v>
      </c>
      <c r="BD90" s="355">
        <f t="shared" si="73"/>
        <v>1</v>
      </c>
      <c r="BE90" s="355">
        <f t="shared" si="63"/>
        <v>0</v>
      </c>
      <c r="BF90" s="355">
        <f t="shared" si="64"/>
        <v>11200</v>
      </c>
      <c r="BG90" s="355">
        <v>1</v>
      </c>
      <c r="BH90" s="355">
        <v>1</v>
      </c>
      <c r="BI90" s="355">
        <v>1</v>
      </c>
      <c r="BJ90" s="355"/>
      <c r="BK90" s="355">
        <v>1</v>
      </c>
      <c r="BL90" s="355">
        <v>1</v>
      </c>
      <c r="BM90" s="355">
        <f t="shared" si="65"/>
        <v>400</v>
      </c>
      <c r="BN90" s="355">
        <f t="shared" si="66"/>
        <v>11200</v>
      </c>
      <c r="BO90" s="355">
        <v>0</v>
      </c>
    </row>
    <row r="91" spans="1:67" s="352" customFormat="1" ht="12" customHeight="1" x14ac:dyDescent="0.2">
      <c r="A91" s="345" t="str">
        <f t="shared" si="48"/>
        <v>610303014</v>
      </c>
      <c r="B91" s="346">
        <v>6.1</v>
      </c>
      <c r="C91" s="347" t="s">
        <v>252</v>
      </c>
      <c r="D91" s="346" t="s">
        <v>181</v>
      </c>
      <c r="E91" s="368">
        <v>3</v>
      </c>
      <c r="F91" s="349">
        <v>1.35</v>
      </c>
      <c r="G91" s="346" t="s">
        <v>203</v>
      </c>
      <c r="H91" s="346">
        <f>'Wind Conditions'!$C$37</f>
        <v>34.9</v>
      </c>
      <c r="I91" s="477">
        <f>'Wind Conditions'!$D$40</f>
        <v>0.11573065902578797</v>
      </c>
      <c r="J91" s="350">
        <f>'Wind Conditions'!$C$41</f>
        <v>0.11</v>
      </c>
      <c r="K91" s="346" t="str">
        <f t="shared" si="77"/>
        <v>B</v>
      </c>
      <c r="L91" s="351">
        <f>L90</f>
        <v>30</v>
      </c>
      <c r="M91" s="556">
        <f>0</f>
        <v>0</v>
      </c>
      <c r="N91" s="562" t="s">
        <v>206</v>
      </c>
      <c r="O91" s="264">
        <f>VLOOKUP(MOD(180-$L91,360),'Wave and Current Conditions'!$G$33:$I$44,2,TRUE)</f>
        <v>5.37</v>
      </c>
      <c r="P91" s="264">
        <f>VLOOKUP(MOD(180-$L91,360),'Wave and Current Conditions'!$G$33:$I$44,3,TRUE)</f>
        <v>11.9</v>
      </c>
      <c r="Q91" s="258">
        <f t="shared" si="78"/>
        <v>14</v>
      </c>
      <c r="R91" s="346">
        <f t="shared" si="49"/>
        <v>30</v>
      </c>
      <c r="S91" s="570" t="s">
        <v>205</v>
      </c>
      <c r="T91" s="352">
        <f t="shared" si="50"/>
        <v>30</v>
      </c>
      <c r="U91" s="353">
        <f>'Wave and Current Conditions'!$D$100</f>
        <v>0.46</v>
      </c>
      <c r="V91" s="346">
        <v>400</v>
      </c>
      <c r="W91" s="346">
        <v>10800</v>
      </c>
      <c r="X91" s="349">
        <v>0.01</v>
      </c>
      <c r="Y91" s="354"/>
      <c r="Z91" s="355"/>
      <c r="AA91" s="355"/>
      <c r="AB91" s="239" t="str">
        <f t="shared" si="51"/>
        <v>'610303014'</v>
      </c>
      <c r="AC91" s="356" t="str">
        <f t="shared" si="70"/>
        <v>'PAR'</v>
      </c>
      <c r="AD91" s="355">
        <f t="shared" si="52"/>
        <v>30</v>
      </c>
      <c r="AE91" s="355">
        <f t="shared" si="53"/>
        <v>34.9</v>
      </c>
      <c r="AF91" s="590">
        <f t="shared" si="67"/>
        <v>4.0389999999999997</v>
      </c>
      <c r="AG91" s="587" t="str">
        <f t="shared" si="68"/>
        <v>'EWM'</v>
      </c>
      <c r="AH91" s="580">
        <f t="shared" si="69"/>
        <v>0.11</v>
      </c>
      <c r="AI91" s="355">
        <f t="shared" si="71"/>
        <v>1</v>
      </c>
      <c r="AJ91" s="239" t="str">
        <f t="shared" si="54"/>
        <v>'B'</v>
      </c>
      <c r="AK91" s="355">
        <f t="shared" si="72"/>
        <v>10</v>
      </c>
      <c r="AL91" s="268">
        <f t="shared" si="55"/>
        <v>30</v>
      </c>
      <c r="AM91" s="357">
        <f t="shared" si="56"/>
        <v>5.37</v>
      </c>
      <c r="AN91" s="357">
        <f t="shared" si="57"/>
        <v>11.9</v>
      </c>
      <c r="AO91" s="355">
        <f t="shared" si="58"/>
        <v>2.4</v>
      </c>
      <c r="AP91" s="355">
        <f t="shared" si="59"/>
        <v>14</v>
      </c>
      <c r="AQ91" s="355">
        <v>0</v>
      </c>
      <c r="AR91" s="355">
        <v>15</v>
      </c>
      <c r="AS91" s="355">
        <f t="shared" si="60"/>
        <v>2.4</v>
      </c>
      <c r="AT91" s="355">
        <v>0</v>
      </c>
      <c r="AU91" s="355">
        <v>0</v>
      </c>
      <c r="AV91" s="239">
        <f t="shared" si="61"/>
        <v>30</v>
      </c>
      <c r="AW91" s="355">
        <f t="shared" si="62"/>
        <v>0.46</v>
      </c>
      <c r="AX91" s="355" t="s">
        <v>14</v>
      </c>
      <c r="AY91" s="355" t="s">
        <v>15</v>
      </c>
      <c r="AZ91" s="355" t="s">
        <v>14</v>
      </c>
      <c r="BA91" s="355" t="s">
        <v>15</v>
      </c>
      <c r="BB91" s="355">
        <v>0</v>
      </c>
      <c r="BC91" s="355">
        <v>0</v>
      </c>
      <c r="BD91" s="355">
        <f t="shared" si="73"/>
        <v>1</v>
      </c>
      <c r="BE91" s="355">
        <f t="shared" si="63"/>
        <v>0</v>
      </c>
      <c r="BF91" s="355">
        <f t="shared" si="64"/>
        <v>11200</v>
      </c>
      <c r="BG91" s="355">
        <v>1</v>
      </c>
      <c r="BH91" s="355">
        <v>1</v>
      </c>
      <c r="BI91" s="355">
        <v>1</v>
      </c>
      <c r="BJ91" s="355"/>
      <c r="BK91" s="355">
        <v>1</v>
      </c>
      <c r="BL91" s="355">
        <v>1</v>
      </c>
      <c r="BM91" s="355">
        <f t="shared" si="65"/>
        <v>400</v>
      </c>
      <c r="BN91" s="355">
        <f t="shared" si="66"/>
        <v>11200</v>
      </c>
      <c r="BO91" s="355">
        <v>0</v>
      </c>
    </row>
    <row r="92" spans="1:67" s="359" customFormat="1" ht="12" customHeight="1" x14ac:dyDescent="0.2">
      <c r="A92" s="345" t="str">
        <f t="shared" si="48"/>
        <v>610303015</v>
      </c>
      <c r="B92" s="346">
        <v>6.1</v>
      </c>
      <c r="C92" s="347" t="s">
        <v>252</v>
      </c>
      <c r="D92" s="346" t="s">
        <v>181</v>
      </c>
      <c r="E92" s="368">
        <v>3</v>
      </c>
      <c r="F92" s="349">
        <v>1.35</v>
      </c>
      <c r="G92" s="346" t="s">
        <v>203</v>
      </c>
      <c r="H92" s="346">
        <f>'Wind Conditions'!$C$37</f>
        <v>34.9</v>
      </c>
      <c r="I92" s="477">
        <f>'Wind Conditions'!$D$40</f>
        <v>0.11573065902578797</v>
      </c>
      <c r="J92" s="350">
        <f>'Wind Conditions'!$C$41</f>
        <v>0.11</v>
      </c>
      <c r="K92" s="346" t="str">
        <f t="shared" si="77"/>
        <v>C</v>
      </c>
      <c r="L92" s="351">
        <f t="shared" ref="L92:L95" si="79">L91</f>
        <v>30</v>
      </c>
      <c r="M92" s="556">
        <f>0</f>
        <v>0</v>
      </c>
      <c r="N92" s="562" t="s">
        <v>206</v>
      </c>
      <c r="O92" s="264">
        <f>VLOOKUP(MOD(180-$L92,360),'Wave and Current Conditions'!$G$33:$I$44,2,TRUE)</f>
        <v>5.37</v>
      </c>
      <c r="P92" s="264">
        <f>VLOOKUP(MOD(180-$L92,360),'Wave and Current Conditions'!$G$33:$I$44,3,TRUE)</f>
        <v>11.9</v>
      </c>
      <c r="Q92" s="258">
        <f t="shared" si="78"/>
        <v>15</v>
      </c>
      <c r="R92" s="346">
        <f t="shared" si="49"/>
        <v>30</v>
      </c>
      <c r="S92" s="570" t="s">
        <v>205</v>
      </c>
      <c r="T92" s="352">
        <f t="shared" si="50"/>
        <v>30</v>
      </c>
      <c r="U92" s="353">
        <f>'Wave and Current Conditions'!$D$100</f>
        <v>0.46</v>
      </c>
      <c r="V92" s="346">
        <v>400</v>
      </c>
      <c r="W92" s="346">
        <v>10800</v>
      </c>
      <c r="X92" s="349">
        <v>0.01</v>
      </c>
      <c r="Y92" s="354"/>
      <c r="Z92" s="358"/>
      <c r="AA92" s="358"/>
      <c r="AB92" s="239" t="str">
        <f t="shared" si="51"/>
        <v>'610303015'</v>
      </c>
      <c r="AC92" s="356" t="str">
        <f t="shared" si="70"/>
        <v>'PAR'</v>
      </c>
      <c r="AD92" s="355">
        <f t="shared" si="52"/>
        <v>30</v>
      </c>
      <c r="AE92" s="355">
        <f t="shared" si="53"/>
        <v>34.9</v>
      </c>
      <c r="AF92" s="590">
        <f t="shared" si="67"/>
        <v>4.0389999999999997</v>
      </c>
      <c r="AG92" s="587" t="str">
        <f t="shared" si="68"/>
        <v>'EWM'</v>
      </c>
      <c r="AH92" s="580">
        <f t="shared" si="69"/>
        <v>0.11</v>
      </c>
      <c r="AI92" s="355">
        <f t="shared" si="71"/>
        <v>1</v>
      </c>
      <c r="AJ92" s="239" t="str">
        <f t="shared" si="54"/>
        <v>'C'</v>
      </c>
      <c r="AK92" s="355">
        <f t="shared" si="72"/>
        <v>10</v>
      </c>
      <c r="AL92" s="268">
        <f t="shared" si="55"/>
        <v>30</v>
      </c>
      <c r="AM92" s="357">
        <f t="shared" si="56"/>
        <v>5.37</v>
      </c>
      <c r="AN92" s="357">
        <f t="shared" si="57"/>
        <v>11.9</v>
      </c>
      <c r="AO92" s="355">
        <f t="shared" si="58"/>
        <v>2.4</v>
      </c>
      <c r="AP92" s="355">
        <f t="shared" si="59"/>
        <v>15</v>
      </c>
      <c r="AQ92" s="355">
        <v>0</v>
      </c>
      <c r="AR92" s="355">
        <v>15</v>
      </c>
      <c r="AS92" s="355">
        <f t="shared" si="60"/>
        <v>2.4</v>
      </c>
      <c r="AT92" s="355">
        <v>0</v>
      </c>
      <c r="AU92" s="355">
        <v>0</v>
      </c>
      <c r="AV92" s="239">
        <f t="shared" si="61"/>
        <v>30</v>
      </c>
      <c r="AW92" s="355">
        <f t="shared" si="62"/>
        <v>0.46</v>
      </c>
      <c r="AX92" s="355" t="s">
        <v>14</v>
      </c>
      <c r="AY92" s="355" t="s">
        <v>15</v>
      </c>
      <c r="AZ92" s="355" t="s">
        <v>14</v>
      </c>
      <c r="BA92" s="355" t="s">
        <v>15</v>
      </c>
      <c r="BB92" s="355">
        <v>0</v>
      </c>
      <c r="BC92" s="355">
        <v>0</v>
      </c>
      <c r="BD92" s="355">
        <f t="shared" si="73"/>
        <v>1</v>
      </c>
      <c r="BE92" s="355">
        <f t="shared" si="63"/>
        <v>0</v>
      </c>
      <c r="BF92" s="355">
        <f t="shared" si="64"/>
        <v>11200</v>
      </c>
      <c r="BG92" s="355">
        <v>1</v>
      </c>
      <c r="BH92" s="355">
        <v>1</v>
      </c>
      <c r="BI92" s="355">
        <v>1</v>
      </c>
      <c r="BJ92" s="355"/>
      <c r="BK92" s="355">
        <v>1</v>
      </c>
      <c r="BL92" s="355">
        <v>1</v>
      </c>
      <c r="BM92" s="355">
        <f t="shared" si="65"/>
        <v>400</v>
      </c>
      <c r="BN92" s="355">
        <f t="shared" si="66"/>
        <v>11200</v>
      </c>
      <c r="BO92" s="355">
        <v>0</v>
      </c>
    </row>
    <row r="93" spans="1:67" s="352" customFormat="1" ht="12" customHeight="1" x14ac:dyDescent="0.2">
      <c r="A93" s="345" t="str">
        <f t="shared" si="48"/>
        <v>610303016</v>
      </c>
      <c r="B93" s="346">
        <v>6.1</v>
      </c>
      <c r="C93" s="347" t="s">
        <v>252</v>
      </c>
      <c r="D93" s="346" t="s">
        <v>181</v>
      </c>
      <c r="E93" s="368">
        <v>3</v>
      </c>
      <c r="F93" s="349">
        <v>1.35</v>
      </c>
      <c r="G93" s="346" t="s">
        <v>203</v>
      </c>
      <c r="H93" s="346">
        <f>'Wind Conditions'!$C$37</f>
        <v>34.9</v>
      </c>
      <c r="I93" s="477">
        <f>'Wind Conditions'!$D$40</f>
        <v>0.11573065902578797</v>
      </c>
      <c r="J93" s="350">
        <f>'Wind Conditions'!$C$41</f>
        <v>0.11</v>
      </c>
      <c r="K93" s="346" t="str">
        <f t="shared" si="77"/>
        <v>D</v>
      </c>
      <c r="L93" s="351">
        <f t="shared" si="79"/>
        <v>30</v>
      </c>
      <c r="M93" s="556">
        <f>0</f>
        <v>0</v>
      </c>
      <c r="N93" s="562" t="s">
        <v>206</v>
      </c>
      <c r="O93" s="264">
        <f>VLOOKUP(MOD(180-$L93,360),'Wave and Current Conditions'!$G$33:$I$44,2,TRUE)</f>
        <v>5.37</v>
      </c>
      <c r="P93" s="264">
        <f>VLOOKUP(MOD(180-$L93,360),'Wave and Current Conditions'!$G$33:$I$44,3,TRUE)</f>
        <v>11.9</v>
      </c>
      <c r="Q93" s="258">
        <f t="shared" si="78"/>
        <v>16</v>
      </c>
      <c r="R93" s="346">
        <f t="shared" si="49"/>
        <v>30</v>
      </c>
      <c r="S93" s="570" t="s">
        <v>205</v>
      </c>
      <c r="T93" s="352">
        <f t="shared" si="50"/>
        <v>30</v>
      </c>
      <c r="U93" s="353">
        <f>'Wave and Current Conditions'!$D$100</f>
        <v>0.46</v>
      </c>
      <c r="V93" s="346">
        <v>400</v>
      </c>
      <c r="W93" s="346">
        <v>10800</v>
      </c>
      <c r="X93" s="349">
        <v>0.01</v>
      </c>
      <c r="Y93" s="354"/>
      <c r="Z93" s="355"/>
      <c r="AA93" s="355"/>
      <c r="AB93" s="239" t="str">
        <f t="shared" si="51"/>
        <v>'610303016'</v>
      </c>
      <c r="AC93" s="356" t="str">
        <f t="shared" si="70"/>
        <v>'PAR'</v>
      </c>
      <c r="AD93" s="355">
        <f t="shared" si="52"/>
        <v>30</v>
      </c>
      <c r="AE93" s="355">
        <f t="shared" si="53"/>
        <v>34.9</v>
      </c>
      <c r="AF93" s="590">
        <f t="shared" si="67"/>
        <v>4.0389999999999997</v>
      </c>
      <c r="AG93" s="587" t="str">
        <f t="shared" si="68"/>
        <v>'EWM'</v>
      </c>
      <c r="AH93" s="580">
        <f t="shared" si="69"/>
        <v>0.11</v>
      </c>
      <c r="AI93" s="355">
        <f t="shared" si="71"/>
        <v>1</v>
      </c>
      <c r="AJ93" s="239" t="str">
        <f t="shared" si="54"/>
        <v>'D'</v>
      </c>
      <c r="AK93" s="355">
        <f t="shared" si="72"/>
        <v>10</v>
      </c>
      <c r="AL93" s="268">
        <f t="shared" si="55"/>
        <v>30</v>
      </c>
      <c r="AM93" s="357">
        <f t="shared" si="56"/>
        <v>5.37</v>
      </c>
      <c r="AN93" s="357">
        <f t="shared" si="57"/>
        <v>11.9</v>
      </c>
      <c r="AO93" s="355">
        <f t="shared" si="58"/>
        <v>2.4</v>
      </c>
      <c r="AP93" s="355">
        <f t="shared" si="59"/>
        <v>16</v>
      </c>
      <c r="AQ93" s="355">
        <v>0</v>
      </c>
      <c r="AR93" s="355">
        <v>15</v>
      </c>
      <c r="AS93" s="355">
        <f t="shared" si="60"/>
        <v>2.4</v>
      </c>
      <c r="AT93" s="355">
        <v>0</v>
      </c>
      <c r="AU93" s="355">
        <v>0</v>
      </c>
      <c r="AV93" s="239">
        <f t="shared" si="61"/>
        <v>30</v>
      </c>
      <c r="AW93" s="355">
        <f t="shared" si="62"/>
        <v>0.46</v>
      </c>
      <c r="AX93" s="355" t="s">
        <v>14</v>
      </c>
      <c r="AY93" s="355" t="s">
        <v>15</v>
      </c>
      <c r="AZ93" s="355" t="s">
        <v>14</v>
      </c>
      <c r="BA93" s="355" t="s">
        <v>15</v>
      </c>
      <c r="BB93" s="355">
        <v>0</v>
      </c>
      <c r="BC93" s="355">
        <v>0</v>
      </c>
      <c r="BD93" s="355">
        <f t="shared" si="73"/>
        <v>1</v>
      </c>
      <c r="BE93" s="355">
        <f t="shared" si="63"/>
        <v>0</v>
      </c>
      <c r="BF93" s="355">
        <f t="shared" si="64"/>
        <v>11200</v>
      </c>
      <c r="BG93" s="355">
        <v>1</v>
      </c>
      <c r="BH93" s="355">
        <v>1</v>
      </c>
      <c r="BI93" s="355">
        <v>1</v>
      </c>
      <c r="BJ93" s="355"/>
      <c r="BK93" s="355">
        <v>1</v>
      </c>
      <c r="BL93" s="355">
        <v>1</v>
      </c>
      <c r="BM93" s="355">
        <f t="shared" si="65"/>
        <v>400</v>
      </c>
      <c r="BN93" s="355">
        <f t="shared" si="66"/>
        <v>11200</v>
      </c>
      <c r="BO93" s="355">
        <v>0</v>
      </c>
    </row>
    <row r="94" spans="1:67" s="352" customFormat="1" ht="12" customHeight="1" x14ac:dyDescent="0.2">
      <c r="A94" s="345" t="str">
        <f t="shared" si="48"/>
        <v>610303017</v>
      </c>
      <c r="B94" s="346">
        <v>6.1</v>
      </c>
      <c r="C94" s="347" t="s">
        <v>252</v>
      </c>
      <c r="D94" s="346" t="s">
        <v>181</v>
      </c>
      <c r="E94" s="368">
        <v>3</v>
      </c>
      <c r="F94" s="349">
        <v>1.35</v>
      </c>
      <c r="G94" s="346" t="s">
        <v>203</v>
      </c>
      <c r="H94" s="346">
        <f>'Wind Conditions'!$C$37</f>
        <v>34.9</v>
      </c>
      <c r="I94" s="477">
        <f>'Wind Conditions'!$D$40</f>
        <v>0.11573065902578797</v>
      </c>
      <c r="J94" s="350">
        <f>'Wind Conditions'!$C$41</f>
        <v>0.11</v>
      </c>
      <c r="K94" s="346" t="str">
        <f t="shared" si="77"/>
        <v>E</v>
      </c>
      <c r="L94" s="351">
        <f t="shared" si="79"/>
        <v>30</v>
      </c>
      <c r="M94" s="556">
        <f>0</f>
        <v>0</v>
      </c>
      <c r="N94" s="562" t="s">
        <v>206</v>
      </c>
      <c r="O94" s="264">
        <f>VLOOKUP(MOD(180-$L94,360),'Wave and Current Conditions'!$G$33:$I$44,2,TRUE)</f>
        <v>5.37</v>
      </c>
      <c r="P94" s="264">
        <f>VLOOKUP(MOD(180-$L94,360),'Wave and Current Conditions'!$G$33:$I$44,3,TRUE)</f>
        <v>11.9</v>
      </c>
      <c r="Q94" s="258">
        <f t="shared" si="78"/>
        <v>17</v>
      </c>
      <c r="R94" s="346">
        <f t="shared" si="49"/>
        <v>30</v>
      </c>
      <c r="S94" s="570" t="s">
        <v>205</v>
      </c>
      <c r="T94" s="352">
        <f t="shared" si="50"/>
        <v>30</v>
      </c>
      <c r="U94" s="353">
        <f>'Wave and Current Conditions'!$D$100</f>
        <v>0.46</v>
      </c>
      <c r="V94" s="346">
        <v>400</v>
      </c>
      <c r="W94" s="346">
        <v>10800</v>
      </c>
      <c r="X94" s="349">
        <v>0.01</v>
      </c>
      <c r="Y94" s="354"/>
      <c r="Z94" s="355"/>
      <c r="AA94" s="355"/>
      <c r="AB94" s="239" t="str">
        <f t="shared" si="51"/>
        <v>'610303017'</v>
      </c>
      <c r="AC94" s="356" t="str">
        <f t="shared" si="70"/>
        <v>'PAR'</v>
      </c>
      <c r="AD94" s="355">
        <f t="shared" si="52"/>
        <v>30</v>
      </c>
      <c r="AE94" s="355">
        <f t="shared" si="53"/>
        <v>34.9</v>
      </c>
      <c r="AF94" s="590">
        <f t="shared" si="67"/>
        <v>4.0389999999999997</v>
      </c>
      <c r="AG94" s="587" t="str">
        <f t="shared" si="68"/>
        <v>'EWM'</v>
      </c>
      <c r="AH94" s="580">
        <f t="shared" si="69"/>
        <v>0.11</v>
      </c>
      <c r="AI94" s="355">
        <f t="shared" si="71"/>
        <v>1</v>
      </c>
      <c r="AJ94" s="239" t="str">
        <f t="shared" si="54"/>
        <v>'E'</v>
      </c>
      <c r="AK94" s="355">
        <f t="shared" si="72"/>
        <v>10</v>
      </c>
      <c r="AL94" s="268">
        <f t="shared" si="55"/>
        <v>30</v>
      </c>
      <c r="AM94" s="357">
        <f t="shared" si="56"/>
        <v>5.37</v>
      </c>
      <c r="AN94" s="357">
        <f t="shared" si="57"/>
        <v>11.9</v>
      </c>
      <c r="AO94" s="355">
        <f t="shared" si="58"/>
        <v>2.4</v>
      </c>
      <c r="AP94" s="355">
        <f t="shared" si="59"/>
        <v>17</v>
      </c>
      <c r="AQ94" s="355">
        <v>0</v>
      </c>
      <c r="AR94" s="355">
        <v>15</v>
      </c>
      <c r="AS94" s="355">
        <f t="shared" si="60"/>
        <v>2.4</v>
      </c>
      <c r="AT94" s="355">
        <v>0</v>
      </c>
      <c r="AU94" s="355">
        <v>0</v>
      </c>
      <c r="AV94" s="239">
        <f t="shared" si="61"/>
        <v>30</v>
      </c>
      <c r="AW94" s="355">
        <f t="shared" si="62"/>
        <v>0.46</v>
      </c>
      <c r="AX94" s="355" t="s">
        <v>14</v>
      </c>
      <c r="AY94" s="355" t="s">
        <v>15</v>
      </c>
      <c r="AZ94" s="355" t="s">
        <v>14</v>
      </c>
      <c r="BA94" s="355" t="s">
        <v>15</v>
      </c>
      <c r="BB94" s="355">
        <v>0</v>
      </c>
      <c r="BC94" s="355">
        <v>0</v>
      </c>
      <c r="BD94" s="355">
        <f t="shared" si="73"/>
        <v>1</v>
      </c>
      <c r="BE94" s="355">
        <f t="shared" si="63"/>
        <v>0</v>
      </c>
      <c r="BF94" s="355">
        <f t="shared" si="64"/>
        <v>11200</v>
      </c>
      <c r="BG94" s="355">
        <v>1</v>
      </c>
      <c r="BH94" s="355">
        <v>1</v>
      </c>
      <c r="BI94" s="355">
        <v>1</v>
      </c>
      <c r="BJ94" s="355"/>
      <c r="BK94" s="355">
        <v>1</v>
      </c>
      <c r="BL94" s="355">
        <v>1</v>
      </c>
      <c r="BM94" s="355">
        <f t="shared" si="65"/>
        <v>400</v>
      </c>
      <c r="BN94" s="355">
        <f t="shared" si="66"/>
        <v>11200</v>
      </c>
      <c r="BO94" s="355">
        <v>0</v>
      </c>
    </row>
    <row r="95" spans="1:67" s="359" customFormat="1" ht="12" customHeight="1" x14ac:dyDescent="0.2">
      <c r="A95" s="345" t="str">
        <f t="shared" si="48"/>
        <v>610303018</v>
      </c>
      <c r="B95" s="346">
        <v>6.1</v>
      </c>
      <c r="C95" s="347" t="s">
        <v>252</v>
      </c>
      <c r="D95" s="346" t="s">
        <v>181</v>
      </c>
      <c r="E95" s="368">
        <v>3</v>
      </c>
      <c r="F95" s="349">
        <v>1.35</v>
      </c>
      <c r="G95" s="346" t="s">
        <v>203</v>
      </c>
      <c r="H95" s="346">
        <f>'Wind Conditions'!$C$37</f>
        <v>34.9</v>
      </c>
      <c r="I95" s="477">
        <f>'Wind Conditions'!$D$40</f>
        <v>0.11573065902578797</v>
      </c>
      <c r="J95" s="350">
        <f>'Wind Conditions'!$C$41</f>
        <v>0.11</v>
      </c>
      <c r="K95" s="360" t="str">
        <f t="shared" si="77"/>
        <v>F</v>
      </c>
      <c r="L95" s="351">
        <f t="shared" si="79"/>
        <v>30</v>
      </c>
      <c r="M95" s="556">
        <f>0</f>
        <v>0</v>
      </c>
      <c r="N95" s="563" t="s">
        <v>206</v>
      </c>
      <c r="O95" s="264">
        <f>VLOOKUP(MOD(180-$L95,360),'Wave and Current Conditions'!$G$33:$I$44,2,TRUE)</f>
        <v>5.37</v>
      </c>
      <c r="P95" s="264">
        <f>VLOOKUP(MOD(180-$L95,360),'Wave and Current Conditions'!$G$33:$I$44,3,TRUE)</f>
        <v>11.9</v>
      </c>
      <c r="Q95" s="258">
        <f t="shared" si="78"/>
        <v>18</v>
      </c>
      <c r="R95" s="360">
        <f t="shared" si="49"/>
        <v>30</v>
      </c>
      <c r="S95" s="570" t="s">
        <v>205</v>
      </c>
      <c r="T95" s="359">
        <f t="shared" si="50"/>
        <v>30</v>
      </c>
      <c r="U95" s="353">
        <f>'Wave and Current Conditions'!$D$100</f>
        <v>0.46</v>
      </c>
      <c r="V95" s="346">
        <v>400</v>
      </c>
      <c r="W95" s="346">
        <v>10800</v>
      </c>
      <c r="X95" s="361">
        <v>0.01</v>
      </c>
      <c r="Y95" s="362"/>
      <c r="Z95" s="358"/>
      <c r="AA95" s="358"/>
      <c r="AB95" s="239" t="str">
        <f t="shared" si="51"/>
        <v>'610303018'</v>
      </c>
      <c r="AC95" s="356" t="str">
        <f t="shared" si="70"/>
        <v>'PAR'</v>
      </c>
      <c r="AD95" s="355">
        <f t="shared" si="52"/>
        <v>30</v>
      </c>
      <c r="AE95" s="355">
        <f t="shared" si="53"/>
        <v>34.9</v>
      </c>
      <c r="AF95" s="590">
        <f t="shared" si="67"/>
        <v>4.0389999999999997</v>
      </c>
      <c r="AG95" s="587" t="str">
        <f t="shared" si="68"/>
        <v>'EWM'</v>
      </c>
      <c r="AH95" s="580">
        <f t="shared" si="69"/>
        <v>0.11</v>
      </c>
      <c r="AI95" s="355">
        <f t="shared" si="71"/>
        <v>1</v>
      </c>
      <c r="AJ95" s="239" t="str">
        <f t="shared" si="54"/>
        <v>'F'</v>
      </c>
      <c r="AK95" s="355">
        <f t="shared" si="72"/>
        <v>10</v>
      </c>
      <c r="AL95" s="268">
        <f t="shared" si="55"/>
        <v>30</v>
      </c>
      <c r="AM95" s="357">
        <f t="shared" si="56"/>
        <v>5.37</v>
      </c>
      <c r="AN95" s="357">
        <f t="shared" si="57"/>
        <v>11.9</v>
      </c>
      <c r="AO95" s="355">
        <f t="shared" si="58"/>
        <v>2.4</v>
      </c>
      <c r="AP95" s="355">
        <f t="shared" si="59"/>
        <v>18</v>
      </c>
      <c r="AQ95" s="355">
        <v>0</v>
      </c>
      <c r="AR95" s="355">
        <v>15</v>
      </c>
      <c r="AS95" s="355">
        <f t="shared" si="60"/>
        <v>2.4</v>
      </c>
      <c r="AT95" s="355">
        <v>0</v>
      </c>
      <c r="AU95" s="355">
        <v>0</v>
      </c>
      <c r="AV95" s="239">
        <f t="shared" si="61"/>
        <v>30</v>
      </c>
      <c r="AW95" s="355">
        <f t="shared" si="62"/>
        <v>0.46</v>
      </c>
      <c r="AX95" s="355" t="s">
        <v>14</v>
      </c>
      <c r="AY95" s="355" t="s">
        <v>15</v>
      </c>
      <c r="AZ95" s="355" t="s">
        <v>14</v>
      </c>
      <c r="BA95" s="355" t="s">
        <v>15</v>
      </c>
      <c r="BB95" s="355">
        <v>0</v>
      </c>
      <c r="BC95" s="355">
        <v>0</v>
      </c>
      <c r="BD95" s="355">
        <f t="shared" si="73"/>
        <v>1</v>
      </c>
      <c r="BE95" s="355">
        <f t="shared" si="63"/>
        <v>0</v>
      </c>
      <c r="BF95" s="355">
        <f t="shared" si="64"/>
        <v>11200</v>
      </c>
      <c r="BG95" s="355">
        <v>1</v>
      </c>
      <c r="BH95" s="355">
        <v>1</v>
      </c>
      <c r="BI95" s="355">
        <v>1</v>
      </c>
      <c r="BJ95" s="355"/>
      <c r="BK95" s="355">
        <v>1</v>
      </c>
      <c r="BL95" s="355">
        <v>1</v>
      </c>
      <c r="BM95" s="355">
        <f t="shared" si="65"/>
        <v>400</v>
      </c>
      <c r="BN95" s="355">
        <f t="shared" si="66"/>
        <v>11200</v>
      </c>
      <c r="BO95" s="355">
        <v>0</v>
      </c>
    </row>
    <row r="96" spans="1:67" s="352" customFormat="1" ht="12" customHeight="1" x14ac:dyDescent="0.2">
      <c r="A96" s="345" t="str">
        <f t="shared" si="48"/>
        <v>610309001</v>
      </c>
      <c r="B96" s="346">
        <v>6.1</v>
      </c>
      <c r="C96" s="347" t="s">
        <v>252</v>
      </c>
      <c r="D96" s="346" t="s">
        <v>181</v>
      </c>
      <c r="E96" s="368">
        <v>3</v>
      </c>
      <c r="F96" s="349">
        <v>1.35</v>
      </c>
      <c r="G96" s="346" t="s">
        <v>203</v>
      </c>
      <c r="H96" s="346">
        <f>'Wind Conditions'!$C$37</f>
        <v>34.9</v>
      </c>
      <c r="I96" s="477">
        <f>'Wind Conditions'!$D$40</f>
        <v>0.11573065902578797</v>
      </c>
      <c r="J96" s="350">
        <f>'Wind Conditions'!$C$41</f>
        <v>0.11</v>
      </c>
      <c r="K96" s="346" t="str">
        <f t="shared" si="77"/>
        <v>A</v>
      </c>
      <c r="L96" s="351">
        <f>'Wave and Current Conditions'!$D$78</f>
        <v>90</v>
      </c>
      <c r="M96" s="556">
        <f>0</f>
        <v>0</v>
      </c>
      <c r="N96" s="562" t="s">
        <v>206</v>
      </c>
      <c r="O96" s="264">
        <f>VLOOKUP(MOD(180-$L96,360),'Wave and Current Conditions'!$G$33:$I$44,2,TRUE)</f>
        <v>5.37</v>
      </c>
      <c r="P96" s="264">
        <f>VLOOKUP(MOD(180-$L96,360),'Wave and Current Conditions'!$G$33:$I$44,3,TRUE)</f>
        <v>11.9</v>
      </c>
      <c r="Q96" s="258">
        <f t="shared" si="78"/>
        <v>1</v>
      </c>
      <c r="R96" s="346">
        <f t="shared" si="49"/>
        <v>90</v>
      </c>
      <c r="S96" s="570" t="s">
        <v>205</v>
      </c>
      <c r="T96" s="352">
        <f t="shared" si="50"/>
        <v>90</v>
      </c>
      <c r="U96" s="353">
        <f>'Wave and Current Conditions'!$D$100</f>
        <v>0.46</v>
      </c>
      <c r="V96" s="346">
        <v>400</v>
      </c>
      <c r="W96" s="346">
        <v>10800</v>
      </c>
      <c r="X96" s="349">
        <v>0.01</v>
      </c>
      <c r="Y96" s="354"/>
      <c r="Z96" s="355"/>
      <c r="AA96" s="355"/>
      <c r="AB96" s="239" t="str">
        <f t="shared" si="51"/>
        <v>'610309001'</v>
      </c>
      <c r="AC96" s="356" t="str">
        <f t="shared" si="70"/>
        <v>'PAR'</v>
      </c>
      <c r="AD96" s="355">
        <f t="shared" si="52"/>
        <v>90</v>
      </c>
      <c r="AE96" s="355">
        <f t="shared" si="53"/>
        <v>34.9</v>
      </c>
      <c r="AF96" s="590">
        <f t="shared" si="67"/>
        <v>4.0389999999999997</v>
      </c>
      <c r="AG96" s="587" t="str">
        <f t="shared" si="68"/>
        <v>'EWM'</v>
      </c>
      <c r="AH96" s="580">
        <f t="shared" si="69"/>
        <v>0.11</v>
      </c>
      <c r="AI96" s="355">
        <f t="shared" si="71"/>
        <v>1</v>
      </c>
      <c r="AJ96" s="239" t="str">
        <f t="shared" si="54"/>
        <v>'A'</v>
      </c>
      <c r="AK96" s="355">
        <f t="shared" si="72"/>
        <v>10</v>
      </c>
      <c r="AL96" s="268">
        <f t="shared" si="55"/>
        <v>90</v>
      </c>
      <c r="AM96" s="357">
        <f t="shared" si="56"/>
        <v>5.37</v>
      </c>
      <c r="AN96" s="357">
        <f t="shared" si="57"/>
        <v>11.9</v>
      </c>
      <c r="AO96" s="355">
        <f t="shared" si="58"/>
        <v>2.4</v>
      </c>
      <c r="AP96" s="355">
        <f t="shared" si="59"/>
        <v>1</v>
      </c>
      <c r="AQ96" s="355">
        <v>0</v>
      </c>
      <c r="AR96" s="355">
        <v>15</v>
      </c>
      <c r="AS96" s="355">
        <f t="shared" si="60"/>
        <v>2.4</v>
      </c>
      <c r="AT96" s="355">
        <v>0</v>
      </c>
      <c r="AU96" s="355">
        <v>0</v>
      </c>
      <c r="AV96" s="239">
        <f t="shared" si="61"/>
        <v>90</v>
      </c>
      <c r="AW96" s="355">
        <f t="shared" si="62"/>
        <v>0.46</v>
      </c>
      <c r="AX96" s="355" t="s">
        <v>14</v>
      </c>
      <c r="AY96" s="355" t="s">
        <v>15</v>
      </c>
      <c r="AZ96" s="355" t="s">
        <v>14</v>
      </c>
      <c r="BA96" s="355" t="s">
        <v>15</v>
      </c>
      <c r="BB96" s="355">
        <v>0</v>
      </c>
      <c r="BC96" s="355">
        <v>0</v>
      </c>
      <c r="BD96" s="355">
        <f t="shared" si="73"/>
        <v>1</v>
      </c>
      <c r="BE96" s="355">
        <f t="shared" si="63"/>
        <v>0</v>
      </c>
      <c r="BF96" s="355">
        <f t="shared" si="64"/>
        <v>11200</v>
      </c>
      <c r="BG96" s="355">
        <v>1</v>
      </c>
      <c r="BH96" s="355">
        <v>1</v>
      </c>
      <c r="BI96" s="355">
        <v>1</v>
      </c>
      <c r="BJ96" s="355"/>
      <c r="BK96" s="355">
        <v>1</v>
      </c>
      <c r="BL96" s="355">
        <v>1</v>
      </c>
      <c r="BM96" s="355">
        <f t="shared" si="65"/>
        <v>400</v>
      </c>
      <c r="BN96" s="355">
        <f t="shared" si="66"/>
        <v>11200</v>
      </c>
      <c r="BO96" s="355">
        <v>0</v>
      </c>
    </row>
    <row r="97" spans="1:67" s="352" customFormat="1" ht="12" customHeight="1" x14ac:dyDescent="0.2">
      <c r="A97" s="345" t="str">
        <f t="shared" si="48"/>
        <v>610309002</v>
      </c>
      <c r="B97" s="346">
        <v>6.1</v>
      </c>
      <c r="C97" s="347" t="s">
        <v>252</v>
      </c>
      <c r="D97" s="346" t="s">
        <v>181</v>
      </c>
      <c r="E97" s="368">
        <v>3</v>
      </c>
      <c r="F97" s="349">
        <v>1.35</v>
      </c>
      <c r="G97" s="346" t="s">
        <v>203</v>
      </c>
      <c r="H97" s="346">
        <f>'Wind Conditions'!$C$37</f>
        <v>34.9</v>
      </c>
      <c r="I97" s="477">
        <f>'Wind Conditions'!$D$40</f>
        <v>0.11573065902578797</v>
      </c>
      <c r="J97" s="350">
        <f>'Wind Conditions'!$C$41</f>
        <v>0.11</v>
      </c>
      <c r="K97" s="346" t="str">
        <f t="shared" si="77"/>
        <v>B</v>
      </c>
      <c r="L97" s="351">
        <f>L96</f>
        <v>90</v>
      </c>
      <c r="M97" s="556">
        <f>0</f>
        <v>0</v>
      </c>
      <c r="N97" s="562" t="s">
        <v>206</v>
      </c>
      <c r="O97" s="264">
        <f>VLOOKUP(MOD(180-$L97,360),'Wave and Current Conditions'!$G$33:$I$44,2,TRUE)</f>
        <v>5.37</v>
      </c>
      <c r="P97" s="264">
        <f>VLOOKUP(MOD(180-$L97,360),'Wave and Current Conditions'!$G$33:$I$44,3,TRUE)</f>
        <v>11.9</v>
      </c>
      <c r="Q97" s="258">
        <f t="shared" si="78"/>
        <v>2</v>
      </c>
      <c r="R97" s="346">
        <f t="shared" si="49"/>
        <v>90</v>
      </c>
      <c r="S97" s="570" t="s">
        <v>205</v>
      </c>
      <c r="T97" s="352">
        <f t="shared" si="50"/>
        <v>90</v>
      </c>
      <c r="U97" s="353">
        <f>'Wave and Current Conditions'!$D$100</f>
        <v>0.46</v>
      </c>
      <c r="V97" s="346">
        <v>400</v>
      </c>
      <c r="W97" s="346">
        <v>10800</v>
      </c>
      <c r="X97" s="349">
        <v>0.01</v>
      </c>
      <c r="Y97" s="354"/>
      <c r="Z97" s="355"/>
      <c r="AA97" s="355"/>
      <c r="AB97" s="239" t="str">
        <f t="shared" si="51"/>
        <v>'610309002'</v>
      </c>
      <c r="AC97" s="356" t="str">
        <f t="shared" si="70"/>
        <v>'PAR'</v>
      </c>
      <c r="AD97" s="355">
        <f t="shared" si="52"/>
        <v>90</v>
      </c>
      <c r="AE97" s="355">
        <f t="shared" si="53"/>
        <v>34.9</v>
      </c>
      <c r="AF97" s="590">
        <f t="shared" si="67"/>
        <v>4.0389999999999997</v>
      </c>
      <c r="AG97" s="587" t="str">
        <f t="shared" si="68"/>
        <v>'EWM'</v>
      </c>
      <c r="AH97" s="580">
        <f t="shared" si="69"/>
        <v>0.11</v>
      </c>
      <c r="AI97" s="355">
        <f t="shared" si="71"/>
        <v>1</v>
      </c>
      <c r="AJ97" s="239" t="str">
        <f t="shared" si="54"/>
        <v>'B'</v>
      </c>
      <c r="AK97" s="355">
        <f t="shared" si="72"/>
        <v>10</v>
      </c>
      <c r="AL97" s="268">
        <f t="shared" si="55"/>
        <v>90</v>
      </c>
      <c r="AM97" s="357">
        <f t="shared" si="56"/>
        <v>5.37</v>
      </c>
      <c r="AN97" s="357">
        <f t="shared" si="57"/>
        <v>11.9</v>
      </c>
      <c r="AO97" s="355">
        <f t="shared" si="58"/>
        <v>2.4</v>
      </c>
      <c r="AP97" s="355">
        <f t="shared" si="59"/>
        <v>2</v>
      </c>
      <c r="AQ97" s="355">
        <v>0</v>
      </c>
      <c r="AR97" s="355">
        <v>15</v>
      </c>
      <c r="AS97" s="355">
        <f t="shared" si="60"/>
        <v>2.4</v>
      </c>
      <c r="AT97" s="355">
        <v>0</v>
      </c>
      <c r="AU97" s="355">
        <v>0</v>
      </c>
      <c r="AV97" s="239">
        <f t="shared" si="61"/>
        <v>90</v>
      </c>
      <c r="AW97" s="355">
        <f t="shared" si="62"/>
        <v>0.46</v>
      </c>
      <c r="AX97" s="355" t="s">
        <v>14</v>
      </c>
      <c r="AY97" s="355" t="s">
        <v>15</v>
      </c>
      <c r="AZ97" s="355" t="s">
        <v>14</v>
      </c>
      <c r="BA97" s="355" t="s">
        <v>15</v>
      </c>
      <c r="BB97" s="355">
        <v>0</v>
      </c>
      <c r="BC97" s="355">
        <v>0</v>
      </c>
      <c r="BD97" s="355">
        <f t="shared" si="73"/>
        <v>1</v>
      </c>
      <c r="BE97" s="355">
        <f t="shared" si="63"/>
        <v>0</v>
      </c>
      <c r="BF97" s="355">
        <f t="shared" si="64"/>
        <v>11200</v>
      </c>
      <c r="BG97" s="355">
        <v>1</v>
      </c>
      <c r="BH97" s="355">
        <v>1</v>
      </c>
      <c r="BI97" s="355">
        <v>1</v>
      </c>
      <c r="BJ97" s="355"/>
      <c r="BK97" s="355">
        <v>1</v>
      </c>
      <c r="BL97" s="355">
        <v>1</v>
      </c>
      <c r="BM97" s="355">
        <f t="shared" si="65"/>
        <v>400</v>
      </c>
      <c r="BN97" s="355">
        <f t="shared" si="66"/>
        <v>11200</v>
      </c>
      <c r="BO97" s="355">
        <v>0</v>
      </c>
    </row>
    <row r="98" spans="1:67" s="359" customFormat="1" ht="12" customHeight="1" x14ac:dyDescent="0.2">
      <c r="A98" s="345" t="str">
        <f t="shared" si="48"/>
        <v>610309003</v>
      </c>
      <c r="B98" s="346">
        <v>6.1</v>
      </c>
      <c r="C98" s="347" t="s">
        <v>252</v>
      </c>
      <c r="D98" s="346" t="s">
        <v>181</v>
      </c>
      <c r="E98" s="368">
        <v>3</v>
      </c>
      <c r="F98" s="349">
        <v>1.35</v>
      </c>
      <c r="G98" s="346" t="s">
        <v>203</v>
      </c>
      <c r="H98" s="346">
        <f>'Wind Conditions'!$C$37</f>
        <v>34.9</v>
      </c>
      <c r="I98" s="477">
        <f>'Wind Conditions'!$D$40</f>
        <v>0.11573065902578797</v>
      </c>
      <c r="J98" s="350">
        <f>'Wind Conditions'!$C$41</f>
        <v>0.11</v>
      </c>
      <c r="K98" s="346" t="str">
        <f t="shared" si="77"/>
        <v>C</v>
      </c>
      <c r="L98" s="351">
        <f t="shared" ref="L98:L101" si="80">L97</f>
        <v>90</v>
      </c>
      <c r="M98" s="556">
        <f>0</f>
        <v>0</v>
      </c>
      <c r="N98" s="562" t="s">
        <v>206</v>
      </c>
      <c r="O98" s="264">
        <f>VLOOKUP(MOD(180-$L98,360),'Wave and Current Conditions'!$G$33:$I$44,2,TRUE)</f>
        <v>5.37</v>
      </c>
      <c r="P98" s="264">
        <f>VLOOKUP(MOD(180-$L98,360),'Wave and Current Conditions'!$G$33:$I$44,3,TRUE)</f>
        <v>11.9</v>
      </c>
      <c r="Q98" s="258">
        <f t="shared" si="78"/>
        <v>3</v>
      </c>
      <c r="R98" s="346">
        <f t="shared" si="49"/>
        <v>90</v>
      </c>
      <c r="S98" s="570" t="s">
        <v>205</v>
      </c>
      <c r="T98" s="352">
        <f t="shared" si="50"/>
        <v>90</v>
      </c>
      <c r="U98" s="353">
        <f>'Wave and Current Conditions'!$D$100</f>
        <v>0.46</v>
      </c>
      <c r="V98" s="346">
        <v>400</v>
      </c>
      <c r="W98" s="346">
        <v>10800</v>
      </c>
      <c r="X98" s="349">
        <v>0.01</v>
      </c>
      <c r="Y98" s="354"/>
      <c r="Z98" s="358"/>
      <c r="AA98" s="358"/>
      <c r="AB98" s="239" t="str">
        <f t="shared" si="51"/>
        <v>'610309003'</v>
      </c>
      <c r="AC98" s="356" t="str">
        <f t="shared" si="70"/>
        <v>'PAR'</v>
      </c>
      <c r="AD98" s="355">
        <f t="shared" si="52"/>
        <v>90</v>
      </c>
      <c r="AE98" s="355">
        <f t="shared" si="53"/>
        <v>34.9</v>
      </c>
      <c r="AF98" s="590">
        <f t="shared" si="67"/>
        <v>4.0389999999999997</v>
      </c>
      <c r="AG98" s="587" t="str">
        <f t="shared" si="68"/>
        <v>'EWM'</v>
      </c>
      <c r="AH98" s="580">
        <f t="shared" si="69"/>
        <v>0.11</v>
      </c>
      <c r="AI98" s="355">
        <f t="shared" si="71"/>
        <v>1</v>
      </c>
      <c r="AJ98" s="239" t="str">
        <f t="shared" si="54"/>
        <v>'C'</v>
      </c>
      <c r="AK98" s="355">
        <f t="shared" si="72"/>
        <v>10</v>
      </c>
      <c r="AL98" s="268">
        <f t="shared" si="55"/>
        <v>90</v>
      </c>
      <c r="AM98" s="357">
        <f t="shared" si="56"/>
        <v>5.37</v>
      </c>
      <c r="AN98" s="357">
        <f t="shared" si="57"/>
        <v>11.9</v>
      </c>
      <c r="AO98" s="355">
        <f t="shared" si="58"/>
        <v>2.4</v>
      </c>
      <c r="AP98" s="355">
        <f t="shared" si="59"/>
        <v>3</v>
      </c>
      <c r="AQ98" s="355">
        <v>0</v>
      </c>
      <c r="AR98" s="355">
        <v>15</v>
      </c>
      <c r="AS98" s="355">
        <f t="shared" si="60"/>
        <v>2.4</v>
      </c>
      <c r="AT98" s="355">
        <v>0</v>
      </c>
      <c r="AU98" s="355">
        <v>0</v>
      </c>
      <c r="AV98" s="239">
        <f t="shared" si="61"/>
        <v>90</v>
      </c>
      <c r="AW98" s="355">
        <f t="shared" si="62"/>
        <v>0.46</v>
      </c>
      <c r="AX98" s="355" t="s">
        <v>14</v>
      </c>
      <c r="AY98" s="355" t="s">
        <v>15</v>
      </c>
      <c r="AZ98" s="355" t="s">
        <v>14</v>
      </c>
      <c r="BA98" s="355" t="s">
        <v>15</v>
      </c>
      <c r="BB98" s="355">
        <v>0</v>
      </c>
      <c r="BC98" s="355">
        <v>0</v>
      </c>
      <c r="BD98" s="355">
        <f t="shared" si="73"/>
        <v>1</v>
      </c>
      <c r="BE98" s="355">
        <f t="shared" si="63"/>
        <v>0</v>
      </c>
      <c r="BF98" s="355">
        <f t="shared" si="64"/>
        <v>11200</v>
      </c>
      <c r="BG98" s="355">
        <v>1</v>
      </c>
      <c r="BH98" s="355">
        <v>1</v>
      </c>
      <c r="BI98" s="355">
        <v>1</v>
      </c>
      <c r="BJ98" s="355"/>
      <c r="BK98" s="355">
        <v>1</v>
      </c>
      <c r="BL98" s="355">
        <v>1</v>
      </c>
      <c r="BM98" s="355">
        <f t="shared" si="65"/>
        <v>400</v>
      </c>
      <c r="BN98" s="355">
        <f t="shared" si="66"/>
        <v>11200</v>
      </c>
      <c r="BO98" s="355">
        <v>0</v>
      </c>
    </row>
    <row r="99" spans="1:67" s="352" customFormat="1" ht="12" customHeight="1" x14ac:dyDescent="0.2">
      <c r="A99" s="345" t="str">
        <f t="shared" si="48"/>
        <v>610309004</v>
      </c>
      <c r="B99" s="346">
        <v>6.1</v>
      </c>
      <c r="C99" s="347" t="s">
        <v>252</v>
      </c>
      <c r="D99" s="346" t="s">
        <v>181</v>
      </c>
      <c r="E99" s="368">
        <v>3</v>
      </c>
      <c r="F99" s="349">
        <v>1.35</v>
      </c>
      <c r="G99" s="346" t="s">
        <v>203</v>
      </c>
      <c r="H99" s="346">
        <f>'Wind Conditions'!$C$37</f>
        <v>34.9</v>
      </c>
      <c r="I99" s="477">
        <f>'Wind Conditions'!$D$40</f>
        <v>0.11573065902578797</v>
      </c>
      <c r="J99" s="350">
        <f>'Wind Conditions'!$C$41</f>
        <v>0.11</v>
      </c>
      <c r="K99" s="346" t="str">
        <f t="shared" si="77"/>
        <v>D</v>
      </c>
      <c r="L99" s="351">
        <f t="shared" si="80"/>
        <v>90</v>
      </c>
      <c r="M99" s="556">
        <f>0</f>
        <v>0</v>
      </c>
      <c r="N99" s="562" t="s">
        <v>206</v>
      </c>
      <c r="O99" s="264">
        <f>VLOOKUP(MOD(180-$L99,360),'Wave and Current Conditions'!$G$33:$I$44,2,TRUE)</f>
        <v>5.37</v>
      </c>
      <c r="P99" s="264">
        <f>VLOOKUP(MOD(180-$L99,360),'Wave and Current Conditions'!$G$33:$I$44,3,TRUE)</f>
        <v>11.9</v>
      </c>
      <c r="Q99" s="258">
        <f t="shared" si="78"/>
        <v>4</v>
      </c>
      <c r="R99" s="346">
        <f t="shared" si="49"/>
        <v>90</v>
      </c>
      <c r="S99" s="570" t="s">
        <v>205</v>
      </c>
      <c r="T99" s="352">
        <f t="shared" si="50"/>
        <v>90</v>
      </c>
      <c r="U99" s="353">
        <f>'Wave and Current Conditions'!$D$100</f>
        <v>0.46</v>
      </c>
      <c r="V99" s="346">
        <v>400</v>
      </c>
      <c r="W99" s="346">
        <v>10800</v>
      </c>
      <c r="X99" s="349">
        <v>0.01</v>
      </c>
      <c r="Y99" s="354"/>
      <c r="Z99" s="355"/>
      <c r="AA99" s="355"/>
      <c r="AB99" s="239" t="str">
        <f t="shared" si="51"/>
        <v>'610309004'</v>
      </c>
      <c r="AC99" s="356" t="str">
        <f t="shared" si="70"/>
        <v>'PAR'</v>
      </c>
      <c r="AD99" s="355">
        <f t="shared" si="52"/>
        <v>90</v>
      </c>
      <c r="AE99" s="355">
        <f t="shared" si="53"/>
        <v>34.9</v>
      </c>
      <c r="AF99" s="590">
        <f t="shared" si="67"/>
        <v>4.0389999999999997</v>
      </c>
      <c r="AG99" s="587" t="str">
        <f t="shared" si="68"/>
        <v>'EWM'</v>
      </c>
      <c r="AH99" s="580">
        <f t="shared" si="69"/>
        <v>0.11</v>
      </c>
      <c r="AI99" s="355">
        <f t="shared" si="71"/>
        <v>1</v>
      </c>
      <c r="AJ99" s="239" t="str">
        <f t="shared" si="54"/>
        <v>'D'</v>
      </c>
      <c r="AK99" s="355">
        <f t="shared" si="72"/>
        <v>10</v>
      </c>
      <c r="AL99" s="268">
        <f t="shared" si="55"/>
        <v>90</v>
      </c>
      <c r="AM99" s="357">
        <f t="shared" si="56"/>
        <v>5.37</v>
      </c>
      <c r="AN99" s="357">
        <f t="shared" si="57"/>
        <v>11.9</v>
      </c>
      <c r="AO99" s="355">
        <f t="shared" si="58"/>
        <v>2.4</v>
      </c>
      <c r="AP99" s="355">
        <f t="shared" si="59"/>
        <v>4</v>
      </c>
      <c r="AQ99" s="355">
        <v>0</v>
      </c>
      <c r="AR99" s="355">
        <v>15</v>
      </c>
      <c r="AS99" s="355">
        <f t="shared" si="60"/>
        <v>2.4</v>
      </c>
      <c r="AT99" s="355">
        <v>0</v>
      </c>
      <c r="AU99" s="355">
        <v>0</v>
      </c>
      <c r="AV99" s="239">
        <f t="shared" si="61"/>
        <v>90</v>
      </c>
      <c r="AW99" s="355">
        <f t="shared" si="62"/>
        <v>0.46</v>
      </c>
      <c r="AX99" s="355" t="s">
        <v>14</v>
      </c>
      <c r="AY99" s="355" t="s">
        <v>15</v>
      </c>
      <c r="AZ99" s="355" t="s">
        <v>14</v>
      </c>
      <c r="BA99" s="355" t="s">
        <v>15</v>
      </c>
      <c r="BB99" s="355">
        <v>0</v>
      </c>
      <c r="BC99" s="355">
        <v>0</v>
      </c>
      <c r="BD99" s="355">
        <f t="shared" si="73"/>
        <v>1</v>
      </c>
      <c r="BE99" s="355">
        <f t="shared" si="63"/>
        <v>0</v>
      </c>
      <c r="BF99" s="355">
        <f t="shared" si="64"/>
        <v>11200</v>
      </c>
      <c r="BG99" s="355">
        <v>1</v>
      </c>
      <c r="BH99" s="355">
        <v>1</v>
      </c>
      <c r="BI99" s="355">
        <v>1</v>
      </c>
      <c r="BJ99" s="355"/>
      <c r="BK99" s="355">
        <v>1</v>
      </c>
      <c r="BL99" s="355">
        <v>1</v>
      </c>
      <c r="BM99" s="355">
        <f t="shared" si="65"/>
        <v>400</v>
      </c>
      <c r="BN99" s="355">
        <f t="shared" si="66"/>
        <v>11200</v>
      </c>
      <c r="BO99" s="355">
        <v>0</v>
      </c>
    </row>
    <row r="100" spans="1:67" s="352" customFormat="1" ht="12" customHeight="1" x14ac:dyDescent="0.2">
      <c r="A100" s="345" t="str">
        <f t="shared" si="48"/>
        <v>610309005</v>
      </c>
      <c r="B100" s="346">
        <v>6.1</v>
      </c>
      <c r="C100" s="347" t="s">
        <v>252</v>
      </c>
      <c r="D100" s="346" t="s">
        <v>181</v>
      </c>
      <c r="E100" s="368">
        <v>3</v>
      </c>
      <c r="F100" s="349">
        <v>1.35</v>
      </c>
      <c r="G100" s="346" t="s">
        <v>203</v>
      </c>
      <c r="H100" s="346">
        <f>'Wind Conditions'!$C$37</f>
        <v>34.9</v>
      </c>
      <c r="I100" s="477">
        <f>'Wind Conditions'!$D$40</f>
        <v>0.11573065902578797</v>
      </c>
      <c r="J100" s="350">
        <f>'Wind Conditions'!$C$41</f>
        <v>0.11</v>
      </c>
      <c r="K100" s="346" t="str">
        <f t="shared" si="77"/>
        <v>E</v>
      </c>
      <c r="L100" s="351">
        <f t="shared" si="80"/>
        <v>90</v>
      </c>
      <c r="M100" s="556">
        <f>0</f>
        <v>0</v>
      </c>
      <c r="N100" s="562" t="s">
        <v>206</v>
      </c>
      <c r="O100" s="264">
        <f>VLOOKUP(MOD(180-$L100,360),'Wave and Current Conditions'!$G$33:$I$44,2,TRUE)</f>
        <v>5.37</v>
      </c>
      <c r="P100" s="264">
        <f>VLOOKUP(MOD(180-$L100,360),'Wave and Current Conditions'!$G$33:$I$44,3,TRUE)</f>
        <v>11.9</v>
      </c>
      <c r="Q100" s="258">
        <f t="shared" si="78"/>
        <v>5</v>
      </c>
      <c r="R100" s="346">
        <f t="shared" si="49"/>
        <v>90</v>
      </c>
      <c r="S100" s="570" t="s">
        <v>205</v>
      </c>
      <c r="T100" s="352">
        <f t="shared" si="50"/>
        <v>90</v>
      </c>
      <c r="U100" s="353">
        <f>'Wave and Current Conditions'!$D$100</f>
        <v>0.46</v>
      </c>
      <c r="V100" s="346">
        <v>400</v>
      </c>
      <c r="W100" s="346">
        <v>10800</v>
      </c>
      <c r="X100" s="349">
        <v>0.01</v>
      </c>
      <c r="Y100" s="354"/>
      <c r="Z100" s="355"/>
      <c r="AA100" s="355"/>
      <c r="AB100" s="239" t="str">
        <f t="shared" si="51"/>
        <v>'610309005'</v>
      </c>
      <c r="AC100" s="356" t="str">
        <f t="shared" si="70"/>
        <v>'PAR'</v>
      </c>
      <c r="AD100" s="355">
        <f t="shared" si="52"/>
        <v>90</v>
      </c>
      <c r="AE100" s="355">
        <f t="shared" si="53"/>
        <v>34.9</v>
      </c>
      <c r="AF100" s="590">
        <f t="shared" si="67"/>
        <v>4.0389999999999997</v>
      </c>
      <c r="AG100" s="587" t="str">
        <f t="shared" si="68"/>
        <v>'EWM'</v>
      </c>
      <c r="AH100" s="580">
        <f t="shared" si="69"/>
        <v>0.11</v>
      </c>
      <c r="AI100" s="355">
        <f t="shared" si="71"/>
        <v>1</v>
      </c>
      <c r="AJ100" s="239" t="str">
        <f t="shared" si="54"/>
        <v>'E'</v>
      </c>
      <c r="AK100" s="355">
        <f t="shared" si="72"/>
        <v>10</v>
      </c>
      <c r="AL100" s="268">
        <f t="shared" si="55"/>
        <v>90</v>
      </c>
      <c r="AM100" s="357">
        <f t="shared" si="56"/>
        <v>5.37</v>
      </c>
      <c r="AN100" s="357">
        <f t="shared" si="57"/>
        <v>11.9</v>
      </c>
      <c r="AO100" s="355">
        <f t="shared" si="58"/>
        <v>2.4</v>
      </c>
      <c r="AP100" s="355">
        <f t="shared" si="59"/>
        <v>5</v>
      </c>
      <c r="AQ100" s="355">
        <v>0</v>
      </c>
      <c r="AR100" s="355">
        <v>15</v>
      </c>
      <c r="AS100" s="355">
        <f t="shared" si="60"/>
        <v>2.4</v>
      </c>
      <c r="AT100" s="355">
        <v>0</v>
      </c>
      <c r="AU100" s="355">
        <v>0</v>
      </c>
      <c r="AV100" s="239">
        <f t="shared" si="61"/>
        <v>90</v>
      </c>
      <c r="AW100" s="355">
        <f t="shared" si="62"/>
        <v>0.46</v>
      </c>
      <c r="AX100" s="355" t="s">
        <v>14</v>
      </c>
      <c r="AY100" s="355" t="s">
        <v>15</v>
      </c>
      <c r="AZ100" s="355" t="s">
        <v>14</v>
      </c>
      <c r="BA100" s="355" t="s">
        <v>15</v>
      </c>
      <c r="BB100" s="355">
        <v>0</v>
      </c>
      <c r="BC100" s="355">
        <v>0</v>
      </c>
      <c r="BD100" s="355">
        <f t="shared" si="73"/>
        <v>1</v>
      </c>
      <c r="BE100" s="355">
        <f t="shared" si="63"/>
        <v>0</v>
      </c>
      <c r="BF100" s="355">
        <f t="shared" si="64"/>
        <v>11200</v>
      </c>
      <c r="BG100" s="355">
        <v>1</v>
      </c>
      <c r="BH100" s="355">
        <v>1</v>
      </c>
      <c r="BI100" s="355">
        <v>1</v>
      </c>
      <c r="BJ100" s="355"/>
      <c r="BK100" s="355">
        <v>1</v>
      </c>
      <c r="BL100" s="355">
        <v>1</v>
      </c>
      <c r="BM100" s="355">
        <f t="shared" si="65"/>
        <v>400</v>
      </c>
      <c r="BN100" s="355">
        <f t="shared" si="66"/>
        <v>11200</v>
      </c>
      <c r="BO100" s="355">
        <v>0</v>
      </c>
    </row>
    <row r="101" spans="1:67" s="359" customFormat="1" ht="12" customHeight="1" x14ac:dyDescent="0.2">
      <c r="A101" s="345" t="str">
        <f t="shared" si="48"/>
        <v>610309006</v>
      </c>
      <c r="B101" s="346">
        <v>6.1</v>
      </c>
      <c r="C101" s="347" t="s">
        <v>252</v>
      </c>
      <c r="D101" s="346" t="s">
        <v>181</v>
      </c>
      <c r="E101" s="368">
        <v>3</v>
      </c>
      <c r="F101" s="349">
        <v>1.35</v>
      </c>
      <c r="G101" s="346" t="s">
        <v>203</v>
      </c>
      <c r="H101" s="346">
        <f>'Wind Conditions'!$C$37</f>
        <v>34.9</v>
      </c>
      <c r="I101" s="477">
        <f>'Wind Conditions'!$D$40</f>
        <v>0.11573065902578797</v>
      </c>
      <c r="J101" s="350">
        <f>'Wind Conditions'!$C$41</f>
        <v>0.11</v>
      </c>
      <c r="K101" s="360" t="str">
        <f t="shared" si="77"/>
        <v>F</v>
      </c>
      <c r="L101" s="351">
        <f t="shared" si="80"/>
        <v>90</v>
      </c>
      <c r="M101" s="556">
        <f>0</f>
        <v>0</v>
      </c>
      <c r="N101" s="563" t="s">
        <v>206</v>
      </c>
      <c r="O101" s="264">
        <f>VLOOKUP(MOD(180-$L101,360),'Wave and Current Conditions'!$G$33:$I$44,2,TRUE)</f>
        <v>5.37</v>
      </c>
      <c r="P101" s="264">
        <f>VLOOKUP(MOD(180-$L101,360),'Wave and Current Conditions'!$G$33:$I$44,3,TRUE)</f>
        <v>11.9</v>
      </c>
      <c r="Q101" s="258">
        <f t="shared" si="78"/>
        <v>6</v>
      </c>
      <c r="R101" s="360">
        <f t="shared" si="49"/>
        <v>90</v>
      </c>
      <c r="S101" s="570" t="s">
        <v>205</v>
      </c>
      <c r="T101" s="359">
        <f t="shared" si="50"/>
        <v>90</v>
      </c>
      <c r="U101" s="353">
        <f>'Wave and Current Conditions'!$D$100</f>
        <v>0.46</v>
      </c>
      <c r="V101" s="346">
        <v>400</v>
      </c>
      <c r="W101" s="346">
        <v>10800</v>
      </c>
      <c r="X101" s="361">
        <v>0.01</v>
      </c>
      <c r="Y101" s="362"/>
      <c r="Z101" s="358"/>
      <c r="AA101" s="358"/>
      <c r="AB101" s="239" t="str">
        <f t="shared" si="51"/>
        <v>'610309006'</v>
      </c>
      <c r="AC101" s="356" t="str">
        <f t="shared" si="70"/>
        <v>'PAR'</v>
      </c>
      <c r="AD101" s="355">
        <f t="shared" si="52"/>
        <v>90</v>
      </c>
      <c r="AE101" s="355">
        <f t="shared" si="53"/>
        <v>34.9</v>
      </c>
      <c r="AF101" s="590">
        <f t="shared" si="67"/>
        <v>4.0389999999999997</v>
      </c>
      <c r="AG101" s="587" t="str">
        <f t="shared" si="68"/>
        <v>'EWM'</v>
      </c>
      <c r="AH101" s="580">
        <f t="shared" si="69"/>
        <v>0.11</v>
      </c>
      <c r="AI101" s="355">
        <f t="shared" si="71"/>
        <v>1</v>
      </c>
      <c r="AJ101" s="239" t="str">
        <f t="shared" si="54"/>
        <v>'F'</v>
      </c>
      <c r="AK101" s="355">
        <f t="shared" si="72"/>
        <v>10</v>
      </c>
      <c r="AL101" s="268">
        <f t="shared" si="55"/>
        <v>90</v>
      </c>
      <c r="AM101" s="357">
        <f t="shared" si="56"/>
        <v>5.37</v>
      </c>
      <c r="AN101" s="357">
        <f t="shared" si="57"/>
        <v>11.9</v>
      </c>
      <c r="AO101" s="355">
        <f t="shared" si="58"/>
        <v>2.4</v>
      </c>
      <c r="AP101" s="355">
        <f t="shared" si="59"/>
        <v>6</v>
      </c>
      <c r="AQ101" s="355">
        <v>0</v>
      </c>
      <c r="AR101" s="355">
        <v>15</v>
      </c>
      <c r="AS101" s="355">
        <f t="shared" si="60"/>
        <v>2.4</v>
      </c>
      <c r="AT101" s="355">
        <v>0</v>
      </c>
      <c r="AU101" s="355">
        <v>0</v>
      </c>
      <c r="AV101" s="239">
        <f t="shared" si="61"/>
        <v>90</v>
      </c>
      <c r="AW101" s="355">
        <f t="shared" si="62"/>
        <v>0.46</v>
      </c>
      <c r="AX101" s="355" t="s">
        <v>14</v>
      </c>
      <c r="AY101" s="355" t="s">
        <v>15</v>
      </c>
      <c r="AZ101" s="355" t="s">
        <v>14</v>
      </c>
      <c r="BA101" s="355" t="s">
        <v>15</v>
      </c>
      <c r="BB101" s="355">
        <v>0</v>
      </c>
      <c r="BC101" s="355">
        <v>0</v>
      </c>
      <c r="BD101" s="355">
        <f t="shared" si="73"/>
        <v>1</v>
      </c>
      <c r="BE101" s="355">
        <f t="shared" si="63"/>
        <v>0</v>
      </c>
      <c r="BF101" s="355">
        <f t="shared" si="64"/>
        <v>11200</v>
      </c>
      <c r="BG101" s="355">
        <v>1</v>
      </c>
      <c r="BH101" s="355">
        <v>1</v>
      </c>
      <c r="BI101" s="355">
        <v>1</v>
      </c>
      <c r="BJ101" s="355"/>
      <c r="BK101" s="355">
        <v>1</v>
      </c>
      <c r="BL101" s="355">
        <v>1</v>
      </c>
      <c r="BM101" s="355">
        <f t="shared" si="65"/>
        <v>400</v>
      </c>
      <c r="BN101" s="355">
        <f t="shared" si="66"/>
        <v>11200</v>
      </c>
      <c r="BO101" s="355">
        <v>0</v>
      </c>
    </row>
    <row r="102" spans="1:67" s="352" customFormat="1" ht="12" customHeight="1" x14ac:dyDescent="0.2">
      <c r="A102" s="345" t="str">
        <f t="shared" ref="A102:A133" si="81">TEXT(B102*10,"00")&amp;TEXT(E102,"00")&amp;TEXT(L102,"000")&amp;TEXT(Q102,"00")</f>
        <v>610315007</v>
      </c>
      <c r="B102" s="346">
        <v>6.1</v>
      </c>
      <c r="C102" s="347" t="s">
        <v>252</v>
      </c>
      <c r="D102" s="346" t="s">
        <v>181</v>
      </c>
      <c r="E102" s="368">
        <v>3</v>
      </c>
      <c r="F102" s="349">
        <v>1.35</v>
      </c>
      <c r="G102" s="346" t="s">
        <v>203</v>
      </c>
      <c r="H102" s="346">
        <f>'Wind Conditions'!$C$37</f>
        <v>34.9</v>
      </c>
      <c r="I102" s="477">
        <f>'Wind Conditions'!$D$40</f>
        <v>0.11573065902578797</v>
      </c>
      <c r="J102" s="350">
        <f>'Wind Conditions'!$C$41</f>
        <v>0.11</v>
      </c>
      <c r="K102" s="346" t="str">
        <f t="shared" si="77"/>
        <v>A</v>
      </c>
      <c r="L102" s="351">
        <f>'Wave and Current Conditions'!$D$79</f>
        <v>150</v>
      </c>
      <c r="M102" s="556">
        <f>0</f>
        <v>0</v>
      </c>
      <c r="N102" s="562" t="s">
        <v>206</v>
      </c>
      <c r="O102" s="264">
        <f>VLOOKUP(MOD(180-$L102,360),'Wave and Current Conditions'!$G$33:$I$44,2,TRUE)</f>
        <v>5.37</v>
      </c>
      <c r="P102" s="264">
        <f>VLOOKUP(MOD(180-$L102,360),'Wave and Current Conditions'!$G$33:$I$44,3,TRUE)</f>
        <v>11.9</v>
      </c>
      <c r="Q102" s="258">
        <f t="shared" si="78"/>
        <v>7</v>
      </c>
      <c r="R102" s="346">
        <f t="shared" ref="R102:R133" si="82">L102</f>
        <v>150</v>
      </c>
      <c r="S102" s="570" t="s">
        <v>205</v>
      </c>
      <c r="T102" s="352">
        <f t="shared" ref="T102:T133" si="83">R102</f>
        <v>150</v>
      </c>
      <c r="U102" s="353">
        <f>'Wave and Current Conditions'!$D$100</f>
        <v>0.46</v>
      </c>
      <c r="V102" s="346">
        <v>400</v>
      </c>
      <c r="W102" s="346">
        <v>10800</v>
      </c>
      <c r="X102" s="349">
        <v>0.01</v>
      </c>
      <c r="Y102" s="354"/>
      <c r="Z102" s="355"/>
      <c r="AA102" s="355"/>
      <c r="AB102" s="239" t="str">
        <f t="shared" ref="AB102:AB133" si="84">"'"&amp;A102&amp;"'"</f>
        <v>'610315007'</v>
      </c>
      <c r="AC102" s="356" t="str">
        <f t="shared" si="70"/>
        <v>'PAR'</v>
      </c>
      <c r="AD102" s="355">
        <f t="shared" ref="AD102:AD133" si="85">L102</f>
        <v>150</v>
      </c>
      <c r="AE102" s="355">
        <f t="shared" ref="AE102:AE133" si="86">H102</f>
        <v>34.9</v>
      </c>
      <c r="AF102" s="590">
        <f t="shared" si="67"/>
        <v>4.0389999999999997</v>
      </c>
      <c r="AG102" s="587" t="str">
        <f t="shared" si="68"/>
        <v>'EWM'</v>
      </c>
      <c r="AH102" s="580">
        <f t="shared" si="69"/>
        <v>0.11</v>
      </c>
      <c r="AI102" s="355">
        <f t="shared" si="71"/>
        <v>1</v>
      </c>
      <c r="AJ102" s="239" t="str">
        <f t="shared" ref="AJ102:AJ133" si="87">"'"&amp;K102&amp;"'"</f>
        <v>'A'</v>
      </c>
      <c r="AK102" s="355">
        <f t="shared" si="72"/>
        <v>10</v>
      </c>
      <c r="AL102" s="268">
        <f t="shared" ref="AL102:AL133" si="88">R102</f>
        <v>150</v>
      </c>
      <c r="AM102" s="357">
        <f t="shared" ref="AM102:AM133" si="89">O102</f>
        <v>5.37</v>
      </c>
      <c r="AN102" s="357">
        <f t="shared" ref="AN102:AN133" si="90">P102</f>
        <v>11.9</v>
      </c>
      <c r="AO102" s="355">
        <f t="shared" si="58"/>
        <v>2.4</v>
      </c>
      <c r="AP102" s="355">
        <f t="shared" ref="AP102:AP133" si="91">Q102</f>
        <v>7</v>
      </c>
      <c r="AQ102" s="355">
        <v>0</v>
      </c>
      <c r="AR102" s="355">
        <v>15</v>
      </c>
      <c r="AS102" s="355">
        <f t="shared" si="60"/>
        <v>2.4</v>
      </c>
      <c r="AT102" s="355">
        <v>0</v>
      </c>
      <c r="AU102" s="355">
        <v>0</v>
      </c>
      <c r="AV102" s="239">
        <f t="shared" ref="AV102:AV133" si="92">T102</f>
        <v>150</v>
      </c>
      <c r="AW102" s="355">
        <f t="shared" ref="AW102:AW133" si="93">U102</f>
        <v>0.46</v>
      </c>
      <c r="AX102" s="355" t="s">
        <v>14</v>
      </c>
      <c r="AY102" s="355" t="s">
        <v>15</v>
      </c>
      <c r="AZ102" s="355" t="s">
        <v>14</v>
      </c>
      <c r="BA102" s="355" t="s">
        <v>15</v>
      </c>
      <c r="BB102" s="355">
        <v>0</v>
      </c>
      <c r="BC102" s="355">
        <v>0</v>
      </c>
      <c r="BD102" s="355">
        <f t="shared" si="73"/>
        <v>1</v>
      </c>
      <c r="BE102" s="355">
        <f t="shared" ref="BE102:BE133" si="94">M102</f>
        <v>0</v>
      </c>
      <c r="BF102" s="355">
        <f t="shared" ref="BF102:BF133" si="95">V102+W102</f>
        <v>11200</v>
      </c>
      <c r="BG102" s="355">
        <v>1</v>
      </c>
      <c r="BH102" s="355">
        <v>1</v>
      </c>
      <c r="BI102" s="355">
        <v>1</v>
      </c>
      <c r="BJ102" s="355"/>
      <c r="BK102" s="355">
        <v>1</v>
      </c>
      <c r="BL102" s="355">
        <v>1</v>
      </c>
      <c r="BM102" s="355">
        <f t="shared" ref="BM102:BM133" si="96">V102</f>
        <v>400</v>
      </c>
      <c r="BN102" s="355">
        <f t="shared" si="66"/>
        <v>11200</v>
      </c>
      <c r="BO102" s="355">
        <v>0</v>
      </c>
    </row>
    <row r="103" spans="1:67" s="352" customFormat="1" ht="12" customHeight="1" x14ac:dyDescent="0.2">
      <c r="A103" s="345" t="str">
        <f t="shared" si="81"/>
        <v>610315008</v>
      </c>
      <c r="B103" s="346">
        <v>6.1</v>
      </c>
      <c r="C103" s="347" t="s">
        <v>252</v>
      </c>
      <c r="D103" s="346" t="s">
        <v>181</v>
      </c>
      <c r="E103" s="368">
        <v>3</v>
      </c>
      <c r="F103" s="349">
        <v>1.35</v>
      </c>
      <c r="G103" s="346" t="s">
        <v>203</v>
      </c>
      <c r="H103" s="346">
        <f>'Wind Conditions'!$C$37</f>
        <v>34.9</v>
      </c>
      <c r="I103" s="477">
        <f>'Wind Conditions'!$D$40</f>
        <v>0.11573065902578797</v>
      </c>
      <c r="J103" s="350">
        <f>'Wind Conditions'!$C$41</f>
        <v>0.11</v>
      </c>
      <c r="K103" s="346" t="str">
        <f t="shared" si="77"/>
        <v>B</v>
      </c>
      <c r="L103" s="351">
        <f>L102</f>
        <v>150</v>
      </c>
      <c r="M103" s="556">
        <f>0</f>
        <v>0</v>
      </c>
      <c r="N103" s="562" t="s">
        <v>206</v>
      </c>
      <c r="O103" s="264">
        <f>VLOOKUP(MOD(180-$L103,360),'Wave and Current Conditions'!$G$33:$I$44,2,TRUE)</f>
        <v>5.37</v>
      </c>
      <c r="P103" s="264">
        <f>VLOOKUP(MOD(180-$L103,360),'Wave and Current Conditions'!$G$33:$I$44,3,TRUE)</f>
        <v>11.9</v>
      </c>
      <c r="Q103" s="258">
        <f t="shared" si="78"/>
        <v>8</v>
      </c>
      <c r="R103" s="346">
        <f t="shared" si="82"/>
        <v>150</v>
      </c>
      <c r="S103" s="570" t="s">
        <v>205</v>
      </c>
      <c r="T103" s="352">
        <f t="shared" si="83"/>
        <v>150</v>
      </c>
      <c r="U103" s="353">
        <f>'Wave and Current Conditions'!$D$100</f>
        <v>0.46</v>
      </c>
      <c r="V103" s="346">
        <v>400</v>
      </c>
      <c r="W103" s="346">
        <v>10800</v>
      </c>
      <c r="X103" s="349">
        <v>0.01</v>
      </c>
      <c r="Y103" s="354"/>
      <c r="Z103" s="355"/>
      <c r="AA103" s="355"/>
      <c r="AB103" s="239" t="str">
        <f t="shared" si="84"/>
        <v>'610315008'</v>
      </c>
      <c r="AC103" s="356" t="str">
        <f t="shared" si="70"/>
        <v>'PAR'</v>
      </c>
      <c r="AD103" s="355">
        <f t="shared" si="85"/>
        <v>150</v>
      </c>
      <c r="AE103" s="355">
        <f t="shared" si="86"/>
        <v>34.9</v>
      </c>
      <c r="AF103" s="590">
        <f t="shared" si="67"/>
        <v>4.0389999999999997</v>
      </c>
      <c r="AG103" s="587" t="str">
        <f t="shared" si="68"/>
        <v>'EWM'</v>
      </c>
      <c r="AH103" s="580">
        <f t="shared" si="69"/>
        <v>0.11</v>
      </c>
      <c r="AI103" s="355">
        <f t="shared" si="71"/>
        <v>1</v>
      </c>
      <c r="AJ103" s="239" t="str">
        <f t="shared" si="87"/>
        <v>'B'</v>
      </c>
      <c r="AK103" s="355">
        <f t="shared" si="72"/>
        <v>10</v>
      </c>
      <c r="AL103" s="268">
        <f t="shared" si="88"/>
        <v>150</v>
      </c>
      <c r="AM103" s="357">
        <f t="shared" si="89"/>
        <v>5.37</v>
      </c>
      <c r="AN103" s="357">
        <f t="shared" si="90"/>
        <v>11.9</v>
      </c>
      <c r="AO103" s="355">
        <f t="shared" si="58"/>
        <v>2.4</v>
      </c>
      <c r="AP103" s="355">
        <f t="shared" si="91"/>
        <v>8</v>
      </c>
      <c r="AQ103" s="355">
        <v>0</v>
      </c>
      <c r="AR103" s="355">
        <v>15</v>
      </c>
      <c r="AS103" s="355">
        <f t="shared" si="60"/>
        <v>2.4</v>
      </c>
      <c r="AT103" s="355">
        <v>0</v>
      </c>
      <c r="AU103" s="355">
        <v>0</v>
      </c>
      <c r="AV103" s="239">
        <f t="shared" si="92"/>
        <v>150</v>
      </c>
      <c r="AW103" s="355">
        <f t="shared" si="93"/>
        <v>0.46</v>
      </c>
      <c r="AX103" s="355" t="s">
        <v>14</v>
      </c>
      <c r="AY103" s="355" t="s">
        <v>15</v>
      </c>
      <c r="AZ103" s="355" t="s">
        <v>14</v>
      </c>
      <c r="BA103" s="355" t="s">
        <v>15</v>
      </c>
      <c r="BB103" s="355">
        <v>0</v>
      </c>
      <c r="BC103" s="355">
        <v>0</v>
      </c>
      <c r="BD103" s="355">
        <f t="shared" si="73"/>
        <v>1</v>
      </c>
      <c r="BE103" s="355">
        <f t="shared" si="94"/>
        <v>0</v>
      </c>
      <c r="BF103" s="355">
        <f t="shared" si="95"/>
        <v>11200</v>
      </c>
      <c r="BG103" s="355">
        <v>1</v>
      </c>
      <c r="BH103" s="355">
        <v>1</v>
      </c>
      <c r="BI103" s="355">
        <v>1</v>
      </c>
      <c r="BJ103" s="355"/>
      <c r="BK103" s="355">
        <v>1</v>
      </c>
      <c r="BL103" s="355">
        <v>1</v>
      </c>
      <c r="BM103" s="355">
        <f t="shared" si="96"/>
        <v>400</v>
      </c>
      <c r="BN103" s="355">
        <f t="shared" si="66"/>
        <v>11200</v>
      </c>
      <c r="BO103" s="355">
        <v>0</v>
      </c>
    </row>
    <row r="104" spans="1:67" s="359" customFormat="1" ht="12" customHeight="1" x14ac:dyDescent="0.2">
      <c r="A104" s="345" t="str">
        <f t="shared" si="81"/>
        <v>610315009</v>
      </c>
      <c r="B104" s="346">
        <v>6.1</v>
      </c>
      <c r="C104" s="347" t="s">
        <v>252</v>
      </c>
      <c r="D104" s="346" t="s">
        <v>181</v>
      </c>
      <c r="E104" s="368">
        <v>3</v>
      </c>
      <c r="F104" s="349">
        <v>1.35</v>
      </c>
      <c r="G104" s="346" t="s">
        <v>203</v>
      </c>
      <c r="H104" s="346">
        <f>'Wind Conditions'!$C$37</f>
        <v>34.9</v>
      </c>
      <c r="I104" s="477">
        <f>'Wind Conditions'!$D$40</f>
        <v>0.11573065902578797</v>
      </c>
      <c r="J104" s="350">
        <f>'Wind Conditions'!$C$41</f>
        <v>0.11</v>
      </c>
      <c r="K104" s="346" t="str">
        <f t="shared" si="77"/>
        <v>C</v>
      </c>
      <c r="L104" s="351">
        <f t="shared" ref="L104:L107" si="97">L103</f>
        <v>150</v>
      </c>
      <c r="M104" s="556">
        <f>0</f>
        <v>0</v>
      </c>
      <c r="N104" s="562" t="s">
        <v>206</v>
      </c>
      <c r="O104" s="264">
        <f>VLOOKUP(MOD(180-$L104,360),'Wave and Current Conditions'!$G$33:$I$44,2,TRUE)</f>
        <v>5.37</v>
      </c>
      <c r="P104" s="264">
        <f>VLOOKUP(MOD(180-$L104,360),'Wave and Current Conditions'!$G$33:$I$44,3,TRUE)</f>
        <v>11.9</v>
      </c>
      <c r="Q104" s="258">
        <f t="shared" si="78"/>
        <v>9</v>
      </c>
      <c r="R104" s="346">
        <f t="shared" si="82"/>
        <v>150</v>
      </c>
      <c r="S104" s="570" t="s">
        <v>205</v>
      </c>
      <c r="T104" s="352">
        <f t="shared" si="83"/>
        <v>150</v>
      </c>
      <c r="U104" s="353">
        <f>'Wave and Current Conditions'!$D$100</f>
        <v>0.46</v>
      </c>
      <c r="V104" s="346">
        <v>400</v>
      </c>
      <c r="W104" s="346">
        <v>10800</v>
      </c>
      <c r="X104" s="349">
        <v>0.01</v>
      </c>
      <c r="Y104" s="354"/>
      <c r="Z104" s="358"/>
      <c r="AA104" s="358"/>
      <c r="AB104" s="239" t="str">
        <f t="shared" si="84"/>
        <v>'610315009'</v>
      </c>
      <c r="AC104" s="356" t="str">
        <f t="shared" si="70"/>
        <v>'PAR'</v>
      </c>
      <c r="AD104" s="355">
        <f t="shared" si="85"/>
        <v>150</v>
      </c>
      <c r="AE104" s="355">
        <f t="shared" si="86"/>
        <v>34.9</v>
      </c>
      <c r="AF104" s="590">
        <f t="shared" si="67"/>
        <v>4.0389999999999997</v>
      </c>
      <c r="AG104" s="587" t="str">
        <f t="shared" si="68"/>
        <v>'EWM'</v>
      </c>
      <c r="AH104" s="580">
        <f t="shared" si="69"/>
        <v>0.11</v>
      </c>
      <c r="AI104" s="355">
        <f t="shared" si="71"/>
        <v>1</v>
      </c>
      <c r="AJ104" s="239" t="str">
        <f t="shared" si="87"/>
        <v>'C'</v>
      </c>
      <c r="AK104" s="355">
        <f t="shared" si="72"/>
        <v>10</v>
      </c>
      <c r="AL104" s="268">
        <f t="shared" si="88"/>
        <v>150</v>
      </c>
      <c r="AM104" s="357">
        <f t="shared" si="89"/>
        <v>5.37</v>
      </c>
      <c r="AN104" s="357">
        <f t="shared" si="90"/>
        <v>11.9</v>
      </c>
      <c r="AO104" s="355">
        <f t="shared" si="58"/>
        <v>2.4</v>
      </c>
      <c r="AP104" s="355">
        <f t="shared" si="91"/>
        <v>9</v>
      </c>
      <c r="AQ104" s="355">
        <v>0</v>
      </c>
      <c r="AR104" s="355">
        <v>15</v>
      </c>
      <c r="AS104" s="355">
        <f t="shared" si="60"/>
        <v>2.4</v>
      </c>
      <c r="AT104" s="355">
        <v>0</v>
      </c>
      <c r="AU104" s="355">
        <v>0</v>
      </c>
      <c r="AV104" s="239">
        <f t="shared" si="92"/>
        <v>150</v>
      </c>
      <c r="AW104" s="355">
        <f t="shared" si="93"/>
        <v>0.46</v>
      </c>
      <c r="AX104" s="355" t="s">
        <v>14</v>
      </c>
      <c r="AY104" s="355" t="s">
        <v>15</v>
      </c>
      <c r="AZ104" s="355" t="s">
        <v>14</v>
      </c>
      <c r="BA104" s="355" t="s">
        <v>15</v>
      </c>
      <c r="BB104" s="355">
        <v>0</v>
      </c>
      <c r="BC104" s="355">
        <v>0</v>
      </c>
      <c r="BD104" s="355">
        <f t="shared" si="73"/>
        <v>1</v>
      </c>
      <c r="BE104" s="355">
        <f t="shared" si="94"/>
        <v>0</v>
      </c>
      <c r="BF104" s="355">
        <f t="shared" si="95"/>
        <v>11200</v>
      </c>
      <c r="BG104" s="355">
        <v>1</v>
      </c>
      <c r="BH104" s="355">
        <v>1</v>
      </c>
      <c r="BI104" s="355">
        <v>1</v>
      </c>
      <c r="BJ104" s="355"/>
      <c r="BK104" s="355">
        <v>1</v>
      </c>
      <c r="BL104" s="355">
        <v>1</v>
      </c>
      <c r="BM104" s="355">
        <f t="shared" si="96"/>
        <v>400</v>
      </c>
      <c r="BN104" s="355">
        <f t="shared" si="66"/>
        <v>11200</v>
      </c>
      <c r="BO104" s="355">
        <v>0</v>
      </c>
    </row>
    <row r="105" spans="1:67" s="352" customFormat="1" ht="12" customHeight="1" x14ac:dyDescent="0.2">
      <c r="A105" s="345" t="str">
        <f t="shared" si="81"/>
        <v>610315010</v>
      </c>
      <c r="B105" s="346">
        <v>6.1</v>
      </c>
      <c r="C105" s="347" t="s">
        <v>252</v>
      </c>
      <c r="D105" s="346" t="s">
        <v>181</v>
      </c>
      <c r="E105" s="368">
        <v>3</v>
      </c>
      <c r="F105" s="349">
        <v>1.35</v>
      </c>
      <c r="G105" s="346" t="s">
        <v>203</v>
      </c>
      <c r="H105" s="346">
        <f>'Wind Conditions'!$C$37</f>
        <v>34.9</v>
      </c>
      <c r="I105" s="477">
        <f>'Wind Conditions'!$D$40</f>
        <v>0.11573065902578797</v>
      </c>
      <c r="J105" s="350">
        <f>'Wind Conditions'!$C$41</f>
        <v>0.11</v>
      </c>
      <c r="K105" s="346" t="str">
        <f t="shared" si="77"/>
        <v>D</v>
      </c>
      <c r="L105" s="351">
        <f t="shared" si="97"/>
        <v>150</v>
      </c>
      <c r="M105" s="556">
        <f>0</f>
        <v>0</v>
      </c>
      <c r="N105" s="562" t="s">
        <v>206</v>
      </c>
      <c r="O105" s="264">
        <f>VLOOKUP(MOD(180-$L105,360),'Wave and Current Conditions'!$G$33:$I$44,2,TRUE)</f>
        <v>5.37</v>
      </c>
      <c r="P105" s="264">
        <f>VLOOKUP(MOD(180-$L105,360),'Wave and Current Conditions'!$G$33:$I$44,3,TRUE)</f>
        <v>11.9</v>
      </c>
      <c r="Q105" s="258">
        <f t="shared" si="78"/>
        <v>10</v>
      </c>
      <c r="R105" s="346">
        <f t="shared" si="82"/>
        <v>150</v>
      </c>
      <c r="S105" s="570" t="s">
        <v>205</v>
      </c>
      <c r="T105" s="352">
        <f t="shared" si="83"/>
        <v>150</v>
      </c>
      <c r="U105" s="353">
        <f>'Wave and Current Conditions'!$D$100</f>
        <v>0.46</v>
      </c>
      <c r="V105" s="346">
        <v>400</v>
      </c>
      <c r="W105" s="346">
        <v>10800</v>
      </c>
      <c r="X105" s="349">
        <v>0.01</v>
      </c>
      <c r="Y105" s="354"/>
      <c r="Z105" s="355"/>
      <c r="AA105" s="355"/>
      <c r="AB105" s="239" t="str">
        <f t="shared" si="84"/>
        <v>'610315010'</v>
      </c>
      <c r="AC105" s="356" t="str">
        <f t="shared" si="70"/>
        <v>'PAR'</v>
      </c>
      <c r="AD105" s="355">
        <f t="shared" si="85"/>
        <v>150</v>
      </c>
      <c r="AE105" s="355">
        <f t="shared" si="86"/>
        <v>34.9</v>
      </c>
      <c r="AF105" s="590">
        <f t="shared" si="67"/>
        <v>4.0389999999999997</v>
      </c>
      <c r="AG105" s="587" t="str">
        <f t="shared" si="68"/>
        <v>'EWM'</v>
      </c>
      <c r="AH105" s="580">
        <f t="shared" si="69"/>
        <v>0.11</v>
      </c>
      <c r="AI105" s="355">
        <f t="shared" si="71"/>
        <v>1</v>
      </c>
      <c r="AJ105" s="239" t="str">
        <f t="shared" si="87"/>
        <v>'D'</v>
      </c>
      <c r="AK105" s="355">
        <f t="shared" si="72"/>
        <v>10</v>
      </c>
      <c r="AL105" s="268">
        <f t="shared" si="88"/>
        <v>150</v>
      </c>
      <c r="AM105" s="357">
        <f t="shared" si="89"/>
        <v>5.37</v>
      </c>
      <c r="AN105" s="357">
        <f t="shared" si="90"/>
        <v>11.9</v>
      </c>
      <c r="AO105" s="355">
        <f t="shared" si="58"/>
        <v>2.4</v>
      </c>
      <c r="AP105" s="355">
        <f t="shared" si="91"/>
        <v>10</v>
      </c>
      <c r="AQ105" s="355">
        <v>0</v>
      </c>
      <c r="AR105" s="355">
        <v>15</v>
      </c>
      <c r="AS105" s="355">
        <f t="shared" si="60"/>
        <v>2.4</v>
      </c>
      <c r="AT105" s="355">
        <v>0</v>
      </c>
      <c r="AU105" s="355">
        <v>0</v>
      </c>
      <c r="AV105" s="239">
        <f t="shared" si="92"/>
        <v>150</v>
      </c>
      <c r="AW105" s="355">
        <f t="shared" si="93"/>
        <v>0.46</v>
      </c>
      <c r="AX105" s="355" t="s">
        <v>14</v>
      </c>
      <c r="AY105" s="355" t="s">
        <v>15</v>
      </c>
      <c r="AZ105" s="355" t="s">
        <v>14</v>
      </c>
      <c r="BA105" s="355" t="s">
        <v>15</v>
      </c>
      <c r="BB105" s="355">
        <v>0</v>
      </c>
      <c r="BC105" s="355">
        <v>0</v>
      </c>
      <c r="BD105" s="355">
        <f t="shared" si="73"/>
        <v>1</v>
      </c>
      <c r="BE105" s="355">
        <f t="shared" si="94"/>
        <v>0</v>
      </c>
      <c r="BF105" s="355">
        <f t="shared" si="95"/>
        <v>11200</v>
      </c>
      <c r="BG105" s="355">
        <v>1</v>
      </c>
      <c r="BH105" s="355">
        <v>1</v>
      </c>
      <c r="BI105" s="355">
        <v>1</v>
      </c>
      <c r="BJ105" s="355"/>
      <c r="BK105" s="355">
        <v>1</v>
      </c>
      <c r="BL105" s="355">
        <v>1</v>
      </c>
      <c r="BM105" s="355">
        <f t="shared" si="96"/>
        <v>400</v>
      </c>
      <c r="BN105" s="355">
        <f t="shared" si="66"/>
        <v>11200</v>
      </c>
      <c r="BO105" s="355">
        <v>0</v>
      </c>
    </row>
    <row r="106" spans="1:67" s="352" customFormat="1" ht="12" customHeight="1" x14ac:dyDescent="0.2">
      <c r="A106" s="345" t="str">
        <f t="shared" si="81"/>
        <v>610315011</v>
      </c>
      <c r="B106" s="346">
        <v>6.1</v>
      </c>
      <c r="C106" s="347" t="s">
        <v>252</v>
      </c>
      <c r="D106" s="346" t="s">
        <v>181</v>
      </c>
      <c r="E106" s="368">
        <v>3</v>
      </c>
      <c r="F106" s="349">
        <v>1.35</v>
      </c>
      <c r="G106" s="346" t="s">
        <v>203</v>
      </c>
      <c r="H106" s="346">
        <f>'Wind Conditions'!$C$37</f>
        <v>34.9</v>
      </c>
      <c r="I106" s="477">
        <f>'Wind Conditions'!$D$40</f>
        <v>0.11573065902578797</v>
      </c>
      <c r="J106" s="350">
        <f>'Wind Conditions'!$C$41</f>
        <v>0.11</v>
      </c>
      <c r="K106" s="346" t="str">
        <f t="shared" si="77"/>
        <v>E</v>
      </c>
      <c r="L106" s="351">
        <f t="shared" si="97"/>
        <v>150</v>
      </c>
      <c r="M106" s="556">
        <f>0</f>
        <v>0</v>
      </c>
      <c r="N106" s="562" t="s">
        <v>206</v>
      </c>
      <c r="O106" s="264">
        <f>VLOOKUP(MOD(180-$L106,360),'Wave and Current Conditions'!$G$33:$I$44,2,TRUE)</f>
        <v>5.37</v>
      </c>
      <c r="P106" s="264">
        <f>VLOOKUP(MOD(180-$L106,360),'Wave and Current Conditions'!$G$33:$I$44,3,TRUE)</f>
        <v>11.9</v>
      </c>
      <c r="Q106" s="258">
        <f t="shared" si="78"/>
        <v>11</v>
      </c>
      <c r="R106" s="346">
        <f t="shared" si="82"/>
        <v>150</v>
      </c>
      <c r="S106" s="570" t="s">
        <v>205</v>
      </c>
      <c r="T106" s="352">
        <f t="shared" si="83"/>
        <v>150</v>
      </c>
      <c r="U106" s="353">
        <f>'Wave and Current Conditions'!$D$100</f>
        <v>0.46</v>
      </c>
      <c r="V106" s="346">
        <v>400</v>
      </c>
      <c r="W106" s="346">
        <v>10800</v>
      </c>
      <c r="X106" s="349">
        <v>0.01</v>
      </c>
      <c r="Y106" s="354"/>
      <c r="Z106" s="355"/>
      <c r="AA106" s="355"/>
      <c r="AB106" s="239" t="str">
        <f t="shared" si="84"/>
        <v>'610315011'</v>
      </c>
      <c r="AC106" s="356" t="str">
        <f t="shared" si="70"/>
        <v>'PAR'</v>
      </c>
      <c r="AD106" s="355">
        <f t="shared" si="85"/>
        <v>150</v>
      </c>
      <c r="AE106" s="355">
        <f t="shared" si="86"/>
        <v>34.9</v>
      </c>
      <c r="AF106" s="590">
        <f t="shared" si="67"/>
        <v>4.0389999999999997</v>
      </c>
      <c r="AG106" s="587" t="str">
        <f t="shared" si="68"/>
        <v>'EWM'</v>
      </c>
      <c r="AH106" s="580">
        <f t="shared" si="69"/>
        <v>0.11</v>
      </c>
      <c r="AI106" s="355">
        <f t="shared" si="71"/>
        <v>1</v>
      </c>
      <c r="AJ106" s="239" t="str">
        <f t="shared" si="87"/>
        <v>'E'</v>
      </c>
      <c r="AK106" s="355">
        <f t="shared" si="72"/>
        <v>10</v>
      </c>
      <c r="AL106" s="268">
        <f t="shared" si="88"/>
        <v>150</v>
      </c>
      <c r="AM106" s="357">
        <f t="shared" si="89"/>
        <v>5.37</v>
      </c>
      <c r="AN106" s="357">
        <f t="shared" si="90"/>
        <v>11.9</v>
      </c>
      <c r="AO106" s="355">
        <f t="shared" si="58"/>
        <v>2.4</v>
      </c>
      <c r="AP106" s="355">
        <f t="shared" si="91"/>
        <v>11</v>
      </c>
      <c r="AQ106" s="355">
        <v>0</v>
      </c>
      <c r="AR106" s="355">
        <v>15</v>
      </c>
      <c r="AS106" s="355">
        <f t="shared" si="60"/>
        <v>2.4</v>
      </c>
      <c r="AT106" s="355">
        <v>0</v>
      </c>
      <c r="AU106" s="355">
        <v>0</v>
      </c>
      <c r="AV106" s="239">
        <f t="shared" si="92"/>
        <v>150</v>
      </c>
      <c r="AW106" s="355">
        <f t="shared" si="93"/>
        <v>0.46</v>
      </c>
      <c r="AX106" s="355" t="s">
        <v>14</v>
      </c>
      <c r="AY106" s="355" t="s">
        <v>15</v>
      </c>
      <c r="AZ106" s="355" t="s">
        <v>14</v>
      </c>
      <c r="BA106" s="355" t="s">
        <v>15</v>
      </c>
      <c r="BB106" s="355">
        <v>0</v>
      </c>
      <c r="BC106" s="355">
        <v>0</v>
      </c>
      <c r="BD106" s="355">
        <f t="shared" si="73"/>
        <v>1</v>
      </c>
      <c r="BE106" s="355">
        <f t="shared" si="94"/>
        <v>0</v>
      </c>
      <c r="BF106" s="355">
        <f t="shared" si="95"/>
        <v>11200</v>
      </c>
      <c r="BG106" s="355">
        <v>1</v>
      </c>
      <c r="BH106" s="355">
        <v>1</v>
      </c>
      <c r="BI106" s="355">
        <v>1</v>
      </c>
      <c r="BJ106" s="355"/>
      <c r="BK106" s="355">
        <v>1</v>
      </c>
      <c r="BL106" s="355">
        <v>1</v>
      </c>
      <c r="BM106" s="355">
        <f t="shared" si="96"/>
        <v>400</v>
      </c>
      <c r="BN106" s="355">
        <f t="shared" si="66"/>
        <v>11200</v>
      </c>
      <c r="BO106" s="355">
        <v>0</v>
      </c>
    </row>
    <row r="107" spans="1:67" s="359" customFormat="1" ht="12" customHeight="1" thickBot="1" x14ac:dyDescent="0.25">
      <c r="A107" s="345" t="str">
        <f t="shared" si="81"/>
        <v>610315012</v>
      </c>
      <c r="B107" s="346">
        <v>6.1</v>
      </c>
      <c r="C107" s="347" t="s">
        <v>252</v>
      </c>
      <c r="D107" s="346" t="s">
        <v>181</v>
      </c>
      <c r="E107" s="368">
        <v>3</v>
      </c>
      <c r="F107" s="349">
        <v>1.35</v>
      </c>
      <c r="G107" s="346" t="s">
        <v>203</v>
      </c>
      <c r="H107" s="346">
        <f>'Wind Conditions'!$C$37</f>
        <v>34.9</v>
      </c>
      <c r="I107" s="477">
        <f>'Wind Conditions'!$D$40</f>
        <v>0.11573065902578797</v>
      </c>
      <c r="J107" s="350">
        <f>'Wind Conditions'!$C$41</f>
        <v>0.11</v>
      </c>
      <c r="K107" s="360" t="str">
        <f t="shared" si="77"/>
        <v>F</v>
      </c>
      <c r="L107" s="351">
        <f t="shared" si="97"/>
        <v>150</v>
      </c>
      <c r="M107" s="556">
        <f>0</f>
        <v>0</v>
      </c>
      <c r="N107" s="564" t="s">
        <v>206</v>
      </c>
      <c r="O107" s="264">
        <f>VLOOKUP(MOD(180-$L107,360),'Wave and Current Conditions'!$G$33:$I$44,2,TRUE)</f>
        <v>5.37</v>
      </c>
      <c r="P107" s="264">
        <f>VLOOKUP(MOD(180-$L107,360),'Wave and Current Conditions'!$G$33:$I$44,3,TRUE)</f>
        <v>11.9</v>
      </c>
      <c r="Q107" s="258">
        <f t="shared" si="78"/>
        <v>12</v>
      </c>
      <c r="R107" s="360">
        <f t="shared" si="82"/>
        <v>150</v>
      </c>
      <c r="S107" s="570" t="s">
        <v>205</v>
      </c>
      <c r="T107" s="359">
        <f t="shared" si="83"/>
        <v>150</v>
      </c>
      <c r="U107" s="353">
        <f>'Wave and Current Conditions'!$D$100</f>
        <v>0.46</v>
      </c>
      <c r="V107" s="346">
        <v>400</v>
      </c>
      <c r="W107" s="346">
        <v>10800</v>
      </c>
      <c r="X107" s="361">
        <v>0.01</v>
      </c>
      <c r="Y107" s="362"/>
      <c r="Z107" s="358"/>
      <c r="AA107" s="358"/>
      <c r="AB107" s="239" t="str">
        <f t="shared" si="84"/>
        <v>'610315012'</v>
      </c>
      <c r="AC107" s="356" t="str">
        <f t="shared" si="70"/>
        <v>'PAR'</v>
      </c>
      <c r="AD107" s="355">
        <f t="shared" si="85"/>
        <v>150</v>
      </c>
      <c r="AE107" s="355">
        <f t="shared" si="86"/>
        <v>34.9</v>
      </c>
      <c r="AF107" s="590">
        <f t="shared" si="67"/>
        <v>4.0389999999999997</v>
      </c>
      <c r="AG107" s="587" t="str">
        <f t="shared" si="68"/>
        <v>'EWM'</v>
      </c>
      <c r="AH107" s="580">
        <f t="shared" si="69"/>
        <v>0.11</v>
      </c>
      <c r="AI107" s="355">
        <f t="shared" si="71"/>
        <v>1</v>
      </c>
      <c r="AJ107" s="239" t="str">
        <f t="shared" si="87"/>
        <v>'F'</v>
      </c>
      <c r="AK107" s="355">
        <f t="shared" si="72"/>
        <v>10</v>
      </c>
      <c r="AL107" s="268">
        <f t="shared" si="88"/>
        <v>150</v>
      </c>
      <c r="AM107" s="357">
        <f t="shared" si="89"/>
        <v>5.37</v>
      </c>
      <c r="AN107" s="357">
        <f t="shared" si="90"/>
        <v>11.9</v>
      </c>
      <c r="AO107" s="355">
        <f t="shared" si="58"/>
        <v>2.4</v>
      </c>
      <c r="AP107" s="355">
        <f t="shared" si="91"/>
        <v>12</v>
      </c>
      <c r="AQ107" s="355">
        <v>0</v>
      </c>
      <c r="AR107" s="355">
        <v>15</v>
      </c>
      <c r="AS107" s="355">
        <f t="shared" si="60"/>
        <v>2.4</v>
      </c>
      <c r="AT107" s="355">
        <v>0</v>
      </c>
      <c r="AU107" s="355">
        <v>0</v>
      </c>
      <c r="AV107" s="239">
        <f t="shared" si="92"/>
        <v>150</v>
      </c>
      <c r="AW107" s="355">
        <f t="shared" si="93"/>
        <v>0.46</v>
      </c>
      <c r="AX107" s="355" t="s">
        <v>14</v>
      </c>
      <c r="AY107" s="355" t="s">
        <v>15</v>
      </c>
      <c r="AZ107" s="355" t="s">
        <v>14</v>
      </c>
      <c r="BA107" s="355" t="s">
        <v>15</v>
      </c>
      <c r="BB107" s="355">
        <v>0</v>
      </c>
      <c r="BC107" s="355">
        <v>0</v>
      </c>
      <c r="BD107" s="355">
        <f t="shared" si="73"/>
        <v>1</v>
      </c>
      <c r="BE107" s="355">
        <f t="shared" si="94"/>
        <v>0</v>
      </c>
      <c r="BF107" s="355">
        <f t="shared" si="95"/>
        <v>11200</v>
      </c>
      <c r="BG107" s="355">
        <v>1</v>
      </c>
      <c r="BH107" s="355">
        <v>1</v>
      </c>
      <c r="BI107" s="355">
        <v>1</v>
      </c>
      <c r="BJ107" s="355"/>
      <c r="BK107" s="355">
        <v>1</v>
      </c>
      <c r="BL107" s="355">
        <v>1</v>
      </c>
      <c r="BM107" s="355">
        <f t="shared" si="96"/>
        <v>400</v>
      </c>
      <c r="BN107" s="355">
        <f t="shared" si="66"/>
        <v>11200</v>
      </c>
      <c r="BO107" s="355">
        <v>0</v>
      </c>
    </row>
    <row r="108" spans="1:67" s="352" customFormat="1" ht="12" customHeight="1" x14ac:dyDescent="0.2">
      <c r="A108" s="345" t="str">
        <f t="shared" si="81"/>
        <v>610418013</v>
      </c>
      <c r="B108" s="346">
        <v>6.1</v>
      </c>
      <c r="C108" s="347" t="s">
        <v>252</v>
      </c>
      <c r="D108" s="346" t="s">
        <v>181</v>
      </c>
      <c r="E108" s="348">
        <v>4</v>
      </c>
      <c r="F108" s="349">
        <v>1.35</v>
      </c>
      <c r="G108" s="346" t="s">
        <v>203</v>
      </c>
      <c r="H108" s="346">
        <f>'Wind Conditions'!$C$37</f>
        <v>34.9</v>
      </c>
      <c r="I108" s="477">
        <f>'Wind Conditions'!$D$40</f>
        <v>0.11573065902578797</v>
      </c>
      <c r="J108" s="350">
        <f>'Wind Conditions'!$C$41</f>
        <v>0.11</v>
      </c>
      <c r="K108" s="346" t="str">
        <f t="shared" si="77"/>
        <v>A</v>
      </c>
      <c r="L108" s="351">
        <f>'Wave and Current Conditions'!$D$80</f>
        <v>180</v>
      </c>
      <c r="M108" s="556">
        <f>0</f>
        <v>0</v>
      </c>
      <c r="N108" s="562" t="s">
        <v>206</v>
      </c>
      <c r="O108" s="264">
        <f>VLOOKUP(MOD(180-$L108,360),'Wave and Current Conditions'!$G$33:$I$44,2,TRUE)</f>
        <v>5.37</v>
      </c>
      <c r="P108" s="264">
        <f>VLOOKUP(MOD(180-$L108,360),'Wave and Current Conditions'!$G$33:$I$44,3,TRUE)</f>
        <v>11.9</v>
      </c>
      <c r="Q108" s="258">
        <f t="shared" si="78"/>
        <v>13</v>
      </c>
      <c r="R108" s="346">
        <f t="shared" si="82"/>
        <v>180</v>
      </c>
      <c r="S108" s="570" t="s">
        <v>205</v>
      </c>
      <c r="T108" s="352">
        <f t="shared" si="83"/>
        <v>180</v>
      </c>
      <c r="U108" s="353">
        <f>'Wave and Current Conditions'!$D$100</f>
        <v>0.46</v>
      </c>
      <c r="V108" s="346">
        <v>400</v>
      </c>
      <c r="W108" s="346">
        <v>10800</v>
      </c>
      <c r="X108" s="349">
        <v>0.01</v>
      </c>
      <c r="Y108" s="354"/>
      <c r="Z108" s="355"/>
      <c r="AA108" s="355"/>
      <c r="AB108" s="239" t="str">
        <f t="shared" si="84"/>
        <v>'610418013'</v>
      </c>
      <c r="AC108" s="356" t="str">
        <f t="shared" si="70"/>
        <v>'PAR'</v>
      </c>
      <c r="AD108" s="355">
        <f t="shared" si="85"/>
        <v>180</v>
      </c>
      <c r="AE108" s="355">
        <f t="shared" si="86"/>
        <v>34.9</v>
      </c>
      <c r="AF108" s="590">
        <f t="shared" si="67"/>
        <v>4.0389999999999997</v>
      </c>
      <c r="AG108" s="587" t="str">
        <f t="shared" si="68"/>
        <v>'EWM'</v>
      </c>
      <c r="AH108" s="580">
        <f t="shared" si="69"/>
        <v>0.11</v>
      </c>
      <c r="AI108" s="355">
        <f t="shared" si="71"/>
        <v>1</v>
      </c>
      <c r="AJ108" s="239" t="str">
        <f t="shared" si="87"/>
        <v>'A'</v>
      </c>
      <c r="AK108" s="355">
        <f t="shared" si="72"/>
        <v>10</v>
      </c>
      <c r="AL108" s="268">
        <f t="shared" si="88"/>
        <v>180</v>
      </c>
      <c r="AM108" s="357">
        <f t="shared" si="89"/>
        <v>5.37</v>
      </c>
      <c r="AN108" s="357">
        <f t="shared" si="90"/>
        <v>11.9</v>
      </c>
      <c r="AO108" s="355">
        <f t="shared" si="58"/>
        <v>2.4</v>
      </c>
      <c r="AP108" s="355">
        <f t="shared" si="91"/>
        <v>13</v>
      </c>
      <c r="AQ108" s="355">
        <v>0</v>
      </c>
      <c r="AR108" s="355">
        <v>15</v>
      </c>
      <c r="AS108" s="355">
        <f t="shared" si="60"/>
        <v>2.4</v>
      </c>
      <c r="AT108" s="355">
        <v>0</v>
      </c>
      <c r="AU108" s="355">
        <v>0</v>
      </c>
      <c r="AV108" s="239">
        <f t="shared" si="92"/>
        <v>180</v>
      </c>
      <c r="AW108" s="355">
        <f t="shared" si="93"/>
        <v>0.46</v>
      </c>
      <c r="AX108" s="355" t="s">
        <v>14</v>
      </c>
      <c r="AY108" s="355" t="s">
        <v>15</v>
      </c>
      <c r="AZ108" s="355" t="s">
        <v>14</v>
      </c>
      <c r="BA108" s="355" t="s">
        <v>15</v>
      </c>
      <c r="BB108" s="355">
        <v>0</v>
      </c>
      <c r="BC108" s="355">
        <v>0</v>
      </c>
      <c r="BD108" s="355">
        <f t="shared" si="73"/>
        <v>1</v>
      </c>
      <c r="BE108" s="355">
        <f t="shared" si="94"/>
        <v>0</v>
      </c>
      <c r="BF108" s="355">
        <f t="shared" si="95"/>
        <v>11200</v>
      </c>
      <c r="BG108" s="355">
        <v>1</v>
      </c>
      <c r="BH108" s="355">
        <v>1</v>
      </c>
      <c r="BI108" s="355">
        <v>1</v>
      </c>
      <c r="BJ108" s="355"/>
      <c r="BK108" s="355">
        <v>1</v>
      </c>
      <c r="BL108" s="355">
        <v>1</v>
      </c>
      <c r="BM108" s="355">
        <f t="shared" si="96"/>
        <v>400</v>
      </c>
      <c r="BN108" s="355">
        <f t="shared" si="66"/>
        <v>11200</v>
      </c>
      <c r="BO108" s="355">
        <v>0</v>
      </c>
    </row>
    <row r="109" spans="1:67" s="352" customFormat="1" ht="12" customHeight="1" x14ac:dyDescent="0.2">
      <c r="A109" s="345" t="str">
        <f t="shared" si="81"/>
        <v>610418014</v>
      </c>
      <c r="B109" s="346">
        <v>6.1</v>
      </c>
      <c r="C109" s="347" t="s">
        <v>252</v>
      </c>
      <c r="D109" s="346" t="s">
        <v>181</v>
      </c>
      <c r="E109" s="348">
        <v>4</v>
      </c>
      <c r="F109" s="349">
        <v>1.35</v>
      </c>
      <c r="G109" s="346" t="s">
        <v>203</v>
      </c>
      <c r="H109" s="346">
        <f>'Wind Conditions'!$C$37</f>
        <v>34.9</v>
      </c>
      <c r="I109" s="477">
        <f>'Wind Conditions'!$D$40</f>
        <v>0.11573065902578797</v>
      </c>
      <c r="J109" s="350">
        <f>'Wind Conditions'!$C$41</f>
        <v>0.11</v>
      </c>
      <c r="K109" s="346" t="str">
        <f t="shared" si="77"/>
        <v>B</v>
      </c>
      <c r="L109" s="351">
        <f>L108</f>
        <v>180</v>
      </c>
      <c r="M109" s="556">
        <f>0</f>
        <v>0</v>
      </c>
      <c r="N109" s="562" t="s">
        <v>206</v>
      </c>
      <c r="O109" s="264">
        <f>VLOOKUP(MOD(180-$L109,360),'Wave and Current Conditions'!$G$33:$I$44,2,TRUE)</f>
        <v>5.37</v>
      </c>
      <c r="P109" s="264">
        <f>VLOOKUP(MOD(180-$L109,360),'Wave and Current Conditions'!$G$33:$I$44,3,TRUE)</f>
        <v>11.9</v>
      </c>
      <c r="Q109" s="258">
        <f t="shared" si="78"/>
        <v>14</v>
      </c>
      <c r="R109" s="346">
        <f t="shared" si="82"/>
        <v>180</v>
      </c>
      <c r="S109" s="570" t="s">
        <v>205</v>
      </c>
      <c r="T109" s="352">
        <f t="shared" si="83"/>
        <v>180</v>
      </c>
      <c r="U109" s="353">
        <f>'Wave and Current Conditions'!$D$100</f>
        <v>0.46</v>
      </c>
      <c r="V109" s="346">
        <v>400</v>
      </c>
      <c r="W109" s="346">
        <v>10800</v>
      </c>
      <c r="X109" s="349">
        <v>0.01</v>
      </c>
      <c r="Y109" s="354"/>
      <c r="Z109" s="355"/>
      <c r="AA109" s="355"/>
      <c r="AB109" s="239" t="str">
        <f t="shared" si="84"/>
        <v>'610418014'</v>
      </c>
      <c r="AC109" s="356" t="str">
        <f t="shared" si="70"/>
        <v>'PAR'</v>
      </c>
      <c r="AD109" s="355">
        <f t="shared" si="85"/>
        <v>180</v>
      </c>
      <c r="AE109" s="355">
        <f t="shared" si="86"/>
        <v>34.9</v>
      </c>
      <c r="AF109" s="590">
        <f t="shared" si="67"/>
        <v>4.0389999999999997</v>
      </c>
      <c r="AG109" s="587" t="str">
        <f t="shared" si="68"/>
        <v>'EWM'</v>
      </c>
      <c r="AH109" s="580">
        <f t="shared" si="69"/>
        <v>0.11</v>
      </c>
      <c r="AI109" s="355">
        <f t="shared" si="71"/>
        <v>1</v>
      </c>
      <c r="AJ109" s="239" t="str">
        <f t="shared" si="87"/>
        <v>'B'</v>
      </c>
      <c r="AK109" s="355">
        <f t="shared" si="72"/>
        <v>10</v>
      </c>
      <c r="AL109" s="268">
        <f t="shared" si="88"/>
        <v>180</v>
      </c>
      <c r="AM109" s="357">
        <f t="shared" si="89"/>
        <v>5.37</v>
      </c>
      <c r="AN109" s="357">
        <f t="shared" si="90"/>
        <v>11.9</v>
      </c>
      <c r="AO109" s="355">
        <f t="shared" si="58"/>
        <v>2.4</v>
      </c>
      <c r="AP109" s="355">
        <f t="shared" si="91"/>
        <v>14</v>
      </c>
      <c r="AQ109" s="355">
        <v>0</v>
      </c>
      <c r="AR109" s="355">
        <v>15</v>
      </c>
      <c r="AS109" s="355">
        <f t="shared" si="60"/>
        <v>2.4</v>
      </c>
      <c r="AT109" s="355">
        <v>0</v>
      </c>
      <c r="AU109" s="355">
        <v>0</v>
      </c>
      <c r="AV109" s="239">
        <f t="shared" si="92"/>
        <v>180</v>
      </c>
      <c r="AW109" s="355">
        <f t="shared" si="93"/>
        <v>0.46</v>
      </c>
      <c r="AX109" s="355" t="s">
        <v>14</v>
      </c>
      <c r="AY109" s="355" t="s">
        <v>15</v>
      </c>
      <c r="AZ109" s="355" t="s">
        <v>14</v>
      </c>
      <c r="BA109" s="355" t="s">
        <v>15</v>
      </c>
      <c r="BB109" s="355">
        <v>0</v>
      </c>
      <c r="BC109" s="355">
        <v>0</v>
      </c>
      <c r="BD109" s="355">
        <f t="shared" si="73"/>
        <v>1</v>
      </c>
      <c r="BE109" s="355">
        <f t="shared" si="94"/>
        <v>0</v>
      </c>
      <c r="BF109" s="355">
        <f t="shared" si="95"/>
        <v>11200</v>
      </c>
      <c r="BG109" s="355">
        <v>1</v>
      </c>
      <c r="BH109" s="355">
        <v>1</v>
      </c>
      <c r="BI109" s="355">
        <v>1</v>
      </c>
      <c r="BJ109" s="355"/>
      <c r="BK109" s="355">
        <v>1</v>
      </c>
      <c r="BL109" s="355">
        <v>1</v>
      </c>
      <c r="BM109" s="355">
        <f t="shared" si="96"/>
        <v>400</v>
      </c>
      <c r="BN109" s="355">
        <f t="shared" si="66"/>
        <v>11200</v>
      </c>
      <c r="BO109" s="355">
        <v>0</v>
      </c>
    </row>
    <row r="110" spans="1:67" s="359" customFormat="1" ht="12" customHeight="1" x14ac:dyDescent="0.2">
      <c r="A110" s="345" t="str">
        <f t="shared" si="81"/>
        <v>610418015</v>
      </c>
      <c r="B110" s="346">
        <v>6.1</v>
      </c>
      <c r="C110" s="347" t="s">
        <v>252</v>
      </c>
      <c r="D110" s="346" t="s">
        <v>181</v>
      </c>
      <c r="E110" s="348">
        <v>4</v>
      </c>
      <c r="F110" s="349">
        <v>1.35</v>
      </c>
      <c r="G110" s="346" t="s">
        <v>203</v>
      </c>
      <c r="H110" s="346">
        <f>'Wind Conditions'!$C$37</f>
        <v>34.9</v>
      </c>
      <c r="I110" s="477">
        <f>'Wind Conditions'!$D$40</f>
        <v>0.11573065902578797</v>
      </c>
      <c r="J110" s="350">
        <f>'Wind Conditions'!$C$41</f>
        <v>0.11</v>
      </c>
      <c r="K110" s="346" t="str">
        <f t="shared" si="77"/>
        <v>C</v>
      </c>
      <c r="L110" s="351">
        <f t="shared" ref="L110:L113" si="98">L109</f>
        <v>180</v>
      </c>
      <c r="M110" s="556">
        <f>0</f>
        <v>0</v>
      </c>
      <c r="N110" s="562" t="s">
        <v>206</v>
      </c>
      <c r="O110" s="264">
        <f>VLOOKUP(MOD(180-$L110,360),'Wave and Current Conditions'!$G$33:$I$44,2,TRUE)</f>
        <v>5.37</v>
      </c>
      <c r="P110" s="264">
        <f>VLOOKUP(MOD(180-$L110,360),'Wave and Current Conditions'!$G$33:$I$44,3,TRUE)</f>
        <v>11.9</v>
      </c>
      <c r="Q110" s="258">
        <f t="shared" si="78"/>
        <v>15</v>
      </c>
      <c r="R110" s="346">
        <f t="shared" si="82"/>
        <v>180</v>
      </c>
      <c r="S110" s="570" t="s">
        <v>205</v>
      </c>
      <c r="T110" s="352">
        <f t="shared" si="83"/>
        <v>180</v>
      </c>
      <c r="U110" s="353">
        <f>'Wave and Current Conditions'!$D$100</f>
        <v>0.46</v>
      </c>
      <c r="V110" s="346">
        <v>400</v>
      </c>
      <c r="W110" s="346">
        <v>10800</v>
      </c>
      <c r="X110" s="349">
        <v>0.01</v>
      </c>
      <c r="Y110" s="354"/>
      <c r="Z110" s="358"/>
      <c r="AA110" s="358"/>
      <c r="AB110" s="239" t="str">
        <f t="shared" si="84"/>
        <v>'610418015'</v>
      </c>
      <c r="AC110" s="356" t="str">
        <f t="shared" si="70"/>
        <v>'PAR'</v>
      </c>
      <c r="AD110" s="355">
        <f t="shared" si="85"/>
        <v>180</v>
      </c>
      <c r="AE110" s="355">
        <f t="shared" si="86"/>
        <v>34.9</v>
      </c>
      <c r="AF110" s="590">
        <f t="shared" si="67"/>
        <v>4.0389999999999997</v>
      </c>
      <c r="AG110" s="587" t="str">
        <f t="shared" si="68"/>
        <v>'EWM'</v>
      </c>
      <c r="AH110" s="580">
        <f t="shared" si="69"/>
        <v>0.11</v>
      </c>
      <c r="AI110" s="355">
        <f t="shared" si="71"/>
        <v>1</v>
      </c>
      <c r="AJ110" s="239" t="str">
        <f t="shared" si="87"/>
        <v>'C'</v>
      </c>
      <c r="AK110" s="355">
        <f t="shared" si="72"/>
        <v>10</v>
      </c>
      <c r="AL110" s="268">
        <f t="shared" si="88"/>
        <v>180</v>
      </c>
      <c r="AM110" s="357">
        <f t="shared" si="89"/>
        <v>5.37</v>
      </c>
      <c r="AN110" s="357">
        <f t="shared" si="90"/>
        <v>11.9</v>
      </c>
      <c r="AO110" s="355">
        <f t="shared" si="58"/>
        <v>2.4</v>
      </c>
      <c r="AP110" s="355">
        <f t="shared" si="91"/>
        <v>15</v>
      </c>
      <c r="AQ110" s="355">
        <v>0</v>
      </c>
      <c r="AR110" s="355">
        <v>15</v>
      </c>
      <c r="AS110" s="355">
        <f t="shared" si="60"/>
        <v>2.4</v>
      </c>
      <c r="AT110" s="355">
        <v>0</v>
      </c>
      <c r="AU110" s="355">
        <v>0</v>
      </c>
      <c r="AV110" s="239">
        <f t="shared" si="92"/>
        <v>180</v>
      </c>
      <c r="AW110" s="355">
        <f t="shared" si="93"/>
        <v>0.46</v>
      </c>
      <c r="AX110" s="355" t="s">
        <v>14</v>
      </c>
      <c r="AY110" s="355" t="s">
        <v>15</v>
      </c>
      <c r="AZ110" s="355" t="s">
        <v>14</v>
      </c>
      <c r="BA110" s="355" t="s">
        <v>15</v>
      </c>
      <c r="BB110" s="355">
        <v>0</v>
      </c>
      <c r="BC110" s="355">
        <v>0</v>
      </c>
      <c r="BD110" s="355">
        <f t="shared" si="73"/>
        <v>1</v>
      </c>
      <c r="BE110" s="355">
        <f t="shared" si="94"/>
        <v>0</v>
      </c>
      <c r="BF110" s="355">
        <f t="shared" si="95"/>
        <v>11200</v>
      </c>
      <c r="BG110" s="355">
        <v>1</v>
      </c>
      <c r="BH110" s="355">
        <v>1</v>
      </c>
      <c r="BI110" s="355">
        <v>1</v>
      </c>
      <c r="BJ110" s="355"/>
      <c r="BK110" s="355">
        <v>1</v>
      </c>
      <c r="BL110" s="355">
        <v>1</v>
      </c>
      <c r="BM110" s="355">
        <f t="shared" si="96"/>
        <v>400</v>
      </c>
      <c r="BN110" s="355">
        <f t="shared" si="66"/>
        <v>11200</v>
      </c>
      <c r="BO110" s="355">
        <v>0</v>
      </c>
    </row>
    <row r="111" spans="1:67" s="352" customFormat="1" ht="12" customHeight="1" x14ac:dyDescent="0.2">
      <c r="A111" s="345" t="str">
        <f t="shared" si="81"/>
        <v>610418016</v>
      </c>
      <c r="B111" s="346">
        <v>6.1</v>
      </c>
      <c r="C111" s="347" t="s">
        <v>252</v>
      </c>
      <c r="D111" s="346" t="s">
        <v>181</v>
      </c>
      <c r="E111" s="348">
        <v>4</v>
      </c>
      <c r="F111" s="349">
        <v>1.35</v>
      </c>
      <c r="G111" s="346" t="s">
        <v>203</v>
      </c>
      <c r="H111" s="346">
        <f>'Wind Conditions'!$C$37</f>
        <v>34.9</v>
      </c>
      <c r="I111" s="477">
        <f>'Wind Conditions'!$D$40</f>
        <v>0.11573065902578797</v>
      </c>
      <c r="J111" s="350">
        <f>'Wind Conditions'!$C$41</f>
        <v>0.11</v>
      </c>
      <c r="K111" s="346" t="str">
        <f t="shared" si="77"/>
        <v>D</v>
      </c>
      <c r="L111" s="351">
        <f t="shared" si="98"/>
        <v>180</v>
      </c>
      <c r="M111" s="556">
        <f>0</f>
        <v>0</v>
      </c>
      <c r="N111" s="562" t="s">
        <v>206</v>
      </c>
      <c r="O111" s="264">
        <f>VLOOKUP(MOD(180-$L111,360),'Wave and Current Conditions'!$G$33:$I$44,2,TRUE)</f>
        <v>5.37</v>
      </c>
      <c r="P111" s="264">
        <f>VLOOKUP(MOD(180-$L111,360),'Wave and Current Conditions'!$G$33:$I$44,3,TRUE)</f>
        <v>11.9</v>
      </c>
      <c r="Q111" s="258">
        <f t="shared" si="78"/>
        <v>16</v>
      </c>
      <c r="R111" s="346">
        <f t="shared" si="82"/>
        <v>180</v>
      </c>
      <c r="S111" s="570" t="s">
        <v>205</v>
      </c>
      <c r="T111" s="352">
        <f t="shared" si="83"/>
        <v>180</v>
      </c>
      <c r="U111" s="353">
        <f>'Wave and Current Conditions'!$D$100</f>
        <v>0.46</v>
      </c>
      <c r="V111" s="346">
        <v>400</v>
      </c>
      <c r="W111" s="346">
        <v>10800</v>
      </c>
      <c r="X111" s="349">
        <v>0.01</v>
      </c>
      <c r="Y111" s="354"/>
      <c r="Z111" s="355"/>
      <c r="AA111" s="355"/>
      <c r="AB111" s="239" t="str">
        <f t="shared" si="84"/>
        <v>'610418016'</v>
      </c>
      <c r="AC111" s="356" t="str">
        <f t="shared" si="70"/>
        <v>'PAR'</v>
      </c>
      <c r="AD111" s="355">
        <f t="shared" si="85"/>
        <v>180</v>
      </c>
      <c r="AE111" s="355">
        <f t="shared" si="86"/>
        <v>34.9</v>
      </c>
      <c r="AF111" s="590">
        <f t="shared" si="67"/>
        <v>4.0389999999999997</v>
      </c>
      <c r="AG111" s="587" t="str">
        <f t="shared" si="68"/>
        <v>'EWM'</v>
      </c>
      <c r="AH111" s="580">
        <f t="shared" si="69"/>
        <v>0.11</v>
      </c>
      <c r="AI111" s="355">
        <f t="shared" si="71"/>
        <v>1</v>
      </c>
      <c r="AJ111" s="239" t="str">
        <f t="shared" si="87"/>
        <v>'D'</v>
      </c>
      <c r="AK111" s="355">
        <f t="shared" si="72"/>
        <v>10</v>
      </c>
      <c r="AL111" s="268">
        <f t="shared" si="88"/>
        <v>180</v>
      </c>
      <c r="AM111" s="357">
        <f t="shared" si="89"/>
        <v>5.37</v>
      </c>
      <c r="AN111" s="357">
        <f t="shared" si="90"/>
        <v>11.9</v>
      </c>
      <c r="AO111" s="355">
        <f t="shared" si="58"/>
        <v>2.4</v>
      </c>
      <c r="AP111" s="355">
        <f t="shared" si="91"/>
        <v>16</v>
      </c>
      <c r="AQ111" s="355">
        <v>0</v>
      </c>
      <c r="AR111" s="355">
        <v>15</v>
      </c>
      <c r="AS111" s="355">
        <f t="shared" si="60"/>
        <v>2.4</v>
      </c>
      <c r="AT111" s="355">
        <v>0</v>
      </c>
      <c r="AU111" s="355">
        <v>0</v>
      </c>
      <c r="AV111" s="239">
        <f t="shared" si="92"/>
        <v>180</v>
      </c>
      <c r="AW111" s="355">
        <f t="shared" si="93"/>
        <v>0.46</v>
      </c>
      <c r="AX111" s="355" t="s">
        <v>14</v>
      </c>
      <c r="AY111" s="355" t="s">
        <v>15</v>
      </c>
      <c r="AZ111" s="355" t="s">
        <v>14</v>
      </c>
      <c r="BA111" s="355" t="s">
        <v>15</v>
      </c>
      <c r="BB111" s="355">
        <v>0</v>
      </c>
      <c r="BC111" s="355">
        <v>0</v>
      </c>
      <c r="BD111" s="355">
        <f t="shared" si="73"/>
        <v>1</v>
      </c>
      <c r="BE111" s="355">
        <f t="shared" si="94"/>
        <v>0</v>
      </c>
      <c r="BF111" s="355">
        <f t="shared" si="95"/>
        <v>11200</v>
      </c>
      <c r="BG111" s="355">
        <v>1</v>
      </c>
      <c r="BH111" s="355">
        <v>1</v>
      </c>
      <c r="BI111" s="355">
        <v>1</v>
      </c>
      <c r="BJ111" s="355"/>
      <c r="BK111" s="355">
        <v>1</v>
      </c>
      <c r="BL111" s="355">
        <v>1</v>
      </c>
      <c r="BM111" s="355">
        <f t="shared" si="96"/>
        <v>400</v>
      </c>
      <c r="BN111" s="355">
        <f t="shared" si="66"/>
        <v>11200</v>
      </c>
      <c r="BO111" s="355">
        <v>0</v>
      </c>
    </row>
    <row r="112" spans="1:67" s="352" customFormat="1" ht="12" customHeight="1" x14ac:dyDescent="0.2">
      <c r="A112" s="345" t="str">
        <f t="shared" si="81"/>
        <v>610418017</v>
      </c>
      <c r="B112" s="346">
        <v>6.1</v>
      </c>
      <c r="C112" s="347" t="s">
        <v>252</v>
      </c>
      <c r="D112" s="346" t="s">
        <v>181</v>
      </c>
      <c r="E112" s="348">
        <v>4</v>
      </c>
      <c r="F112" s="349">
        <v>1.35</v>
      </c>
      <c r="G112" s="346" t="s">
        <v>203</v>
      </c>
      <c r="H112" s="346">
        <f>'Wind Conditions'!$C$37</f>
        <v>34.9</v>
      </c>
      <c r="I112" s="477">
        <f>'Wind Conditions'!$D$40</f>
        <v>0.11573065902578797</v>
      </c>
      <c r="J112" s="350">
        <f>'Wind Conditions'!$C$41</f>
        <v>0.11</v>
      </c>
      <c r="K112" s="346" t="str">
        <f t="shared" si="77"/>
        <v>E</v>
      </c>
      <c r="L112" s="351">
        <f t="shared" si="98"/>
        <v>180</v>
      </c>
      <c r="M112" s="556">
        <f>0</f>
        <v>0</v>
      </c>
      <c r="N112" s="562" t="s">
        <v>206</v>
      </c>
      <c r="O112" s="264">
        <f>VLOOKUP(MOD(180-$L112,360),'Wave and Current Conditions'!$G$33:$I$44,2,TRUE)</f>
        <v>5.37</v>
      </c>
      <c r="P112" s="264">
        <f>VLOOKUP(MOD(180-$L112,360),'Wave and Current Conditions'!$G$33:$I$44,3,TRUE)</f>
        <v>11.9</v>
      </c>
      <c r="Q112" s="258">
        <f t="shared" si="78"/>
        <v>17</v>
      </c>
      <c r="R112" s="346">
        <f t="shared" si="82"/>
        <v>180</v>
      </c>
      <c r="S112" s="570" t="s">
        <v>205</v>
      </c>
      <c r="T112" s="352">
        <f t="shared" si="83"/>
        <v>180</v>
      </c>
      <c r="U112" s="353">
        <f>'Wave and Current Conditions'!$D$100</f>
        <v>0.46</v>
      </c>
      <c r="V112" s="346">
        <v>400</v>
      </c>
      <c r="W112" s="346">
        <v>10800</v>
      </c>
      <c r="X112" s="349">
        <v>0.01</v>
      </c>
      <c r="Y112" s="354"/>
      <c r="Z112" s="355"/>
      <c r="AA112" s="355"/>
      <c r="AB112" s="239" t="str">
        <f t="shared" si="84"/>
        <v>'610418017'</v>
      </c>
      <c r="AC112" s="356" t="str">
        <f t="shared" si="70"/>
        <v>'PAR'</v>
      </c>
      <c r="AD112" s="355">
        <f t="shared" si="85"/>
        <v>180</v>
      </c>
      <c r="AE112" s="355">
        <f t="shared" si="86"/>
        <v>34.9</v>
      </c>
      <c r="AF112" s="590">
        <f t="shared" si="67"/>
        <v>4.0389999999999997</v>
      </c>
      <c r="AG112" s="587" t="str">
        <f t="shared" si="68"/>
        <v>'EWM'</v>
      </c>
      <c r="AH112" s="580">
        <f t="shared" si="69"/>
        <v>0.11</v>
      </c>
      <c r="AI112" s="355">
        <f t="shared" si="71"/>
        <v>1</v>
      </c>
      <c r="AJ112" s="239" t="str">
        <f t="shared" si="87"/>
        <v>'E'</v>
      </c>
      <c r="AK112" s="355">
        <f t="shared" si="72"/>
        <v>10</v>
      </c>
      <c r="AL112" s="268">
        <f t="shared" si="88"/>
        <v>180</v>
      </c>
      <c r="AM112" s="357">
        <f t="shared" si="89"/>
        <v>5.37</v>
      </c>
      <c r="AN112" s="357">
        <f t="shared" si="90"/>
        <v>11.9</v>
      </c>
      <c r="AO112" s="355">
        <f t="shared" si="58"/>
        <v>2.4</v>
      </c>
      <c r="AP112" s="355">
        <f t="shared" si="91"/>
        <v>17</v>
      </c>
      <c r="AQ112" s="355">
        <v>0</v>
      </c>
      <c r="AR112" s="355">
        <v>15</v>
      </c>
      <c r="AS112" s="355">
        <f t="shared" si="60"/>
        <v>2.4</v>
      </c>
      <c r="AT112" s="355">
        <v>0</v>
      </c>
      <c r="AU112" s="355">
        <v>0</v>
      </c>
      <c r="AV112" s="239">
        <f t="shared" si="92"/>
        <v>180</v>
      </c>
      <c r="AW112" s="355">
        <f t="shared" si="93"/>
        <v>0.46</v>
      </c>
      <c r="AX112" s="355" t="s">
        <v>14</v>
      </c>
      <c r="AY112" s="355" t="s">
        <v>15</v>
      </c>
      <c r="AZ112" s="355" t="s">
        <v>14</v>
      </c>
      <c r="BA112" s="355" t="s">
        <v>15</v>
      </c>
      <c r="BB112" s="355">
        <v>0</v>
      </c>
      <c r="BC112" s="355">
        <v>0</v>
      </c>
      <c r="BD112" s="355">
        <f t="shared" si="73"/>
        <v>1</v>
      </c>
      <c r="BE112" s="355">
        <f t="shared" si="94"/>
        <v>0</v>
      </c>
      <c r="BF112" s="355">
        <f t="shared" si="95"/>
        <v>11200</v>
      </c>
      <c r="BG112" s="355">
        <v>1</v>
      </c>
      <c r="BH112" s="355">
        <v>1</v>
      </c>
      <c r="BI112" s="355">
        <v>1</v>
      </c>
      <c r="BJ112" s="355"/>
      <c r="BK112" s="355">
        <v>1</v>
      </c>
      <c r="BL112" s="355">
        <v>1</v>
      </c>
      <c r="BM112" s="355">
        <f t="shared" si="96"/>
        <v>400</v>
      </c>
      <c r="BN112" s="355">
        <f t="shared" si="66"/>
        <v>11200</v>
      </c>
      <c r="BO112" s="355">
        <v>0</v>
      </c>
    </row>
    <row r="113" spans="1:67" s="359" customFormat="1" ht="12" customHeight="1" x14ac:dyDescent="0.2">
      <c r="A113" s="345" t="str">
        <f t="shared" si="81"/>
        <v>610418018</v>
      </c>
      <c r="B113" s="346">
        <v>6.1</v>
      </c>
      <c r="C113" s="347" t="s">
        <v>252</v>
      </c>
      <c r="D113" s="346" t="s">
        <v>181</v>
      </c>
      <c r="E113" s="348">
        <v>4</v>
      </c>
      <c r="F113" s="349">
        <v>1.35</v>
      </c>
      <c r="G113" s="346" t="s">
        <v>203</v>
      </c>
      <c r="H113" s="346">
        <f>'Wind Conditions'!$C$37</f>
        <v>34.9</v>
      </c>
      <c r="I113" s="477">
        <f>'Wind Conditions'!$D$40</f>
        <v>0.11573065902578797</v>
      </c>
      <c r="J113" s="350">
        <f>'Wind Conditions'!$C$41</f>
        <v>0.11</v>
      </c>
      <c r="K113" s="360" t="str">
        <f t="shared" si="77"/>
        <v>F</v>
      </c>
      <c r="L113" s="351">
        <f t="shared" si="98"/>
        <v>180</v>
      </c>
      <c r="M113" s="556">
        <f>0</f>
        <v>0</v>
      </c>
      <c r="N113" s="563" t="s">
        <v>206</v>
      </c>
      <c r="O113" s="264">
        <f>VLOOKUP(MOD(180-$L113,360),'Wave and Current Conditions'!$G$33:$I$44,2,TRUE)</f>
        <v>5.37</v>
      </c>
      <c r="P113" s="264">
        <f>VLOOKUP(MOD(180-$L113,360),'Wave and Current Conditions'!$G$33:$I$44,3,TRUE)</f>
        <v>11.9</v>
      </c>
      <c r="Q113" s="258">
        <f t="shared" si="78"/>
        <v>18</v>
      </c>
      <c r="R113" s="360">
        <f t="shared" si="82"/>
        <v>180</v>
      </c>
      <c r="S113" s="570" t="s">
        <v>205</v>
      </c>
      <c r="T113" s="359">
        <f t="shared" si="83"/>
        <v>180</v>
      </c>
      <c r="U113" s="353">
        <f>'Wave and Current Conditions'!$D$100</f>
        <v>0.46</v>
      </c>
      <c r="V113" s="346">
        <v>400</v>
      </c>
      <c r="W113" s="346">
        <v>10800</v>
      </c>
      <c r="X113" s="361">
        <v>0.01</v>
      </c>
      <c r="Y113" s="362"/>
      <c r="Z113" s="358"/>
      <c r="AA113" s="358"/>
      <c r="AB113" s="239" t="str">
        <f t="shared" si="84"/>
        <v>'610418018'</v>
      </c>
      <c r="AC113" s="356" t="str">
        <f t="shared" si="70"/>
        <v>'PAR'</v>
      </c>
      <c r="AD113" s="355">
        <f t="shared" si="85"/>
        <v>180</v>
      </c>
      <c r="AE113" s="355">
        <f t="shared" si="86"/>
        <v>34.9</v>
      </c>
      <c r="AF113" s="590">
        <f t="shared" si="67"/>
        <v>4.0389999999999997</v>
      </c>
      <c r="AG113" s="587" t="str">
        <f t="shared" si="68"/>
        <v>'EWM'</v>
      </c>
      <c r="AH113" s="580">
        <f t="shared" si="69"/>
        <v>0.11</v>
      </c>
      <c r="AI113" s="355">
        <f t="shared" si="71"/>
        <v>1</v>
      </c>
      <c r="AJ113" s="239" t="str">
        <f t="shared" si="87"/>
        <v>'F'</v>
      </c>
      <c r="AK113" s="355">
        <f t="shared" si="72"/>
        <v>10</v>
      </c>
      <c r="AL113" s="268">
        <f t="shared" si="88"/>
        <v>180</v>
      </c>
      <c r="AM113" s="357">
        <f t="shared" si="89"/>
        <v>5.37</v>
      </c>
      <c r="AN113" s="357">
        <f t="shared" si="90"/>
        <v>11.9</v>
      </c>
      <c r="AO113" s="355">
        <f t="shared" si="58"/>
        <v>2.4</v>
      </c>
      <c r="AP113" s="355">
        <f t="shared" si="91"/>
        <v>18</v>
      </c>
      <c r="AQ113" s="355">
        <v>0</v>
      </c>
      <c r="AR113" s="355">
        <v>15</v>
      </c>
      <c r="AS113" s="355">
        <f t="shared" si="60"/>
        <v>2.4</v>
      </c>
      <c r="AT113" s="355">
        <v>0</v>
      </c>
      <c r="AU113" s="355">
        <v>0</v>
      </c>
      <c r="AV113" s="239">
        <f t="shared" si="92"/>
        <v>180</v>
      </c>
      <c r="AW113" s="355">
        <f t="shared" si="93"/>
        <v>0.46</v>
      </c>
      <c r="AX113" s="355" t="s">
        <v>14</v>
      </c>
      <c r="AY113" s="355" t="s">
        <v>15</v>
      </c>
      <c r="AZ113" s="355" t="s">
        <v>14</v>
      </c>
      <c r="BA113" s="355" t="s">
        <v>15</v>
      </c>
      <c r="BB113" s="355">
        <v>0</v>
      </c>
      <c r="BC113" s="355">
        <v>0</v>
      </c>
      <c r="BD113" s="355">
        <f t="shared" si="73"/>
        <v>1</v>
      </c>
      <c r="BE113" s="355">
        <f t="shared" si="94"/>
        <v>0</v>
      </c>
      <c r="BF113" s="355">
        <f t="shared" si="95"/>
        <v>11200</v>
      </c>
      <c r="BG113" s="355">
        <v>1</v>
      </c>
      <c r="BH113" s="355">
        <v>1</v>
      </c>
      <c r="BI113" s="355">
        <v>1</v>
      </c>
      <c r="BJ113" s="355"/>
      <c r="BK113" s="355">
        <v>1</v>
      </c>
      <c r="BL113" s="355">
        <v>1</v>
      </c>
      <c r="BM113" s="355">
        <f t="shared" si="96"/>
        <v>400</v>
      </c>
      <c r="BN113" s="355">
        <f t="shared" si="66"/>
        <v>11200</v>
      </c>
      <c r="BO113" s="355">
        <v>0</v>
      </c>
    </row>
    <row r="114" spans="1:67" s="352" customFormat="1" ht="12" customHeight="1" x14ac:dyDescent="0.2">
      <c r="A114" s="345" t="str">
        <f t="shared" si="81"/>
        <v>610400001</v>
      </c>
      <c r="B114" s="346">
        <v>6.1</v>
      </c>
      <c r="C114" s="347" t="s">
        <v>252</v>
      </c>
      <c r="D114" s="346" t="s">
        <v>181</v>
      </c>
      <c r="E114" s="348">
        <v>4</v>
      </c>
      <c r="F114" s="349">
        <v>1.35</v>
      </c>
      <c r="G114" s="346" t="s">
        <v>203</v>
      </c>
      <c r="H114" s="346">
        <f>'Wind Conditions'!$C$37</f>
        <v>34.9</v>
      </c>
      <c r="I114" s="477">
        <f>'Wind Conditions'!$D$40</f>
        <v>0.11573065902578797</v>
      </c>
      <c r="J114" s="350">
        <f>'Wind Conditions'!$C$41</f>
        <v>0.11</v>
      </c>
      <c r="K114" s="346" t="str">
        <f t="shared" si="77"/>
        <v>A</v>
      </c>
      <c r="L114" s="351">
        <f>'Wave and Current Conditions'!$D$81</f>
        <v>0</v>
      </c>
      <c r="M114" s="556">
        <f>0</f>
        <v>0</v>
      </c>
      <c r="N114" s="562" t="s">
        <v>206</v>
      </c>
      <c r="O114" s="264">
        <f>VLOOKUP(MOD(180-$L114,360),'Wave and Current Conditions'!$G$33:$I$44,2,TRUE)</f>
        <v>5.69</v>
      </c>
      <c r="P114" s="264">
        <f>VLOOKUP(MOD(180-$L114,360),'Wave and Current Conditions'!$G$33:$I$44,3,TRUE)</f>
        <v>11.9</v>
      </c>
      <c r="Q114" s="258">
        <f t="shared" si="78"/>
        <v>1</v>
      </c>
      <c r="R114" s="346">
        <f t="shared" si="82"/>
        <v>0</v>
      </c>
      <c r="S114" s="570" t="s">
        <v>205</v>
      </c>
      <c r="T114" s="352">
        <f t="shared" si="83"/>
        <v>0</v>
      </c>
      <c r="U114" s="353">
        <f>'Wave and Current Conditions'!$D$100</f>
        <v>0.46</v>
      </c>
      <c r="V114" s="346">
        <v>400</v>
      </c>
      <c r="W114" s="346">
        <v>10800</v>
      </c>
      <c r="X114" s="349">
        <v>0.01</v>
      </c>
      <c r="Y114" s="354"/>
      <c r="Z114" s="355"/>
      <c r="AA114" s="355"/>
      <c r="AB114" s="239" t="str">
        <f t="shared" si="84"/>
        <v>'610400001'</v>
      </c>
      <c r="AC114" s="356" t="str">
        <f t="shared" si="70"/>
        <v>'PAR'</v>
      </c>
      <c r="AD114" s="355">
        <f t="shared" si="85"/>
        <v>0</v>
      </c>
      <c r="AE114" s="355">
        <f t="shared" si="86"/>
        <v>34.9</v>
      </c>
      <c r="AF114" s="590">
        <f t="shared" si="67"/>
        <v>4.0389999999999997</v>
      </c>
      <c r="AG114" s="587" t="str">
        <f t="shared" si="68"/>
        <v>'EWM'</v>
      </c>
      <c r="AH114" s="580">
        <f t="shared" si="69"/>
        <v>0.11</v>
      </c>
      <c r="AI114" s="355">
        <f t="shared" si="71"/>
        <v>1</v>
      </c>
      <c r="AJ114" s="239" t="str">
        <f t="shared" si="87"/>
        <v>'A'</v>
      </c>
      <c r="AK114" s="355">
        <f t="shared" si="72"/>
        <v>10</v>
      </c>
      <c r="AL114" s="268">
        <f t="shared" si="88"/>
        <v>0</v>
      </c>
      <c r="AM114" s="357">
        <f t="shared" si="89"/>
        <v>5.69</v>
      </c>
      <c r="AN114" s="357">
        <f t="shared" si="90"/>
        <v>11.9</v>
      </c>
      <c r="AO114" s="355">
        <f t="shared" si="58"/>
        <v>2.4</v>
      </c>
      <c r="AP114" s="355">
        <f t="shared" si="91"/>
        <v>1</v>
      </c>
      <c r="AQ114" s="355">
        <v>0</v>
      </c>
      <c r="AR114" s="355">
        <v>15</v>
      </c>
      <c r="AS114" s="355">
        <f t="shared" si="60"/>
        <v>2.4</v>
      </c>
      <c r="AT114" s="355">
        <v>0</v>
      </c>
      <c r="AU114" s="355">
        <v>0</v>
      </c>
      <c r="AV114" s="239">
        <f t="shared" si="92"/>
        <v>0</v>
      </c>
      <c r="AW114" s="355">
        <f t="shared" si="93"/>
        <v>0.46</v>
      </c>
      <c r="AX114" s="355" t="s">
        <v>14</v>
      </c>
      <c r="AY114" s="355" t="s">
        <v>15</v>
      </c>
      <c r="AZ114" s="355" t="s">
        <v>14</v>
      </c>
      <c r="BA114" s="355" t="s">
        <v>15</v>
      </c>
      <c r="BB114" s="355">
        <v>0</v>
      </c>
      <c r="BC114" s="355">
        <v>0</v>
      </c>
      <c r="BD114" s="355">
        <f t="shared" si="73"/>
        <v>1</v>
      </c>
      <c r="BE114" s="355">
        <f t="shared" si="94"/>
        <v>0</v>
      </c>
      <c r="BF114" s="355">
        <f t="shared" si="95"/>
        <v>11200</v>
      </c>
      <c r="BG114" s="355">
        <v>1</v>
      </c>
      <c r="BH114" s="355">
        <v>1</v>
      </c>
      <c r="BI114" s="355">
        <v>1</v>
      </c>
      <c r="BJ114" s="355"/>
      <c r="BK114" s="355">
        <v>1</v>
      </c>
      <c r="BL114" s="355">
        <v>1</v>
      </c>
      <c r="BM114" s="355">
        <f t="shared" si="96"/>
        <v>400</v>
      </c>
      <c r="BN114" s="355">
        <f t="shared" si="66"/>
        <v>11200</v>
      </c>
      <c r="BO114" s="355">
        <v>0</v>
      </c>
    </row>
    <row r="115" spans="1:67" s="352" customFormat="1" ht="12" customHeight="1" x14ac:dyDescent="0.2">
      <c r="A115" s="345" t="str">
        <f t="shared" si="81"/>
        <v>610400002</v>
      </c>
      <c r="B115" s="346">
        <v>6.1</v>
      </c>
      <c r="C115" s="347" t="s">
        <v>252</v>
      </c>
      <c r="D115" s="346" t="s">
        <v>181</v>
      </c>
      <c r="E115" s="348">
        <v>4</v>
      </c>
      <c r="F115" s="349">
        <v>1.35</v>
      </c>
      <c r="G115" s="346" t="s">
        <v>203</v>
      </c>
      <c r="H115" s="346">
        <f>'Wind Conditions'!$C$37</f>
        <v>34.9</v>
      </c>
      <c r="I115" s="477">
        <f>'Wind Conditions'!$D$40</f>
        <v>0.11573065902578797</v>
      </c>
      <c r="J115" s="350">
        <f>'Wind Conditions'!$C$41</f>
        <v>0.11</v>
      </c>
      <c r="K115" s="346" t="str">
        <f t="shared" si="77"/>
        <v>B</v>
      </c>
      <c r="L115" s="351">
        <f>L114</f>
        <v>0</v>
      </c>
      <c r="M115" s="556">
        <f>0</f>
        <v>0</v>
      </c>
      <c r="N115" s="562" t="s">
        <v>206</v>
      </c>
      <c r="O115" s="264">
        <f>VLOOKUP(MOD(180-$L115,360),'Wave and Current Conditions'!$G$33:$I$44,2,TRUE)</f>
        <v>5.69</v>
      </c>
      <c r="P115" s="264">
        <f>VLOOKUP(MOD(180-$L115,360),'Wave and Current Conditions'!$G$33:$I$44,3,TRUE)</f>
        <v>11.9</v>
      </c>
      <c r="Q115" s="258">
        <f t="shared" si="78"/>
        <v>2</v>
      </c>
      <c r="R115" s="346">
        <f t="shared" si="82"/>
        <v>0</v>
      </c>
      <c r="S115" s="570" t="s">
        <v>205</v>
      </c>
      <c r="T115" s="352">
        <f t="shared" si="83"/>
        <v>0</v>
      </c>
      <c r="U115" s="353">
        <f>'Wave and Current Conditions'!$D$100</f>
        <v>0.46</v>
      </c>
      <c r="V115" s="346">
        <v>400</v>
      </c>
      <c r="W115" s="346">
        <v>10800</v>
      </c>
      <c r="X115" s="349">
        <v>0.01</v>
      </c>
      <c r="Y115" s="354"/>
      <c r="Z115" s="355"/>
      <c r="AA115" s="355"/>
      <c r="AB115" s="239" t="str">
        <f t="shared" si="84"/>
        <v>'610400002'</v>
      </c>
      <c r="AC115" s="356" t="str">
        <f t="shared" si="70"/>
        <v>'PAR'</v>
      </c>
      <c r="AD115" s="355">
        <f t="shared" si="85"/>
        <v>0</v>
      </c>
      <c r="AE115" s="355">
        <f t="shared" si="86"/>
        <v>34.9</v>
      </c>
      <c r="AF115" s="590">
        <f t="shared" si="67"/>
        <v>4.0389999999999997</v>
      </c>
      <c r="AG115" s="587" t="str">
        <f t="shared" si="68"/>
        <v>'EWM'</v>
      </c>
      <c r="AH115" s="580">
        <f t="shared" si="69"/>
        <v>0.11</v>
      </c>
      <c r="AI115" s="355">
        <f t="shared" si="71"/>
        <v>1</v>
      </c>
      <c r="AJ115" s="239" t="str">
        <f t="shared" si="87"/>
        <v>'B'</v>
      </c>
      <c r="AK115" s="355">
        <f t="shared" si="72"/>
        <v>10</v>
      </c>
      <c r="AL115" s="268">
        <f t="shared" si="88"/>
        <v>0</v>
      </c>
      <c r="AM115" s="357">
        <f t="shared" si="89"/>
        <v>5.69</v>
      </c>
      <c r="AN115" s="357">
        <f t="shared" si="90"/>
        <v>11.9</v>
      </c>
      <c r="AO115" s="355">
        <f t="shared" si="58"/>
        <v>2.4</v>
      </c>
      <c r="AP115" s="355">
        <f t="shared" si="91"/>
        <v>2</v>
      </c>
      <c r="AQ115" s="355">
        <v>0</v>
      </c>
      <c r="AR115" s="355">
        <v>15</v>
      </c>
      <c r="AS115" s="355">
        <f t="shared" si="60"/>
        <v>2.4</v>
      </c>
      <c r="AT115" s="355">
        <v>0</v>
      </c>
      <c r="AU115" s="355">
        <v>0</v>
      </c>
      <c r="AV115" s="239">
        <f t="shared" si="92"/>
        <v>0</v>
      </c>
      <c r="AW115" s="355">
        <f t="shared" si="93"/>
        <v>0.46</v>
      </c>
      <c r="AX115" s="355" t="s">
        <v>14</v>
      </c>
      <c r="AY115" s="355" t="s">
        <v>15</v>
      </c>
      <c r="AZ115" s="355" t="s">
        <v>14</v>
      </c>
      <c r="BA115" s="355" t="s">
        <v>15</v>
      </c>
      <c r="BB115" s="355">
        <v>0</v>
      </c>
      <c r="BC115" s="355">
        <v>0</v>
      </c>
      <c r="BD115" s="355">
        <f t="shared" si="73"/>
        <v>1</v>
      </c>
      <c r="BE115" s="355">
        <f t="shared" si="94"/>
        <v>0</v>
      </c>
      <c r="BF115" s="355">
        <f t="shared" si="95"/>
        <v>11200</v>
      </c>
      <c r="BG115" s="355">
        <v>1</v>
      </c>
      <c r="BH115" s="355">
        <v>1</v>
      </c>
      <c r="BI115" s="355">
        <v>1</v>
      </c>
      <c r="BJ115" s="355"/>
      <c r="BK115" s="355">
        <v>1</v>
      </c>
      <c r="BL115" s="355">
        <v>1</v>
      </c>
      <c r="BM115" s="355">
        <f t="shared" si="96"/>
        <v>400</v>
      </c>
      <c r="BN115" s="355">
        <f t="shared" si="66"/>
        <v>11200</v>
      </c>
      <c r="BO115" s="355">
        <v>0</v>
      </c>
    </row>
    <row r="116" spans="1:67" s="359" customFormat="1" ht="12" customHeight="1" x14ac:dyDescent="0.2">
      <c r="A116" s="345" t="str">
        <f t="shared" si="81"/>
        <v>610400003</v>
      </c>
      <c r="B116" s="346">
        <v>6.1</v>
      </c>
      <c r="C116" s="347" t="s">
        <v>252</v>
      </c>
      <c r="D116" s="346" t="s">
        <v>181</v>
      </c>
      <c r="E116" s="348">
        <v>4</v>
      </c>
      <c r="F116" s="349">
        <v>1.35</v>
      </c>
      <c r="G116" s="346" t="s">
        <v>203</v>
      </c>
      <c r="H116" s="346">
        <f>'Wind Conditions'!$C$37</f>
        <v>34.9</v>
      </c>
      <c r="I116" s="477">
        <f>'Wind Conditions'!$D$40</f>
        <v>0.11573065902578797</v>
      </c>
      <c r="J116" s="350">
        <f>'Wind Conditions'!$C$41</f>
        <v>0.11</v>
      </c>
      <c r="K116" s="346" t="str">
        <f t="shared" si="77"/>
        <v>C</v>
      </c>
      <c r="L116" s="351">
        <f t="shared" ref="L116:L119" si="99">L115</f>
        <v>0</v>
      </c>
      <c r="M116" s="556">
        <f>0</f>
        <v>0</v>
      </c>
      <c r="N116" s="562" t="s">
        <v>206</v>
      </c>
      <c r="O116" s="264">
        <f>VLOOKUP(MOD(180-$L116,360),'Wave and Current Conditions'!$G$33:$I$44,2,TRUE)</f>
        <v>5.69</v>
      </c>
      <c r="P116" s="264">
        <f>VLOOKUP(MOD(180-$L116,360),'Wave and Current Conditions'!$G$33:$I$44,3,TRUE)</f>
        <v>11.9</v>
      </c>
      <c r="Q116" s="258">
        <f t="shared" si="78"/>
        <v>3</v>
      </c>
      <c r="R116" s="346">
        <f t="shared" si="82"/>
        <v>0</v>
      </c>
      <c r="S116" s="570" t="s">
        <v>205</v>
      </c>
      <c r="T116" s="352">
        <f t="shared" si="83"/>
        <v>0</v>
      </c>
      <c r="U116" s="353">
        <f>'Wave and Current Conditions'!$D$100</f>
        <v>0.46</v>
      </c>
      <c r="V116" s="346">
        <v>400</v>
      </c>
      <c r="W116" s="346">
        <v>10800</v>
      </c>
      <c r="X116" s="349">
        <v>0.01</v>
      </c>
      <c r="Y116" s="354"/>
      <c r="Z116" s="358"/>
      <c r="AA116" s="358"/>
      <c r="AB116" s="239" t="str">
        <f t="shared" si="84"/>
        <v>'610400003'</v>
      </c>
      <c r="AC116" s="356" t="str">
        <f t="shared" si="70"/>
        <v>'PAR'</v>
      </c>
      <c r="AD116" s="355">
        <f t="shared" si="85"/>
        <v>0</v>
      </c>
      <c r="AE116" s="355">
        <f t="shared" si="86"/>
        <v>34.9</v>
      </c>
      <c r="AF116" s="590">
        <f t="shared" si="67"/>
        <v>4.0389999999999997</v>
      </c>
      <c r="AG116" s="587" t="str">
        <f t="shared" si="68"/>
        <v>'EWM'</v>
      </c>
      <c r="AH116" s="580">
        <f t="shared" si="69"/>
        <v>0.11</v>
      </c>
      <c r="AI116" s="355">
        <f t="shared" si="71"/>
        <v>1</v>
      </c>
      <c r="AJ116" s="239" t="str">
        <f t="shared" si="87"/>
        <v>'C'</v>
      </c>
      <c r="AK116" s="355">
        <f t="shared" si="72"/>
        <v>10</v>
      </c>
      <c r="AL116" s="268">
        <f t="shared" si="88"/>
        <v>0</v>
      </c>
      <c r="AM116" s="357">
        <f t="shared" si="89"/>
        <v>5.69</v>
      </c>
      <c r="AN116" s="357">
        <f t="shared" si="90"/>
        <v>11.9</v>
      </c>
      <c r="AO116" s="355">
        <f t="shared" si="58"/>
        <v>2.4</v>
      </c>
      <c r="AP116" s="355">
        <f t="shared" si="91"/>
        <v>3</v>
      </c>
      <c r="AQ116" s="355">
        <v>0</v>
      </c>
      <c r="AR116" s="355">
        <v>15</v>
      </c>
      <c r="AS116" s="355">
        <f t="shared" si="60"/>
        <v>2.4</v>
      </c>
      <c r="AT116" s="355">
        <v>0</v>
      </c>
      <c r="AU116" s="355">
        <v>0</v>
      </c>
      <c r="AV116" s="239">
        <f t="shared" si="92"/>
        <v>0</v>
      </c>
      <c r="AW116" s="355">
        <f t="shared" si="93"/>
        <v>0.46</v>
      </c>
      <c r="AX116" s="355" t="s">
        <v>14</v>
      </c>
      <c r="AY116" s="355" t="s">
        <v>15</v>
      </c>
      <c r="AZ116" s="355" t="s">
        <v>14</v>
      </c>
      <c r="BA116" s="355" t="s">
        <v>15</v>
      </c>
      <c r="BB116" s="355">
        <v>0</v>
      </c>
      <c r="BC116" s="355">
        <v>0</v>
      </c>
      <c r="BD116" s="355">
        <f t="shared" si="73"/>
        <v>1</v>
      </c>
      <c r="BE116" s="355">
        <f t="shared" si="94"/>
        <v>0</v>
      </c>
      <c r="BF116" s="355">
        <f t="shared" si="95"/>
        <v>11200</v>
      </c>
      <c r="BG116" s="355">
        <v>1</v>
      </c>
      <c r="BH116" s="355">
        <v>1</v>
      </c>
      <c r="BI116" s="355">
        <v>1</v>
      </c>
      <c r="BJ116" s="355"/>
      <c r="BK116" s="355">
        <v>1</v>
      </c>
      <c r="BL116" s="355">
        <v>1</v>
      </c>
      <c r="BM116" s="355">
        <f t="shared" si="96"/>
        <v>400</v>
      </c>
      <c r="BN116" s="355">
        <f t="shared" si="66"/>
        <v>11200</v>
      </c>
      <c r="BO116" s="355">
        <v>0</v>
      </c>
    </row>
    <row r="117" spans="1:67" s="352" customFormat="1" ht="12" customHeight="1" x14ac:dyDescent="0.2">
      <c r="A117" s="345" t="str">
        <f t="shared" si="81"/>
        <v>610400004</v>
      </c>
      <c r="B117" s="346">
        <v>6.1</v>
      </c>
      <c r="C117" s="347" t="s">
        <v>252</v>
      </c>
      <c r="D117" s="346" t="s">
        <v>181</v>
      </c>
      <c r="E117" s="348">
        <v>4</v>
      </c>
      <c r="F117" s="349">
        <v>1.35</v>
      </c>
      <c r="G117" s="346" t="s">
        <v>203</v>
      </c>
      <c r="H117" s="346">
        <f>'Wind Conditions'!$C$37</f>
        <v>34.9</v>
      </c>
      <c r="I117" s="477">
        <f>'Wind Conditions'!$D$40</f>
        <v>0.11573065902578797</v>
      </c>
      <c r="J117" s="350">
        <f>'Wind Conditions'!$C$41</f>
        <v>0.11</v>
      </c>
      <c r="K117" s="346" t="str">
        <f t="shared" si="77"/>
        <v>D</v>
      </c>
      <c r="L117" s="351">
        <f t="shared" si="99"/>
        <v>0</v>
      </c>
      <c r="M117" s="556">
        <f>0</f>
        <v>0</v>
      </c>
      <c r="N117" s="562" t="s">
        <v>206</v>
      </c>
      <c r="O117" s="264">
        <f>VLOOKUP(MOD(180-$L117,360),'Wave and Current Conditions'!$G$33:$I$44,2,TRUE)</f>
        <v>5.69</v>
      </c>
      <c r="P117" s="264">
        <f>VLOOKUP(MOD(180-$L117,360),'Wave and Current Conditions'!$G$33:$I$44,3,TRUE)</f>
        <v>11.9</v>
      </c>
      <c r="Q117" s="258">
        <f t="shared" si="78"/>
        <v>4</v>
      </c>
      <c r="R117" s="346">
        <f t="shared" si="82"/>
        <v>0</v>
      </c>
      <c r="S117" s="570" t="s">
        <v>205</v>
      </c>
      <c r="T117" s="352">
        <f t="shared" si="83"/>
        <v>0</v>
      </c>
      <c r="U117" s="353">
        <f>'Wave and Current Conditions'!$D$100</f>
        <v>0.46</v>
      </c>
      <c r="V117" s="346">
        <v>400</v>
      </c>
      <c r="W117" s="346">
        <v>10800</v>
      </c>
      <c r="X117" s="349">
        <v>0.01</v>
      </c>
      <c r="Y117" s="354"/>
      <c r="Z117" s="355"/>
      <c r="AA117" s="355"/>
      <c r="AB117" s="239" t="str">
        <f t="shared" si="84"/>
        <v>'610400004'</v>
      </c>
      <c r="AC117" s="356" t="str">
        <f t="shared" si="70"/>
        <v>'PAR'</v>
      </c>
      <c r="AD117" s="355">
        <f t="shared" si="85"/>
        <v>0</v>
      </c>
      <c r="AE117" s="355">
        <f t="shared" si="86"/>
        <v>34.9</v>
      </c>
      <c r="AF117" s="590">
        <f t="shared" si="67"/>
        <v>4.0389999999999997</v>
      </c>
      <c r="AG117" s="587" t="str">
        <f t="shared" si="68"/>
        <v>'EWM'</v>
      </c>
      <c r="AH117" s="580">
        <f t="shared" si="69"/>
        <v>0.11</v>
      </c>
      <c r="AI117" s="355">
        <f t="shared" si="71"/>
        <v>1</v>
      </c>
      <c r="AJ117" s="239" t="str">
        <f t="shared" si="87"/>
        <v>'D'</v>
      </c>
      <c r="AK117" s="355">
        <f t="shared" si="72"/>
        <v>10</v>
      </c>
      <c r="AL117" s="268">
        <f t="shared" si="88"/>
        <v>0</v>
      </c>
      <c r="AM117" s="357">
        <f t="shared" si="89"/>
        <v>5.69</v>
      </c>
      <c r="AN117" s="357">
        <f t="shared" si="90"/>
        <v>11.9</v>
      </c>
      <c r="AO117" s="355">
        <f t="shared" si="58"/>
        <v>2.4</v>
      </c>
      <c r="AP117" s="355">
        <f t="shared" si="91"/>
        <v>4</v>
      </c>
      <c r="AQ117" s="355">
        <v>0</v>
      </c>
      <c r="AR117" s="355">
        <v>15</v>
      </c>
      <c r="AS117" s="355">
        <f t="shared" si="60"/>
        <v>2.4</v>
      </c>
      <c r="AT117" s="355">
        <v>0</v>
      </c>
      <c r="AU117" s="355">
        <v>0</v>
      </c>
      <c r="AV117" s="239">
        <f t="shared" si="92"/>
        <v>0</v>
      </c>
      <c r="AW117" s="355">
        <f t="shared" si="93"/>
        <v>0.46</v>
      </c>
      <c r="AX117" s="355" t="s">
        <v>14</v>
      </c>
      <c r="AY117" s="355" t="s">
        <v>15</v>
      </c>
      <c r="AZ117" s="355" t="s">
        <v>14</v>
      </c>
      <c r="BA117" s="355" t="s">
        <v>15</v>
      </c>
      <c r="BB117" s="355">
        <v>0</v>
      </c>
      <c r="BC117" s="355">
        <v>0</v>
      </c>
      <c r="BD117" s="355">
        <f t="shared" si="73"/>
        <v>1</v>
      </c>
      <c r="BE117" s="355">
        <f t="shared" si="94"/>
        <v>0</v>
      </c>
      <c r="BF117" s="355">
        <f t="shared" si="95"/>
        <v>11200</v>
      </c>
      <c r="BG117" s="355">
        <v>1</v>
      </c>
      <c r="BH117" s="355">
        <v>1</v>
      </c>
      <c r="BI117" s="355">
        <v>1</v>
      </c>
      <c r="BJ117" s="355"/>
      <c r="BK117" s="355">
        <v>1</v>
      </c>
      <c r="BL117" s="355">
        <v>1</v>
      </c>
      <c r="BM117" s="355">
        <f t="shared" si="96"/>
        <v>400</v>
      </c>
      <c r="BN117" s="355">
        <f t="shared" si="66"/>
        <v>11200</v>
      </c>
      <c r="BO117" s="355">
        <v>0</v>
      </c>
    </row>
    <row r="118" spans="1:67" s="352" customFormat="1" ht="12" customHeight="1" x14ac:dyDescent="0.2">
      <c r="A118" s="345" t="str">
        <f t="shared" si="81"/>
        <v>610400005</v>
      </c>
      <c r="B118" s="346">
        <v>6.1</v>
      </c>
      <c r="C118" s="347" t="s">
        <v>252</v>
      </c>
      <c r="D118" s="346" t="s">
        <v>181</v>
      </c>
      <c r="E118" s="348">
        <v>4</v>
      </c>
      <c r="F118" s="349">
        <v>1.35</v>
      </c>
      <c r="G118" s="346" t="s">
        <v>203</v>
      </c>
      <c r="H118" s="346">
        <f>'Wind Conditions'!$C$37</f>
        <v>34.9</v>
      </c>
      <c r="I118" s="477">
        <f>'Wind Conditions'!$D$40</f>
        <v>0.11573065902578797</v>
      </c>
      <c r="J118" s="350">
        <f>'Wind Conditions'!$C$41</f>
        <v>0.11</v>
      </c>
      <c r="K118" s="346" t="str">
        <f t="shared" si="77"/>
        <v>E</v>
      </c>
      <c r="L118" s="351">
        <f t="shared" si="99"/>
        <v>0</v>
      </c>
      <c r="M118" s="556">
        <f>0</f>
        <v>0</v>
      </c>
      <c r="N118" s="562" t="s">
        <v>206</v>
      </c>
      <c r="O118" s="264">
        <f>VLOOKUP(MOD(180-$L118,360),'Wave and Current Conditions'!$G$33:$I$44,2,TRUE)</f>
        <v>5.69</v>
      </c>
      <c r="P118" s="264">
        <f>VLOOKUP(MOD(180-$L118,360),'Wave and Current Conditions'!$G$33:$I$44,3,TRUE)</f>
        <v>11.9</v>
      </c>
      <c r="Q118" s="258">
        <f t="shared" si="78"/>
        <v>5</v>
      </c>
      <c r="R118" s="346">
        <f t="shared" si="82"/>
        <v>0</v>
      </c>
      <c r="S118" s="570" t="s">
        <v>205</v>
      </c>
      <c r="T118" s="352">
        <f t="shared" si="83"/>
        <v>0</v>
      </c>
      <c r="U118" s="353">
        <f>'Wave and Current Conditions'!$D$100</f>
        <v>0.46</v>
      </c>
      <c r="V118" s="346">
        <v>400</v>
      </c>
      <c r="W118" s="346">
        <v>10800</v>
      </c>
      <c r="X118" s="349">
        <v>0.01</v>
      </c>
      <c r="Y118" s="354"/>
      <c r="Z118" s="355"/>
      <c r="AA118" s="355"/>
      <c r="AB118" s="239" t="str">
        <f t="shared" si="84"/>
        <v>'610400005'</v>
      </c>
      <c r="AC118" s="356" t="str">
        <f t="shared" si="70"/>
        <v>'PAR'</v>
      </c>
      <c r="AD118" s="355">
        <f t="shared" si="85"/>
        <v>0</v>
      </c>
      <c r="AE118" s="355">
        <f t="shared" si="86"/>
        <v>34.9</v>
      </c>
      <c r="AF118" s="590">
        <f t="shared" si="67"/>
        <v>4.0389999999999997</v>
      </c>
      <c r="AG118" s="587" t="str">
        <f t="shared" si="68"/>
        <v>'EWM'</v>
      </c>
      <c r="AH118" s="580">
        <f t="shared" si="69"/>
        <v>0.11</v>
      </c>
      <c r="AI118" s="355">
        <f t="shared" si="71"/>
        <v>1</v>
      </c>
      <c r="AJ118" s="239" t="str">
        <f t="shared" si="87"/>
        <v>'E'</v>
      </c>
      <c r="AK118" s="355">
        <f t="shared" si="72"/>
        <v>10</v>
      </c>
      <c r="AL118" s="268">
        <f t="shared" si="88"/>
        <v>0</v>
      </c>
      <c r="AM118" s="357">
        <f t="shared" si="89"/>
        <v>5.69</v>
      </c>
      <c r="AN118" s="357">
        <f t="shared" si="90"/>
        <v>11.9</v>
      </c>
      <c r="AO118" s="355">
        <f t="shared" si="58"/>
        <v>2.4</v>
      </c>
      <c r="AP118" s="355">
        <f t="shared" si="91"/>
        <v>5</v>
      </c>
      <c r="AQ118" s="355">
        <v>0</v>
      </c>
      <c r="AR118" s="355">
        <v>15</v>
      </c>
      <c r="AS118" s="355">
        <f t="shared" si="60"/>
        <v>2.4</v>
      </c>
      <c r="AT118" s="355">
        <v>0</v>
      </c>
      <c r="AU118" s="355">
        <v>0</v>
      </c>
      <c r="AV118" s="239">
        <f t="shared" si="92"/>
        <v>0</v>
      </c>
      <c r="AW118" s="355">
        <f t="shared" si="93"/>
        <v>0.46</v>
      </c>
      <c r="AX118" s="355" t="s">
        <v>14</v>
      </c>
      <c r="AY118" s="355" t="s">
        <v>15</v>
      </c>
      <c r="AZ118" s="355" t="s">
        <v>14</v>
      </c>
      <c r="BA118" s="355" t="s">
        <v>15</v>
      </c>
      <c r="BB118" s="355">
        <v>0</v>
      </c>
      <c r="BC118" s="355">
        <v>0</v>
      </c>
      <c r="BD118" s="355">
        <f t="shared" si="73"/>
        <v>1</v>
      </c>
      <c r="BE118" s="355">
        <f t="shared" si="94"/>
        <v>0</v>
      </c>
      <c r="BF118" s="355">
        <f t="shared" si="95"/>
        <v>11200</v>
      </c>
      <c r="BG118" s="355">
        <v>1</v>
      </c>
      <c r="BH118" s="355">
        <v>1</v>
      </c>
      <c r="BI118" s="355">
        <v>1</v>
      </c>
      <c r="BJ118" s="355"/>
      <c r="BK118" s="355">
        <v>1</v>
      </c>
      <c r="BL118" s="355">
        <v>1</v>
      </c>
      <c r="BM118" s="355">
        <f t="shared" si="96"/>
        <v>400</v>
      </c>
      <c r="BN118" s="355">
        <f t="shared" si="66"/>
        <v>11200</v>
      </c>
      <c r="BO118" s="355">
        <v>0</v>
      </c>
    </row>
    <row r="119" spans="1:67" s="359" customFormat="1" ht="12" customHeight="1" x14ac:dyDescent="0.2">
      <c r="A119" s="345" t="str">
        <f t="shared" si="81"/>
        <v>610400006</v>
      </c>
      <c r="B119" s="346">
        <v>6.1</v>
      </c>
      <c r="C119" s="347" t="s">
        <v>252</v>
      </c>
      <c r="D119" s="346" t="s">
        <v>181</v>
      </c>
      <c r="E119" s="348">
        <v>4</v>
      </c>
      <c r="F119" s="349">
        <v>1.35</v>
      </c>
      <c r="G119" s="346" t="s">
        <v>203</v>
      </c>
      <c r="H119" s="346">
        <f>'Wind Conditions'!$C$37</f>
        <v>34.9</v>
      </c>
      <c r="I119" s="477">
        <f>'Wind Conditions'!$D$40</f>
        <v>0.11573065902578797</v>
      </c>
      <c r="J119" s="350">
        <f>'Wind Conditions'!$C$41</f>
        <v>0.11</v>
      </c>
      <c r="K119" s="360" t="str">
        <f t="shared" si="77"/>
        <v>F</v>
      </c>
      <c r="L119" s="351">
        <f t="shared" si="99"/>
        <v>0</v>
      </c>
      <c r="M119" s="556">
        <f>0</f>
        <v>0</v>
      </c>
      <c r="N119" s="563" t="s">
        <v>206</v>
      </c>
      <c r="O119" s="264">
        <f>VLOOKUP(MOD(180-$L119,360),'Wave and Current Conditions'!$G$33:$I$44,2,TRUE)</f>
        <v>5.69</v>
      </c>
      <c r="P119" s="264">
        <f>VLOOKUP(MOD(180-$L119,360),'Wave and Current Conditions'!$G$33:$I$44,3,TRUE)</f>
        <v>11.9</v>
      </c>
      <c r="Q119" s="258">
        <f t="shared" si="78"/>
        <v>6</v>
      </c>
      <c r="R119" s="360">
        <f t="shared" si="82"/>
        <v>0</v>
      </c>
      <c r="S119" s="570" t="s">
        <v>205</v>
      </c>
      <c r="T119" s="359">
        <f t="shared" si="83"/>
        <v>0</v>
      </c>
      <c r="U119" s="353">
        <f>'Wave and Current Conditions'!$D$100</f>
        <v>0.46</v>
      </c>
      <c r="V119" s="346">
        <v>400</v>
      </c>
      <c r="W119" s="346">
        <v>10800</v>
      </c>
      <c r="X119" s="361">
        <v>0.01</v>
      </c>
      <c r="Y119" s="362"/>
      <c r="Z119" s="358"/>
      <c r="AA119" s="358"/>
      <c r="AB119" s="239" t="str">
        <f t="shared" si="84"/>
        <v>'610400006'</v>
      </c>
      <c r="AC119" s="356" t="str">
        <f t="shared" si="70"/>
        <v>'PAR'</v>
      </c>
      <c r="AD119" s="355">
        <f t="shared" si="85"/>
        <v>0</v>
      </c>
      <c r="AE119" s="355">
        <f t="shared" si="86"/>
        <v>34.9</v>
      </c>
      <c r="AF119" s="590">
        <f t="shared" si="67"/>
        <v>4.0389999999999997</v>
      </c>
      <c r="AG119" s="587" t="str">
        <f t="shared" si="68"/>
        <v>'EWM'</v>
      </c>
      <c r="AH119" s="580">
        <f t="shared" si="69"/>
        <v>0.11</v>
      </c>
      <c r="AI119" s="355">
        <f t="shared" si="71"/>
        <v>1</v>
      </c>
      <c r="AJ119" s="239" t="str">
        <f t="shared" si="87"/>
        <v>'F'</v>
      </c>
      <c r="AK119" s="355">
        <f t="shared" si="72"/>
        <v>10</v>
      </c>
      <c r="AL119" s="268">
        <f t="shared" si="88"/>
        <v>0</v>
      </c>
      <c r="AM119" s="357">
        <f t="shared" si="89"/>
        <v>5.69</v>
      </c>
      <c r="AN119" s="357">
        <f t="shared" si="90"/>
        <v>11.9</v>
      </c>
      <c r="AO119" s="355">
        <f t="shared" si="58"/>
        <v>2.4</v>
      </c>
      <c r="AP119" s="355">
        <f t="shared" si="91"/>
        <v>6</v>
      </c>
      <c r="AQ119" s="355">
        <v>0</v>
      </c>
      <c r="AR119" s="355">
        <v>15</v>
      </c>
      <c r="AS119" s="355">
        <f t="shared" si="60"/>
        <v>2.4</v>
      </c>
      <c r="AT119" s="355">
        <v>0</v>
      </c>
      <c r="AU119" s="355">
        <v>0</v>
      </c>
      <c r="AV119" s="239">
        <f t="shared" si="92"/>
        <v>0</v>
      </c>
      <c r="AW119" s="355">
        <f t="shared" si="93"/>
        <v>0.46</v>
      </c>
      <c r="AX119" s="355" t="s">
        <v>14</v>
      </c>
      <c r="AY119" s="355" t="s">
        <v>15</v>
      </c>
      <c r="AZ119" s="355" t="s">
        <v>14</v>
      </c>
      <c r="BA119" s="355" t="s">
        <v>15</v>
      </c>
      <c r="BB119" s="355">
        <v>0</v>
      </c>
      <c r="BC119" s="355">
        <v>0</v>
      </c>
      <c r="BD119" s="355">
        <f t="shared" si="73"/>
        <v>1</v>
      </c>
      <c r="BE119" s="355">
        <f t="shared" si="94"/>
        <v>0</v>
      </c>
      <c r="BF119" s="355">
        <f t="shared" si="95"/>
        <v>11200</v>
      </c>
      <c r="BG119" s="355">
        <v>1</v>
      </c>
      <c r="BH119" s="355">
        <v>1</v>
      </c>
      <c r="BI119" s="355">
        <v>1</v>
      </c>
      <c r="BJ119" s="355"/>
      <c r="BK119" s="355">
        <v>1</v>
      </c>
      <c r="BL119" s="355">
        <v>1</v>
      </c>
      <c r="BM119" s="355">
        <f t="shared" si="96"/>
        <v>400</v>
      </c>
      <c r="BN119" s="355">
        <f t="shared" si="66"/>
        <v>11200</v>
      </c>
      <c r="BO119" s="355">
        <v>0</v>
      </c>
    </row>
    <row r="120" spans="1:67" s="352" customFormat="1" ht="12" customHeight="1" x14ac:dyDescent="0.2">
      <c r="A120" s="345" t="str">
        <f t="shared" si="81"/>
        <v>610406007</v>
      </c>
      <c r="B120" s="346">
        <v>6.1</v>
      </c>
      <c r="C120" s="347" t="s">
        <v>252</v>
      </c>
      <c r="D120" s="346" t="s">
        <v>181</v>
      </c>
      <c r="E120" s="348">
        <v>4</v>
      </c>
      <c r="F120" s="349">
        <v>1.35</v>
      </c>
      <c r="G120" s="346" t="s">
        <v>203</v>
      </c>
      <c r="H120" s="346">
        <f>'Wind Conditions'!$C$37</f>
        <v>34.9</v>
      </c>
      <c r="I120" s="477">
        <f>'Wind Conditions'!$D$40</f>
        <v>0.11573065902578797</v>
      </c>
      <c r="J120" s="350">
        <f>'Wind Conditions'!$C$41</f>
        <v>0.11</v>
      </c>
      <c r="K120" s="346" t="str">
        <f t="shared" si="77"/>
        <v>A</v>
      </c>
      <c r="L120" s="351">
        <f>'Wave and Current Conditions'!$D$82</f>
        <v>60</v>
      </c>
      <c r="M120" s="556">
        <f>0</f>
        <v>0</v>
      </c>
      <c r="N120" s="562" t="s">
        <v>206</v>
      </c>
      <c r="O120" s="264">
        <f>VLOOKUP(MOD(180-$L120,360),'Wave and Current Conditions'!$G$33:$I$44,2,TRUE)</f>
        <v>5.37</v>
      </c>
      <c r="P120" s="264">
        <f>VLOOKUP(MOD(180-$L120,360),'Wave and Current Conditions'!$G$33:$I$44,3,TRUE)</f>
        <v>11.9</v>
      </c>
      <c r="Q120" s="258">
        <f t="shared" si="78"/>
        <v>7</v>
      </c>
      <c r="R120" s="346">
        <f t="shared" si="82"/>
        <v>60</v>
      </c>
      <c r="S120" s="570" t="s">
        <v>205</v>
      </c>
      <c r="T120" s="352">
        <f t="shared" si="83"/>
        <v>60</v>
      </c>
      <c r="U120" s="353">
        <f>'Wave and Current Conditions'!$D$100</f>
        <v>0.46</v>
      </c>
      <c r="V120" s="346">
        <v>400</v>
      </c>
      <c r="W120" s="346">
        <v>10800</v>
      </c>
      <c r="X120" s="349">
        <v>0.01</v>
      </c>
      <c r="Y120" s="354"/>
      <c r="Z120" s="355"/>
      <c r="AA120" s="355"/>
      <c r="AB120" s="239" t="str">
        <f t="shared" si="84"/>
        <v>'610406007'</v>
      </c>
      <c r="AC120" s="356" t="str">
        <f t="shared" si="70"/>
        <v>'PAR'</v>
      </c>
      <c r="AD120" s="355">
        <f t="shared" si="85"/>
        <v>60</v>
      </c>
      <c r="AE120" s="355">
        <f t="shared" si="86"/>
        <v>34.9</v>
      </c>
      <c r="AF120" s="590">
        <f t="shared" si="67"/>
        <v>4.0389999999999997</v>
      </c>
      <c r="AG120" s="587" t="str">
        <f t="shared" si="68"/>
        <v>'EWM'</v>
      </c>
      <c r="AH120" s="580">
        <f t="shared" si="69"/>
        <v>0.11</v>
      </c>
      <c r="AI120" s="355">
        <f t="shared" si="71"/>
        <v>1</v>
      </c>
      <c r="AJ120" s="239" t="str">
        <f t="shared" si="87"/>
        <v>'A'</v>
      </c>
      <c r="AK120" s="355">
        <f t="shared" si="72"/>
        <v>10</v>
      </c>
      <c r="AL120" s="268">
        <f t="shared" si="88"/>
        <v>60</v>
      </c>
      <c r="AM120" s="357">
        <f t="shared" si="89"/>
        <v>5.37</v>
      </c>
      <c r="AN120" s="357">
        <f t="shared" si="90"/>
        <v>11.9</v>
      </c>
      <c r="AO120" s="355">
        <f t="shared" si="58"/>
        <v>2.4</v>
      </c>
      <c r="AP120" s="355">
        <f t="shared" si="91"/>
        <v>7</v>
      </c>
      <c r="AQ120" s="355">
        <v>0</v>
      </c>
      <c r="AR120" s="355">
        <v>15</v>
      </c>
      <c r="AS120" s="355">
        <f t="shared" si="60"/>
        <v>2.4</v>
      </c>
      <c r="AT120" s="355">
        <v>0</v>
      </c>
      <c r="AU120" s="355">
        <v>0</v>
      </c>
      <c r="AV120" s="239">
        <f t="shared" si="92"/>
        <v>60</v>
      </c>
      <c r="AW120" s="355">
        <f t="shared" si="93"/>
        <v>0.46</v>
      </c>
      <c r="AX120" s="355" t="s">
        <v>14</v>
      </c>
      <c r="AY120" s="355" t="s">
        <v>15</v>
      </c>
      <c r="AZ120" s="355" t="s">
        <v>14</v>
      </c>
      <c r="BA120" s="355" t="s">
        <v>15</v>
      </c>
      <c r="BB120" s="355">
        <v>0</v>
      </c>
      <c r="BC120" s="355">
        <v>0</v>
      </c>
      <c r="BD120" s="355">
        <f t="shared" si="73"/>
        <v>1</v>
      </c>
      <c r="BE120" s="355">
        <f t="shared" si="94"/>
        <v>0</v>
      </c>
      <c r="BF120" s="355">
        <f t="shared" si="95"/>
        <v>11200</v>
      </c>
      <c r="BG120" s="355">
        <v>1</v>
      </c>
      <c r="BH120" s="355">
        <v>1</v>
      </c>
      <c r="BI120" s="355">
        <v>1</v>
      </c>
      <c r="BJ120" s="355"/>
      <c r="BK120" s="355">
        <v>1</v>
      </c>
      <c r="BL120" s="355">
        <v>1</v>
      </c>
      <c r="BM120" s="355">
        <f t="shared" si="96"/>
        <v>400</v>
      </c>
      <c r="BN120" s="355">
        <f t="shared" si="66"/>
        <v>11200</v>
      </c>
      <c r="BO120" s="355">
        <v>0</v>
      </c>
    </row>
    <row r="121" spans="1:67" s="352" customFormat="1" ht="12" customHeight="1" x14ac:dyDescent="0.2">
      <c r="A121" s="345" t="str">
        <f t="shared" si="81"/>
        <v>610406008</v>
      </c>
      <c r="B121" s="346">
        <v>6.1</v>
      </c>
      <c r="C121" s="347" t="s">
        <v>252</v>
      </c>
      <c r="D121" s="346" t="s">
        <v>181</v>
      </c>
      <c r="E121" s="348">
        <v>4</v>
      </c>
      <c r="F121" s="349">
        <v>1.35</v>
      </c>
      <c r="G121" s="346" t="s">
        <v>203</v>
      </c>
      <c r="H121" s="346">
        <f>'Wind Conditions'!$C$37</f>
        <v>34.9</v>
      </c>
      <c r="I121" s="477">
        <f>'Wind Conditions'!$D$40</f>
        <v>0.11573065902578797</v>
      </c>
      <c r="J121" s="350">
        <f>'Wind Conditions'!$C$41</f>
        <v>0.11</v>
      </c>
      <c r="K121" s="346" t="str">
        <f t="shared" si="77"/>
        <v>B</v>
      </c>
      <c r="L121" s="351">
        <f>L120</f>
        <v>60</v>
      </c>
      <c r="M121" s="556">
        <f>0</f>
        <v>0</v>
      </c>
      <c r="N121" s="562" t="s">
        <v>206</v>
      </c>
      <c r="O121" s="264">
        <f>VLOOKUP(MOD(180-$L121,360),'Wave and Current Conditions'!$G$33:$I$44,2,TRUE)</f>
        <v>5.37</v>
      </c>
      <c r="P121" s="264">
        <f>VLOOKUP(MOD(180-$L121,360),'Wave and Current Conditions'!$G$33:$I$44,3,TRUE)</f>
        <v>11.9</v>
      </c>
      <c r="Q121" s="258">
        <f t="shared" si="78"/>
        <v>8</v>
      </c>
      <c r="R121" s="346">
        <f t="shared" si="82"/>
        <v>60</v>
      </c>
      <c r="S121" s="570" t="s">
        <v>205</v>
      </c>
      <c r="T121" s="352">
        <f t="shared" si="83"/>
        <v>60</v>
      </c>
      <c r="U121" s="353">
        <f>'Wave and Current Conditions'!$D$100</f>
        <v>0.46</v>
      </c>
      <c r="V121" s="346">
        <v>400</v>
      </c>
      <c r="W121" s="346">
        <v>10800</v>
      </c>
      <c r="X121" s="349">
        <v>0.01</v>
      </c>
      <c r="Y121" s="354"/>
      <c r="Z121" s="355"/>
      <c r="AA121" s="355"/>
      <c r="AB121" s="239" t="str">
        <f t="shared" si="84"/>
        <v>'610406008'</v>
      </c>
      <c r="AC121" s="356" t="str">
        <f t="shared" si="70"/>
        <v>'PAR'</v>
      </c>
      <c r="AD121" s="355">
        <f t="shared" si="85"/>
        <v>60</v>
      </c>
      <c r="AE121" s="355">
        <f t="shared" si="86"/>
        <v>34.9</v>
      </c>
      <c r="AF121" s="590">
        <f t="shared" si="67"/>
        <v>4.0389999999999997</v>
      </c>
      <c r="AG121" s="587" t="str">
        <f t="shared" si="68"/>
        <v>'EWM'</v>
      </c>
      <c r="AH121" s="580">
        <f t="shared" si="69"/>
        <v>0.11</v>
      </c>
      <c r="AI121" s="355">
        <f t="shared" si="71"/>
        <v>1</v>
      </c>
      <c r="AJ121" s="239" t="str">
        <f t="shared" si="87"/>
        <v>'B'</v>
      </c>
      <c r="AK121" s="355">
        <f t="shared" si="72"/>
        <v>10</v>
      </c>
      <c r="AL121" s="268">
        <f t="shared" si="88"/>
        <v>60</v>
      </c>
      <c r="AM121" s="357">
        <f t="shared" si="89"/>
        <v>5.37</v>
      </c>
      <c r="AN121" s="357">
        <f t="shared" si="90"/>
        <v>11.9</v>
      </c>
      <c r="AO121" s="355">
        <f t="shared" si="58"/>
        <v>2.4</v>
      </c>
      <c r="AP121" s="355">
        <f t="shared" si="91"/>
        <v>8</v>
      </c>
      <c r="AQ121" s="355">
        <v>0</v>
      </c>
      <c r="AR121" s="355">
        <v>15</v>
      </c>
      <c r="AS121" s="355">
        <f t="shared" si="60"/>
        <v>2.4</v>
      </c>
      <c r="AT121" s="355">
        <v>0</v>
      </c>
      <c r="AU121" s="355">
        <v>0</v>
      </c>
      <c r="AV121" s="239">
        <f t="shared" si="92"/>
        <v>60</v>
      </c>
      <c r="AW121" s="355">
        <f t="shared" si="93"/>
        <v>0.46</v>
      </c>
      <c r="AX121" s="355" t="s">
        <v>14</v>
      </c>
      <c r="AY121" s="355" t="s">
        <v>15</v>
      </c>
      <c r="AZ121" s="355" t="s">
        <v>14</v>
      </c>
      <c r="BA121" s="355" t="s">
        <v>15</v>
      </c>
      <c r="BB121" s="355">
        <v>0</v>
      </c>
      <c r="BC121" s="355">
        <v>0</v>
      </c>
      <c r="BD121" s="355">
        <f t="shared" si="73"/>
        <v>1</v>
      </c>
      <c r="BE121" s="355">
        <f t="shared" si="94"/>
        <v>0</v>
      </c>
      <c r="BF121" s="355">
        <f t="shared" si="95"/>
        <v>11200</v>
      </c>
      <c r="BG121" s="355">
        <v>1</v>
      </c>
      <c r="BH121" s="355">
        <v>1</v>
      </c>
      <c r="BI121" s="355">
        <v>1</v>
      </c>
      <c r="BJ121" s="355"/>
      <c r="BK121" s="355">
        <v>1</v>
      </c>
      <c r="BL121" s="355">
        <v>1</v>
      </c>
      <c r="BM121" s="355">
        <f t="shared" si="96"/>
        <v>400</v>
      </c>
      <c r="BN121" s="355">
        <f t="shared" si="66"/>
        <v>11200</v>
      </c>
      <c r="BO121" s="355">
        <v>0</v>
      </c>
    </row>
    <row r="122" spans="1:67" s="359" customFormat="1" ht="12" customHeight="1" x14ac:dyDescent="0.2">
      <c r="A122" s="345" t="str">
        <f t="shared" si="81"/>
        <v>610406009</v>
      </c>
      <c r="B122" s="346">
        <v>6.1</v>
      </c>
      <c r="C122" s="347" t="s">
        <v>252</v>
      </c>
      <c r="D122" s="346" t="s">
        <v>181</v>
      </c>
      <c r="E122" s="348">
        <v>4</v>
      </c>
      <c r="F122" s="349">
        <v>1.35</v>
      </c>
      <c r="G122" s="346" t="s">
        <v>203</v>
      </c>
      <c r="H122" s="346">
        <f>'Wind Conditions'!$C$37</f>
        <v>34.9</v>
      </c>
      <c r="I122" s="477">
        <f>'Wind Conditions'!$D$40</f>
        <v>0.11573065902578797</v>
      </c>
      <c r="J122" s="350">
        <f>'Wind Conditions'!$C$41</f>
        <v>0.11</v>
      </c>
      <c r="K122" s="346" t="str">
        <f t="shared" si="77"/>
        <v>C</v>
      </c>
      <c r="L122" s="351">
        <f t="shared" ref="L122:L125" si="100">L121</f>
        <v>60</v>
      </c>
      <c r="M122" s="556">
        <f>0</f>
        <v>0</v>
      </c>
      <c r="N122" s="562" t="s">
        <v>206</v>
      </c>
      <c r="O122" s="264">
        <f>VLOOKUP(MOD(180-$L122,360),'Wave and Current Conditions'!$G$33:$I$44,2,TRUE)</f>
        <v>5.37</v>
      </c>
      <c r="P122" s="264">
        <f>VLOOKUP(MOD(180-$L122,360),'Wave and Current Conditions'!$G$33:$I$44,3,TRUE)</f>
        <v>11.9</v>
      </c>
      <c r="Q122" s="258">
        <f t="shared" si="78"/>
        <v>9</v>
      </c>
      <c r="R122" s="346">
        <f t="shared" si="82"/>
        <v>60</v>
      </c>
      <c r="S122" s="570" t="s">
        <v>205</v>
      </c>
      <c r="T122" s="352">
        <f t="shared" si="83"/>
        <v>60</v>
      </c>
      <c r="U122" s="353">
        <f>'Wave and Current Conditions'!$D$100</f>
        <v>0.46</v>
      </c>
      <c r="V122" s="346">
        <v>400</v>
      </c>
      <c r="W122" s="346">
        <v>10800</v>
      </c>
      <c r="X122" s="349">
        <v>0.01</v>
      </c>
      <c r="Y122" s="354"/>
      <c r="Z122" s="358"/>
      <c r="AA122" s="358"/>
      <c r="AB122" s="239" t="str">
        <f t="shared" si="84"/>
        <v>'610406009'</v>
      </c>
      <c r="AC122" s="356" t="str">
        <f t="shared" si="70"/>
        <v>'PAR'</v>
      </c>
      <c r="AD122" s="355">
        <f t="shared" si="85"/>
        <v>60</v>
      </c>
      <c r="AE122" s="355">
        <f t="shared" si="86"/>
        <v>34.9</v>
      </c>
      <c r="AF122" s="590">
        <f t="shared" si="67"/>
        <v>4.0389999999999997</v>
      </c>
      <c r="AG122" s="587" t="str">
        <f t="shared" si="68"/>
        <v>'EWM'</v>
      </c>
      <c r="AH122" s="580">
        <f t="shared" si="69"/>
        <v>0.11</v>
      </c>
      <c r="AI122" s="355">
        <f t="shared" si="71"/>
        <v>1</v>
      </c>
      <c r="AJ122" s="239" t="str">
        <f t="shared" si="87"/>
        <v>'C'</v>
      </c>
      <c r="AK122" s="355">
        <f t="shared" si="72"/>
        <v>10</v>
      </c>
      <c r="AL122" s="268">
        <f t="shared" si="88"/>
        <v>60</v>
      </c>
      <c r="AM122" s="357">
        <f t="shared" si="89"/>
        <v>5.37</v>
      </c>
      <c r="AN122" s="357">
        <f t="shared" si="90"/>
        <v>11.9</v>
      </c>
      <c r="AO122" s="355">
        <f t="shared" si="58"/>
        <v>2.4</v>
      </c>
      <c r="AP122" s="355">
        <f t="shared" si="91"/>
        <v>9</v>
      </c>
      <c r="AQ122" s="355">
        <v>0</v>
      </c>
      <c r="AR122" s="355">
        <v>15</v>
      </c>
      <c r="AS122" s="355">
        <f t="shared" si="60"/>
        <v>2.4</v>
      </c>
      <c r="AT122" s="355">
        <v>0</v>
      </c>
      <c r="AU122" s="355">
        <v>0</v>
      </c>
      <c r="AV122" s="239">
        <f t="shared" si="92"/>
        <v>60</v>
      </c>
      <c r="AW122" s="355">
        <f t="shared" si="93"/>
        <v>0.46</v>
      </c>
      <c r="AX122" s="355" t="s">
        <v>14</v>
      </c>
      <c r="AY122" s="355" t="s">
        <v>15</v>
      </c>
      <c r="AZ122" s="355" t="s">
        <v>14</v>
      </c>
      <c r="BA122" s="355" t="s">
        <v>15</v>
      </c>
      <c r="BB122" s="355">
        <v>0</v>
      </c>
      <c r="BC122" s="355">
        <v>0</v>
      </c>
      <c r="BD122" s="355">
        <f t="shared" si="73"/>
        <v>1</v>
      </c>
      <c r="BE122" s="355">
        <f t="shared" si="94"/>
        <v>0</v>
      </c>
      <c r="BF122" s="355">
        <f t="shared" si="95"/>
        <v>11200</v>
      </c>
      <c r="BG122" s="355">
        <v>1</v>
      </c>
      <c r="BH122" s="355">
        <v>1</v>
      </c>
      <c r="BI122" s="355">
        <v>1</v>
      </c>
      <c r="BJ122" s="355"/>
      <c r="BK122" s="355">
        <v>1</v>
      </c>
      <c r="BL122" s="355">
        <v>1</v>
      </c>
      <c r="BM122" s="355">
        <f t="shared" si="96"/>
        <v>400</v>
      </c>
      <c r="BN122" s="355">
        <f t="shared" si="66"/>
        <v>11200</v>
      </c>
      <c r="BO122" s="355">
        <v>0</v>
      </c>
    </row>
    <row r="123" spans="1:67" s="352" customFormat="1" ht="12" customHeight="1" x14ac:dyDescent="0.2">
      <c r="A123" s="345" t="str">
        <f t="shared" si="81"/>
        <v>610406010</v>
      </c>
      <c r="B123" s="346">
        <v>6.1</v>
      </c>
      <c r="C123" s="347" t="s">
        <v>252</v>
      </c>
      <c r="D123" s="346" t="s">
        <v>181</v>
      </c>
      <c r="E123" s="348">
        <v>4</v>
      </c>
      <c r="F123" s="349">
        <v>1.35</v>
      </c>
      <c r="G123" s="346" t="s">
        <v>203</v>
      </c>
      <c r="H123" s="346">
        <f>'Wind Conditions'!$C$37</f>
        <v>34.9</v>
      </c>
      <c r="I123" s="477">
        <f>'Wind Conditions'!$D$40</f>
        <v>0.11573065902578797</v>
      </c>
      <c r="J123" s="350">
        <f>'Wind Conditions'!$C$41</f>
        <v>0.11</v>
      </c>
      <c r="K123" s="346" t="str">
        <f t="shared" si="77"/>
        <v>D</v>
      </c>
      <c r="L123" s="351">
        <f t="shared" si="100"/>
        <v>60</v>
      </c>
      <c r="M123" s="556">
        <f>0</f>
        <v>0</v>
      </c>
      <c r="N123" s="562" t="s">
        <v>206</v>
      </c>
      <c r="O123" s="264">
        <f>VLOOKUP(MOD(180-$L123,360),'Wave and Current Conditions'!$G$33:$I$44,2,TRUE)</f>
        <v>5.37</v>
      </c>
      <c r="P123" s="264">
        <f>VLOOKUP(MOD(180-$L123,360),'Wave and Current Conditions'!$G$33:$I$44,3,TRUE)</f>
        <v>11.9</v>
      </c>
      <c r="Q123" s="258">
        <f t="shared" si="78"/>
        <v>10</v>
      </c>
      <c r="R123" s="346">
        <f t="shared" si="82"/>
        <v>60</v>
      </c>
      <c r="S123" s="570" t="s">
        <v>205</v>
      </c>
      <c r="T123" s="352">
        <f t="shared" si="83"/>
        <v>60</v>
      </c>
      <c r="U123" s="353">
        <f>'Wave and Current Conditions'!$D$100</f>
        <v>0.46</v>
      </c>
      <c r="V123" s="346">
        <v>400</v>
      </c>
      <c r="W123" s="346">
        <v>10800</v>
      </c>
      <c r="X123" s="349">
        <v>0.01</v>
      </c>
      <c r="Y123" s="354"/>
      <c r="Z123" s="355"/>
      <c r="AA123" s="355"/>
      <c r="AB123" s="239" t="str">
        <f t="shared" si="84"/>
        <v>'610406010'</v>
      </c>
      <c r="AC123" s="356" t="str">
        <f t="shared" si="70"/>
        <v>'PAR'</v>
      </c>
      <c r="AD123" s="355">
        <f t="shared" si="85"/>
        <v>60</v>
      </c>
      <c r="AE123" s="355">
        <f t="shared" si="86"/>
        <v>34.9</v>
      </c>
      <c r="AF123" s="590">
        <f t="shared" si="67"/>
        <v>4.0389999999999997</v>
      </c>
      <c r="AG123" s="587" t="str">
        <f t="shared" si="68"/>
        <v>'EWM'</v>
      </c>
      <c r="AH123" s="580">
        <f t="shared" si="69"/>
        <v>0.11</v>
      </c>
      <c r="AI123" s="355">
        <f t="shared" si="71"/>
        <v>1</v>
      </c>
      <c r="AJ123" s="239" t="str">
        <f t="shared" si="87"/>
        <v>'D'</v>
      </c>
      <c r="AK123" s="355">
        <f t="shared" si="72"/>
        <v>10</v>
      </c>
      <c r="AL123" s="268">
        <f t="shared" si="88"/>
        <v>60</v>
      </c>
      <c r="AM123" s="357">
        <f t="shared" si="89"/>
        <v>5.37</v>
      </c>
      <c r="AN123" s="357">
        <f t="shared" si="90"/>
        <v>11.9</v>
      </c>
      <c r="AO123" s="355">
        <f t="shared" si="58"/>
        <v>2.4</v>
      </c>
      <c r="AP123" s="355">
        <f t="shared" si="91"/>
        <v>10</v>
      </c>
      <c r="AQ123" s="355">
        <v>0</v>
      </c>
      <c r="AR123" s="355">
        <v>15</v>
      </c>
      <c r="AS123" s="355">
        <f t="shared" si="60"/>
        <v>2.4</v>
      </c>
      <c r="AT123" s="355">
        <v>0</v>
      </c>
      <c r="AU123" s="355">
        <v>0</v>
      </c>
      <c r="AV123" s="239">
        <f t="shared" si="92"/>
        <v>60</v>
      </c>
      <c r="AW123" s="355">
        <f t="shared" si="93"/>
        <v>0.46</v>
      </c>
      <c r="AX123" s="355" t="s">
        <v>14</v>
      </c>
      <c r="AY123" s="355" t="s">
        <v>15</v>
      </c>
      <c r="AZ123" s="355" t="s">
        <v>14</v>
      </c>
      <c r="BA123" s="355" t="s">
        <v>15</v>
      </c>
      <c r="BB123" s="355">
        <v>0</v>
      </c>
      <c r="BC123" s="355">
        <v>0</v>
      </c>
      <c r="BD123" s="355">
        <f t="shared" si="73"/>
        <v>1</v>
      </c>
      <c r="BE123" s="355">
        <f t="shared" si="94"/>
        <v>0</v>
      </c>
      <c r="BF123" s="355">
        <f t="shared" si="95"/>
        <v>11200</v>
      </c>
      <c r="BG123" s="355">
        <v>1</v>
      </c>
      <c r="BH123" s="355">
        <v>1</v>
      </c>
      <c r="BI123" s="355">
        <v>1</v>
      </c>
      <c r="BJ123" s="355"/>
      <c r="BK123" s="355">
        <v>1</v>
      </c>
      <c r="BL123" s="355">
        <v>1</v>
      </c>
      <c r="BM123" s="355">
        <f t="shared" si="96"/>
        <v>400</v>
      </c>
      <c r="BN123" s="355">
        <f t="shared" si="66"/>
        <v>11200</v>
      </c>
      <c r="BO123" s="355">
        <v>0</v>
      </c>
    </row>
    <row r="124" spans="1:67" s="352" customFormat="1" ht="12" customHeight="1" x14ac:dyDescent="0.2">
      <c r="A124" s="345" t="str">
        <f t="shared" si="81"/>
        <v>610406011</v>
      </c>
      <c r="B124" s="346">
        <v>6.1</v>
      </c>
      <c r="C124" s="347" t="s">
        <v>252</v>
      </c>
      <c r="D124" s="346" t="s">
        <v>181</v>
      </c>
      <c r="E124" s="348">
        <v>4</v>
      </c>
      <c r="F124" s="349">
        <v>1.35</v>
      </c>
      <c r="G124" s="346" t="s">
        <v>203</v>
      </c>
      <c r="H124" s="346">
        <f>'Wind Conditions'!$C$37</f>
        <v>34.9</v>
      </c>
      <c r="I124" s="477">
        <f>'Wind Conditions'!$D$40</f>
        <v>0.11573065902578797</v>
      </c>
      <c r="J124" s="350">
        <f>'Wind Conditions'!$C$41</f>
        <v>0.11</v>
      </c>
      <c r="K124" s="346" t="str">
        <f t="shared" si="77"/>
        <v>E</v>
      </c>
      <c r="L124" s="351">
        <f t="shared" si="100"/>
        <v>60</v>
      </c>
      <c r="M124" s="556">
        <f>0</f>
        <v>0</v>
      </c>
      <c r="N124" s="562" t="s">
        <v>206</v>
      </c>
      <c r="O124" s="264">
        <f>VLOOKUP(MOD(180-$L124,360),'Wave and Current Conditions'!$G$33:$I$44,2,TRUE)</f>
        <v>5.37</v>
      </c>
      <c r="P124" s="264">
        <f>VLOOKUP(MOD(180-$L124,360),'Wave and Current Conditions'!$G$33:$I$44,3,TRUE)</f>
        <v>11.9</v>
      </c>
      <c r="Q124" s="258">
        <f t="shared" si="78"/>
        <v>11</v>
      </c>
      <c r="R124" s="346">
        <f t="shared" si="82"/>
        <v>60</v>
      </c>
      <c r="S124" s="570" t="s">
        <v>205</v>
      </c>
      <c r="T124" s="352">
        <f t="shared" si="83"/>
        <v>60</v>
      </c>
      <c r="U124" s="353">
        <f>'Wave and Current Conditions'!$D$100</f>
        <v>0.46</v>
      </c>
      <c r="V124" s="346">
        <v>400</v>
      </c>
      <c r="W124" s="346">
        <v>10800</v>
      </c>
      <c r="X124" s="349">
        <v>0.01</v>
      </c>
      <c r="Y124" s="354"/>
      <c r="Z124" s="355"/>
      <c r="AA124" s="355"/>
      <c r="AB124" s="239" t="str">
        <f t="shared" si="84"/>
        <v>'610406011'</v>
      </c>
      <c r="AC124" s="356" t="str">
        <f t="shared" si="70"/>
        <v>'PAR'</v>
      </c>
      <c r="AD124" s="355">
        <f t="shared" si="85"/>
        <v>60</v>
      </c>
      <c r="AE124" s="355">
        <f t="shared" si="86"/>
        <v>34.9</v>
      </c>
      <c r="AF124" s="590">
        <f t="shared" si="67"/>
        <v>4.0389999999999997</v>
      </c>
      <c r="AG124" s="587" t="str">
        <f t="shared" si="68"/>
        <v>'EWM'</v>
      </c>
      <c r="AH124" s="580">
        <f t="shared" si="69"/>
        <v>0.11</v>
      </c>
      <c r="AI124" s="355">
        <f t="shared" si="71"/>
        <v>1</v>
      </c>
      <c r="AJ124" s="239" t="str">
        <f t="shared" si="87"/>
        <v>'E'</v>
      </c>
      <c r="AK124" s="355">
        <f t="shared" si="72"/>
        <v>10</v>
      </c>
      <c r="AL124" s="268">
        <f t="shared" si="88"/>
        <v>60</v>
      </c>
      <c r="AM124" s="357">
        <f t="shared" si="89"/>
        <v>5.37</v>
      </c>
      <c r="AN124" s="357">
        <f t="shared" si="90"/>
        <v>11.9</v>
      </c>
      <c r="AO124" s="355">
        <f t="shared" si="58"/>
        <v>2.4</v>
      </c>
      <c r="AP124" s="355">
        <f t="shared" si="91"/>
        <v>11</v>
      </c>
      <c r="AQ124" s="355">
        <v>0</v>
      </c>
      <c r="AR124" s="355">
        <v>15</v>
      </c>
      <c r="AS124" s="355">
        <f t="shared" si="60"/>
        <v>2.4</v>
      </c>
      <c r="AT124" s="355">
        <v>0</v>
      </c>
      <c r="AU124" s="355">
        <v>0</v>
      </c>
      <c r="AV124" s="239">
        <f t="shared" si="92"/>
        <v>60</v>
      </c>
      <c r="AW124" s="355">
        <f t="shared" si="93"/>
        <v>0.46</v>
      </c>
      <c r="AX124" s="355" t="s">
        <v>14</v>
      </c>
      <c r="AY124" s="355" t="s">
        <v>15</v>
      </c>
      <c r="AZ124" s="355" t="s">
        <v>14</v>
      </c>
      <c r="BA124" s="355" t="s">
        <v>15</v>
      </c>
      <c r="BB124" s="355">
        <v>0</v>
      </c>
      <c r="BC124" s="355">
        <v>0</v>
      </c>
      <c r="BD124" s="355">
        <f t="shared" si="73"/>
        <v>1</v>
      </c>
      <c r="BE124" s="355">
        <f t="shared" si="94"/>
        <v>0</v>
      </c>
      <c r="BF124" s="355">
        <f t="shared" si="95"/>
        <v>11200</v>
      </c>
      <c r="BG124" s="355">
        <v>1</v>
      </c>
      <c r="BH124" s="355">
        <v>1</v>
      </c>
      <c r="BI124" s="355">
        <v>1</v>
      </c>
      <c r="BJ124" s="355"/>
      <c r="BK124" s="355">
        <v>1</v>
      </c>
      <c r="BL124" s="355">
        <v>1</v>
      </c>
      <c r="BM124" s="355">
        <f t="shared" si="96"/>
        <v>400</v>
      </c>
      <c r="BN124" s="355">
        <f t="shared" si="66"/>
        <v>11200</v>
      </c>
      <c r="BO124" s="355">
        <v>0</v>
      </c>
    </row>
    <row r="125" spans="1:67" s="359" customFormat="1" ht="12" customHeight="1" x14ac:dyDescent="0.2">
      <c r="A125" s="345" t="str">
        <f t="shared" si="81"/>
        <v>610406012</v>
      </c>
      <c r="B125" s="346">
        <v>6.1</v>
      </c>
      <c r="C125" s="347" t="s">
        <v>252</v>
      </c>
      <c r="D125" s="346" t="s">
        <v>181</v>
      </c>
      <c r="E125" s="348">
        <v>4</v>
      </c>
      <c r="F125" s="349">
        <v>1.35</v>
      </c>
      <c r="G125" s="346" t="s">
        <v>203</v>
      </c>
      <c r="H125" s="346">
        <f>'Wind Conditions'!$C$37</f>
        <v>34.9</v>
      </c>
      <c r="I125" s="477">
        <f>'Wind Conditions'!$D$40</f>
        <v>0.11573065902578797</v>
      </c>
      <c r="J125" s="350">
        <f>'Wind Conditions'!$C$41</f>
        <v>0.11</v>
      </c>
      <c r="K125" s="360" t="str">
        <f t="shared" si="77"/>
        <v>F</v>
      </c>
      <c r="L125" s="351">
        <f t="shared" si="100"/>
        <v>60</v>
      </c>
      <c r="M125" s="556">
        <f>0</f>
        <v>0</v>
      </c>
      <c r="N125" s="563" t="s">
        <v>206</v>
      </c>
      <c r="O125" s="264">
        <f>VLOOKUP(MOD(180-$L125,360),'Wave and Current Conditions'!$G$33:$I$44,2,TRUE)</f>
        <v>5.37</v>
      </c>
      <c r="P125" s="264">
        <f>VLOOKUP(MOD(180-$L125,360),'Wave and Current Conditions'!$G$33:$I$44,3,TRUE)</f>
        <v>11.9</v>
      </c>
      <c r="Q125" s="258">
        <f t="shared" si="78"/>
        <v>12</v>
      </c>
      <c r="R125" s="360">
        <f t="shared" si="82"/>
        <v>60</v>
      </c>
      <c r="S125" s="570" t="s">
        <v>205</v>
      </c>
      <c r="T125" s="359">
        <f t="shared" si="83"/>
        <v>60</v>
      </c>
      <c r="U125" s="353">
        <f>'Wave and Current Conditions'!$D$100</f>
        <v>0.46</v>
      </c>
      <c r="V125" s="346">
        <v>400</v>
      </c>
      <c r="W125" s="346">
        <v>10800</v>
      </c>
      <c r="X125" s="361">
        <v>0.01</v>
      </c>
      <c r="Y125" s="362"/>
      <c r="Z125" s="358"/>
      <c r="AA125" s="358"/>
      <c r="AB125" s="239" t="str">
        <f t="shared" si="84"/>
        <v>'610406012'</v>
      </c>
      <c r="AC125" s="356" t="str">
        <f t="shared" si="70"/>
        <v>'PAR'</v>
      </c>
      <c r="AD125" s="355">
        <f t="shared" si="85"/>
        <v>60</v>
      </c>
      <c r="AE125" s="355">
        <f t="shared" si="86"/>
        <v>34.9</v>
      </c>
      <c r="AF125" s="590">
        <f t="shared" si="67"/>
        <v>4.0389999999999997</v>
      </c>
      <c r="AG125" s="587" t="str">
        <f t="shared" si="68"/>
        <v>'EWM'</v>
      </c>
      <c r="AH125" s="580">
        <f t="shared" si="69"/>
        <v>0.11</v>
      </c>
      <c r="AI125" s="355">
        <f t="shared" si="71"/>
        <v>1</v>
      </c>
      <c r="AJ125" s="239" t="str">
        <f t="shared" si="87"/>
        <v>'F'</v>
      </c>
      <c r="AK125" s="355">
        <f t="shared" si="72"/>
        <v>10</v>
      </c>
      <c r="AL125" s="268">
        <f t="shared" si="88"/>
        <v>60</v>
      </c>
      <c r="AM125" s="357">
        <f t="shared" si="89"/>
        <v>5.37</v>
      </c>
      <c r="AN125" s="357">
        <f t="shared" si="90"/>
        <v>11.9</v>
      </c>
      <c r="AO125" s="355">
        <f t="shared" si="58"/>
        <v>2.4</v>
      </c>
      <c r="AP125" s="355">
        <f t="shared" si="91"/>
        <v>12</v>
      </c>
      <c r="AQ125" s="355">
        <v>0</v>
      </c>
      <c r="AR125" s="355">
        <v>15</v>
      </c>
      <c r="AS125" s="355">
        <f t="shared" si="60"/>
        <v>2.4</v>
      </c>
      <c r="AT125" s="355">
        <v>0</v>
      </c>
      <c r="AU125" s="355">
        <v>0</v>
      </c>
      <c r="AV125" s="239">
        <f t="shared" si="92"/>
        <v>60</v>
      </c>
      <c r="AW125" s="355">
        <f t="shared" si="93"/>
        <v>0.46</v>
      </c>
      <c r="AX125" s="355" t="s">
        <v>14</v>
      </c>
      <c r="AY125" s="355" t="s">
        <v>15</v>
      </c>
      <c r="AZ125" s="355" t="s">
        <v>14</v>
      </c>
      <c r="BA125" s="355" t="s">
        <v>15</v>
      </c>
      <c r="BB125" s="355">
        <v>0</v>
      </c>
      <c r="BC125" s="355">
        <v>0</v>
      </c>
      <c r="BD125" s="355">
        <f t="shared" si="73"/>
        <v>1</v>
      </c>
      <c r="BE125" s="355">
        <f t="shared" si="94"/>
        <v>0</v>
      </c>
      <c r="BF125" s="355">
        <f t="shared" si="95"/>
        <v>11200</v>
      </c>
      <c r="BG125" s="355">
        <v>1</v>
      </c>
      <c r="BH125" s="355">
        <v>1</v>
      </c>
      <c r="BI125" s="355">
        <v>1</v>
      </c>
      <c r="BJ125" s="355"/>
      <c r="BK125" s="355">
        <v>1</v>
      </c>
      <c r="BL125" s="355">
        <v>1</v>
      </c>
      <c r="BM125" s="355">
        <f t="shared" si="96"/>
        <v>400</v>
      </c>
      <c r="BN125" s="355">
        <f t="shared" si="66"/>
        <v>11200</v>
      </c>
      <c r="BO125" s="355">
        <v>0</v>
      </c>
    </row>
    <row r="126" spans="1:67" s="352" customFormat="1" ht="12" customHeight="1" x14ac:dyDescent="0.2">
      <c r="A126" s="345" t="str">
        <f t="shared" si="81"/>
        <v>610412013</v>
      </c>
      <c r="B126" s="346">
        <v>6.1</v>
      </c>
      <c r="C126" s="347" t="s">
        <v>252</v>
      </c>
      <c r="D126" s="346" t="s">
        <v>181</v>
      </c>
      <c r="E126" s="348">
        <v>4</v>
      </c>
      <c r="F126" s="349">
        <v>1.35</v>
      </c>
      <c r="G126" s="346" t="s">
        <v>203</v>
      </c>
      <c r="H126" s="346">
        <f>'Wind Conditions'!$C$37</f>
        <v>34.9</v>
      </c>
      <c r="I126" s="477">
        <f>'Wind Conditions'!$D$40</f>
        <v>0.11573065902578797</v>
      </c>
      <c r="J126" s="350">
        <f>'Wind Conditions'!$C$41</f>
        <v>0.11</v>
      </c>
      <c r="K126" s="346" t="str">
        <f t="shared" si="77"/>
        <v>A</v>
      </c>
      <c r="L126" s="351">
        <f>'Wave and Current Conditions'!$D$83</f>
        <v>120</v>
      </c>
      <c r="M126" s="556">
        <f>0</f>
        <v>0</v>
      </c>
      <c r="N126" s="562" t="s">
        <v>206</v>
      </c>
      <c r="O126" s="264">
        <f>VLOOKUP(MOD(180-$L126,360),'Wave and Current Conditions'!$G$33:$I$44,2,TRUE)</f>
        <v>5.37</v>
      </c>
      <c r="P126" s="264">
        <f>VLOOKUP(MOD(180-$L126,360),'Wave and Current Conditions'!$G$33:$I$44,3,TRUE)</f>
        <v>11.9</v>
      </c>
      <c r="Q126" s="258">
        <f t="shared" si="78"/>
        <v>13</v>
      </c>
      <c r="R126" s="346">
        <f t="shared" si="82"/>
        <v>120</v>
      </c>
      <c r="S126" s="570" t="s">
        <v>205</v>
      </c>
      <c r="T126" s="352">
        <f t="shared" si="83"/>
        <v>120</v>
      </c>
      <c r="U126" s="353">
        <f>'Wave and Current Conditions'!$D$100</f>
        <v>0.46</v>
      </c>
      <c r="V126" s="346">
        <v>400</v>
      </c>
      <c r="W126" s="346">
        <v>10800</v>
      </c>
      <c r="X126" s="349">
        <v>0.01</v>
      </c>
      <c r="Y126" s="354"/>
      <c r="Z126" s="355"/>
      <c r="AA126" s="355"/>
      <c r="AB126" s="239" t="str">
        <f t="shared" si="84"/>
        <v>'610412013'</v>
      </c>
      <c r="AC126" s="356" t="str">
        <f t="shared" si="70"/>
        <v>'PAR'</v>
      </c>
      <c r="AD126" s="355">
        <f t="shared" si="85"/>
        <v>120</v>
      </c>
      <c r="AE126" s="355">
        <f t="shared" si="86"/>
        <v>34.9</v>
      </c>
      <c r="AF126" s="590">
        <f t="shared" si="67"/>
        <v>4.0389999999999997</v>
      </c>
      <c r="AG126" s="587" t="str">
        <f t="shared" si="68"/>
        <v>'EWM'</v>
      </c>
      <c r="AH126" s="580">
        <f t="shared" si="69"/>
        <v>0.11</v>
      </c>
      <c r="AI126" s="355">
        <f t="shared" si="71"/>
        <v>1</v>
      </c>
      <c r="AJ126" s="239" t="str">
        <f t="shared" si="87"/>
        <v>'A'</v>
      </c>
      <c r="AK126" s="355">
        <f t="shared" si="72"/>
        <v>10</v>
      </c>
      <c r="AL126" s="268">
        <f t="shared" si="88"/>
        <v>120</v>
      </c>
      <c r="AM126" s="357">
        <f t="shared" si="89"/>
        <v>5.37</v>
      </c>
      <c r="AN126" s="357">
        <f t="shared" si="90"/>
        <v>11.9</v>
      </c>
      <c r="AO126" s="355">
        <f t="shared" si="58"/>
        <v>2.4</v>
      </c>
      <c r="AP126" s="355">
        <f t="shared" si="91"/>
        <v>13</v>
      </c>
      <c r="AQ126" s="355">
        <v>0</v>
      </c>
      <c r="AR126" s="355">
        <v>15</v>
      </c>
      <c r="AS126" s="355">
        <f t="shared" si="60"/>
        <v>2.4</v>
      </c>
      <c r="AT126" s="355">
        <v>0</v>
      </c>
      <c r="AU126" s="355">
        <v>0</v>
      </c>
      <c r="AV126" s="239">
        <f t="shared" si="92"/>
        <v>120</v>
      </c>
      <c r="AW126" s="355">
        <f t="shared" si="93"/>
        <v>0.46</v>
      </c>
      <c r="AX126" s="355" t="s">
        <v>14</v>
      </c>
      <c r="AY126" s="355" t="s">
        <v>15</v>
      </c>
      <c r="AZ126" s="355" t="s">
        <v>14</v>
      </c>
      <c r="BA126" s="355" t="s">
        <v>15</v>
      </c>
      <c r="BB126" s="355">
        <v>0</v>
      </c>
      <c r="BC126" s="355">
        <v>0</v>
      </c>
      <c r="BD126" s="355">
        <f t="shared" si="73"/>
        <v>1</v>
      </c>
      <c r="BE126" s="355">
        <f t="shared" si="94"/>
        <v>0</v>
      </c>
      <c r="BF126" s="355">
        <f t="shared" si="95"/>
        <v>11200</v>
      </c>
      <c r="BG126" s="355">
        <v>1</v>
      </c>
      <c r="BH126" s="355">
        <v>1</v>
      </c>
      <c r="BI126" s="355">
        <v>1</v>
      </c>
      <c r="BJ126" s="355"/>
      <c r="BK126" s="355">
        <v>1</v>
      </c>
      <c r="BL126" s="355">
        <v>1</v>
      </c>
      <c r="BM126" s="355">
        <f t="shared" si="96"/>
        <v>400</v>
      </c>
      <c r="BN126" s="355">
        <f t="shared" si="66"/>
        <v>11200</v>
      </c>
      <c r="BO126" s="355">
        <v>0</v>
      </c>
    </row>
    <row r="127" spans="1:67" s="352" customFormat="1" ht="12" customHeight="1" x14ac:dyDescent="0.2">
      <c r="A127" s="345" t="str">
        <f t="shared" si="81"/>
        <v>610412014</v>
      </c>
      <c r="B127" s="346">
        <v>6.1</v>
      </c>
      <c r="C127" s="347" t="s">
        <v>252</v>
      </c>
      <c r="D127" s="346" t="s">
        <v>181</v>
      </c>
      <c r="E127" s="348">
        <v>4</v>
      </c>
      <c r="F127" s="349">
        <v>1.35</v>
      </c>
      <c r="G127" s="346" t="s">
        <v>203</v>
      </c>
      <c r="H127" s="346">
        <f>'Wind Conditions'!$C$37</f>
        <v>34.9</v>
      </c>
      <c r="I127" s="477">
        <f>'Wind Conditions'!$D$40</f>
        <v>0.11573065902578797</v>
      </c>
      <c r="J127" s="350">
        <f>'Wind Conditions'!$C$41</f>
        <v>0.11</v>
      </c>
      <c r="K127" s="346" t="str">
        <f t="shared" si="77"/>
        <v>B</v>
      </c>
      <c r="L127" s="351">
        <f>L126</f>
        <v>120</v>
      </c>
      <c r="M127" s="556">
        <f>0</f>
        <v>0</v>
      </c>
      <c r="N127" s="562" t="s">
        <v>206</v>
      </c>
      <c r="O127" s="264">
        <f>VLOOKUP(MOD(180-$L127,360),'Wave and Current Conditions'!$G$33:$I$44,2,TRUE)</f>
        <v>5.37</v>
      </c>
      <c r="P127" s="264">
        <f>VLOOKUP(MOD(180-$L127,360),'Wave and Current Conditions'!$G$33:$I$44,3,TRUE)</f>
        <v>11.9</v>
      </c>
      <c r="Q127" s="258">
        <f t="shared" si="78"/>
        <v>14</v>
      </c>
      <c r="R127" s="346">
        <f t="shared" si="82"/>
        <v>120</v>
      </c>
      <c r="S127" s="570" t="s">
        <v>205</v>
      </c>
      <c r="T127" s="352">
        <f t="shared" si="83"/>
        <v>120</v>
      </c>
      <c r="U127" s="353">
        <f>'Wave and Current Conditions'!$D$100</f>
        <v>0.46</v>
      </c>
      <c r="V127" s="346">
        <v>400</v>
      </c>
      <c r="W127" s="346">
        <v>10800</v>
      </c>
      <c r="X127" s="349">
        <v>0.01</v>
      </c>
      <c r="Y127" s="354"/>
      <c r="Z127" s="355"/>
      <c r="AA127" s="355"/>
      <c r="AB127" s="239" t="str">
        <f t="shared" si="84"/>
        <v>'610412014'</v>
      </c>
      <c r="AC127" s="356" t="str">
        <f t="shared" si="70"/>
        <v>'PAR'</v>
      </c>
      <c r="AD127" s="355">
        <f t="shared" si="85"/>
        <v>120</v>
      </c>
      <c r="AE127" s="355">
        <f t="shared" si="86"/>
        <v>34.9</v>
      </c>
      <c r="AF127" s="590">
        <f t="shared" si="67"/>
        <v>4.0389999999999997</v>
      </c>
      <c r="AG127" s="587" t="str">
        <f t="shared" si="68"/>
        <v>'EWM'</v>
      </c>
      <c r="AH127" s="580">
        <f t="shared" si="69"/>
        <v>0.11</v>
      </c>
      <c r="AI127" s="355">
        <f t="shared" si="71"/>
        <v>1</v>
      </c>
      <c r="AJ127" s="239" t="str">
        <f t="shared" si="87"/>
        <v>'B'</v>
      </c>
      <c r="AK127" s="355">
        <f t="shared" si="72"/>
        <v>10</v>
      </c>
      <c r="AL127" s="268">
        <f t="shared" si="88"/>
        <v>120</v>
      </c>
      <c r="AM127" s="357">
        <f t="shared" si="89"/>
        <v>5.37</v>
      </c>
      <c r="AN127" s="357">
        <f t="shared" si="90"/>
        <v>11.9</v>
      </c>
      <c r="AO127" s="355">
        <f t="shared" si="58"/>
        <v>2.4</v>
      </c>
      <c r="AP127" s="355">
        <f t="shared" si="91"/>
        <v>14</v>
      </c>
      <c r="AQ127" s="355">
        <v>0</v>
      </c>
      <c r="AR127" s="355">
        <v>15</v>
      </c>
      <c r="AS127" s="355">
        <f t="shared" si="60"/>
        <v>2.4</v>
      </c>
      <c r="AT127" s="355">
        <v>0</v>
      </c>
      <c r="AU127" s="355">
        <v>0</v>
      </c>
      <c r="AV127" s="239">
        <f t="shared" si="92"/>
        <v>120</v>
      </c>
      <c r="AW127" s="355">
        <f t="shared" si="93"/>
        <v>0.46</v>
      </c>
      <c r="AX127" s="355" t="s">
        <v>14</v>
      </c>
      <c r="AY127" s="355" t="s">
        <v>15</v>
      </c>
      <c r="AZ127" s="355" t="s">
        <v>14</v>
      </c>
      <c r="BA127" s="355" t="s">
        <v>15</v>
      </c>
      <c r="BB127" s="355">
        <v>0</v>
      </c>
      <c r="BC127" s="355">
        <v>0</v>
      </c>
      <c r="BD127" s="355">
        <f t="shared" si="73"/>
        <v>1</v>
      </c>
      <c r="BE127" s="355">
        <f t="shared" si="94"/>
        <v>0</v>
      </c>
      <c r="BF127" s="355">
        <f t="shared" si="95"/>
        <v>11200</v>
      </c>
      <c r="BG127" s="355">
        <v>1</v>
      </c>
      <c r="BH127" s="355">
        <v>1</v>
      </c>
      <c r="BI127" s="355">
        <v>1</v>
      </c>
      <c r="BJ127" s="355"/>
      <c r="BK127" s="355">
        <v>1</v>
      </c>
      <c r="BL127" s="355">
        <v>1</v>
      </c>
      <c r="BM127" s="355">
        <f t="shared" si="96"/>
        <v>400</v>
      </c>
      <c r="BN127" s="355">
        <f t="shared" si="66"/>
        <v>11200</v>
      </c>
      <c r="BO127" s="355">
        <v>0</v>
      </c>
    </row>
    <row r="128" spans="1:67" s="359" customFormat="1" ht="12" customHeight="1" x14ac:dyDescent="0.2">
      <c r="A128" s="345" t="str">
        <f t="shared" si="81"/>
        <v>610412015</v>
      </c>
      <c r="B128" s="346">
        <v>6.1</v>
      </c>
      <c r="C128" s="347" t="s">
        <v>252</v>
      </c>
      <c r="D128" s="346" t="s">
        <v>181</v>
      </c>
      <c r="E128" s="348">
        <v>4</v>
      </c>
      <c r="F128" s="349">
        <v>1.35</v>
      </c>
      <c r="G128" s="346" t="s">
        <v>203</v>
      </c>
      <c r="H128" s="346">
        <f>'Wind Conditions'!$C$37</f>
        <v>34.9</v>
      </c>
      <c r="I128" s="477">
        <f>'Wind Conditions'!$D$40</f>
        <v>0.11573065902578797</v>
      </c>
      <c r="J128" s="350">
        <f>'Wind Conditions'!$C$41</f>
        <v>0.11</v>
      </c>
      <c r="K128" s="346" t="str">
        <f t="shared" si="77"/>
        <v>C</v>
      </c>
      <c r="L128" s="351">
        <f t="shared" ref="L128:L131" si="101">L127</f>
        <v>120</v>
      </c>
      <c r="M128" s="556">
        <f>0</f>
        <v>0</v>
      </c>
      <c r="N128" s="562" t="s">
        <v>206</v>
      </c>
      <c r="O128" s="264">
        <f>VLOOKUP(MOD(180-$L128,360),'Wave and Current Conditions'!$G$33:$I$44,2,TRUE)</f>
        <v>5.37</v>
      </c>
      <c r="P128" s="264">
        <f>VLOOKUP(MOD(180-$L128,360),'Wave and Current Conditions'!$G$33:$I$44,3,TRUE)</f>
        <v>11.9</v>
      </c>
      <c r="Q128" s="258">
        <f t="shared" si="78"/>
        <v>15</v>
      </c>
      <c r="R128" s="346">
        <f t="shared" si="82"/>
        <v>120</v>
      </c>
      <c r="S128" s="570" t="s">
        <v>205</v>
      </c>
      <c r="T128" s="352">
        <f t="shared" si="83"/>
        <v>120</v>
      </c>
      <c r="U128" s="353">
        <f>'Wave and Current Conditions'!$D$100</f>
        <v>0.46</v>
      </c>
      <c r="V128" s="346">
        <v>400</v>
      </c>
      <c r="W128" s="346">
        <v>10800</v>
      </c>
      <c r="X128" s="349">
        <v>0.01</v>
      </c>
      <c r="Y128" s="354"/>
      <c r="Z128" s="358"/>
      <c r="AA128" s="358"/>
      <c r="AB128" s="239" t="str">
        <f t="shared" si="84"/>
        <v>'610412015'</v>
      </c>
      <c r="AC128" s="356" t="str">
        <f t="shared" si="70"/>
        <v>'PAR'</v>
      </c>
      <c r="AD128" s="355">
        <f t="shared" si="85"/>
        <v>120</v>
      </c>
      <c r="AE128" s="355">
        <f t="shared" si="86"/>
        <v>34.9</v>
      </c>
      <c r="AF128" s="590">
        <f t="shared" si="67"/>
        <v>4.0389999999999997</v>
      </c>
      <c r="AG128" s="587" t="str">
        <f t="shared" si="68"/>
        <v>'EWM'</v>
      </c>
      <c r="AH128" s="580">
        <f t="shared" si="69"/>
        <v>0.11</v>
      </c>
      <c r="AI128" s="355">
        <f t="shared" si="71"/>
        <v>1</v>
      </c>
      <c r="AJ128" s="239" t="str">
        <f t="shared" si="87"/>
        <v>'C'</v>
      </c>
      <c r="AK128" s="355">
        <f t="shared" si="72"/>
        <v>10</v>
      </c>
      <c r="AL128" s="268">
        <f t="shared" si="88"/>
        <v>120</v>
      </c>
      <c r="AM128" s="357">
        <f t="shared" si="89"/>
        <v>5.37</v>
      </c>
      <c r="AN128" s="357">
        <f t="shared" si="90"/>
        <v>11.9</v>
      </c>
      <c r="AO128" s="355">
        <f t="shared" si="58"/>
        <v>2.4</v>
      </c>
      <c r="AP128" s="355">
        <f t="shared" si="91"/>
        <v>15</v>
      </c>
      <c r="AQ128" s="355">
        <v>0</v>
      </c>
      <c r="AR128" s="355">
        <v>15</v>
      </c>
      <c r="AS128" s="355">
        <f t="shared" si="60"/>
        <v>2.4</v>
      </c>
      <c r="AT128" s="355">
        <v>0</v>
      </c>
      <c r="AU128" s="355">
        <v>0</v>
      </c>
      <c r="AV128" s="239">
        <f t="shared" si="92"/>
        <v>120</v>
      </c>
      <c r="AW128" s="355">
        <f t="shared" si="93"/>
        <v>0.46</v>
      </c>
      <c r="AX128" s="355" t="s">
        <v>14</v>
      </c>
      <c r="AY128" s="355" t="s">
        <v>15</v>
      </c>
      <c r="AZ128" s="355" t="s">
        <v>14</v>
      </c>
      <c r="BA128" s="355" t="s">
        <v>15</v>
      </c>
      <c r="BB128" s="355">
        <v>0</v>
      </c>
      <c r="BC128" s="355">
        <v>0</v>
      </c>
      <c r="BD128" s="355">
        <f t="shared" si="73"/>
        <v>1</v>
      </c>
      <c r="BE128" s="355">
        <f t="shared" si="94"/>
        <v>0</v>
      </c>
      <c r="BF128" s="355">
        <f t="shared" si="95"/>
        <v>11200</v>
      </c>
      <c r="BG128" s="355">
        <v>1</v>
      </c>
      <c r="BH128" s="355">
        <v>1</v>
      </c>
      <c r="BI128" s="355">
        <v>1</v>
      </c>
      <c r="BJ128" s="355"/>
      <c r="BK128" s="355">
        <v>1</v>
      </c>
      <c r="BL128" s="355">
        <v>1</v>
      </c>
      <c r="BM128" s="355">
        <f t="shared" si="96"/>
        <v>400</v>
      </c>
      <c r="BN128" s="355">
        <f t="shared" si="66"/>
        <v>11200</v>
      </c>
      <c r="BO128" s="355">
        <v>0</v>
      </c>
    </row>
    <row r="129" spans="1:67" s="352" customFormat="1" ht="12" customHeight="1" x14ac:dyDescent="0.2">
      <c r="A129" s="345" t="str">
        <f t="shared" si="81"/>
        <v>610412016</v>
      </c>
      <c r="B129" s="346">
        <v>6.1</v>
      </c>
      <c r="C129" s="347" t="s">
        <v>252</v>
      </c>
      <c r="D129" s="346" t="s">
        <v>181</v>
      </c>
      <c r="E129" s="348">
        <v>4</v>
      </c>
      <c r="F129" s="349">
        <v>1.35</v>
      </c>
      <c r="G129" s="346" t="s">
        <v>203</v>
      </c>
      <c r="H129" s="346">
        <f>'Wind Conditions'!$C$37</f>
        <v>34.9</v>
      </c>
      <c r="I129" s="477">
        <f>'Wind Conditions'!$D$40</f>
        <v>0.11573065902578797</v>
      </c>
      <c r="J129" s="350">
        <f>'Wind Conditions'!$C$41</f>
        <v>0.11</v>
      </c>
      <c r="K129" s="346" t="str">
        <f t="shared" si="77"/>
        <v>D</v>
      </c>
      <c r="L129" s="351">
        <f t="shared" si="101"/>
        <v>120</v>
      </c>
      <c r="M129" s="556">
        <f>0</f>
        <v>0</v>
      </c>
      <c r="N129" s="562" t="s">
        <v>206</v>
      </c>
      <c r="O129" s="264">
        <f>VLOOKUP(MOD(180-$L129,360),'Wave and Current Conditions'!$G$33:$I$44,2,TRUE)</f>
        <v>5.37</v>
      </c>
      <c r="P129" s="264">
        <f>VLOOKUP(MOD(180-$L129,360),'Wave and Current Conditions'!$G$33:$I$44,3,TRUE)</f>
        <v>11.9</v>
      </c>
      <c r="Q129" s="258">
        <f t="shared" si="78"/>
        <v>16</v>
      </c>
      <c r="R129" s="346">
        <f t="shared" si="82"/>
        <v>120</v>
      </c>
      <c r="S129" s="570" t="s">
        <v>205</v>
      </c>
      <c r="T129" s="352">
        <f t="shared" si="83"/>
        <v>120</v>
      </c>
      <c r="U129" s="353">
        <f>'Wave and Current Conditions'!$D$100</f>
        <v>0.46</v>
      </c>
      <c r="V129" s="346">
        <v>400</v>
      </c>
      <c r="W129" s="346">
        <v>10800</v>
      </c>
      <c r="X129" s="349">
        <v>0.01</v>
      </c>
      <c r="Y129" s="354"/>
      <c r="Z129" s="355"/>
      <c r="AA129" s="355"/>
      <c r="AB129" s="239" t="str">
        <f t="shared" si="84"/>
        <v>'610412016'</v>
      </c>
      <c r="AC129" s="356" t="str">
        <f t="shared" si="70"/>
        <v>'PAR'</v>
      </c>
      <c r="AD129" s="355">
        <f t="shared" si="85"/>
        <v>120</v>
      </c>
      <c r="AE129" s="355">
        <f t="shared" si="86"/>
        <v>34.9</v>
      </c>
      <c r="AF129" s="590">
        <f t="shared" si="67"/>
        <v>4.0389999999999997</v>
      </c>
      <c r="AG129" s="587" t="str">
        <f t="shared" si="68"/>
        <v>'EWM'</v>
      </c>
      <c r="AH129" s="580">
        <f t="shared" si="69"/>
        <v>0.11</v>
      </c>
      <c r="AI129" s="355">
        <f t="shared" si="71"/>
        <v>1</v>
      </c>
      <c r="AJ129" s="239" t="str">
        <f t="shared" si="87"/>
        <v>'D'</v>
      </c>
      <c r="AK129" s="355">
        <f t="shared" si="72"/>
        <v>10</v>
      </c>
      <c r="AL129" s="268">
        <f t="shared" si="88"/>
        <v>120</v>
      </c>
      <c r="AM129" s="357">
        <f t="shared" si="89"/>
        <v>5.37</v>
      </c>
      <c r="AN129" s="357">
        <f t="shared" si="90"/>
        <v>11.9</v>
      </c>
      <c r="AO129" s="355">
        <f t="shared" si="58"/>
        <v>2.4</v>
      </c>
      <c r="AP129" s="355">
        <f t="shared" si="91"/>
        <v>16</v>
      </c>
      <c r="AQ129" s="355">
        <v>0</v>
      </c>
      <c r="AR129" s="355">
        <v>15</v>
      </c>
      <c r="AS129" s="355">
        <f t="shared" si="60"/>
        <v>2.4</v>
      </c>
      <c r="AT129" s="355">
        <v>0</v>
      </c>
      <c r="AU129" s="355">
        <v>0</v>
      </c>
      <c r="AV129" s="239">
        <f t="shared" si="92"/>
        <v>120</v>
      </c>
      <c r="AW129" s="355">
        <f t="shared" si="93"/>
        <v>0.46</v>
      </c>
      <c r="AX129" s="355" t="s">
        <v>14</v>
      </c>
      <c r="AY129" s="355" t="s">
        <v>15</v>
      </c>
      <c r="AZ129" s="355" t="s">
        <v>14</v>
      </c>
      <c r="BA129" s="355" t="s">
        <v>15</v>
      </c>
      <c r="BB129" s="355">
        <v>0</v>
      </c>
      <c r="BC129" s="355">
        <v>0</v>
      </c>
      <c r="BD129" s="355">
        <f t="shared" si="73"/>
        <v>1</v>
      </c>
      <c r="BE129" s="355">
        <f t="shared" si="94"/>
        <v>0</v>
      </c>
      <c r="BF129" s="355">
        <f t="shared" si="95"/>
        <v>11200</v>
      </c>
      <c r="BG129" s="355">
        <v>1</v>
      </c>
      <c r="BH129" s="355">
        <v>1</v>
      </c>
      <c r="BI129" s="355">
        <v>1</v>
      </c>
      <c r="BJ129" s="355"/>
      <c r="BK129" s="355">
        <v>1</v>
      </c>
      <c r="BL129" s="355">
        <v>1</v>
      </c>
      <c r="BM129" s="355">
        <f t="shared" si="96"/>
        <v>400</v>
      </c>
      <c r="BN129" s="355">
        <f t="shared" si="66"/>
        <v>11200</v>
      </c>
      <c r="BO129" s="355">
        <v>0</v>
      </c>
    </row>
    <row r="130" spans="1:67" s="352" customFormat="1" ht="12" customHeight="1" x14ac:dyDescent="0.2">
      <c r="A130" s="345" t="str">
        <f t="shared" si="81"/>
        <v>610412017</v>
      </c>
      <c r="B130" s="346">
        <v>6.1</v>
      </c>
      <c r="C130" s="347" t="s">
        <v>252</v>
      </c>
      <c r="D130" s="346" t="s">
        <v>181</v>
      </c>
      <c r="E130" s="348">
        <v>4</v>
      </c>
      <c r="F130" s="349">
        <v>1.35</v>
      </c>
      <c r="G130" s="346" t="s">
        <v>203</v>
      </c>
      <c r="H130" s="346">
        <f>'Wind Conditions'!$C$37</f>
        <v>34.9</v>
      </c>
      <c r="I130" s="477">
        <f>'Wind Conditions'!$D$40</f>
        <v>0.11573065902578797</v>
      </c>
      <c r="J130" s="350">
        <f>'Wind Conditions'!$C$41</f>
        <v>0.11</v>
      </c>
      <c r="K130" s="346" t="str">
        <f t="shared" si="77"/>
        <v>E</v>
      </c>
      <c r="L130" s="351">
        <f t="shared" si="101"/>
        <v>120</v>
      </c>
      <c r="M130" s="556">
        <f>0</f>
        <v>0</v>
      </c>
      <c r="N130" s="562" t="s">
        <v>206</v>
      </c>
      <c r="O130" s="264">
        <f>VLOOKUP(MOD(180-$L130,360),'Wave and Current Conditions'!$G$33:$I$44,2,TRUE)</f>
        <v>5.37</v>
      </c>
      <c r="P130" s="264">
        <f>VLOOKUP(MOD(180-$L130,360),'Wave and Current Conditions'!$G$33:$I$44,3,TRUE)</f>
        <v>11.9</v>
      </c>
      <c r="Q130" s="258">
        <f t="shared" si="78"/>
        <v>17</v>
      </c>
      <c r="R130" s="346">
        <f t="shared" si="82"/>
        <v>120</v>
      </c>
      <c r="S130" s="570" t="s">
        <v>205</v>
      </c>
      <c r="T130" s="352">
        <f t="shared" si="83"/>
        <v>120</v>
      </c>
      <c r="U130" s="353">
        <f>'Wave and Current Conditions'!$D$100</f>
        <v>0.46</v>
      </c>
      <c r="V130" s="346">
        <v>400</v>
      </c>
      <c r="W130" s="346">
        <v>10800</v>
      </c>
      <c r="X130" s="349">
        <v>0.01</v>
      </c>
      <c r="Y130" s="354"/>
      <c r="Z130" s="355"/>
      <c r="AA130" s="355"/>
      <c r="AB130" s="239" t="str">
        <f t="shared" si="84"/>
        <v>'610412017'</v>
      </c>
      <c r="AC130" s="356" t="str">
        <f t="shared" si="70"/>
        <v>'PAR'</v>
      </c>
      <c r="AD130" s="355">
        <f t="shared" si="85"/>
        <v>120</v>
      </c>
      <c r="AE130" s="355">
        <f t="shared" si="86"/>
        <v>34.9</v>
      </c>
      <c r="AF130" s="590">
        <f t="shared" si="67"/>
        <v>4.0389999999999997</v>
      </c>
      <c r="AG130" s="587" t="str">
        <f t="shared" si="68"/>
        <v>'EWM'</v>
      </c>
      <c r="AH130" s="580">
        <f t="shared" si="69"/>
        <v>0.11</v>
      </c>
      <c r="AI130" s="355">
        <f t="shared" si="71"/>
        <v>1</v>
      </c>
      <c r="AJ130" s="239" t="str">
        <f t="shared" si="87"/>
        <v>'E'</v>
      </c>
      <c r="AK130" s="355">
        <f t="shared" si="72"/>
        <v>10</v>
      </c>
      <c r="AL130" s="268">
        <f t="shared" si="88"/>
        <v>120</v>
      </c>
      <c r="AM130" s="357">
        <f t="shared" si="89"/>
        <v>5.37</v>
      </c>
      <c r="AN130" s="357">
        <f t="shared" si="90"/>
        <v>11.9</v>
      </c>
      <c r="AO130" s="355">
        <f t="shared" si="58"/>
        <v>2.4</v>
      </c>
      <c r="AP130" s="355">
        <f t="shared" si="91"/>
        <v>17</v>
      </c>
      <c r="AQ130" s="355">
        <v>0</v>
      </c>
      <c r="AR130" s="355">
        <v>15</v>
      </c>
      <c r="AS130" s="355">
        <f t="shared" si="60"/>
        <v>2.4</v>
      </c>
      <c r="AT130" s="355">
        <v>0</v>
      </c>
      <c r="AU130" s="355">
        <v>0</v>
      </c>
      <c r="AV130" s="239">
        <f t="shared" si="92"/>
        <v>120</v>
      </c>
      <c r="AW130" s="355">
        <f t="shared" si="93"/>
        <v>0.46</v>
      </c>
      <c r="AX130" s="355" t="s">
        <v>14</v>
      </c>
      <c r="AY130" s="355" t="s">
        <v>15</v>
      </c>
      <c r="AZ130" s="355" t="s">
        <v>14</v>
      </c>
      <c r="BA130" s="355" t="s">
        <v>15</v>
      </c>
      <c r="BB130" s="355">
        <v>0</v>
      </c>
      <c r="BC130" s="355">
        <v>0</v>
      </c>
      <c r="BD130" s="355">
        <f t="shared" si="73"/>
        <v>1</v>
      </c>
      <c r="BE130" s="355">
        <f t="shared" si="94"/>
        <v>0</v>
      </c>
      <c r="BF130" s="355">
        <f t="shared" si="95"/>
        <v>11200</v>
      </c>
      <c r="BG130" s="355">
        <v>1</v>
      </c>
      <c r="BH130" s="355">
        <v>1</v>
      </c>
      <c r="BI130" s="355">
        <v>1</v>
      </c>
      <c r="BJ130" s="355"/>
      <c r="BK130" s="355">
        <v>1</v>
      </c>
      <c r="BL130" s="355">
        <v>1</v>
      </c>
      <c r="BM130" s="355">
        <f t="shared" si="96"/>
        <v>400</v>
      </c>
      <c r="BN130" s="355">
        <f t="shared" si="66"/>
        <v>11200</v>
      </c>
      <c r="BO130" s="355">
        <v>0</v>
      </c>
    </row>
    <row r="131" spans="1:67" s="364" customFormat="1" ht="12" customHeight="1" thickBot="1" x14ac:dyDescent="0.25">
      <c r="A131" s="345" t="str">
        <f t="shared" si="81"/>
        <v>610412018</v>
      </c>
      <c r="B131" s="346">
        <v>6.1</v>
      </c>
      <c r="C131" s="347" t="s">
        <v>252</v>
      </c>
      <c r="D131" s="346" t="s">
        <v>181</v>
      </c>
      <c r="E131" s="348">
        <v>4</v>
      </c>
      <c r="F131" s="349">
        <v>1.35</v>
      </c>
      <c r="G131" s="346" t="s">
        <v>203</v>
      </c>
      <c r="H131" s="346">
        <f>'Wind Conditions'!$C$37</f>
        <v>34.9</v>
      </c>
      <c r="I131" s="477">
        <f>'Wind Conditions'!$D$40</f>
        <v>0.11573065902578797</v>
      </c>
      <c r="J131" s="350">
        <f>'Wind Conditions'!$C$41</f>
        <v>0.11</v>
      </c>
      <c r="K131" s="363" t="str">
        <f t="shared" si="77"/>
        <v>F</v>
      </c>
      <c r="L131" s="351">
        <f t="shared" si="101"/>
        <v>120</v>
      </c>
      <c r="M131" s="556">
        <f>0</f>
        <v>0</v>
      </c>
      <c r="N131" s="564" t="s">
        <v>206</v>
      </c>
      <c r="O131" s="264">
        <f>VLOOKUP(MOD(180-$L131,360),'Wave and Current Conditions'!$G$33:$I$44,2,TRUE)</f>
        <v>5.37</v>
      </c>
      <c r="P131" s="264">
        <f>VLOOKUP(MOD(180-$L131,360),'Wave and Current Conditions'!$G$33:$I$44,3,TRUE)</f>
        <v>11.9</v>
      </c>
      <c r="Q131" s="258">
        <f t="shared" si="78"/>
        <v>18</v>
      </c>
      <c r="R131" s="363">
        <f t="shared" si="82"/>
        <v>120</v>
      </c>
      <c r="S131" s="570" t="s">
        <v>205</v>
      </c>
      <c r="T131" s="364">
        <f t="shared" si="83"/>
        <v>120</v>
      </c>
      <c r="U131" s="353">
        <f>'Wave and Current Conditions'!$D$100</f>
        <v>0.46</v>
      </c>
      <c r="V131" s="346">
        <v>400</v>
      </c>
      <c r="W131" s="346">
        <v>10800</v>
      </c>
      <c r="X131" s="365">
        <v>0.01</v>
      </c>
      <c r="Y131" s="366"/>
      <c r="Z131" s="367"/>
      <c r="AA131" s="367"/>
      <c r="AB131" s="239" t="str">
        <f t="shared" si="84"/>
        <v>'610412018'</v>
      </c>
      <c r="AC131" s="356" t="str">
        <f t="shared" si="70"/>
        <v>'PAR'</v>
      </c>
      <c r="AD131" s="355">
        <f t="shared" si="85"/>
        <v>120</v>
      </c>
      <c r="AE131" s="355">
        <f t="shared" si="86"/>
        <v>34.9</v>
      </c>
      <c r="AF131" s="590">
        <f t="shared" si="67"/>
        <v>4.0389999999999997</v>
      </c>
      <c r="AG131" s="587" t="str">
        <f t="shared" si="68"/>
        <v>'EWM'</v>
      </c>
      <c r="AH131" s="580">
        <f t="shared" si="69"/>
        <v>0.11</v>
      </c>
      <c r="AI131" s="355">
        <f t="shared" si="71"/>
        <v>1</v>
      </c>
      <c r="AJ131" s="239" t="str">
        <f t="shared" si="87"/>
        <v>'F'</v>
      </c>
      <c r="AK131" s="355">
        <f t="shared" si="72"/>
        <v>10</v>
      </c>
      <c r="AL131" s="268">
        <f t="shared" si="88"/>
        <v>120</v>
      </c>
      <c r="AM131" s="357">
        <f t="shared" si="89"/>
        <v>5.37</v>
      </c>
      <c r="AN131" s="357">
        <f t="shared" si="90"/>
        <v>11.9</v>
      </c>
      <c r="AO131" s="355">
        <f t="shared" si="58"/>
        <v>2.4</v>
      </c>
      <c r="AP131" s="355">
        <f t="shared" si="91"/>
        <v>18</v>
      </c>
      <c r="AQ131" s="355">
        <v>0</v>
      </c>
      <c r="AR131" s="355">
        <v>15</v>
      </c>
      <c r="AS131" s="355">
        <f t="shared" si="60"/>
        <v>2.4</v>
      </c>
      <c r="AT131" s="355">
        <v>0</v>
      </c>
      <c r="AU131" s="355">
        <v>0</v>
      </c>
      <c r="AV131" s="239">
        <f t="shared" si="92"/>
        <v>120</v>
      </c>
      <c r="AW131" s="355">
        <f t="shared" si="93"/>
        <v>0.46</v>
      </c>
      <c r="AX131" s="355" t="s">
        <v>14</v>
      </c>
      <c r="AY131" s="355" t="s">
        <v>15</v>
      </c>
      <c r="AZ131" s="355" t="s">
        <v>14</v>
      </c>
      <c r="BA131" s="355" t="s">
        <v>15</v>
      </c>
      <c r="BB131" s="355">
        <v>0</v>
      </c>
      <c r="BC131" s="355">
        <v>0</v>
      </c>
      <c r="BD131" s="355">
        <f t="shared" si="73"/>
        <v>1</v>
      </c>
      <c r="BE131" s="355">
        <f t="shared" si="94"/>
        <v>0</v>
      </c>
      <c r="BF131" s="355">
        <f t="shared" si="95"/>
        <v>11200</v>
      </c>
      <c r="BG131" s="355">
        <v>1</v>
      </c>
      <c r="BH131" s="355">
        <v>1</v>
      </c>
      <c r="BI131" s="355">
        <v>1</v>
      </c>
      <c r="BJ131" s="355"/>
      <c r="BK131" s="355">
        <v>1</v>
      </c>
      <c r="BL131" s="355">
        <v>1</v>
      </c>
      <c r="BM131" s="355">
        <f t="shared" si="96"/>
        <v>400</v>
      </c>
      <c r="BN131" s="355">
        <f t="shared" si="66"/>
        <v>11200</v>
      </c>
      <c r="BO131" s="355">
        <v>0</v>
      </c>
    </row>
    <row r="132" spans="1:67" s="352" customFormat="1" ht="12" customHeight="1" x14ac:dyDescent="0.2">
      <c r="A132" s="345" t="str">
        <f t="shared" si="81"/>
        <v>610503001</v>
      </c>
      <c r="B132" s="346">
        <v>6.1</v>
      </c>
      <c r="C132" s="347" t="s">
        <v>252</v>
      </c>
      <c r="D132" s="346" t="s">
        <v>181</v>
      </c>
      <c r="E132" s="368">
        <v>5</v>
      </c>
      <c r="F132" s="349">
        <v>1.35</v>
      </c>
      <c r="G132" s="346" t="s">
        <v>203</v>
      </c>
      <c r="H132" s="346">
        <f>'Wind Conditions'!$C$37</f>
        <v>34.9</v>
      </c>
      <c r="I132" s="477">
        <f>'Wind Conditions'!$D$40</f>
        <v>0.11573065902578797</v>
      </c>
      <c r="J132" s="350">
        <f>'Wind Conditions'!$C$41</f>
        <v>0.11</v>
      </c>
      <c r="K132" s="346" t="str">
        <f t="shared" si="77"/>
        <v>A</v>
      </c>
      <c r="L132" s="351">
        <f>'Wave and Current Conditions'!$D$84</f>
        <v>30</v>
      </c>
      <c r="M132" s="556">
        <f>0</f>
        <v>0</v>
      </c>
      <c r="N132" s="562" t="s">
        <v>206</v>
      </c>
      <c r="O132" s="264">
        <f>VLOOKUP(MOD(180-$L132,360),'Wave and Current Conditions'!$G$33:$I$44,2,TRUE)</f>
        <v>5.37</v>
      </c>
      <c r="P132" s="264">
        <f>VLOOKUP(MOD(180-$L132,360),'Wave and Current Conditions'!$G$33:$I$44,3,TRUE)</f>
        <v>11.9</v>
      </c>
      <c r="Q132" s="258">
        <f t="shared" si="78"/>
        <v>1</v>
      </c>
      <c r="R132" s="346">
        <f t="shared" si="82"/>
        <v>30</v>
      </c>
      <c r="S132" s="570" t="s">
        <v>205</v>
      </c>
      <c r="T132" s="352">
        <f t="shared" si="83"/>
        <v>30</v>
      </c>
      <c r="U132" s="353">
        <f>'Wave and Current Conditions'!$D$100</f>
        <v>0.46</v>
      </c>
      <c r="V132" s="346">
        <v>400</v>
      </c>
      <c r="W132" s="346">
        <v>10800</v>
      </c>
      <c r="X132" s="349">
        <v>0.01</v>
      </c>
      <c r="Y132" s="354"/>
      <c r="Z132" s="355"/>
      <c r="AA132" s="355"/>
      <c r="AB132" s="239" t="str">
        <f t="shared" si="84"/>
        <v>'610503001'</v>
      </c>
      <c r="AC132" s="356" t="str">
        <f t="shared" si="70"/>
        <v>'PAR'</v>
      </c>
      <c r="AD132" s="355">
        <f t="shared" si="85"/>
        <v>30</v>
      </c>
      <c r="AE132" s="355">
        <f t="shared" si="86"/>
        <v>34.9</v>
      </c>
      <c r="AF132" s="590">
        <f t="shared" si="67"/>
        <v>4.0389999999999997</v>
      </c>
      <c r="AG132" s="587" t="str">
        <f t="shared" si="68"/>
        <v>'EWM'</v>
      </c>
      <c r="AH132" s="580">
        <f t="shared" si="69"/>
        <v>0.11</v>
      </c>
      <c r="AI132" s="355">
        <f t="shared" si="71"/>
        <v>1</v>
      </c>
      <c r="AJ132" s="239" t="str">
        <f t="shared" si="87"/>
        <v>'A'</v>
      </c>
      <c r="AK132" s="355">
        <f t="shared" si="72"/>
        <v>10</v>
      </c>
      <c r="AL132" s="268">
        <f t="shared" si="88"/>
        <v>30</v>
      </c>
      <c r="AM132" s="357">
        <f t="shared" si="89"/>
        <v>5.37</v>
      </c>
      <c r="AN132" s="357">
        <f t="shared" si="90"/>
        <v>11.9</v>
      </c>
      <c r="AO132" s="355">
        <f t="shared" si="58"/>
        <v>2.4</v>
      </c>
      <c r="AP132" s="355">
        <f t="shared" si="91"/>
        <v>1</v>
      </c>
      <c r="AQ132" s="355">
        <v>0</v>
      </c>
      <c r="AR132" s="355">
        <v>15</v>
      </c>
      <c r="AS132" s="355">
        <f t="shared" si="60"/>
        <v>2.4</v>
      </c>
      <c r="AT132" s="355">
        <v>0</v>
      </c>
      <c r="AU132" s="355">
        <v>0</v>
      </c>
      <c r="AV132" s="239">
        <f t="shared" si="92"/>
        <v>30</v>
      </c>
      <c r="AW132" s="355">
        <f t="shared" si="93"/>
        <v>0.46</v>
      </c>
      <c r="AX132" s="355" t="s">
        <v>14</v>
      </c>
      <c r="AY132" s="355" t="s">
        <v>15</v>
      </c>
      <c r="AZ132" s="355" t="s">
        <v>14</v>
      </c>
      <c r="BA132" s="355" t="s">
        <v>15</v>
      </c>
      <c r="BB132" s="355">
        <v>0</v>
      </c>
      <c r="BC132" s="355">
        <v>0</v>
      </c>
      <c r="BD132" s="355">
        <f t="shared" si="73"/>
        <v>1</v>
      </c>
      <c r="BE132" s="355">
        <f t="shared" si="94"/>
        <v>0</v>
      </c>
      <c r="BF132" s="355">
        <f t="shared" si="95"/>
        <v>11200</v>
      </c>
      <c r="BG132" s="355">
        <v>1</v>
      </c>
      <c r="BH132" s="355">
        <v>1</v>
      </c>
      <c r="BI132" s="355">
        <v>1</v>
      </c>
      <c r="BJ132" s="355"/>
      <c r="BK132" s="355">
        <v>1</v>
      </c>
      <c r="BL132" s="355">
        <v>1</v>
      </c>
      <c r="BM132" s="355">
        <f t="shared" si="96"/>
        <v>400</v>
      </c>
      <c r="BN132" s="355">
        <f t="shared" si="66"/>
        <v>11200</v>
      </c>
      <c r="BO132" s="355">
        <v>0</v>
      </c>
    </row>
    <row r="133" spans="1:67" s="352" customFormat="1" ht="12" customHeight="1" x14ac:dyDescent="0.2">
      <c r="A133" s="345" t="str">
        <f t="shared" si="81"/>
        <v>610503002</v>
      </c>
      <c r="B133" s="346">
        <v>6.1</v>
      </c>
      <c r="C133" s="347" t="s">
        <v>252</v>
      </c>
      <c r="D133" s="346" t="s">
        <v>181</v>
      </c>
      <c r="E133" s="368">
        <v>5</v>
      </c>
      <c r="F133" s="349">
        <v>1.35</v>
      </c>
      <c r="G133" s="346" t="s">
        <v>203</v>
      </c>
      <c r="H133" s="346">
        <f>'Wind Conditions'!$C$37</f>
        <v>34.9</v>
      </c>
      <c r="I133" s="477">
        <f>'Wind Conditions'!$D$40</f>
        <v>0.11573065902578797</v>
      </c>
      <c r="J133" s="350">
        <f>'Wind Conditions'!$C$41</f>
        <v>0.11</v>
      </c>
      <c r="K133" s="346" t="str">
        <f t="shared" si="77"/>
        <v>B</v>
      </c>
      <c r="L133" s="351">
        <f>L132</f>
        <v>30</v>
      </c>
      <c r="M133" s="556">
        <f>0</f>
        <v>0</v>
      </c>
      <c r="N133" s="562" t="s">
        <v>206</v>
      </c>
      <c r="O133" s="264">
        <f>VLOOKUP(MOD(180-$L133,360),'Wave and Current Conditions'!$G$33:$I$44,2,TRUE)</f>
        <v>5.37</v>
      </c>
      <c r="P133" s="264">
        <f>VLOOKUP(MOD(180-$L133,360),'Wave and Current Conditions'!$G$33:$I$44,3,TRUE)</f>
        <v>11.9</v>
      </c>
      <c r="Q133" s="258">
        <f t="shared" si="78"/>
        <v>2</v>
      </c>
      <c r="R133" s="346">
        <f t="shared" si="82"/>
        <v>30</v>
      </c>
      <c r="S133" s="570" t="s">
        <v>205</v>
      </c>
      <c r="T133" s="352">
        <f t="shared" si="83"/>
        <v>30</v>
      </c>
      <c r="U133" s="353">
        <f>'Wave and Current Conditions'!$D$100</f>
        <v>0.46</v>
      </c>
      <c r="V133" s="346">
        <v>400</v>
      </c>
      <c r="W133" s="346">
        <v>10800</v>
      </c>
      <c r="X133" s="349">
        <v>0.01</v>
      </c>
      <c r="Y133" s="354"/>
      <c r="Z133" s="355"/>
      <c r="AA133" s="355"/>
      <c r="AB133" s="239" t="str">
        <f t="shared" si="84"/>
        <v>'610503002'</v>
      </c>
      <c r="AC133" s="356" t="str">
        <f t="shared" si="70"/>
        <v>'PAR'</v>
      </c>
      <c r="AD133" s="355">
        <f t="shared" si="85"/>
        <v>30</v>
      </c>
      <c r="AE133" s="355">
        <f t="shared" si="86"/>
        <v>34.9</v>
      </c>
      <c r="AF133" s="590">
        <f t="shared" si="67"/>
        <v>4.0389999999999997</v>
      </c>
      <c r="AG133" s="587" t="str">
        <f t="shared" si="68"/>
        <v>'EWM'</v>
      </c>
      <c r="AH133" s="580">
        <f t="shared" si="69"/>
        <v>0.11</v>
      </c>
      <c r="AI133" s="355">
        <f t="shared" si="71"/>
        <v>1</v>
      </c>
      <c r="AJ133" s="239" t="str">
        <f t="shared" si="87"/>
        <v>'B'</v>
      </c>
      <c r="AK133" s="355">
        <f t="shared" si="72"/>
        <v>10</v>
      </c>
      <c r="AL133" s="268">
        <f t="shared" si="88"/>
        <v>30</v>
      </c>
      <c r="AM133" s="357">
        <f t="shared" si="89"/>
        <v>5.37</v>
      </c>
      <c r="AN133" s="357">
        <f t="shared" si="90"/>
        <v>11.9</v>
      </c>
      <c r="AO133" s="355">
        <f t="shared" si="58"/>
        <v>2.4</v>
      </c>
      <c r="AP133" s="355">
        <f t="shared" si="91"/>
        <v>2</v>
      </c>
      <c r="AQ133" s="355">
        <v>0</v>
      </c>
      <c r="AR133" s="355">
        <v>15</v>
      </c>
      <c r="AS133" s="355">
        <f t="shared" si="60"/>
        <v>2.4</v>
      </c>
      <c r="AT133" s="355">
        <v>0</v>
      </c>
      <c r="AU133" s="355">
        <v>0</v>
      </c>
      <c r="AV133" s="239">
        <f t="shared" si="92"/>
        <v>30</v>
      </c>
      <c r="AW133" s="355">
        <f t="shared" si="93"/>
        <v>0.46</v>
      </c>
      <c r="AX133" s="355" t="s">
        <v>14</v>
      </c>
      <c r="AY133" s="355" t="s">
        <v>15</v>
      </c>
      <c r="AZ133" s="355" t="s">
        <v>14</v>
      </c>
      <c r="BA133" s="355" t="s">
        <v>15</v>
      </c>
      <c r="BB133" s="355">
        <v>0</v>
      </c>
      <c r="BC133" s="355">
        <v>0</v>
      </c>
      <c r="BD133" s="355">
        <f t="shared" si="73"/>
        <v>1</v>
      </c>
      <c r="BE133" s="355">
        <f t="shared" si="94"/>
        <v>0</v>
      </c>
      <c r="BF133" s="355">
        <f t="shared" si="95"/>
        <v>11200</v>
      </c>
      <c r="BG133" s="355">
        <v>1</v>
      </c>
      <c r="BH133" s="355">
        <v>1</v>
      </c>
      <c r="BI133" s="355">
        <v>1</v>
      </c>
      <c r="BJ133" s="355"/>
      <c r="BK133" s="355">
        <v>1</v>
      </c>
      <c r="BL133" s="355">
        <v>1</v>
      </c>
      <c r="BM133" s="355">
        <f t="shared" si="96"/>
        <v>400</v>
      </c>
      <c r="BN133" s="355">
        <f t="shared" si="66"/>
        <v>11200</v>
      </c>
      <c r="BO133" s="355">
        <v>0</v>
      </c>
    </row>
    <row r="134" spans="1:67" s="359" customFormat="1" ht="12" customHeight="1" x14ac:dyDescent="0.2">
      <c r="A134" s="345" t="str">
        <f t="shared" ref="A134:A165" si="102">TEXT(B134*10,"00")&amp;TEXT(E134,"00")&amp;TEXT(L134,"000")&amp;TEXT(Q134,"00")</f>
        <v>610503003</v>
      </c>
      <c r="B134" s="346">
        <v>6.1</v>
      </c>
      <c r="C134" s="347" t="s">
        <v>252</v>
      </c>
      <c r="D134" s="346" t="s">
        <v>181</v>
      </c>
      <c r="E134" s="368">
        <v>5</v>
      </c>
      <c r="F134" s="349">
        <v>1.35</v>
      </c>
      <c r="G134" s="346" t="s">
        <v>203</v>
      </c>
      <c r="H134" s="346">
        <f>'Wind Conditions'!$C$37</f>
        <v>34.9</v>
      </c>
      <c r="I134" s="477">
        <f>'Wind Conditions'!$D$40</f>
        <v>0.11573065902578797</v>
      </c>
      <c r="J134" s="350">
        <f>'Wind Conditions'!$C$41</f>
        <v>0.11</v>
      </c>
      <c r="K134" s="346" t="str">
        <f t="shared" si="77"/>
        <v>C</v>
      </c>
      <c r="L134" s="351">
        <f t="shared" ref="L134:L137" si="103">L133</f>
        <v>30</v>
      </c>
      <c r="M134" s="556">
        <f>0</f>
        <v>0</v>
      </c>
      <c r="N134" s="562" t="s">
        <v>206</v>
      </c>
      <c r="O134" s="264">
        <f>VLOOKUP(MOD(180-$L134,360),'Wave and Current Conditions'!$G$33:$I$44,2,TRUE)</f>
        <v>5.37</v>
      </c>
      <c r="P134" s="264">
        <f>VLOOKUP(MOD(180-$L134,360),'Wave and Current Conditions'!$G$33:$I$44,3,TRUE)</f>
        <v>11.9</v>
      </c>
      <c r="Q134" s="258">
        <f t="shared" si="78"/>
        <v>3</v>
      </c>
      <c r="R134" s="346">
        <f t="shared" ref="R134:R165" si="104">L134</f>
        <v>30</v>
      </c>
      <c r="S134" s="570" t="s">
        <v>205</v>
      </c>
      <c r="T134" s="352">
        <f t="shared" ref="T134:T165" si="105">R134</f>
        <v>30</v>
      </c>
      <c r="U134" s="353">
        <f>'Wave and Current Conditions'!$D$100</f>
        <v>0.46</v>
      </c>
      <c r="V134" s="346">
        <v>400</v>
      </c>
      <c r="W134" s="346">
        <v>10800</v>
      </c>
      <c r="X134" s="349">
        <v>0.01</v>
      </c>
      <c r="Y134" s="354"/>
      <c r="Z134" s="358"/>
      <c r="AA134" s="358"/>
      <c r="AB134" s="239" t="str">
        <f t="shared" ref="AB134:AB165" si="106">"'"&amp;A134&amp;"'"</f>
        <v>'610503003'</v>
      </c>
      <c r="AC134" s="356" t="str">
        <f t="shared" si="70"/>
        <v>'PAR'</v>
      </c>
      <c r="AD134" s="355">
        <f t="shared" ref="AD134:AD165" si="107">L134</f>
        <v>30</v>
      </c>
      <c r="AE134" s="355">
        <f t="shared" ref="AE134:AE165" si="108">H134</f>
        <v>34.9</v>
      </c>
      <c r="AF134" s="590">
        <f t="shared" si="67"/>
        <v>4.0389999999999997</v>
      </c>
      <c r="AG134" s="587" t="str">
        <f t="shared" si="68"/>
        <v>'EWM'</v>
      </c>
      <c r="AH134" s="580">
        <f t="shared" si="69"/>
        <v>0.11</v>
      </c>
      <c r="AI134" s="355">
        <f t="shared" si="71"/>
        <v>1</v>
      </c>
      <c r="AJ134" s="239" t="str">
        <f t="shared" ref="AJ134:AJ165" si="109">"'"&amp;K134&amp;"'"</f>
        <v>'C'</v>
      </c>
      <c r="AK134" s="355">
        <f t="shared" si="72"/>
        <v>10</v>
      </c>
      <c r="AL134" s="268">
        <f t="shared" ref="AL134:AL165" si="110">R134</f>
        <v>30</v>
      </c>
      <c r="AM134" s="357">
        <f t="shared" ref="AM134:AM165" si="111">O134</f>
        <v>5.37</v>
      </c>
      <c r="AN134" s="357">
        <f t="shared" ref="AN134:AN165" si="112">P134</f>
        <v>11.9</v>
      </c>
      <c r="AO134" s="355">
        <f t="shared" ref="AO134:AO195" si="113">gamma</f>
        <v>2.4</v>
      </c>
      <c r="AP134" s="355">
        <f t="shared" ref="AP134:AP165" si="114">Q134</f>
        <v>3</v>
      </c>
      <c r="AQ134" s="355">
        <v>0</v>
      </c>
      <c r="AR134" s="355">
        <v>15</v>
      </c>
      <c r="AS134" s="355">
        <f t="shared" ref="AS134:AS195" si="115">gamma</f>
        <v>2.4</v>
      </c>
      <c r="AT134" s="355">
        <v>0</v>
      </c>
      <c r="AU134" s="355">
        <v>0</v>
      </c>
      <c r="AV134" s="239">
        <f t="shared" ref="AV134:AV165" si="116">T134</f>
        <v>30</v>
      </c>
      <c r="AW134" s="355">
        <f t="shared" ref="AW134:AW165" si="117">U134</f>
        <v>0.46</v>
      </c>
      <c r="AX134" s="355" t="s">
        <v>14</v>
      </c>
      <c r="AY134" s="355" t="s">
        <v>15</v>
      </c>
      <c r="AZ134" s="355" t="s">
        <v>14</v>
      </c>
      <c r="BA134" s="355" t="s">
        <v>15</v>
      </c>
      <c r="BB134" s="355">
        <v>0</v>
      </c>
      <c r="BC134" s="355">
        <v>0</v>
      </c>
      <c r="BD134" s="355">
        <f t="shared" si="73"/>
        <v>1</v>
      </c>
      <c r="BE134" s="355">
        <f t="shared" ref="BE134:BE165" si="118">M134</f>
        <v>0</v>
      </c>
      <c r="BF134" s="355">
        <f t="shared" ref="BF134:BF165" si="119">V134+W134</f>
        <v>11200</v>
      </c>
      <c r="BG134" s="355">
        <v>1</v>
      </c>
      <c r="BH134" s="355">
        <v>1</v>
      </c>
      <c r="BI134" s="355">
        <v>1</v>
      </c>
      <c r="BJ134" s="355"/>
      <c r="BK134" s="355">
        <v>1</v>
      </c>
      <c r="BL134" s="355">
        <v>1</v>
      </c>
      <c r="BM134" s="355">
        <f t="shared" ref="BM134:BM165" si="120">V134</f>
        <v>400</v>
      </c>
      <c r="BN134" s="355">
        <f t="shared" ref="BN134:BN149" si="121">BF134</f>
        <v>11200</v>
      </c>
      <c r="BO134" s="355">
        <v>0</v>
      </c>
    </row>
    <row r="135" spans="1:67" s="352" customFormat="1" ht="12" customHeight="1" x14ac:dyDescent="0.2">
      <c r="A135" s="345" t="str">
        <f t="shared" si="102"/>
        <v>610503004</v>
      </c>
      <c r="B135" s="346">
        <v>6.1</v>
      </c>
      <c r="C135" s="347" t="s">
        <v>252</v>
      </c>
      <c r="D135" s="346" t="s">
        <v>181</v>
      </c>
      <c r="E135" s="368">
        <v>5</v>
      </c>
      <c r="F135" s="349">
        <v>1.35</v>
      </c>
      <c r="G135" s="346" t="s">
        <v>203</v>
      </c>
      <c r="H135" s="346">
        <f>'Wind Conditions'!$C$37</f>
        <v>34.9</v>
      </c>
      <c r="I135" s="477">
        <f>'Wind Conditions'!$D$40</f>
        <v>0.11573065902578797</v>
      </c>
      <c r="J135" s="350">
        <f>'Wind Conditions'!$C$41</f>
        <v>0.11</v>
      </c>
      <c r="K135" s="346" t="str">
        <f t="shared" si="77"/>
        <v>D</v>
      </c>
      <c r="L135" s="351">
        <f t="shared" si="103"/>
        <v>30</v>
      </c>
      <c r="M135" s="556">
        <f>0</f>
        <v>0</v>
      </c>
      <c r="N135" s="562" t="s">
        <v>206</v>
      </c>
      <c r="O135" s="264">
        <f>VLOOKUP(MOD(180-$L135,360),'Wave and Current Conditions'!$G$33:$I$44,2,TRUE)</f>
        <v>5.37</v>
      </c>
      <c r="P135" s="264">
        <f>VLOOKUP(MOD(180-$L135,360),'Wave and Current Conditions'!$G$33:$I$44,3,TRUE)</f>
        <v>11.9</v>
      </c>
      <c r="Q135" s="258">
        <f t="shared" si="78"/>
        <v>4</v>
      </c>
      <c r="R135" s="346">
        <f t="shared" si="104"/>
        <v>30</v>
      </c>
      <c r="S135" s="570" t="s">
        <v>205</v>
      </c>
      <c r="T135" s="352">
        <f t="shared" si="105"/>
        <v>30</v>
      </c>
      <c r="U135" s="353">
        <f>'Wave and Current Conditions'!$D$100</f>
        <v>0.46</v>
      </c>
      <c r="V135" s="346">
        <v>400</v>
      </c>
      <c r="W135" s="346">
        <v>10800</v>
      </c>
      <c r="X135" s="349">
        <v>0.01</v>
      </c>
      <c r="Y135" s="354"/>
      <c r="Z135" s="355"/>
      <c r="AA135" s="355"/>
      <c r="AB135" s="239" t="str">
        <f t="shared" si="106"/>
        <v>'610503004'</v>
      </c>
      <c r="AC135" s="356" t="str">
        <f t="shared" si="70"/>
        <v>'PAR'</v>
      </c>
      <c r="AD135" s="355">
        <f t="shared" si="107"/>
        <v>30</v>
      </c>
      <c r="AE135" s="355">
        <f t="shared" si="108"/>
        <v>34.9</v>
      </c>
      <c r="AF135" s="590">
        <f t="shared" ref="AF135:AF195" si="122">IF(I135="", -1,I135*H135)</f>
        <v>4.0389999999999997</v>
      </c>
      <c r="AG135" s="587" t="str">
        <f t="shared" ref="AG135:AG195" si="123">"'"&amp;G135&amp;"'"</f>
        <v>'EWM'</v>
      </c>
      <c r="AH135" s="580">
        <f t="shared" ref="AH135:AH195" si="124">J135</f>
        <v>0.11</v>
      </c>
      <c r="AI135" s="355">
        <f t="shared" si="71"/>
        <v>1</v>
      </c>
      <c r="AJ135" s="239" t="str">
        <f t="shared" si="109"/>
        <v>'D'</v>
      </c>
      <c r="AK135" s="355">
        <f t="shared" si="72"/>
        <v>10</v>
      </c>
      <c r="AL135" s="268">
        <f t="shared" si="110"/>
        <v>30</v>
      </c>
      <c r="AM135" s="357">
        <f t="shared" si="111"/>
        <v>5.37</v>
      </c>
      <c r="AN135" s="357">
        <f t="shared" si="112"/>
        <v>11.9</v>
      </c>
      <c r="AO135" s="355">
        <f t="shared" si="113"/>
        <v>2.4</v>
      </c>
      <c r="AP135" s="355">
        <f t="shared" si="114"/>
        <v>4</v>
      </c>
      <c r="AQ135" s="355">
        <v>0</v>
      </c>
      <c r="AR135" s="355">
        <v>15</v>
      </c>
      <c r="AS135" s="355">
        <f t="shared" si="115"/>
        <v>2.4</v>
      </c>
      <c r="AT135" s="355">
        <v>0</v>
      </c>
      <c r="AU135" s="355">
        <v>0</v>
      </c>
      <c r="AV135" s="239">
        <f t="shared" si="116"/>
        <v>30</v>
      </c>
      <c r="AW135" s="355">
        <f t="shared" si="117"/>
        <v>0.46</v>
      </c>
      <c r="AX135" s="355" t="s">
        <v>14</v>
      </c>
      <c r="AY135" s="355" t="s">
        <v>15</v>
      </c>
      <c r="AZ135" s="355" t="s">
        <v>14</v>
      </c>
      <c r="BA135" s="355" t="s">
        <v>15</v>
      </c>
      <c r="BB135" s="355">
        <v>0</v>
      </c>
      <c r="BC135" s="355">
        <v>0</v>
      </c>
      <c r="BD135" s="355">
        <f t="shared" si="73"/>
        <v>1</v>
      </c>
      <c r="BE135" s="355">
        <f t="shared" si="118"/>
        <v>0</v>
      </c>
      <c r="BF135" s="355">
        <f t="shared" si="119"/>
        <v>11200</v>
      </c>
      <c r="BG135" s="355">
        <v>1</v>
      </c>
      <c r="BH135" s="355">
        <v>1</v>
      </c>
      <c r="BI135" s="355">
        <v>1</v>
      </c>
      <c r="BJ135" s="355"/>
      <c r="BK135" s="355">
        <v>1</v>
      </c>
      <c r="BL135" s="355">
        <v>1</v>
      </c>
      <c r="BM135" s="355">
        <f t="shared" si="120"/>
        <v>400</v>
      </c>
      <c r="BN135" s="355">
        <f t="shared" si="121"/>
        <v>11200</v>
      </c>
      <c r="BO135" s="355">
        <v>0</v>
      </c>
    </row>
    <row r="136" spans="1:67" s="352" customFormat="1" ht="12" customHeight="1" x14ac:dyDescent="0.2">
      <c r="A136" s="345" t="str">
        <f t="shared" si="102"/>
        <v>610503005</v>
      </c>
      <c r="B136" s="346">
        <v>6.1</v>
      </c>
      <c r="C136" s="347" t="s">
        <v>252</v>
      </c>
      <c r="D136" s="346" t="s">
        <v>181</v>
      </c>
      <c r="E136" s="368">
        <v>5</v>
      </c>
      <c r="F136" s="349">
        <v>1.35</v>
      </c>
      <c r="G136" s="346" t="s">
        <v>203</v>
      </c>
      <c r="H136" s="346">
        <f>'Wind Conditions'!$C$37</f>
        <v>34.9</v>
      </c>
      <c r="I136" s="477">
        <f>'Wind Conditions'!$D$40</f>
        <v>0.11573065902578797</v>
      </c>
      <c r="J136" s="350">
        <f>'Wind Conditions'!$C$41</f>
        <v>0.11</v>
      </c>
      <c r="K136" s="346" t="str">
        <f t="shared" si="77"/>
        <v>E</v>
      </c>
      <c r="L136" s="351">
        <f t="shared" si="103"/>
        <v>30</v>
      </c>
      <c r="M136" s="556">
        <f>0</f>
        <v>0</v>
      </c>
      <c r="N136" s="562" t="s">
        <v>206</v>
      </c>
      <c r="O136" s="264">
        <f>VLOOKUP(MOD(180-$L136,360),'Wave and Current Conditions'!$G$33:$I$44,2,TRUE)</f>
        <v>5.37</v>
      </c>
      <c r="P136" s="264">
        <f>VLOOKUP(MOD(180-$L136,360),'Wave and Current Conditions'!$G$33:$I$44,3,TRUE)</f>
        <v>11.9</v>
      </c>
      <c r="Q136" s="258">
        <f t="shared" si="78"/>
        <v>5</v>
      </c>
      <c r="R136" s="346">
        <f t="shared" si="104"/>
        <v>30</v>
      </c>
      <c r="S136" s="570" t="s">
        <v>205</v>
      </c>
      <c r="T136" s="352">
        <f t="shared" si="105"/>
        <v>30</v>
      </c>
      <c r="U136" s="353">
        <f>'Wave and Current Conditions'!$D$100</f>
        <v>0.46</v>
      </c>
      <c r="V136" s="346">
        <v>400</v>
      </c>
      <c r="W136" s="346">
        <v>10800</v>
      </c>
      <c r="X136" s="349">
        <v>0.01</v>
      </c>
      <c r="Y136" s="354"/>
      <c r="Z136" s="355"/>
      <c r="AA136" s="355"/>
      <c r="AB136" s="239" t="str">
        <f t="shared" si="106"/>
        <v>'610503005'</v>
      </c>
      <c r="AC136" s="356" t="str">
        <f t="shared" ref="AC136:AC149" si="125">AC135</f>
        <v>'PAR'</v>
      </c>
      <c r="AD136" s="355">
        <f t="shared" si="107"/>
        <v>30</v>
      </c>
      <c r="AE136" s="355">
        <f t="shared" si="108"/>
        <v>34.9</v>
      </c>
      <c r="AF136" s="590">
        <f t="shared" si="122"/>
        <v>4.0389999999999997</v>
      </c>
      <c r="AG136" s="587" t="str">
        <f t="shared" si="123"/>
        <v>'EWM'</v>
      </c>
      <c r="AH136" s="580">
        <f t="shared" si="124"/>
        <v>0.11</v>
      </c>
      <c r="AI136" s="355">
        <f t="shared" ref="AI136:AI149" si="126">AI135</f>
        <v>1</v>
      </c>
      <c r="AJ136" s="239" t="str">
        <f t="shared" si="109"/>
        <v>'E'</v>
      </c>
      <c r="AK136" s="355">
        <f t="shared" ref="AK136:AK149" si="127">AK135</f>
        <v>10</v>
      </c>
      <c r="AL136" s="268">
        <f t="shared" si="110"/>
        <v>30</v>
      </c>
      <c r="AM136" s="357">
        <f t="shared" si="111"/>
        <v>5.37</v>
      </c>
      <c r="AN136" s="357">
        <f t="shared" si="112"/>
        <v>11.9</v>
      </c>
      <c r="AO136" s="355">
        <f t="shared" si="113"/>
        <v>2.4</v>
      </c>
      <c r="AP136" s="355">
        <f t="shared" si="114"/>
        <v>5</v>
      </c>
      <c r="AQ136" s="355">
        <v>0</v>
      </c>
      <c r="AR136" s="355">
        <v>15</v>
      </c>
      <c r="AS136" s="355">
        <f t="shared" si="115"/>
        <v>2.4</v>
      </c>
      <c r="AT136" s="355">
        <v>0</v>
      </c>
      <c r="AU136" s="355">
        <v>0</v>
      </c>
      <c r="AV136" s="239">
        <f t="shared" si="116"/>
        <v>30</v>
      </c>
      <c r="AW136" s="355">
        <f t="shared" si="117"/>
        <v>0.46</v>
      </c>
      <c r="AX136" s="355" t="s">
        <v>14</v>
      </c>
      <c r="AY136" s="355" t="s">
        <v>15</v>
      </c>
      <c r="AZ136" s="355" t="s">
        <v>14</v>
      </c>
      <c r="BA136" s="355" t="s">
        <v>15</v>
      </c>
      <c r="BB136" s="355">
        <v>0</v>
      </c>
      <c r="BC136" s="355">
        <v>0</v>
      </c>
      <c r="BD136" s="355">
        <f t="shared" ref="BD136:BD149" si="128">BD135</f>
        <v>1</v>
      </c>
      <c r="BE136" s="355">
        <f t="shared" si="118"/>
        <v>0</v>
      </c>
      <c r="BF136" s="355">
        <f t="shared" si="119"/>
        <v>11200</v>
      </c>
      <c r="BG136" s="355">
        <v>1</v>
      </c>
      <c r="BH136" s="355">
        <v>1</v>
      </c>
      <c r="BI136" s="355">
        <v>1</v>
      </c>
      <c r="BJ136" s="355"/>
      <c r="BK136" s="355">
        <v>1</v>
      </c>
      <c r="BL136" s="355">
        <v>1</v>
      </c>
      <c r="BM136" s="355">
        <f t="shared" si="120"/>
        <v>400</v>
      </c>
      <c r="BN136" s="355">
        <f t="shared" si="121"/>
        <v>11200</v>
      </c>
      <c r="BO136" s="355">
        <v>0</v>
      </c>
    </row>
    <row r="137" spans="1:67" s="359" customFormat="1" ht="12" customHeight="1" x14ac:dyDescent="0.2">
      <c r="A137" s="345" t="str">
        <f t="shared" si="102"/>
        <v>610503006</v>
      </c>
      <c r="B137" s="346">
        <v>6.1</v>
      </c>
      <c r="C137" s="347" t="s">
        <v>252</v>
      </c>
      <c r="D137" s="346" t="s">
        <v>181</v>
      </c>
      <c r="E137" s="368">
        <v>5</v>
      </c>
      <c r="F137" s="349">
        <v>1.35</v>
      </c>
      <c r="G137" s="346" t="s">
        <v>203</v>
      </c>
      <c r="H137" s="346">
        <f>'Wind Conditions'!$C$37</f>
        <v>34.9</v>
      </c>
      <c r="I137" s="477">
        <f>'Wind Conditions'!$D$40</f>
        <v>0.11573065902578797</v>
      </c>
      <c r="J137" s="350">
        <f>'Wind Conditions'!$C$41</f>
        <v>0.11</v>
      </c>
      <c r="K137" s="360" t="str">
        <f t="shared" si="77"/>
        <v>F</v>
      </c>
      <c r="L137" s="351">
        <f t="shared" si="103"/>
        <v>30</v>
      </c>
      <c r="M137" s="556">
        <f>0</f>
        <v>0</v>
      </c>
      <c r="N137" s="563" t="s">
        <v>206</v>
      </c>
      <c r="O137" s="264">
        <f>VLOOKUP(MOD(180-$L137,360),'Wave and Current Conditions'!$G$33:$I$44,2,TRUE)</f>
        <v>5.37</v>
      </c>
      <c r="P137" s="264">
        <f>VLOOKUP(MOD(180-$L137,360),'Wave and Current Conditions'!$G$33:$I$44,3,TRUE)</f>
        <v>11.9</v>
      </c>
      <c r="Q137" s="258">
        <f t="shared" si="78"/>
        <v>6</v>
      </c>
      <c r="R137" s="360">
        <f t="shared" si="104"/>
        <v>30</v>
      </c>
      <c r="S137" s="570" t="s">
        <v>205</v>
      </c>
      <c r="T137" s="359">
        <f t="shared" si="105"/>
        <v>30</v>
      </c>
      <c r="U137" s="353">
        <f>'Wave and Current Conditions'!$D$100</f>
        <v>0.46</v>
      </c>
      <c r="V137" s="346">
        <v>400</v>
      </c>
      <c r="W137" s="346">
        <v>10800</v>
      </c>
      <c r="X137" s="361">
        <v>0.01</v>
      </c>
      <c r="Y137" s="362"/>
      <c r="Z137" s="358"/>
      <c r="AA137" s="358"/>
      <c r="AB137" s="239" t="str">
        <f t="shared" si="106"/>
        <v>'610503006'</v>
      </c>
      <c r="AC137" s="356" t="str">
        <f t="shared" si="125"/>
        <v>'PAR'</v>
      </c>
      <c r="AD137" s="355">
        <f t="shared" si="107"/>
        <v>30</v>
      </c>
      <c r="AE137" s="355">
        <f t="shared" si="108"/>
        <v>34.9</v>
      </c>
      <c r="AF137" s="590">
        <f t="shared" si="122"/>
        <v>4.0389999999999997</v>
      </c>
      <c r="AG137" s="587" t="str">
        <f t="shared" si="123"/>
        <v>'EWM'</v>
      </c>
      <c r="AH137" s="580">
        <f t="shared" si="124"/>
        <v>0.11</v>
      </c>
      <c r="AI137" s="355">
        <f t="shared" si="126"/>
        <v>1</v>
      </c>
      <c r="AJ137" s="239" t="str">
        <f t="shared" si="109"/>
        <v>'F'</v>
      </c>
      <c r="AK137" s="355">
        <f t="shared" si="127"/>
        <v>10</v>
      </c>
      <c r="AL137" s="268">
        <f t="shared" si="110"/>
        <v>30</v>
      </c>
      <c r="AM137" s="357">
        <f t="shared" si="111"/>
        <v>5.37</v>
      </c>
      <c r="AN137" s="357">
        <f t="shared" si="112"/>
        <v>11.9</v>
      </c>
      <c r="AO137" s="355">
        <f t="shared" si="113"/>
        <v>2.4</v>
      </c>
      <c r="AP137" s="355">
        <f t="shared" si="114"/>
        <v>6</v>
      </c>
      <c r="AQ137" s="355">
        <v>0</v>
      </c>
      <c r="AR137" s="355">
        <v>15</v>
      </c>
      <c r="AS137" s="355">
        <f t="shared" si="115"/>
        <v>2.4</v>
      </c>
      <c r="AT137" s="355">
        <v>0</v>
      </c>
      <c r="AU137" s="355">
        <v>0</v>
      </c>
      <c r="AV137" s="239">
        <f t="shared" si="116"/>
        <v>30</v>
      </c>
      <c r="AW137" s="355">
        <f t="shared" si="117"/>
        <v>0.46</v>
      </c>
      <c r="AX137" s="355" t="s">
        <v>14</v>
      </c>
      <c r="AY137" s="355" t="s">
        <v>15</v>
      </c>
      <c r="AZ137" s="355" t="s">
        <v>14</v>
      </c>
      <c r="BA137" s="355" t="s">
        <v>15</v>
      </c>
      <c r="BB137" s="355">
        <v>0</v>
      </c>
      <c r="BC137" s="355">
        <v>0</v>
      </c>
      <c r="BD137" s="355">
        <f t="shared" si="128"/>
        <v>1</v>
      </c>
      <c r="BE137" s="355">
        <f t="shared" si="118"/>
        <v>0</v>
      </c>
      <c r="BF137" s="355">
        <f t="shared" si="119"/>
        <v>11200</v>
      </c>
      <c r="BG137" s="355">
        <v>1</v>
      </c>
      <c r="BH137" s="355">
        <v>1</v>
      </c>
      <c r="BI137" s="355">
        <v>1</v>
      </c>
      <c r="BJ137" s="355"/>
      <c r="BK137" s="355">
        <v>1</v>
      </c>
      <c r="BL137" s="355">
        <v>1</v>
      </c>
      <c r="BM137" s="355">
        <f t="shared" si="120"/>
        <v>400</v>
      </c>
      <c r="BN137" s="355">
        <f t="shared" si="121"/>
        <v>11200</v>
      </c>
      <c r="BO137" s="355">
        <v>0</v>
      </c>
    </row>
    <row r="138" spans="1:67" s="352" customFormat="1" ht="12" customHeight="1" x14ac:dyDescent="0.2">
      <c r="A138" s="345" t="str">
        <f t="shared" si="102"/>
        <v>610509007</v>
      </c>
      <c r="B138" s="346">
        <v>6.1</v>
      </c>
      <c r="C138" s="347" t="s">
        <v>252</v>
      </c>
      <c r="D138" s="346" t="s">
        <v>181</v>
      </c>
      <c r="E138" s="368">
        <v>5</v>
      </c>
      <c r="F138" s="349">
        <v>1.35</v>
      </c>
      <c r="G138" s="346" t="s">
        <v>203</v>
      </c>
      <c r="H138" s="346">
        <f>'Wind Conditions'!$C$37</f>
        <v>34.9</v>
      </c>
      <c r="I138" s="477">
        <f>'Wind Conditions'!$D$40</f>
        <v>0.11573065902578797</v>
      </c>
      <c r="J138" s="350">
        <f>'Wind Conditions'!$C$41</f>
        <v>0.11</v>
      </c>
      <c r="K138" s="346" t="str">
        <f>K132</f>
        <v>A</v>
      </c>
      <c r="L138" s="351">
        <f>'Wave and Current Conditions'!$D$85</f>
        <v>90</v>
      </c>
      <c r="M138" s="556">
        <f>0</f>
        <v>0</v>
      </c>
      <c r="N138" s="562" t="s">
        <v>206</v>
      </c>
      <c r="O138" s="264">
        <f>VLOOKUP(MOD(180-$L138,360),'Wave and Current Conditions'!$G$33:$I$44,2,TRUE)</f>
        <v>5.37</v>
      </c>
      <c r="P138" s="264">
        <f>VLOOKUP(MOD(180-$L138,360),'Wave and Current Conditions'!$G$33:$I$44,3,TRUE)</f>
        <v>11.9</v>
      </c>
      <c r="Q138" s="258">
        <f t="shared" si="78"/>
        <v>7</v>
      </c>
      <c r="R138" s="346">
        <f t="shared" si="104"/>
        <v>90</v>
      </c>
      <c r="S138" s="570" t="s">
        <v>205</v>
      </c>
      <c r="T138" s="352">
        <f t="shared" si="105"/>
        <v>90</v>
      </c>
      <c r="U138" s="353">
        <f>'Wave and Current Conditions'!$D$100</f>
        <v>0.46</v>
      </c>
      <c r="V138" s="346">
        <v>400</v>
      </c>
      <c r="W138" s="346">
        <v>10800</v>
      </c>
      <c r="X138" s="349">
        <v>0.01</v>
      </c>
      <c r="Y138" s="354"/>
      <c r="Z138" s="355"/>
      <c r="AA138" s="355"/>
      <c r="AB138" s="239" t="str">
        <f t="shared" si="106"/>
        <v>'610509007'</v>
      </c>
      <c r="AC138" s="356" t="str">
        <f t="shared" si="125"/>
        <v>'PAR'</v>
      </c>
      <c r="AD138" s="355">
        <f t="shared" si="107"/>
        <v>90</v>
      </c>
      <c r="AE138" s="355">
        <f t="shared" si="108"/>
        <v>34.9</v>
      </c>
      <c r="AF138" s="590">
        <f t="shared" si="122"/>
        <v>4.0389999999999997</v>
      </c>
      <c r="AG138" s="587" t="str">
        <f t="shared" si="123"/>
        <v>'EWM'</v>
      </c>
      <c r="AH138" s="580">
        <f t="shared" si="124"/>
        <v>0.11</v>
      </c>
      <c r="AI138" s="355">
        <f t="shared" si="126"/>
        <v>1</v>
      </c>
      <c r="AJ138" s="239" t="str">
        <f t="shared" si="109"/>
        <v>'A'</v>
      </c>
      <c r="AK138" s="355">
        <f t="shared" si="127"/>
        <v>10</v>
      </c>
      <c r="AL138" s="268">
        <f t="shared" si="110"/>
        <v>90</v>
      </c>
      <c r="AM138" s="357">
        <f t="shared" si="111"/>
        <v>5.37</v>
      </c>
      <c r="AN138" s="357">
        <f t="shared" si="112"/>
        <v>11.9</v>
      </c>
      <c r="AO138" s="355">
        <f t="shared" si="113"/>
        <v>2.4</v>
      </c>
      <c r="AP138" s="355">
        <f t="shared" si="114"/>
        <v>7</v>
      </c>
      <c r="AQ138" s="355">
        <v>0</v>
      </c>
      <c r="AR138" s="355">
        <v>15</v>
      </c>
      <c r="AS138" s="355">
        <f t="shared" si="115"/>
        <v>2.4</v>
      </c>
      <c r="AT138" s="355">
        <v>0</v>
      </c>
      <c r="AU138" s="355">
        <v>0</v>
      </c>
      <c r="AV138" s="239">
        <f t="shared" si="116"/>
        <v>90</v>
      </c>
      <c r="AW138" s="355">
        <f t="shared" si="117"/>
        <v>0.46</v>
      </c>
      <c r="AX138" s="355" t="s">
        <v>14</v>
      </c>
      <c r="AY138" s="355" t="s">
        <v>15</v>
      </c>
      <c r="AZ138" s="355" t="s">
        <v>14</v>
      </c>
      <c r="BA138" s="355" t="s">
        <v>15</v>
      </c>
      <c r="BB138" s="355">
        <v>0</v>
      </c>
      <c r="BC138" s="355">
        <v>0</v>
      </c>
      <c r="BD138" s="355">
        <f t="shared" si="128"/>
        <v>1</v>
      </c>
      <c r="BE138" s="355">
        <f t="shared" si="118"/>
        <v>0</v>
      </c>
      <c r="BF138" s="355">
        <f t="shared" si="119"/>
        <v>11200</v>
      </c>
      <c r="BG138" s="355">
        <v>1</v>
      </c>
      <c r="BH138" s="355">
        <v>1</v>
      </c>
      <c r="BI138" s="355">
        <v>1</v>
      </c>
      <c r="BJ138" s="355"/>
      <c r="BK138" s="355">
        <v>1</v>
      </c>
      <c r="BL138" s="355">
        <v>1</v>
      </c>
      <c r="BM138" s="355">
        <f t="shared" si="120"/>
        <v>400</v>
      </c>
      <c r="BN138" s="355">
        <f t="shared" si="121"/>
        <v>11200</v>
      </c>
      <c r="BO138" s="355">
        <v>0</v>
      </c>
    </row>
    <row r="139" spans="1:67" s="352" customFormat="1" ht="12" customHeight="1" x14ac:dyDescent="0.2">
      <c r="A139" s="345" t="str">
        <f t="shared" si="102"/>
        <v>610509008</v>
      </c>
      <c r="B139" s="346">
        <v>6.1</v>
      </c>
      <c r="C139" s="347" t="s">
        <v>252</v>
      </c>
      <c r="D139" s="346" t="s">
        <v>181</v>
      </c>
      <c r="E139" s="368">
        <v>5</v>
      </c>
      <c r="F139" s="349">
        <v>1.35</v>
      </c>
      <c r="G139" s="346" t="s">
        <v>203</v>
      </c>
      <c r="H139" s="346">
        <f>'Wind Conditions'!$C$37</f>
        <v>34.9</v>
      </c>
      <c r="I139" s="477">
        <f>'Wind Conditions'!$D$40</f>
        <v>0.11573065902578797</v>
      </c>
      <c r="J139" s="350">
        <f>'Wind Conditions'!$C$41</f>
        <v>0.11</v>
      </c>
      <c r="K139" s="346" t="str">
        <f t="shared" ref="K139:K195" si="129">K133</f>
        <v>B</v>
      </c>
      <c r="L139" s="351">
        <f>L138</f>
        <v>90</v>
      </c>
      <c r="M139" s="556">
        <f>0</f>
        <v>0</v>
      </c>
      <c r="N139" s="562" t="s">
        <v>206</v>
      </c>
      <c r="O139" s="264">
        <f>VLOOKUP(MOD(180-$L139,360),'Wave and Current Conditions'!$G$33:$I$44,2,TRUE)</f>
        <v>5.37</v>
      </c>
      <c r="P139" s="264">
        <f>VLOOKUP(MOD(180-$L139,360),'Wave and Current Conditions'!$G$33:$I$44,3,TRUE)</f>
        <v>11.9</v>
      </c>
      <c r="Q139" s="258">
        <f t="shared" si="78"/>
        <v>8</v>
      </c>
      <c r="R139" s="346">
        <f t="shared" si="104"/>
        <v>90</v>
      </c>
      <c r="S139" s="570" t="s">
        <v>205</v>
      </c>
      <c r="T139" s="352">
        <f t="shared" si="105"/>
        <v>90</v>
      </c>
      <c r="U139" s="353">
        <f>'Wave and Current Conditions'!$D$100</f>
        <v>0.46</v>
      </c>
      <c r="V139" s="346">
        <v>400</v>
      </c>
      <c r="W139" s="346">
        <v>10800</v>
      </c>
      <c r="X139" s="349">
        <v>0.01</v>
      </c>
      <c r="Y139" s="354"/>
      <c r="Z139" s="355"/>
      <c r="AA139" s="355"/>
      <c r="AB139" s="239" t="str">
        <f t="shared" si="106"/>
        <v>'610509008'</v>
      </c>
      <c r="AC139" s="356" t="str">
        <f t="shared" si="125"/>
        <v>'PAR'</v>
      </c>
      <c r="AD139" s="355">
        <f t="shared" si="107"/>
        <v>90</v>
      </c>
      <c r="AE139" s="355">
        <f t="shared" si="108"/>
        <v>34.9</v>
      </c>
      <c r="AF139" s="590">
        <f t="shared" si="122"/>
        <v>4.0389999999999997</v>
      </c>
      <c r="AG139" s="587" t="str">
        <f t="shared" si="123"/>
        <v>'EWM'</v>
      </c>
      <c r="AH139" s="580">
        <f t="shared" si="124"/>
        <v>0.11</v>
      </c>
      <c r="AI139" s="355">
        <f t="shared" si="126"/>
        <v>1</v>
      </c>
      <c r="AJ139" s="239" t="str">
        <f t="shared" si="109"/>
        <v>'B'</v>
      </c>
      <c r="AK139" s="355">
        <f t="shared" si="127"/>
        <v>10</v>
      </c>
      <c r="AL139" s="268">
        <f t="shared" si="110"/>
        <v>90</v>
      </c>
      <c r="AM139" s="357">
        <f t="shared" si="111"/>
        <v>5.37</v>
      </c>
      <c r="AN139" s="357">
        <f t="shared" si="112"/>
        <v>11.9</v>
      </c>
      <c r="AO139" s="355">
        <f t="shared" si="113"/>
        <v>2.4</v>
      </c>
      <c r="AP139" s="355">
        <f t="shared" si="114"/>
        <v>8</v>
      </c>
      <c r="AQ139" s="355">
        <v>0</v>
      </c>
      <c r="AR139" s="355">
        <v>15</v>
      </c>
      <c r="AS139" s="355">
        <f t="shared" si="115"/>
        <v>2.4</v>
      </c>
      <c r="AT139" s="355">
        <v>0</v>
      </c>
      <c r="AU139" s="355">
        <v>0</v>
      </c>
      <c r="AV139" s="239">
        <f t="shared" si="116"/>
        <v>90</v>
      </c>
      <c r="AW139" s="355">
        <f t="shared" si="117"/>
        <v>0.46</v>
      </c>
      <c r="AX139" s="355" t="s">
        <v>14</v>
      </c>
      <c r="AY139" s="355" t="s">
        <v>15</v>
      </c>
      <c r="AZ139" s="355" t="s">
        <v>14</v>
      </c>
      <c r="BA139" s="355" t="s">
        <v>15</v>
      </c>
      <c r="BB139" s="355">
        <v>0</v>
      </c>
      <c r="BC139" s="355">
        <v>0</v>
      </c>
      <c r="BD139" s="355">
        <f t="shared" si="128"/>
        <v>1</v>
      </c>
      <c r="BE139" s="355">
        <f t="shared" si="118"/>
        <v>0</v>
      </c>
      <c r="BF139" s="355">
        <f t="shared" si="119"/>
        <v>11200</v>
      </c>
      <c r="BG139" s="355">
        <v>1</v>
      </c>
      <c r="BH139" s="355">
        <v>1</v>
      </c>
      <c r="BI139" s="355">
        <v>1</v>
      </c>
      <c r="BJ139" s="355"/>
      <c r="BK139" s="355">
        <v>1</v>
      </c>
      <c r="BL139" s="355">
        <v>1</v>
      </c>
      <c r="BM139" s="355">
        <f t="shared" si="120"/>
        <v>400</v>
      </c>
      <c r="BN139" s="355">
        <f t="shared" si="121"/>
        <v>11200</v>
      </c>
      <c r="BO139" s="355">
        <v>0</v>
      </c>
    </row>
    <row r="140" spans="1:67" s="359" customFormat="1" ht="12" customHeight="1" x14ac:dyDescent="0.2">
      <c r="A140" s="345" t="str">
        <f t="shared" si="102"/>
        <v>610509009</v>
      </c>
      <c r="B140" s="346">
        <v>6.1</v>
      </c>
      <c r="C140" s="347" t="s">
        <v>252</v>
      </c>
      <c r="D140" s="346" t="s">
        <v>181</v>
      </c>
      <c r="E140" s="368">
        <v>5</v>
      </c>
      <c r="F140" s="349">
        <v>1.35</v>
      </c>
      <c r="G140" s="346" t="s">
        <v>203</v>
      </c>
      <c r="H140" s="346">
        <f>'Wind Conditions'!$C$37</f>
        <v>34.9</v>
      </c>
      <c r="I140" s="477">
        <f>'Wind Conditions'!$D$40</f>
        <v>0.11573065902578797</v>
      </c>
      <c r="J140" s="350">
        <f>'Wind Conditions'!$C$41</f>
        <v>0.11</v>
      </c>
      <c r="K140" s="346" t="str">
        <f t="shared" si="129"/>
        <v>C</v>
      </c>
      <c r="L140" s="351">
        <f t="shared" ref="L140:L143" si="130">L139</f>
        <v>90</v>
      </c>
      <c r="M140" s="556">
        <f>0</f>
        <v>0</v>
      </c>
      <c r="N140" s="562" t="s">
        <v>206</v>
      </c>
      <c r="O140" s="264">
        <f>VLOOKUP(MOD(180-$L140,360),'Wave and Current Conditions'!$G$33:$I$44,2,TRUE)</f>
        <v>5.37</v>
      </c>
      <c r="P140" s="264">
        <f>VLOOKUP(MOD(180-$L140,360),'Wave and Current Conditions'!$G$33:$I$44,3,TRUE)</f>
        <v>11.9</v>
      </c>
      <c r="Q140" s="258">
        <f t="shared" si="78"/>
        <v>9</v>
      </c>
      <c r="R140" s="346">
        <f t="shared" si="104"/>
        <v>90</v>
      </c>
      <c r="S140" s="570" t="s">
        <v>205</v>
      </c>
      <c r="T140" s="352">
        <f t="shared" si="105"/>
        <v>90</v>
      </c>
      <c r="U140" s="353">
        <f>'Wave and Current Conditions'!$D$100</f>
        <v>0.46</v>
      </c>
      <c r="V140" s="346">
        <v>400</v>
      </c>
      <c r="W140" s="346">
        <v>10800</v>
      </c>
      <c r="X140" s="349">
        <v>0.01</v>
      </c>
      <c r="Y140" s="354"/>
      <c r="Z140" s="358"/>
      <c r="AA140" s="358"/>
      <c r="AB140" s="239" t="str">
        <f t="shared" si="106"/>
        <v>'610509009'</v>
      </c>
      <c r="AC140" s="356" t="str">
        <f t="shared" si="125"/>
        <v>'PAR'</v>
      </c>
      <c r="AD140" s="355">
        <f t="shared" si="107"/>
        <v>90</v>
      </c>
      <c r="AE140" s="355">
        <f t="shared" si="108"/>
        <v>34.9</v>
      </c>
      <c r="AF140" s="590">
        <f t="shared" si="122"/>
        <v>4.0389999999999997</v>
      </c>
      <c r="AG140" s="587" t="str">
        <f t="shared" si="123"/>
        <v>'EWM'</v>
      </c>
      <c r="AH140" s="580">
        <f t="shared" si="124"/>
        <v>0.11</v>
      </c>
      <c r="AI140" s="355">
        <f t="shared" si="126"/>
        <v>1</v>
      </c>
      <c r="AJ140" s="239" t="str">
        <f t="shared" si="109"/>
        <v>'C'</v>
      </c>
      <c r="AK140" s="355">
        <f t="shared" si="127"/>
        <v>10</v>
      </c>
      <c r="AL140" s="268">
        <f t="shared" si="110"/>
        <v>90</v>
      </c>
      <c r="AM140" s="357">
        <f t="shared" si="111"/>
        <v>5.37</v>
      </c>
      <c r="AN140" s="357">
        <f t="shared" si="112"/>
        <v>11.9</v>
      </c>
      <c r="AO140" s="355">
        <f t="shared" si="113"/>
        <v>2.4</v>
      </c>
      <c r="AP140" s="355">
        <f t="shared" si="114"/>
        <v>9</v>
      </c>
      <c r="AQ140" s="355">
        <v>0</v>
      </c>
      <c r="AR140" s="355">
        <v>15</v>
      </c>
      <c r="AS140" s="355">
        <f t="shared" si="115"/>
        <v>2.4</v>
      </c>
      <c r="AT140" s="355">
        <v>0</v>
      </c>
      <c r="AU140" s="355">
        <v>0</v>
      </c>
      <c r="AV140" s="239">
        <f t="shared" si="116"/>
        <v>90</v>
      </c>
      <c r="AW140" s="355">
        <f t="shared" si="117"/>
        <v>0.46</v>
      </c>
      <c r="AX140" s="355" t="s">
        <v>14</v>
      </c>
      <c r="AY140" s="355" t="s">
        <v>15</v>
      </c>
      <c r="AZ140" s="355" t="s">
        <v>14</v>
      </c>
      <c r="BA140" s="355" t="s">
        <v>15</v>
      </c>
      <c r="BB140" s="355">
        <v>0</v>
      </c>
      <c r="BC140" s="355">
        <v>0</v>
      </c>
      <c r="BD140" s="355">
        <f t="shared" si="128"/>
        <v>1</v>
      </c>
      <c r="BE140" s="355">
        <f t="shared" si="118"/>
        <v>0</v>
      </c>
      <c r="BF140" s="355">
        <f t="shared" si="119"/>
        <v>11200</v>
      </c>
      <c r="BG140" s="355">
        <v>1</v>
      </c>
      <c r="BH140" s="355">
        <v>1</v>
      </c>
      <c r="BI140" s="355">
        <v>1</v>
      </c>
      <c r="BJ140" s="355"/>
      <c r="BK140" s="355">
        <v>1</v>
      </c>
      <c r="BL140" s="355">
        <v>1</v>
      </c>
      <c r="BM140" s="355">
        <f t="shared" si="120"/>
        <v>400</v>
      </c>
      <c r="BN140" s="355">
        <f t="shared" si="121"/>
        <v>11200</v>
      </c>
      <c r="BO140" s="355">
        <v>0</v>
      </c>
    </row>
    <row r="141" spans="1:67" s="352" customFormat="1" ht="12" customHeight="1" x14ac:dyDescent="0.2">
      <c r="A141" s="345" t="str">
        <f t="shared" si="102"/>
        <v>610509010</v>
      </c>
      <c r="B141" s="346">
        <v>6.1</v>
      </c>
      <c r="C141" s="347" t="s">
        <v>252</v>
      </c>
      <c r="D141" s="346" t="s">
        <v>181</v>
      </c>
      <c r="E141" s="368">
        <v>5</v>
      </c>
      <c r="F141" s="349">
        <v>1.35</v>
      </c>
      <c r="G141" s="346" t="s">
        <v>203</v>
      </c>
      <c r="H141" s="346">
        <f>'Wind Conditions'!$C$37</f>
        <v>34.9</v>
      </c>
      <c r="I141" s="477">
        <f>'Wind Conditions'!$D$40</f>
        <v>0.11573065902578797</v>
      </c>
      <c r="J141" s="350">
        <f>'Wind Conditions'!$C$41</f>
        <v>0.11</v>
      </c>
      <c r="K141" s="346" t="str">
        <f t="shared" si="129"/>
        <v>D</v>
      </c>
      <c r="L141" s="351">
        <f t="shared" si="130"/>
        <v>90</v>
      </c>
      <c r="M141" s="556">
        <f>0</f>
        <v>0</v>
      </c>
      <c r="N141" s="562" t="s">
        <v>206</v>
      </c>
      <c r="O141" s="264">
        <f>VLOOKUP(MOD(180-$L141,360),'Wave and Current Conditions'!$G$33:$I$44,2,TRUE)</f>
        <v>5.37</v>
      </c>
      <c r="P141" s="264">
        <f>VLOOKUP(MOD(180-$L141,360),'Wave and Current Conditions'!$G$33:$I$44,3,TRUE)</f>
        <v>11.9</v>
      </c>
      <c r="Q141" s="258">
        <f t="shared" si="78"/>
        <v>10</v>
      </c>
      <c r="R141" s="346">
        <f t="shared" si="104"/>
        <v>90</v>
      </c>
      <c r="S141" s="570" t="s">
        <v>205</v>
      </c>
      <c r="T141" s="352">
        <f t="shared" si="105"/>
        <v>90</v>
      </c>
      <c r="U141" s="353">
        <f>'Wave and Current Conditions'!$D$100</f>
        <v>0.46</v>
      </c>
      <c r="V141" s="346">
        <v>400</v>
      </c>
      <c r="W141" s="346">
        <v>10800</v>
      </c>
      <c r="X141" s="349">
        <v>0.01</v>
      </c>
      <c r="Y141" s="354"/>
      <c r="Z141" s="355"/>
      <c r="AA141" s="355"/>
      <c r="AB141" s="239" t="str">
        <f t="shared" si="106"/>
        <v>'610509010'</v>
      </c>
      <c r="AC141" s="356" t="str">
        <f t="shared" si="125"/>
        <v>'PAR'</v>
      </c>
      <c r="AD141" s="355">
        <f t="shared" si="107"/>
        <v>90</v>
      </c>
      <c r="AE141" s="355">
        <f t="shared" si="108"/>
        <v>34.9</v>
      </c>
      <c r="AF141" s="590">
        <f t="shared" si="122"/>
        <v>4.0389999999999997</v>
      </c>
      <c r="AG141" s="587" t="str">
        <f t="shared" si="123"/>
        <v>'EWM'</v>
      </c>
      <c r="AH141" s="580">
        <f t="shared" si="124"/>
        <v>0.11</v>
      </c>
      <c r="AI141" s="355">
        <f t="shared" si="126"/>
        <v>1</v>
      </c>
      <c r="AJ141" s="239" t="str">
        <f t="shared" si="109"/>
        <v>'D'</v>
      </c>
      <c r="AK141" s="355">
        <f t="shared" si="127"/>
        <v>10</v>
      </c>
      <c r="AL141" s="268">
        <f t="shared" si="110"/>
        <v>90</v>
      </c>
      <c r="AM141" s="357">
        <f t="shared" si="111"/>
        <v>5.37</v>
      </c>
      <c r="AN141" s="357">
        <f t="shared" si="112"/>
        <v>11.9</v>
      </c>
      <c r="AO141" s="355">
        <f t="shared" si="113"/>
        <v>2.4</v>
      </c>
      <c r="AP141" s="355">
        <f t="shared" si="114"/>
        <v>10</v>
      </c>
      <c r="AQ141" s="355">
        <v>0</v>
      </c>
      <c r="AR141" s="355">
        <v>15</v>
      </c>
      <c r="AS141" s="355">
        <f t="shared" si="115"/>
        <v>2.4</v>
      </c>
      <c r="AT141" s="355">
        <v>0</v>
      </c>
      <c r="AU141" s="355">
        <v>0</v>
      </c>
      <c r="AV141" s="239">
        <f t="shared" si="116"/>
        <v>90</v>
      </c>
      <c r="AW141" s="355">
        <f t="shared" si="117"/>
        <v>0.46</v>
      </c>
      <c r="AX141" s="355" t="s">
        <v>14</v>
      </c>
      <c r="AY141" s="355" t="s">
        <v>15</v>
      </c>
      <c r="AZ141" s="355" t="s">
        <v>14</v>
      </c>
      <c r="BA141" s="355" t="s">
        <v>15</v>
      </c>
      <c r="BB141" s="355">
        <v>0</v>
      </c>
      <c r="BC141" s="355">
        <v>0</v>
      </c>
      <c r="BD141" s="355">
        <f t="shared" si="128"/>
        <v>1</v>
      </c>
      <c r="BE141" s="355">
        <f t="shared" si="118"/>
        <v>0</v>
      </c>
      <c r="BF141" s="355">
        <f t="shared" si="119"/>
        <v>11200</v>
      </c>
      <c r="BG141" s="355">
        <v>1</v>
      </c>
      <c r="BH141" s="355">
        <v>1</v>
      </c>
      <c r="BI141" s="355">
        <v>1</v>
      </c>
      <c r="BJ141" s="355"/>
      <c r="BK141" s="355">
        <v>1</v>
      </c>
      <c r="BL141" s="355">
        <v>1</v>
      </c>
      <c r="BM141" s="355">
        <f t="shared" si="120"/>
        <v>400</v>
      </c>
      <c r="BN141" s="355">
        <f t="shared" si="121"/>
        <v>11200</v>
      </c>
      <c r="BO141" s="355">
        <v>0</v>
      </c>
    </row>
    <row r="142" spans="1:67" s="352" customFormat="1" ht="12" customHeight="1" x14ac:dyDescent="0.2">
      <c r="A142" s="345" t="str">
        <f t="shared" si="102"/>
        <v>610509011</v>
      </c>
      <c r="B142" s="346">
        <v>6.1</v>
      </c>
      <c r="C142" s="347" t="s">
        <v>252</v>
      </c>
      <c r="D142" s="346" t="s">
        <v>181</v>
      </c>
      <c r="E142" s="368">
        <v>5</v>
      </c>
      <c r="F142" s="349">
        <v>1.35</v>
      </c>
      <c r="G142" s="346" t="s">
        <v>203</v>
      </c>
      <c r="H142" s="346">
        <f>'Wind Conditions'!$C$37</f>
        <v>34.9</v>
      </c>
      <c r="I142" s="477">
        <f>'Wind Conditions'!$D$40</f>
        <v>0.11573065902578797</v>
      </c>
      <c r="J142" s="350">
        <f>'Wind Conditions'!$C$41</f>
        <v>0.11</v>
      </c>
      <c r="K142" s="346" t="str">
        <f t="shared" si="129"/>
        <v>E</v>
      </c>
      <c r="L142" s="351">
        <f t="shared" si="130"/>
        <v>90</v>
      </c>
      <c r="M142" s="556">
        <f>0</f>
        <v>0</v>
      </c>
      <c r="N142" s="562" t="s">
        <v>206</v>
      </c>
      <c r="O142" s="264">
        <f>VLOOKUP(MOD(180-$L142,360),'Wave and Current Conditions'!$G$33:$I$44,2,TRUE)</f>
        <v>5.37</v>
      </c>
      <c r="P142" s="264">
        <f>VLOOKUP(MOD(180-$L142,360),'Wave and Current Conditions'!$G$33:$I$44,3,TRUE)</f>
        <v>11.9</v>
      </c>
      <c r="Q142" s="258">
        <f t="shared" si="78"/>
        <v>11</v>
      </c>
      <c r="R142" s="346">
        <f t="shared" si="104"/>
        <v>90</v>
      </c>
      <c r="S142" s="570" t="s">
        <v>205</v>
      </c>
      <c r="T142" s="352">
        <f t="shared" si="105"/>
        <v>90</v>
      </c>
      <c r="U142" s="353">
        <f>'Wave and Current Conditions'!$D$100</f>
        <v>0.46</v>
      </c>
      <c r="V142" s="346">
        <v>400</v>
      </c>
      <c r="W142" s="346">
        <v>10800</v>
      </c>
      <c r="X142" s="349">
        <v>0.01</v>
      </c>
      <c r="Y142" s="354"/>
      <c r="Z142" s="355"/>
      <c r="AA142" s="355"/>
      <c r="AB142" s="239" t="str">
        <f t="shared" si="106"/>
        <v>'610509011'</v>
      </c>
      <c r="AC142" s="356" t="str">
        <f t="shared" si="125"/>
        <v>'PAR'</v>
      </c>
      <c r="AD142" s="355">
        <f t="shared" si="107"/>
        <v>90</v>
      </c>
      <c r="AE142" s="355">
        <f t="shared" si="108"/>
        <v>34.9</v>
      </c>
      <c r="AF142" s="590">
        <f t="shared" si="122"/>
        <v>4.0389999999999997</v>
      </c>
      <c r="AG142" s="587" t="str">
        <f t="shared" si="123"/>
        <v>'EWM'</v>
      </c>
      <c r="AH142" s="580">
        <f t="shared" si="124"/>
        <v>0.11</v>
      </c>
      <c r="AI142" s="355">
        <f t="shared" si="126"/>
        <v>1</v>
      </c>
      <c r="AJ142" s="239" t="str">
        <f t="shared" si="109"/>
        <v>'E'</v>
      </c>
      <c r="AK142" s="355">
        <f t="shared" si="127"/>
        <v>10</v>
      </c>
      <c r="AL142" s="268">
        <f t="shared" si="110"/>
        <v>90</v>
      </c>
      <c r="AM142" s="357">
        <f t="shared" si="111"/>
        <v>5.37</v>
      </c>
      <c r="AN142" s="357">
        <f t="shared" si="112"/>
        <v>11.9</v>
      </c>
      <c r="AO142" s="355">
        <f t="shared" si="113"/>
        <v>2.4</v>
      </c>
      <c r="AP142" s="355">
        <f t="shared" si="114"/>
        <v>11</v>
      </c>
      <c r="AQ142" s="355">
        <v>0</v>
      </c>
      <c r="AR142" s="355">
        <v>15</v>
      </c>
      <c r="AS142" s="355">
        <f t="shared" si="115"/>
        <v>2.4</v>
      </c>
      <c r="AT142" s="355">
        <v>0</v>
      </c>
      <c r="AU142" s="355">
        <v>0</v>
      </c>
      <c r="AV142" s="239">
        <f t="shared" si="116"/>
        <v>90</v>
      </c>
      <c r="AW142" s="355">
        <f t="shared" si="117"/>
        <v>0.46</v>
      </c>
      <c r="AX142" s="355" t="s">
        <v>14</v>
      </c>
      <c r="AY142" s="355" t="s">
        <v>15</v>
      </c>
      <c r="AZ142" s="355" t="s">
        <v>14</v>
      </c>
      <c r="BA142" s="355" t="s">
        <v>15</v>
      </c>
      <c r="BB142" s="355">
        <v>0</v>
      </c>
      <c r="BC142" s="355">
        <v>0</v>
      </c>
      <c r="BD142" s="355">
        <f t="shared" si="128"/>
        <v>1</v>
      </c>
      <c r="BE142" s="355">
        <f t="shared" si="118"/>
        <v>0</v>
      </c>
      <c r="BF142" s="355">
        <f t="shared" si="119"/>
        <v>11200</v>
      </c>
      <c r="BG142" s="355">
        <v>1</v>
      </c>
      <c r="BH142" s="355">
        <v>1</v>
      </c>
      <c r="BI142" s="355">
        <v>1</v>
      </c>
      <c r="BJ142" s="355"/>
      <c r="BK142" s="355">
        <v>1</v>
      </c>
      <c r="BL142" s="355">
        <v>1</v>
      </c>
      <c r="BM142" s="355">
        <f t="shared" si="120"/>
        <v>400</v>
      </c>
      <c r="BN142" s="355">
        <f t="shared" si="121"/>
        <v>11200</v>
      </c>
      <c r="BO142" s="355">
        <v>0</v>
      </c>
    </row>
    <row r="143" spans="1:67" s="359" customFormat="1" ht="12" customHeight="1" x14ac:dyDescent="0.2">
      <c r="A143" s="345" t="str">
        <f t="shared" si="102"/>
        <v>610509012</v>
      </c>
      <c r="B143" s="346">
        <v>6.1</v>
      </c>
      <c r="C143" s="347" t="s">
        <v>252</v>
      </c>
      <c r="D143" s="346" t="s">
        <v>181</v>
      </c>
      <c r="E143" s="368">
        <v>5</v>
      </c>
      <c r="F143" s="349">
        <v>1.35</v>
      </c>
      <c r="G143" s="346" t="s">
        <v>203</v>
      </c>
      <c r="H143" s="346">
        <f>'Wind Conditions'!$C$37</f>
        <v>34.9</v>
      </c>
      <c r="I143" s="477">
        <f>'Wind Conditions'!$D$40</f>
        <v>0.11573065902578797</v>
      </c>
      <c r="J143" s="350">
        <f>'Wind Conditions'!$C$41</f>
        <v>0.11</v>
      </c>
      <c r="K143" s="360" t="str">
        <f t="shared" si="129"/>
        <v>F</v>
      </c>
      <c r="L143" s="351">
        <f t="shared" si="130"/>
        <v>90</v>
      </c>
      <c r="M143" s="556">
        <f>0</f>
        <v>0</v>
      </c>
      <c r="N143" s="563" t="s">
        <v>206</v>
      </c>
      <c r="O143" s="264">
        <f>VLOOKUP(MOD(180-$L143,360),'Wave and Current Conditions'!$G$33:$I$44,2,TRUE)</f>
        <v>5.37</v>
      </c>
      <c r="P143" s="264">
        <f>VLOOKUP(MOD(180-$L143,360),'Wave and Current Conditions'!$G$33:$I$44,3,TRUE)</f>
        <v>11.9</v>
      </c>
      <c r="Q143" s="258">
        <f t="shared" si="78"/>
        <v>12</v>
      </c>
      <c r="R143" s="360">
        <f t="shared" si="104"/>
        <v>90</v>
      </c>
      <c r="S143" s="570" t="s">
        <v>205</v>
      </c>
      <c r="T143" s="359">
        <f t="shared" si="105"/>
        <v>90</v>
      </c>
      <c r="U143" s="353">
        <f>'Wave and Current Conditions'!$D$100</f>
        <v>0.46</v>
      </c>
      <c r="V143" s="346">
        <v>400</v>
      </c>
      <c r="W143" s="346">
        <v>10800</v>
      </c>
      <c r="X143" s="361">
        <v>0.01</v>
      </c>
      <c r="Y143" s="362"/>
      <c r="Z143" s="358"/>
      <c r="AA143" s="358"/>
      <c r="AB143" s="239" t="str">
        <f t="shared" si="106"/>
        <v>'610509012'</v>
      </c>
      <c r="AC143" s="356" t="str">
        <f t="shared" si="125"/>
        <v>'PAR'</v>
      </c>
      <c r="AD143" s="355">
        <f t="shared" si="107"/>
        <v>90</v>
      </c>
      <c r="AE143" s="355">
        <f t="shared" si="108"/>
        <v>34.9</v>
      </c>
      <c r="AF143" s="590">
        <f t="shared" si="122"/>
        <v>4.0389999999999997</v>
      </c>
      <c r="AG143" s="587" t="str">
        <f t="shared" si="123"/>
        <v>'EWM'</v>
      </c>
      <c r="AH143" s="580">
        <f t="shared" si="124"/>
        <v>0.11</v>
      </c>
      <c r="AI143" s="355">
        <f t="shared" si="126"/>
        <v>1</v>
      </c>
      <c r="AJ143" s="239" t="str">
        <f t="shared" si="109"/>
        <v>'F'</v>
      </c>
      <c r="AK143" s="355">
        <f t="shared" si="127"/>
        <v>10</v>
      </c>
      <c r="AL143" s="268">
        <f t="shared" si="110"/>
        <v>90</v>
      </c>
      <c r="AM143" s="357">
        <f t="shared" si="111"/>
        <v>5.37</v>
      </c>
      <c r="AN143" s="357">
        <f t="shared" si="112"/>
        <v>11.9</v>
      </c>
      <c r="AO143" s="355">
        <f t="shared" si="113"/>
        <v>2.4</v>
      </c>
      <c r="AP143" s="355">
        <f t="shared" si="114"/>
        <v>12</v>
      </c>
      <c r="AQ143" s="355">
        <v>0</v>
      </c>
      <c r="AR143" s="355">
        <v>15</v>
      </c>
      <c r="AS143" s="355">
        <f t="shared" si="115"/>
        <v>2.4</v>
      </c>
      <c r="AT143" s="355">
        <v>0</v>
      </c>
      <c r="AU143" s="355">
        <v>0</v>
      </c>
      <c r="AV143" s="239">
        <f t="shared" si="116"/>
        <v>90</v>
      </c>
      <c r="AW143" s="355">
        <f t="shared" si="117"/>
        <v>0.46</v>
      </c>
      <c r="AX143" s="355" t="s">
        <v>14</v>
      </c>
      <c r="AY143" s="355" t="s">
        <v>15</v>
      </c>
      <c r="AZ143" s="355" t="s">
        <v>14</v>
      </c>
      <c r="BA143" s="355" t="s">
        <v>15</v>
      </c>
      <c r="BB143" s="355">
        <v>0</v>
      </c>
      <c r="BC143" s="355">
        <v>0</v>
      </c>
      <c r="BD143" s="355">
        <f t="shared" si="128"/>
        <v>1</v>
      </c>
      <c r="BE143" s="355">
        <f t="shared" si="118"/>
        <v>0</v>
      </c>
      <c r="BF143" s="355">
        <f t="shared" si="119"/>
        <v>11200</v>
      </c>
      <c r="BG143" s="355">
        <v>1</v>
      </c>
      <c r="BH143" s="355">
        <v>1</v>
      </c>
      <c r="BI143" s="355">
        <v>1</v>
      </c>
      <c r="BJ143" s="355"/>
      <c r="BK143" s="355">
        <v>1</v>
      </c>
      <c r="BL143" s="355">
        <v>1</v>
      </c>
      <c r="BM143" s="355">
        <f t="shared" si="120"/>
        <v>400</v>
      </c>
      <c r="BN143" s="355">
        <f t="shared" si="121"/>
        <v>11200</v>
      </c>
      <c r="BO143" s="355">
        <v>0</v>
      </c>
    </row>
    <row r="144" spans="1:67" s="352" customFormat="1" ht="12" customHeight="1" x14ac:dyDescent="0.2">
      <c r="A144" s="345" t="str">
        <f t="shared" si="102"/>
        <v>610515013</v>
      </c>
      <c r="B144" s="346">
        <v>6.1</v>
      </c>
      <c r="C144" s="347" t="s">
        <v>252</v>
      </c>
      <c r="D144" s="346" t="s">
        <v>181</v>
      </c>
      <c r="E144" s="368">
        <v>5</v>
      </c>
      <c r="F144" s="349">
        <v>1.35</v>
      </c>
      <c r="G144" s="346" t="s">
        <v>203</v>
      </c>
      <c r="H144" s="346">
        <f>'Wind Conditions'!$C$37</f>
        <v>34.9</v>
      </c>
      <c r="I144" s="477">
        <f>'Wind Conditions'!$D$40</f>
        <v>0.11573065902578797</v>
      </c>
      <c r="J144" s="350">
        <f>'Wind Conditions'!$C$41</f>
        <v>0.11</v>
      </c>
      <c r="K144" s="346" t="str">
        <f t="shared" si="129"/>
        <v>A</v>
      </c>
      <c r="L144" s="351">
        <f>'Wave and Current Conditions'!$D$86</f>
        <v>150</v>
      </c>
      <c r="M144" s="556">
        <f>0</f>
        <v>0</v>
      </c>
      <c r="N144" s="562" t="s">
        <v>206</v>
      </c>
      <c r="O144" s="264">
        <f>VLOOKUP(MOD(180-$L144,360),'Wave and Current Conditions'!$G$33:$I$44,2,TRUE)</f>
        <v>5.37</v>
      </c>
      <c r="P144" s="264">
        <f>VLOOKUP(MOD(180-$L144,360),'Wave and Current Conditions'!$G$33:$I$44,3,TRUE)</f>
        <v>11.9</v>
      </c>
      <c r="Q144" s="258">
        <f t="shared" si="78"/>
        <v>13</v>
      </c>
      <c r="R144" s="346">
        <f t="shared" si="104"/>
        <v>150</v>
      </c>
      <c r="S144" s="570" t="s">
        <v>205</v>
      </c>
      <c r="T144" s="352">
        <f t="shared" si="105"/>
        <v>150</v>
      </c>
      <c r="U144" s="353">
        <f>'Wave and Current Conditions'!$D$100</f>
        <v>0.46</v>
      </c>
      <c r="V144" s="346">
        <v>400</v>
      </c>
      <c r="W144" s="346">
        <v>10800</v>
      </c>
      <c r="X144" s="349">
        <v>0.01</v>
      </c>
      <c r="Y144" s="354"/>
      <c r="Z144" s="355"/>
      <c r="AA144" s="355"/>
      <c r="AB144" s="239" t="str">
        <f t="shared" si="106"/>
        <v>'610515013'</v>
      </c>
      <c r="AC144" s="356" t="str">
        <f t="shared" si="125"/>
        <v>'PAR'</v>
      </c>
      <c r="AD144" s="355">
        <f t="shared" si="107"/>
        <v>150</v>
      </c>
      <c r="AE144" s="355">
        <f t="shared" si="108"/>
        <v>34.9</v>
      </c>
      <c r="AF144" s="590">
        <f t="shared" si="122"/>
        <v>4.0389999999999997</v>
      </c>
      <c r="AG144" s="587" t="str">
        <f t="shared" si="123"/>
        <v>'EWM'</v>
      </c>
      <c r="AH144" s="580">
        <f t="shared" si="124"/>
        <v>0.11</v>
      </c>
      <c r="AI144" s="355">
        <f t="shared" si="126"/>
        <v>1</v>
      </c>
      <c r="AJ144" s="239" t="str">
        <f t="shared" si="109"/>
        <v>'A'</v>
      </c>
      <c r="AK144" s="355">
        <f t="shared" si="127"/>
        <v>10</v>
      </c>
      <c r="AL144" s="268">
        <f t="shared" si="110"/>
        <v>150</v>
      </c>
      <c r="AM144" s="357">
        <f t="shared" si="111"/>
        <v>5.37</v>
      </c>
      <c r="AN144" s="357">
        <f t="shared" si="112"/>
        <v>11.9</v>
      </c>
      <c r="AO144" s="355">
        <f t="shared" si="113"/>
        <v>2.4</v>
      </c>
      <c r="AP144" s="355">
        <f t="shared" si="114"/>
        <v>13</v>
      </c>
      <c r="AQ144" s="355">
        <v>0</v>
      </c>
      <c r="AR144" s="355">
        <v>15</v>
      </c>
      <c r="AS144" s="355">
        <f t="shared" si="115"/>
        <v>2.4</v>
      </c>
      <c r="AT144" s="355">
        <v>0</v>
      </c>
      <c r="AU144" s="355">
        <v>0</v>
      </c>
      <c r="AV144" s="239">
        <f t="shared" si="116"/>
        <v>150</v>
      </c>
      <c r="AW144" s="355">
        <f t="shared" si="117"/>
        <v>0.46</v>
      </c>
      <c r="AX144" s="355" t="s">
        <v>14</v>
      </c>
      <c r="AY144" s="355" t="s">
        <v>15</v>
      </c>
      <c r="AZ144" s="355" t="s">
        <v>14</v>
      </c>
      <c r="BA144" s="355" t="s">
        <v>15</v>
      </c>
      <c r="BB144" s="355">
        <v>0</v>
      </c>
      <c r="BC144" s="355">
        <v>0</v>
      </c>
      <c r="BD144" s="355">
        <f t="shared" si="128"/>
        <v>1</v>
      </c>
      <c r="BE144" s="355">
        <f t="shared" si="118"/>
        <v>0</v>
      </c>
      <c r="BF144" s="355">
        <f t="shared" si="119"/>
        <v>11200</v>
      </c>
      <c r="BG144" s="355">
        <v>1</v>
      </c>
      <c r="BH144" s="355">
        <v>1</v>
      </c>
      <c r="BI144" s="355">
        <v>1</v>
      </c>
      <c r="BJ144" s="355"/>
      <c r="BK144" s="355">
        <v>1</v>
      </c>
      <c r="BL144" s="355">
        <v>1</v>
      </c>
      <c r="BM144" s="355">
        <f t="shared" si="120"/>
        <v>400</v>
      </c>
      <c r="BN144" s="355">
        <f t="shared" si="121"/>
        <v>11200</v>
      </c>
      <c r="BO144" s="355">
        <v>0</v>
      </c>
    </row>
    <row r="145" spans="1:67" s="352" customFormat="1" ht="12" customHeight="1" x14ac:dyDescent="0.2">
      <c r="A145" s="345" t="str">
        <f t="shared" si="102"/>
        <v>610515014</v>
      </c>
      <c r="B145" s="346">
        <v>6.1</v>
      </c>
      <c r="C145" s="347" t="s">
        <v>252</v>
      </c>
      <c r="D145" s="346" t="s">
        <v>181</v>
      </c>
      <c r="E145" s="368">
        <v>5</v>
      </c>
      <c r="F145" s="349">
        <v>1.35</v>
      </c>
      <c r="G145" s="346" t="s">
        <v>203</v>
      </c>
      <c r="H145" s="346">
        <f>'Wind Conditions'!$C$37</f>
        <v>34.9</v>
      </c>
      <c r="I145" s="477">
        <f>'Wind Conditions'!$D$40</f>
        <v>0.11573065902578797</v>
      </c>
      <c r="J145" s="350">
        <f>'Wind Conditions'!$C$41</f>
        <v>0.11</v>
      </c>
      <c r="K145" s="346" t="str">
        <f t="shared" si="129"/>
        <v>B</v>
      </c>
      <c r="L145" s="351">
        <f>L144</f>
        <v>150</v>
      </c>
      <c r="M145" s="556">
        <f>0</f>
        <v>0</v>
      </c>
      <c r="N145" s="562" t="s">
        <v>206</v>
      </c>
      <c r="O145" s="264">
        <f>VLOOKUP(MOD(180-$L145,360),'Wave and Current Conditions'!$G$33:$I$44,2,TRUE)</f>
        <v>5.37</v>
      </c>
      <c r="P145" s="264">
        <f>VLOOKUP(MOD(180-$L145,360),'Wave and Current Conditions'!$G$33:$I$44,3,TRUE)</f>
        <v>11.9</v>
      </c>
      <c r="Q145" s="258">
        <f t="shared" si="78"/>
        <v>14</v>
      </c>
      <c r="R145" s="346">
        <f t="shared" si="104"/>
        <v>150</v>
      </c>
      <c r="S145" s="570" t="s">
        <v>205</v>
      </c>
      <c r="T145" s="352">
        <f t="shared" si="105"/>
        <v>150</v>
      </c>
      <c r="U145" s="353">
        <f>'Wave and Current Conditions'!$D$100</f>
        <v>0.46</v>
      </c>
      <c r="V145" s="346">
        <v>400</v>
      </c>
      <c r="W145" s="346">
        <v>10800</v>
      </c>
      <c r="X145" s="349">
        <v>0.01</v>
      </c>
      <c r="Y145" s="354"/>
      <c r="Z145" s="355"/>
      <c r="AA145" s="355"/>
      <c r="AB145" s="239" t="str">
        <f t="shared" si="106"/>
        <v>'610515014'</v>
      </c>
      <c r="AC145" s="356" t="str">
        <f t="shared" si="125"/>
        <v>'PAR'</v>
      </c>
      <c r="AD145" s="355">
        <f t="shared" si="107"/>
        <v>150</v>
      </c>
      <c r="AE145" s="355">
        <f t="shared" si="108"/>
        <v>34.9</v>
      </c>
      <c r="AF145" s="590">
        <f t="shared" si="122"/>
        <v>4.0389999999999997</v>
      </c>
      <c r="AG145" s="587" t="str">
        <f t="shared" si="123"/>
        <v>'EWM'</v>
      </c>
      <c r="AH145" s="580">
        <f t="shared" si="124"/>
        <v>0.11</v>
      </c>
      <c r="AI145" s="355">
        <f t="shared" si="126"/>
        <v>1</v>
      </c>
      <c r="AJ145" s="239" t="str">
        <f t="shared" si="109"/>
        <v>'B'</v>
      </c>
      <c r="AK145" s="355">
        <f t="shared" si="127"/>
        <v>10</v>
      </c>
      <c r="AL145" s="268">
        <f t="shared" si="110"/>
        <v>150</v>
      </c>
      <c r="AM145" s="357">
        <f t="shared" si="111"/>
        <v>5.37</v>
      </c>
      <c r="AN145" s="357">
        <f t="shared" si="112"/>
        <v>11.9</v>
      </c>
      <c r="AO145" s="355">
        <f t="shared" si="113"/>
        <v>2.4</v>
      </c>
      <c r="AP145" s="355">
        <f t="shared" si="114"/>
        <v>14</v>
      </c>
      <c r="AQ145" s="355">
        <v>0</v>
      </c>
      <c r="AR145" s="355">
        <v>15</v>
      </c>
      <c r="AS145" s="355">
        <f t="shared" si="115"/>
        <v>2.4</v>
      </c>
      <c r="AT145" s="355">
        <v>0</v>
      </c>
      <c r="AU145" s="355">
        <v>0</v>
      </c>
      <c r="AV145" s="239">
        <f t="shared" si="116"/>
        <v>150</v>
      </c>
      <c r="AW145" s="355">
        <f t="shared" si="117"/>
        <v>0.46</v>
      </c>
      <c r="AX145" s="355" t="s">
        <v>14</v>
      </c>
      <c r="AY145" s="355" t="s">
        <v>15</v>
      </c>
      <c r="AZ145" s="355" t="s">
        <v>14</v>
      </c>
      <c r="BA145" s="355" t="s">
        <v>15</v>
      </c>
      <c r="BB145" s="355">
        <v>0</v>
      </c>
      <c r="BC145" s="355">
        <v>0</v>
      </c>
      <c r="BD145" s="355">
        <f t="shared" si="128"/>
        <v>1</v>
      </c>
      <c r="BE145" s="355">
        <f t="shared" si="118"/>
        <v>0</v>
      </c>
      <c r="BF145" s="355">
        <f t="shared" si="119"/>
        <v>11200</v>
      </c>
      <c r="BG145" s="355">
        <v>1</v>
      </c>
      <c r="BH145" s="355">
        <v>1</v>
      </c>
      <c r="BI145" s="355">
        <v>1</v>
      </c>
      <c r="BJ145" s="355"/>
      <c r="BK145" s="355">
        <v>1</v>
      </c>
      <c r="BL145" s="355">
        <v>1</v>
      </c>
      <c r="BM145" s="355">
        <f t="shared" si="120"/>
        <v>400</v>
      </c>
      <c r="BN145" s="355">
        <f t="shared" si="121"/>
        <v>11200</v>
      </c>
      <c r="BO145" s="355">
        <v>0</v>
      </c>
    </row>
    <row r="146" spans="1:67" s="359" customFormat="1" ht="12" customHeight="1" x14ac:dyDescent="0.2">
      <c r="A146" s="345" t="str">
        <f t="shared" si="102"/>
        <v>610515015</v>
      </c>
      <c r="B146" s="346">
        <v>6.1</v>
      </c>
      <c r="C146" s="347" t="s">
        <v>252</v>
      </c>
      <c r="D146" s="346" t="s">
        <v>181</v>
      </c>
      <c r="E146" s="368">
        <v>5</v>
      </c>
      <c r="F146" s="349">
        <v>1.35</v>
      </c>
      <c r="G146" s="346" t="s">
        <v>203</v>
      </c>
      <c r="H146" s="346">
        <f>'Wind Conditions'!$C$37</f>
        <v>34.9</v>
      </c>
      <c r="I146" s="477">
        <f>'Wind Conditions'!$D$40</f>
        <v>0.11573065902578797</v>
      </c>
      <c r="J146" s="350">
        <f>'Wind Conditions'!$C$41</f>
        <v>0.11</v>
      </c>
      <c r="K146" s="346" t="str">
        <f t="shared" si="129"/>
        <v>C</v>
      </c>
      <c r="L146" s="351">
        <f t="shared" ref="L146:L149" si="131">L145</f>
        <v>150</v>
      </c>
      <c r="M146" s="556">
        <f>0</f>
        <v>0</v>
      </c>
      <c r="N146" s="562" t="s">
        <v>206</v>
      </c>
      <c r="O146" s="264">
        <f>VLOOKUP(MOD(180-$L146,360),'Wave and Current Conditions'!$G$33:$I$44,2,TRUE)</f>
        <v>5.37</v>
      </c>
      <c r="P146" s="264">
        <f>VLOOKUP(MOD(180-$L146,360),'Wave and Current Conditions'!$G$33:$I$44,3,TRUE)</f>
        <v>11.9</v>
      </c>
      <c r="Q146" s="258">
        <f t="shared" si="78"/>
        <v>15</v>
      </c>
      <c r="R146" s="346">
        <f t="shared" si="104"/>
        <v>150</v>
      </c>
      <c r="S146" s="570" t="s">
        <v>205</v>
      </c>
      <c r="T146" s="352">
        <f t="shared" si="105"/>
        <v>150</v>
      </c>
      <c r="U146" s="353">
        <f>'Wave and Current Conditions'!$D$100</f>
        <v>0.46</v>
      </c>
      <c r="V146" s="346">
        <v>400</v>
      </c>
      <c r="W146" s="346">
        <v>10800</v>
      </c>
      <c r="X146" s="349">
        <v>0.01</v>
      </c>
      <c r="Y146" s="354"/>
      <c r="Z146" s="358"/>
      <c r="AA146" s="358"/>
      <c r="AB146" s="239" t="str">
        <f t="shared" si="106"/>
        <v>'610515015'</v>
      </c>
      <c r="AC146" s="356" t="str">
        <f t="shared" si="125"/>
        <v>'PAR'</v>
      </c>
      <c r="AD146" s="355">
        <f t="shared" si="107"/>
        <v>150</v>
      </c>
      <c r="AE146" s="355">
        <f t="shared" si="108"/>
        <v>34.9</v>
      </c>
      <c r="AF146" s="590">
        <f t="shared" si="122"/>
        <v>4.0389999999999997</v>
      </c>
      <c r="AG146" s="587" t="str">
        <f t="shared" si="123"/>
        <v>'EWM'</v>
      </c>
      <c r="AH146" s="580">
        <f t="shared" si="124"/>
        <v>0.11</v>
      </c>
      <c r="AI146" s="355">
        <f t="shared" si="126"/>
        <v>1</v>
      </c>
      <c r="AJ146" s="239" t="str">
        <f t="shared" si="109"/>
        <v>'C'</v>
      </c>
      <c r="AK146" s="355">
        <f t="shared" si="127"/>
        <v>10</v>
      </c>
      <c r="AL146" s="268">
        <f t="shared" si="110"/>
        <v>150</v>
      </c>
      <c r="AM146" s="357">
        <f t="shared" si="111"/>
        <v>5.37</v>
      </c>
      <c r="AN146" s="357">
        <f t="shared" si="112"/>
        <v>11.9</v>
      </c>
      <c r="AO146" s="355">
        <f t="shared" si="113"/>
        <v>2.4</v>
      </c>
      <c r="AP146" s="355">
        <f t="shared" si="114"/>
        <v>15</v>
      </c>
      <c r="AQ146" s="355">
        <v>0</v>
      </c>
      <c r="AR146" s="355">
        <v>15</v>
      </c>
      <c r="AS146" s="355">
        <f t="shared" si="115"/>
        <v>2.4</v>
      </c>
      <c r="AT146" s="355">
        <v>0</v>
      </c>
      <c r="AU146" s="355">
        <v>0</v>
      </c>
      <c r="AV146" s="239">
        <f t="shared" si="116"/>
        <v>150</v>
      </c>
      <c r="AW146" s="355">
        <f t="shared" si="117"/>
        <v>0.46</v>
      </c>
      <c r="AX146" s="355" t="s">
        <v>14</v>
      </c>
      <c r="AY146" s="355" t="s">
        <v>15</v>
      </c>
      <c r="AZ146" s="355" t="s">
        <v>14</v>
      </c>
      <c r="BA146" s="355" t="s">
        <v>15</v>
      </c>
      <c r="BB146" s="355">
        <v>0</v>
      </c>
      <c r="BC146" s="355">
        <v>0</v>
      </c>
      <c r="BD146" s="355">
        <f t="shared" si="128"/>
        <v>1</v>
      </c>
      <c r="BE146" s="355">
        <f t="shared" si="118"/>
        <v>0</v>
      </c>
      <c r="BF146" s="355">
        <f t="shared" si="119"/>
        <v>11200</v>
      </c>
      <c r="BG146" s="355">
        <v>1</v>
      </c>
      <c r="BH146" s="355">
        <v>1</v>
      </c>
      <c r="BI146" s="355">
        <v>1</v>
      </c>
      <c r="BJ146" s="355"/>
      <c r="BK146" s="355">
        <v>1</v>
      </c>
      <c r="BL146" s="355">
        <v>1</v>
      </c>
      <c r="BM146" s="355">
        <f t="shared" si="120"/>
        <v>400</v>
      </c>
      <c r="BN146" s="355">
        <f t="shared" si="121"/>
        <v>11200</v>
      </c>
      <c r="BO146" s="355">
        <v>0</v>
      </c>
    </row>
    <row r="147" spans="1:67" s="352" customFormat="1" ht="12" customHeight="1" x14ac:dyDescent="0.2">
      <c r="A147" s="345" t="str">
        <f t="shared" si="102"/>
        <v>610515016</v>
      </c>
      <c r="B147" s="346">
        <v>6.1</v>
      </c>
      <c r="C147" s="347" t="s">
        <v>252</v>
      </c>
      <c r="D147" s="346" t="s">
        <v>181</v>
      </c>
      <c r="E147" s="368">
        <v>5</v>
      </c>
      <c r="F147" s="349">
        <v>1.35</v>
      </c>
      <c r="G147" s="346" t="s">
        <v>203</v>
      </c>
      <c r="H147" s="346">
        <f>'Wind Conditions'!$C$37</f>
        <v>34.9</v>
      </c>
      <c r="I147" s="477">
        <f>'Wind Conditions'!$D$40</f>
        <v>0.11573065902578797</v>
      </c>
      <c r="J147" s="350">
        <f>'Wind Conditions'!$C$41</f>
        <v>0.11</v>
      </c>
      <c r="K147" s="346" t="str">
        <f t="shared" si="129"/>
        <v>D</v>
      </c>
      <c r="L147" s="351">
        <f t="shared" si="131"/>
        <v>150</v>
      </c>
      <c r="M147" s="556">
        <f>0</f>
        <v>0</v>
      </c>
      <c r="N147" s="562" t="s">
        <v>206</v>
      </c>
      <c r="O147" s="264">
        <f>VLOOKUP(MOD(180-$L147,360),'Wave and Current Conditions'!$G$33:$I$44,2,TRUE)</f>
        <v>5.37</v>
      </c>
      <c r="P147" s="264">
        <f>VLOOKUP(MOD(180-$L147,360),'Wave and Current Conditions'!$G$33:$I$44,3,TRUE)</f>
        <v>11.9</v>
      </c>
      <c r="Q147" s="258">
        <f t="shared" si="78"/>
        <v>16</v>
      </c>
      <c r="R147" s="346">
        <f t="shared" si="104"/>
        <v>150</v>
      </c>
      <c r="S147" s="570" t="s">
        <v>205</v>
      </c>
      <c r="T147" s="352">
        <f t="shared" si="105"/>
        <v>150</v>
      </c>
      <c r="U147" s="353">
        <f>'Wave and Current Conditions'!$D$100</f>
        <v>0.46</v>
      </c>
      <c r="V147" s="346">
        <v>400</v>
      </c>
      <c r="W147" s="346">
        <v>10800</v>
      </c>
      <c r="X147" s="349">
        <v>0.01</v>
      </c>
      <c r="Y147" s="354"/>
      <c r="Z147" s="355"/>
      <c r="AA147" s="355"/>
      <c r="AB147" s="239" t="str">
        <f t="shared" si="106"/>
        <v>'610515016'</v>
      </c>
      <c r="AC147" s="356" t="str">
        <f t="shared" si="125"/>
        <v>'PAR'</v>
      </c>
      <c r="AD147" s="355">
        <f t="shared" si="107"/>
        <v>150</v>
      </c>
      <c r="AE147" s="355">
        <f t="shared" si="108"/>
        <v>34.9</v>
      </c>
      <c r="AF147" s="590">
        <f t="shared" si="122"/>
        <v>4.0389999999999997</v>
      </c>
      <c r="AG147" s="587" t="str">
        <f t="shared" si="123"/>
        <v>'EWM'</v>
      </c>
      <c r="AH147" s="580">
        <f t="shared" si="124"/>
        <v>0.11</v>
      </c>
      <c r="AI147" s="355">
        <f t="shared" si="126"/>
        <v>1</v>
      </c>
      <c r="AJ147" s="239" t="str">
        <f t="shared" si="109"/>
        <v>'D'</v>
      </c>
      <c r="AK147" s="355">
        <f t="shared" si="127"/>
        <v>10</v>
      </c>
      <c r="AL147" s="268">
        <f t="shared" si="110"/>
        <v>150</v>
      </c>
      <c r="AM147" s="357">
        <f t="shared" si="111"/>
        <v>5.37</v>
      </c>
      <c r="AN147" s="357">
        <f t="shared" si="112"/>
        <v>11.9</v>
      </c>
      <c r="AO147" s="355">
        <f t="shared" si="113"/>
        <v>2.4</v>
      </c>
      <c r="AP147" s="355">
        <f t="shared" si="114"/>
        <v>16</v>
      </c>
      <c r="AQ147" s="355">
        <v>0</v>
      </c>
      <c r="AR147" s="355">
        <v>15</v>
      </c>
      <c r="AS147" s="355">
        <f t="shared" si="115"/>
        <v>2.4</v>
      </c>
      <c r="AT147" s="355">
        <v>0</v>
      </c>
      <c r="AU147" s="355">
        <v>0</v>
      </c>
      <c r="AV147" s="239">
        <f t="shared" si="116"/>
        <v>150</v>
      </c>
      <c r="AW147" s="355">
        <f t="shared" si="117"/>
        <v>0.46</v>
      </c>
      <c r="AX147" s="355" t="s">
        <v>14</v>
      </c>
      <c r="AY147" s="355" t="s">
        <v>15</v>
      </c>
      <c r="AZ147" s="355" t="s">
        <v>14</v>
      </c>
      <c r="BA147" s="355" t="s">
        <v>15</v>
      </c>
      <c r="BB147" s="355">
        <v>0</v>
      </c>
      <c r="BC147" s="355">
        <v>0</v>
      </c>
      <c r="BD147" s="355">
        <f t="shared" si="128"/>
        <v>1</v>
      </c>
      <c r="BE147" s="355">
        <f t="shared" si="118"/>
        <v>0</v>
      </c>
      <c r="BF147" s="355">
        <f t="shared" si="119"/>
        <v>11200</v>
      </c>
      <c r="BG147" s="355">
        <v>1</v>
      </c>
      <c r="BH147" s="355">
        <v>1</v>
      </c>
      <c r="BI147" s="355">
        <v>1</v>
      </c>
      <c r="BJ147" s="355"/>
      <c r="BK147" s="355">
        <v>1</v>
      </c>
      <c r="BL147" s="355">
        <v>1</v>
      </c>
      <c r="BM147" s="355">
        <f t="shared" si="120"/>
        <v>400</v>
      </c>
      <c r="BN147" s="355">
        <f t="shared" si="121"/>
        <v>11200</v>
      </c>
      <c r="BO147" s="355">
        <v>0</v>
      </c>
    </row>
    <row r="148" spans="1:67" s="352" customFormat="1" ht="12" customHeight="1" x14ac:dyDescent="0.2">
      <c r="A148" s="345" t="str">
        <f t="shared" si="102"/>
        <v>610515017</v>
      </c>
      <c r="B148" s="346">
        <v>6.1</v>
      </c>
      <c r="C148" s="347" t="s">
        <v>252</v>
      </c>
      <c r="D148" s="346" t="s">
        <v>181</v>
      </c>
      <c r="E148" s="368">
        <v>5</v>
      </c>
      <c r="F148" s="349">
        <v>1.35</v>
      </c>
      <c r="G148" s="346" t="s">
        <v>203</v>
      </c>
      <c r="H148" s="346">
        <f>'Wind Conditions'!$C$37</f>
        <v>34.9</v>
      </c>
      <c r="I148" s="477">
        <f>'Wind Conditions'!$D$40</f>
        <v>0.11573065902578797</v>
      </c>
      <c r="J148" s="350">
        <f>'Wind Conditions'!$C$41</f>
        <v>0.11</v>
      </c>
      <c r="K148" s="346" t="str">
        <f t="shared" si="129"/>
        <v>E</v>
      </c>
      <c r="L148" s="351">
        <f t="shared" si="131"/>
        <v>150</v>
      </c>
      <c r="M148" s="556">
        <f>0</f>
        <v>0</v>
      </c>
      <c r="N148" s="562" t="s">
        <v>206</v>
      </c>
      <c r="O148" s="264">
        <f>VLOOKUP(MOD(180-$L148,360),'Wave and Current Conditions'!$G$33:$I$44,2,TRUE)</f>
        <v>5.37</v>
      </c>
      <c r="P148" s="264">
        <f>VLOOKUP(MOD(180-$L148,360),'Wave and Current Conditions'!$G$33:$I$44,3,TRUE)</f>
        <v>11.9</v>
      </c>
      <c r="Q148" s="258">
        <f t="shared" si="78"/>
        <v>17</v>
      </c>
      <c r="R148" s="346">
        <f t="shared" si="104"/>
        <v>150</v>
      </c>
      <c r="S148" s="570" t="s">
        <v>205</v>
      </c>
      <c r="T148" s="352">
        <f t="shared" si="105"/>
        <v>150</v>
      </c>
      <c r="U148" s="353">
        <f>'Wave and Current Conditions'!$D$100</f>
        <v>0.46</v>
      </c>
      <c r="V148" s="346">
        <v>400</v>
      </c>
      <c r="W148" s="346">
        <v>10800</v>
      </c>
      <c r="X148" s="349">
        <v>0.01</v>
      </c>
      <c r="Y148" s="354"/>
      <c r="Z148" s="355"/>
      <c r="AA148" s="355"/>
      <c r="AB148" s="239" t="str">
        <f t="shared" si="106"/>
        <v>'610515017'</v>
      </c>
      <c r="AC148" s="356" t="str">
        <f t="shared" si="125"/>
        <v>'PAR'</v>
      </c>
      <c r="AD148" s="355">
        <f t="shared" si="107"/>
        <v>150</v>
      </c>
      <c r="AE148" s="355">
        <f t="shared" si="108"/>
        <v>34.9</v>
      </c>
      <c r="AF148" s="590">
        <f t="shared" si="122"/>
        <v>4.0389999999999997</v>
      </c>
      <c r="AG148" s="587" t="str">
        <f t="shared" si="123"/>
        <v>'EWM'</v>
      </c>
      <c r="AH148" s="580">
        <f t="shared" si="124"/>
        <v>0.11</v>
      </c>
      <c r="AI148" s="355">
        <f t="shared" si="126"/>
        <v>1</v>
      </c>
      <c r="AJ148" s="239" t="str">
        <f t="shared" si="109"/>
        <v>'E'</v>
      </c>
      <c r="AK148" s="355">
        <f t="shared" si="127"/>
        <v>10</v>
      </c>
      <c r="AL148" s="268">
        <f t="shared" si="110"/>
        <v>150</v>
      </c>
      <c r="AM148" s="357">
        <f t="shared" si="111"/>
        <v>5.37</v>
      </c>
      <c r="AN148" s="357">
        <f t="shared" si="112"/>
        <v>11.9</v>
      </c>
      <c r="AO148" s="355">
        <f t="shared" si="113"/>
        <v>2.4</v>
      </c>
      <c r="AP148" s="355">
        <f t="shared" si="114"/>
        <v>17</v>
      </c>
      <c r="AQ148" s="355">
        <v>0</v>
      </c>
      <c r="AR148" s="355">
        <v>15</v>
      </c>
      <c r="AS148" s="355">
        <f t="shared" si="115"/>
        <v>2.4</v>
      </c>
      <c r="AT148" s="355">
        <v>0</v>
      </c>
      <c r="AU148" s="355">
        <v>0</v>
      </c>
      <c r="AV148" s="239">
        <f t="shared" si="116"/>
        <v>150</v>
      </c>
      <c r="AW148" s="355">
        <f t="shared" si="117"/>
        <v>0.46</v>
      </c>
      <c r="AX148" s="355" t="s">
        <v>14</v>
      </c>
      <c r="AY148" s="355" t="s">
        <v>15</v>
      </c>
      <c r="AZ148" s="355" t="s">
        <v>14</v>
      </c>
      <c r="BA148" s="355" t="s">
        <v>15</v>
      </c>
      <c r="BB148" s="355">
        <v>0</v>
      </c>
      <c r="BC148" s="355">
        <v>0</v>
      </c>
      <c r="BD148" s="355">
        <f t="shared" si="128"/>
        <v>1</v>
      </c>
      <c r="BE148" s="355">
        <f t="shared" si="118"/>
        <v>0</v>
      </c>
      <c r="BF148" s="355">
        <f t="shared" si="119"/>
        <v>11200</v>
      </c>
      <c r="BG148" s="355">
        <v>1</v>
      </c>
      <c r="BH148" s="355">
        <v>1</v>
      </c>
      <c r="BI148" s="355">
        <v>1</v>
      </c>
      <c r="BJ148" s="355"/>
      <c r="BK148" s="355">
        <v>1</v>
      </c>
      <c r="BL148" s="355">
        <v>1</v>
      </c>
      <c r="BM148" s="355">
        <f t="shared" si="120"/>
        <v>400</v>
      </c>
      <c r="BN148" s="355">
        <f t="shared" si="121"/>
        <v>11200</v>
      </c>
      <c r="BO148" s="355">
        <v>0</v>
      </c>
    </row>
    <row r="149" spans="1:67" s="359" customFormat="1" ht="12" customHeight="1" thickBot="1" x14ac:dyDescent="0.25">
      <c r="A149" s="345" t="str">
        <f t="shared" si="102"/>
        <v>610515018</v>
      </c>
      <c r="B149" s="346">
        <v>6.1</v>
      </c>
      <c r="C149" s="347" t="s">
        <v>252</v>
      </c>
      <c r="D149" s="346" t="s">
        <v>181</v>
      </c>
      <c r="E149" s="368">
        <v>5</v>
      </c>
      <c r="F149" s="349">
        <v>1.35</v>
      </c>
      <c r="G149" s="346" t="s">
        <v>203</v>
      </c>
      <c r="H149" s="346">
        <f>'Wind Conditions'!$C$37</f>
        <v>34.9</v>
      </c>
      <c r="I149" s="477">
        <f>'Wind Conditions'!$D$40</f>
        <v>0.11573065902578797</v>
      </c>
      <c r="J149" s="350">
        <f>'Wind Conditions'!$C$41</f>
        <v>0.11</v>
      </c>
      <c r="K149" s="346" t="str">
        <f t="shared" si="129"/>
        <v>F</v>
      </c>
      <c r="L149" s="351">
        <f t="shared" si="131"/>
        <v>150</v>
      </c>
      <c r="M149" s="556">
        <f>0</f>
        <v>0</v>
      </c>
      <c r="N149" s="564" t="s">
        <v>206</v>
      </c>
      <c r="O149" s="264">
        <f>VLOOKUP(MOD(180-$L149,360),'Wave and Current Conditions'!$G$33:$I$44,2,TRUE)</f>
        <v>5.37</v>
      </c>
      <c r="P149" s="264">
        <f>VLOOKUP(MOD(180-$L149,360),'Wave and Current Conditions'!$G$33:$I$44,3,TRUE)</f>
        <v>11.9</v>
      </c>
      <c r="Q149" s="258">
        <f t="shared" si="78"/>
        <v>18</v>
      </c>
      <c r="R149" s="360">
        <f t="shared" si="104"/>
        <v>150</v>
      </c>
      <c r="S149" s="570" t="s">
        <v>205</v>
      </c>
      <c r="T149" s="359">
        <f t="shared" si="105"/>
        <v>150</v>
      </c>
      <c r="U149" s="353">
        <f>'Wave and Current Conditions'!$D$100</f>
        <v>0.46</v>
      </c>
      <c r="V149" s="346">
        <v>400</v>
      </c>
      <c r="W149" s="346">
        <v>10800</v>
      </c>
      <c r="X149" s="361">
        <v>0.01</v>
      </c>
      <c r="Y149" s="362"/>
      <c r="Z149" s="358"/>
      <c r="AA149" s="358"/>
      <c r="AB149" s="239" t="str">
        <f t="shared" si="106"/>
        <v>'610515018'</v>
      </c>
      <c r="AC149" s="356" t="str">
        <f t="shared" si="125"/>
        <v>'PAR'</v>
      </c>
      <c r="AD149" s="355">
        <f t="shared" si="107"/>
        <v>150</v>
      </c>
      <c r="AE149" s="355">
        <f t="shared" si="108"/>
        <v>34.9</v>
      </c>
      <c r="AF149" s="590">
        <f t="shared" si="122"/>
        <v>4.0389999999999997</v>
      </c>
      <c r="AG149" s="587" t="str">
        <f t="shared" si="123"/>
        <v>'EWM'</v>
      </c>
      <c r="AH149" s="580">
        <f t="shared" si="124"/>
        <v>0.11</v>
      </c>
      <c r="AI149" s="355">
        <f t="shared" si="126"/>
        <v>1</v>
      </c>
      <c r="AJ149" s="239" t="str">
        <f t="shared" si="109"/>
        <v>'F'</v>
      </c>
      <c r="AK149" s="355">
        <f t="shared" si="127"/>
        <v>10</v>
      </c>
      <c r="AL149" s="268">
        <f t="shared" si="110"/>
        <v>150</v>
      </c>
      <c r="AM149" s="357">
        <f t="shared" si="111"/>
        <v>5.37</v>
      </c>
      <c r="AN149" s="357">
        <f t="shared" si="112"/>
        <v>11.9</v>
      </c>
      <c r="AO149" s="355">
        <f t="shared" si="113"/>
        <v>2.4</v>
      </c>
      <c r="AP149" s="355">
        <f t="shared" si="114"/>
        <v>18</v>
      </c>
      <c r="AQ149" s="355">
        <v>0</v>
      </c>
      <c r="AR149" s="355">
        <v>15</v>
      </c>
      <c r="AS149" s="355">
        <f t="shared" si="115"/>
        <v>2.4</v>
      </c>
      <c r="AT149" s="355">
        <v>0</v>
      </c>
      <c r="AU149" s="355">
        <v>0</v>
      </c>
      <c r="AV149" s="239">
        <f t="shared" si="116"/>
        <v>150</v>
      </c>
      <c r="AW149" s="355">
        <f t="shared" si="117"/>
        <v>0.46</v>
      </c>
      <c r="AX149" s="355" t="s">
        <v>14</v>
      </c>
      <c r="AY149" s="355" t="s">
        <v>15</v>
      </c>
      <c r="AZ149" s="355" t="s">
        <v>14</v>
      </c>
      <c r="BA149" s="355" t="s">
        <v>15</v>
      </c>
      <c r="BB149" s="355">
        <v>0</v>
      </c>
      <c r="BC149" s="355">
        <v>0</v>
      </c>
      <c r="BD149" s="355">
        <f t="shared" si="128"/>
        <v>1</v>
      </c>
      <c r="BE149" s="355">
        <f t="shared" si="118"/>
        <v>0</v>
      </c>
      <c r="BF149" s="355">
        <f t="shared" si="119"/>
        <v>11200</v>
      </c>
      <c r="BG149" s="355">
        <v>1</v>
      </c>
      <c r="BH149" s="355">
        <v>1</v>
      </c>
      <c r="BI149" s="355">
        <v>1</v>
      </c>
      <c r="BJ149" s="355"/>
      <c r="BK149" s="355">
        <v>1</v>
      </c>
      <c r="BL149" s="355">
        <v>1</v>
      </c>
      <c r="BM149" s="355">
        <f t="shared" si="120"/>
        <v>400</v>
      </c>
      <c r="BN149" s="355">
        <f t="shared" si="121"/>
        <v>11200</v>
      </c>
      <c r="BO149" s="355">
        <v>0</v>
      </c>
    </row>
    <row r="150" spans="1:67" s="292" customFormat="1" ht="12" customHeight="1" x14ac:dyDescent="0.2">
      <c r="A150" s="371" t="str">
        <f t="shared" si="102"/>
        <v>610600001</v>
      </c>
      <c r="B150" s="286">
        <v>6.1</v>
      </c>
      <c r="C150" s="370" t="s">
        <v>262</v>
      </c>
      <c r="D150" s="286" t="s">
        <v>181</v>
      </c>
      <c r="E150" s="287">
        <v>6</v>
      </c>
      <c r="F150" s="288">
        <v>1.35</v>
      </c>
      <c r="G150" s="286" t="s">
        <v>203</v>
      </c>
      <c r="H150" s="286">
        <f>'Wind Conditions'!$C$37</f>
        <v>34.9</v>
      </c>
      <c r="I150" s="478">
        <f>'Wind Conditions'!$D$40</f>
        <v>0.11573065902578797</v>
      </c>
      <c r="J150" s="289">
        <f>'Wind Conditions'!$C$41</f>
        <v>0.11</v>
      </c>
      <c r="K150" s="286" t="str">
        <f t="shared" si="129"/>
        <v>A</v>
      </c>
      <c r="L150" s="291">
        <v>0</v>
      </c>
      <c r="M150" s="557">
        <f>0</f>
        <v>0</v>
      </c>
      <c r="N150" s="565" t="s">
        <v>206</v>
      </c>
      <c r="O150" s="264">
        <f>VLOOKUP(MOD(180-$L150,360),'Wave and Current Conditions'!$G$33:$I$44,2,TRUE)</f>
        <v>5.69</v>
      </c>
      <c r="P150" s="264">
        <f>VLOOKUP(MOD(180-$L150,360),'Wave and Current Conditions'!$G$33:$I$44,3,TRUE)</f>
        <v>11.9</v>
      </c>
      <c r="Q150" s="286">
        <f t="shared" si="78"/>
        <v>1</v>
      </c>
      <c r="R150" s="290">
        <f t="shared" si="104"/>
        <v>0</v>
      </c>
      <c r="S150" s="571" t="s">
        <v>205</v>
      </c>
      <c r="T150" s="293">
        <f t="shared" si="105"/>
        <v>0</v>
      </c>
      <c r="U150" s="294">
        <f>'Wave and Current Conditions'!$D$100</f>
        <v>0.46</v>
      </c>
      <c r="V150" s="286">
        <v>400</v>
      </c>
      <c r="W150" s="286">
        <v>10800</v>
      </c>
      <c r="X150" s="295">
        <v>0.01</v>
      </c>
      <c r="Y150" s="296"/>
      <c r="Z150" s="297"/>
      <c r="AA150" s="297"/>
      <c r="AB150" s="239" t="str">
        <f t="shared" si="106"/>
        <v>'610600001'</v>
      </c>
      <c r="AC150" s="298" t="str">
        <f t="shared" ref="AC150:AC195" si="132">AC149</f>
        <v>'PAR'</v>
      </c>
      <c r="AD150" s="299">
        <f t="shared" si="107"/>
        <v>0</v>
      </c>
      <c r="AE150" s="299">
        <f t="shared" si="108"/>
        <v>34.9</v>
      </c>
      <c r="AF150" s="590">
        <f t="shared" si="122"/>
        <v>4.0389999999999997</v>
      </c>
      <c r="AG150" s="587" t="str">
        <f t="shared" si="123"/>
        <v>'EWM'</v>
      </c>
      <c r="AH150" s="580">
        <f t="shared" si="124"/>
        <v>0.11</v>
      </c>
      <c r="AI150" s="299">
        <f t="shared" ref="AI150:AI195" si="133">AI149</f>
        <v>1</v>
      </c>
      <c r="AJ150" s="239" t="str">
        <f t="shared" si="109"/>
        <v>'A'</v>
      </c>
      <c r="AK150" s="299">
        <f t="shared" ref="AK150:AK195" si="134">AK149</f>
        <v>10</v>
      </c>
      <c r="AL150" s="268">
        <f t="shared" si="110"/>
        <v>0</v>
      </c>
      <c r="AM150" s="300">
        <f t="shared" si="111"/>
        <v>5.69</v>
      </c>
      <c r="AN150" s="300">
        <f t="shared" si="112"/>
        <v>11.9</v>
      </c>
      <c r="AO150" s="299">
        <f t="shared" si="113"/>
        <v>2.4</v>
      </c>
      <c r="AP150" s="299">
        <f t="shared" si="114"/>
        <v>1</v>
      </c>
      <c r="AQ150" s="299">
        <v>0</v>
      </c>
      <c r="AR150" s="299">
        <v>15</v>
      </c>
      <c r="AS150" s="299">
        <f t="shared" si="115"/>
        <v>2.4</v>
      </c>
      <c r="AT150" s="299">
        <v>0</v>
      </c>
      <c r="AU150" s="299">
        <v>0</v>
      </c>
      <c r="AV150" s="239">
        <f t="shared" si="116"/>
        <v>0</v>
      </c>
      <c r="AW150" s="299">
        <f t="shared" si="117"/>
        <v>0.46</v>
      </c>
      <c r="AX150" s="299" t="s">
        <v>14</v>
      </c>
      <c r="AY150" s="299" t="s">
        <v>15</v>
      </c>
      <c r="AZ150" s="299" t="s">
        <v>14</v>
      </c>
      <c r="BA150" s="299" t="s">
        <v>15</v>
      </c>
      <c r="BB150" s="299">
        <v>0</v>
      </c>
      <c r="BC150" s="299">
        <v>0</v>
      </c>
      <c r="BD150" s="299">
        <f t="shared" ref="BD150:BD195" si="135">BD149</f>
        <v>1</v>
      </c>
      <c r="BE150" s="299">
        <f t="shared" si="118"/>
        <v>0</v>
      </c>
      <c r="BF150" s="299">
        <f t="shared" si="119"/>
        <v>11200</v>
      </c>
      <c r="BG150" s="299">
        <v>1</v>
      </c>
      <c r="BH150" s="299">
        <v>1</v>
      </c>
      <c r="BI150" s="299">
        <v>1</v>
      </c>
      <c r="BJ150" s="299"/>
      <c r="BK150" s="299">
        <v>1</v>
      </c>
      <c r="BL150" s="299">
        <v>1</v>
      </c>
      <c r="BM150" s="299">
        <f t="shared" si="120"/>
        <v>400</v>
      </c>
      <c r="BN150" s="299">
        <f t="shared" ref="BN150:BN195" si="136">BF150</f>
        <v>11200</v>
      </c>
      <c r="BO150" s="299">
        <v>1</v>
      </c>
    </row>
    <row r="151" spans="1:67" s="292" customFormat="1" ht="12" customHeight="1" x14ac:dyDescent="0.2">
      <c r="A151" s="371" t="str">
        <f t="shared" si="102"/>
        <v>610603002</v>
      </c>
      <c r="B151" s="286">
        <v>6.1</v>
      </c>
      <c r="C151" s="370" t="s">
        <v>262</v>
      </c>
      <c r="D151" s="286" t="s">
        <v>181</v>
      </c>
      <c r="E151" s="287">
        <v>6</v>
      </c>
      <c r="F151" s="288">
        <v>1.35</v>
      </c>
      <c r="G151" s="286" t="s">
        <v>203</v>
      </c>
      <c r="H151" s="286">
        <f>'Wind Conditions'!$C$37</f>
        <v>34.9</v>
      </c>
      <c r="I151" s="478">
        <f>'Wind Conditions'!$D$40</f>
        <v>0.11573065902578797</v>
      </c>
      <c r="J151" s="289">
        <f>'Wind Conditions'!$C$41</f>
        <v>0.11</v>
      </c>
      <c r="K151" s="286" t="str">
        <f t="shared" si="129"/>
        <v>B</v>
      </c>
      <c r="L151" s="291">
        <v>30</v>
      </c>
      <c r="M151" s="557">
        <f>0</f>
        <v>0</v>
      </c>
      <c r="N151" s="565" t="s">
        <v>206</v>
      </c>
      <c r="O151" s="264">
        <f>VLOOKUP(MOD(180-$L151,360),'Wave and Current Conditions'!$G$33:$I$44,2,TRUE)</f>
        <v>5.37</v>
      </c>
      <c r="P151" s="264">
        <f>VLOOKUP(MOD(180-$L151,360),'Wave and Current Conditions'!$G$33:$I$44,3,TRUE)</f>
        <v>11.9</v>
      </c>
      <c r="Q151" s="286">
        <f t="shared" si="78"/>
        <v>2</v>
      </c>
      <c r="R151" s="290">
        <f t="shared" si="104"/>
        <v>30</v>
      </c>
      <c r="S151" s="571" t="s">
        <v>205</v>
      </c>
      <c r="T151" s="293">
        <f t="shared" si="105"/>
        <v>30</v>
      </c>
      <c r="U151" s="294">
        <f>'Wave and Current Conditions'!$D$100</f>
        <v>0.46</v>
      </c>
      <c r="V151" s="286">
        <v>400</v>
      </c>
      <c r="W151" s="286">
        <v>10800</v>
      </c>
      <c r="X151" s="295">
        <v>0.01</v>
      </c>
      <c r="Y151" s="296"/>
      <c r="Z151" s="297"/>
      <c r="AA151" s="297"/>
      <c r="AB151" s="239" t="str">
        <f t="shared" si="106"/>
        <v>'610603002'</v>
      </c>
      <c r="AC151" s="298" t="str">
        <f t="shared" si="132"/>
        <v>'PAR'</v>
      </c>
      <c r="AD151" s="299">
        <f t="shared" si="107"/>
        <v>30</v>
      </c>
      <c r="AE151" s="299">
        <f t="shared" si="108"/>
        <v>34.9</v>
      </c>
      <c r="AF151" s="590">
        <f t="shared" si="122"/>
        <v>4.0389999999999997</v>
      </c>
      <c r="AG151" s="587" t="str">
        <f t="shared" si="123"/>
        <v>'EWM'</v>
      </c>
      <c r="AH151" s="580">
        <f t="shared" si="124"/>
        <v>0.11</v>
      </c>
      <c r="AI151" s="299">
        <f t="shared" si="133"/>
        <v>1</v>
      </c>
      <c r="AJ151" s="239" t="str">
        <f t="shared" si="109"/>
        <v>'B'</v>
      </c>
      <c r="AK151" s="299">
        <f t="shared" si="134"/>
        <v>10</v>
      </c>
      <c r="AL151" s="268">
        <f t="shared" si="110"/>
        <v>30</v>
      </c>
      <c r="AM151" s="300">
        <f t="shared" si="111"/>
        <v>5.37</v>
      </c>
      <c r="AN151" s="300">
        <f t="shared" si="112"/>
        <v>11.9</v>
      </c>
      <c r="AO151" s="299">
        <f t="shared" si="113"/>
        <v>2.4</v>
      </c>
      <c r="AP151" s="299">
        <f t="shared" si="114"/>
        <v>2</v>
      </c>
      <c r="AQ151" s="299">
        <v>0</v>
      </c>
      <c r="AR151" s="299">
        <v>15</v>
      </c>
      <c r="AS151" s="299">
        <f t="shared" si="115"/>
        <v>2.4</v>
      </c>
      <c r="AT151" s="299">
        <v>0</v>
      </c>
      <c r="AU151" s="299">
        <v>0</v>
      </c>
      <c r="AV151" s="239">
        <f t="shared" si="116"/>
        <v>30</v>
      </c>
      <c r="AW151" s="299">
        <f t="shared" si="117"/>
        <v>0.46</v>
      </c>
      <c r="AX151" s="299" t="s">
        <v>14</v>
      </c>
      <c r="AY151" s="299" t="s">
        <v>15</v>
      </c>
      <c r="AZ151" s="299" t="s">
        <v>14</v>
      </c>
      <c r="BA151" s="299" t="s">
        <v>15</v>
      </c>
      <c r="BB151" s="299">
        <v>0</v>
      </c>
      <c r="BC151" s="299">
        <v>0</v>
      </c>
      <c r="BD151" s="299">
        <f t="shared" si="135"/>
        <v>1</v>
      </c>
      <c r="BE151" s="299">
        <f t="shared" si="118"/>
        <v>0</v>
      </c>
      <c r="BF151" s="299">
        <f t="shared" si="119"/>
        <v>11200</v>
      </c>
      <c r="BG151" s="299">
        <v>1</v>
      </c>
      <c r="BH151" s="299">
        <v>1</v>
      </c>
      <c r="BI151" s="299">
        <v>1</v>
      </c>
      <c r="BJ151" s="299"/>
      <c r="BK151" s="299">
        <v>1</v>
      </c>
      <c r="BL151" s="299">
        <v>1</v>
      </c>
      <c r="BM151" s="299">
        <f t="shared" si="120"/>
        <v>400</v>
      </c>
      <c r="BN151" s="299">
        <f t="shared" si="136"/>
        <v>11200</v>
      </c>
      <c r="BO151" s="299">
        <v>2</v>
      </c>
    </row>
    <row r="152" spans="1:67" s="292" customFormat="1" ht="12" customHeight="1" x14ac:dyDescent="0.2">
      <c r="A152" s="371" t="str">
        <f t="shared" si="102"/>
        <v>610606003</v>
      </c>
      <c r="B152" s="286">
        <v>6.1</v>
      </c>
      <c r="C152" s="370" t="s">
        <v>262</v>
      </c>
      <c r="D152" s="286" t="s">
        <v>181</v>
      </c>
      <c r="E152" s="287">
        <v>6</v>
      </c>
      <c r="F152" s="288">
        <v>1.35</v>
      </c>
      <c r="G152" s="286" t="s">
        <v>203</v>
      </c>
      <c r="H152" s="286">
        <f>'Wind Conditions'!$C$37</f>
        <v>34.9</v>
      </c>
      <c r="I152" s="478">
        <f>'Wind Conditions'!$D$40</f>
        <v>0.11573065902578797</v>
      </c>
      <c r="J152" s="289">
        <f>'Wind Conditions'!$C$41</f>
        <v>0.11</v>
      </c>
      <c r="K152" s="286" t="str">
        <f t="shared" si="129"/>
        <v>C</v>
      </c>
      <c r="L152" s="291">
        <v>60</v>
      </c>
      <c r="M152" s="557">
        <f>0</f>
        <v>0</v>
      </c>
      <c r="N152" s="565" t="s">
        <v>206</v>
      </c>
      <c r="O152" s="264">
        <f>VLOOKUP(MOD(180-$L152,360),'Wave and Current Conditions'!$G$33:$I$44,2,TRUE)</f>
        <v>5.37</v>
      </c>
      <c r="P152" s="264">
        <f>VLOOKUP(MOD(180-$L152,360),'Wave and Current Conditions'!$G$33:$I$44,3,TRUE)</f>
        <v>11.9</v>
      </c>
      <c r="Q152" s="286">
        <f t="shared" si="78"/>
        <v>3</v>
      </c>
      <c r="R152" s="290">
        <f t="shared" si="104"/>
        <v>60</v>
      </c>
      <c r="S152" s="571" t="s">
        <v>205</v>
      </c>
      <c r="T152" s="293">
        <f t="shared" si="105"/>
        <v>60</v>
      </c>
      <c r="U152" s="294">
        <f>'Wave and Current Conditions'!$D$100</f>
        <v>0.46</v>
      </c>
      <c r="V152" s="286">
        <v>400</v>
      </c>
      <c r="W152" s="286">
        <v>10800</v>
      </c>
      <c r="X152" s="295">
        <v>0.01</v>
      </c>
      <c r="Y152" s="296"/>
      <c r="Z152" s="297"/>
      <c r="AA152" s="297"/>
      <c r="AB152" s="239" t="str">
        <f t="shared" si="106"/>
        <v>'610606003'</v>
      </c>
      <c r="AC152" s="298" t="str">
        <f t="shared" si="132"/>
        <v>'PAR'</v>
      </c>
      <c r="AD152" s="299">
        <f t="shared" si="107"/>
        <v>60</v>
      </c>
      <c r="AE152" s="299">
        <f t="shared" si="108"/>
        <v>34.9</v>
      </c>
      <c r="AF152" s="590">
        <f t="shared" si="122"/>
        <v>4.0389999999999997</v>
      </c>
      <c r="AG152" s="587" t="str">
        <f t="shared" si="123"/>
        <v>'EWM'</v>
      </c>
      <c r="AH152" s="580">
        <f t="shared" si="124"/>
        <v>0.11</v>
      </c>
      <c r="AI152" s="299">
        <f t="shared" si="133"/>
        <v>1</v>
      </c>
      <c r="AJ152" s="239" t="str">
        <f t="shared" si="109"/>
        <v>'C'</v>
      </c>
      <c r="AK152" s="299">
        <f t="shared" si="134"/>
        <v>10</v>
      </c>
      <c r="AL152" s="268">
        <f t="shared" si="110"/>
        <v>60</v>
      </c>
      <c r="AM152" s="300">
        <f t="shared" si="111"/>
        <v>5.37</v>
      </c>
      <c r="AN152" s="300">
        <f t="shared" si="112"/>
        <v>11.9</v>
      </c>
      <c r="AO152" s="299">
        <f t="shared" si="113"/>
        <v>2.4</v>
      </c>
      <c r="AP152" s="299">
        <f t="shared" si="114"/>
        <v>3</v>
      </c>
      <c r="AQ152" s="299">
        <v>0</v>
      </c>
      <c r="AR152" s="299">
        <v>15</v>
      </c>
      <c r="AS152" s="299">
        <f t="shared" si="115"/>
        <v>2.4</v>
      </c>
      <c r="AT152" s="299">
        <v>0</v>
      </c>
      <c r="AU152" s="299">
        <v>0</v>
      </c>
      <c r="AV152" s="239">
        <f t="shared" si="116"/>
        <v>60</v>
      </c>
      <c r="AW152" s="299">
        <f t="shared" si="117"/>
        <v>0.46</v>
      </c>
      <c r="AX152" s="299" t="s">
        <v>14</v>
      </c>
      <c r="AY152" s="299" t="s">
        <v>15</v>
      </c>
      <c r="AZ152" s="299" t="s">
        <v>14</v>
      </c>
      <c r="BA152" s="299" t="s">
        <v>15</v>
      </c>
      <c r="BB152" s="299">
        <v>0</v>
      </c>
      <c r="BC152" s="299">
        <v>0</v>
      </c>
      <c r="BD152" s="299">
        <f t="shared" si="135"/>
        <v>1</v>
      </c>
      <c r="BE152" s="299">
        <f t="shared" si="118"/>
        <v>0</v>
      </c>
      <c r="BF152" s="299">
        <f t="shared" si="119"/>
        <v>11200</v>
      </c>
      <c r="BG152" s="299">
        <v>1</v>
      </c>
      <c r="BH152" s="299">
        <v>1</v>
      </c>
      <c r="BI152" s="299">
        <v>1</v>
      </c>
      <c r="BJ152" s="299"/>
      <c r="BK152" s="299">
        <v>1</v>
      </c>
      <c r="BL152" s="299">
        <v>1</v>
      </c>
      <c r="BM152" s="299">
        <f t="shared" si="120"/>
        <v>400</v>
      </c>
      <c r="BN152" s="299">
        <f t="shared" si="136"/>
        <v>11200</v>
      </c>
      <c r="BO152" s="299">
        <v>3</v>
      </c>
    </row>
    <row r="153" spans="1:67" s="292" customFormat="1" ht="12" customHeight="1" x14ac:dyDescent="0.2">
      <c r="A153" s="371" t="str">
        <f t="shared" si="102"/>
        <v>610609004</v>
      </c>
      <c r="B153" s="286">
        <v>6.1</v>
      </c>
      <c r="C153" s="370" t="s">
        <v>262</v>
      </c>
      <c r="D153" s="286" t="s">
        <v>181</v>
      </c>
      <c r="E153" s="287">
        <v>6</v>
      </c>
      <c r="F153" s="288">
        <v>1.35</v>
      </c>
      <c r="G153" s="286" t="s">
        <v>203</v>
      </c>
      <c r="H153" s="286">
        <f>'Wind Conditions'!$C$37</f>
        <v>34.9</v>
      </c>
      <c r="I153" s="478">
        <f>'Wind Conditions'!$D$40</f>
        <v>0.11573065902578797</v>
      </c>
      <c r="J153" s="289">
        <f>'Wind Conditions'!$C$41</f>
        <v>0.11</v>
      </c>
      <c r="K153" s="286" t="str">
        <f t="shared" si="129"/>
        <v>D</v>
      </c>
      <c r="L153" s="291">
        <v>90</v>
      </c>
      <c r="M153" s="557">
        <f>0</f>
        <v>0</v>
      </c>
      <c r="N153" s="565" t="s">
        <v>206</v>
      </c>
      <c r="O153" s="264">
        <f>VLOOKUP(MOD(180-$L153,360),'Wave and Current Conditions'!$G$33:$I$44,2,TRUE)</f>
        <v>5.37</v>
      </c>
      <c r="P153" s="264">
        <f>VLOOKUP(MOD(180-$L153,360),'Wave and Current Conditions'!$G$33:$I$44,3,TRUE)</f>
        <v>11.9</v>
      </c>
      <c r="Q153" s="286">
        <f t="shared" ref="Q153:Q195" si="137">Q135</f>
        <v>4</v>
      </c>
      <c r="R153" s="290">
        <f t="shared" si="104"/>
        <v>90</v>
      </c>
      <c r="S153" s="571" t="s">
        <v>205</v>
      </c>
      <c r="T153" s="293">
        <f t="shared" si="105"/>
        <v>90</v>
      </c>
      <c r="U153" s="294">
        <f>'Wave and Current Conditions'!$D$100</f>
        <v>0.46</v>
      </c>
      <c r="V153" s="286">
        <v>400</v>
      </c>
      <c r="W153" s="286">
        <v>10800</v>
      </c>
      <c r="X153" s="295">
        <v>0.01</v>
      </c>
      <c r="Y153" s="296"/>
      <c r="Z153" s="297"/>
      <c r="AA153" s="297"/>
      <c r="AB153" s="239" t="str">
        <f t="shared" si="106"/>
        <v>'610609004'</v>
      </c>
      <c r="AC153" s="298" t="str">
        <f t="shared" si="132"/>
        <v>'PAR'</v>
      </c>
      <c r="AD153" s="299">
        <f t="shared" si="107"/>
        <v>90</v>
      </c>
      <c r="AE153" s="299">
        <f t="shared" si="108"/>
        <v>34.9</v>
      </c>
      <c r="AF153" s="590">
        <f t="shared" si="122"/>
        <v>4.0389999999999997</v>
      </c>
      <c r="AG153" s="587" t="str">
        <f t="shared" si="123"/>
        <v>'EWM'</v>
      </c>
      <c r="AH153" s="580">
        <f t="shared" si="124"/>
        <v>0.11</v>
      </c>
      <c r="AI153" s="299">
        <f t="shared" si="133"/>
        <v>1</v>
      </c>
      <c r="AJ153" s="239" t="str">
        <f t="shared" si="109"/>
        <v>'D'</v>
      </c>
      <c r="AK153" s="299">
        <f t="shared" si="134"/>
        <v>10</v>
      </c>
      <c r="AL153" s="268">
        <f t="shared" si="110"/>
        <v>90</v>
      </c>
      <c r="AM153" s="300">
        <f t="shared" si="111"/>
        <v>5.37</v>
      </c>
      <c r="AN153" s="300">
        <f t="shared" si="112"/>
        <v>11.9</v>
      </c>
      <c r="AO153" s="299">
        <f t="shared" si="113"/>
        <v>2.4</v>
      </c>
      <c r="AP153" s="299">
        <f t="shared" si="114"/>
        <v>4</v>
      </c>
      <c r="AQ153" s="299">
        <v>0</v>
      </c>
      <c r="AR153" s="299">
        <v>15</v>
      </c>
      <c r="AS153" s="299">
        <f t="shared" si="115"/>
        <v>2.4</v>
      </c>
      <c r="AT153" s="299">
        <v>0</v>
      </c>
      <c r="AU153" s="299">
        <v>0</v>
      </c>
      <c r="AV153" s="239">
        <f t="shared" si="116"/>
        <v>90</v>
      </c>
      <c r="AW153" s="299">
        <f t="shared" si="117"/>
        <v>0.46</v>
      </c>
      <c r="AX153" s="299" t="s">
        <v>14</v>
      </c>
      <c r="AY153" s="299" t="s">
        <v>15</v>
      </c>
      <c r="AZ153" s="299" t="s">
        <v>14</v>
      </c>
      <c r="BA153" s="299" t="s">
        <v>15</v>
      </c>
      <c r="BB153" s="299">
        <v>0</v>
      </c>
      <c r="BC153" s="299">
        <v>0</v>
      </c>
      <c r="BD153" s="299">
        <f t="shared" si="135"/>
        <v>1</v>
      </c>
      <c r="BE153" s="299">
        <f t="shared" si="118"/>
        <v>0</v>
      </c>
      <c r="BF153" s="299">
        <f t="shared" si="119"/>
        <v>11200</v>
      </c>
      <c r="BG153" s="299">
        <v>1</v>
      </c>
      <c r="BH153" s="299">
        <v>1</v>
      </c>
      <c r="BI153" s="299">
        <v>1</v>
      </c>
      <c r="BJ153" s="299"/>
      <c r="BK153" s="299">
        <v>1</v>
      </c>
      <c r="BL153" s="299">
        <v>1</v>
      </c>
      <c r="BM153" s="299">
        <f t="shared" si="120"/>
        <v>400</v>
      </c>
      <c r="BN153" s="299">
        <f t="shared" si="136"/>
        <v>11200</v>
      </c>
      <c r="BO153" s="299">
        <v>4</v>
      </c>
    </row>
    <row r="154" spans="1:67" s="292" customFormat="1" ht="12" customHeight="1" x14ac:dyDescent="0.2">
      <c r="A154" s="371" t="str">
        <f t="shared" si="102"/>
        <v>610612005</v>
      </c>
      <c r="B154" s="286">
        <v>6.1</v>
      </c>
      <c r="C154" s="370" t="s">
        <v>262</v>
      </c>
      <c r="D154" s="286" t="s">
        <v>181</v>
      </c>
      <c r="E154" s="287">
        <v>6</v>
      </c>
      <c r="F154" s="288">
        <v>1.35</v>
      </c>
      <c r="G154" s="286" t="s">
        <v>203</v>
      </c>
      <c r="H154" s="286">
        <f>'Wind Conditions'!$C$37</f>
        <v>34.9</v>
      </c>
      <c r="I154" s="478">
        <f>'Wind Conditions'!$D$40</f>
        <v>0.11573065902578797</v>
      </c>
      <c r="J154" s="289">
        <f>'Wind Conditions'!$C$41</f>
        <v>0.11</v>
      </c>
      <c r="K154" s="286" t="str">
        <f t="shared" si="129"/>
        <v>E</v>
      </c>
      <c r="L154" s="291">
        <v>120</v>
      </c>
      <c r="M154" s="557">
        <f>0</f>
        <v>0</v>
      </c>
      <c r="N154" s="565" t="s">
        <v>206</v>
      </c>
      <c r="O154" s="264">
        <f>VLOOKUP(MOD(180-$L154,360),'Wave and Current Conditions'!$G$33:$I$44,2,TRUE)</f>
        <v>5.37</v>
      </c>
      <c r="P154" s="264">
        <f>VLOOKUP(MOD(180-$L154,360),'Wave and Current Conditions'!$G$33:$I$44,3,TRUE)</f>
        <v>11.9</v>
      </c>
      <c r="Q154" s="286">
        <f t="shared" si="137"/>
        <v>5</v>
      </c>
      <c r="R154" s="290">
        <f t="shared" si="104"/>
        <v>120</v>
      </c>
      <c r="S154" s="571" t="s">
        <v>205</v>
      </c>
      <c r="T154" s="293">
        <f t="shared" si="105"/>
        <v>120</v>
      </c>
      <c r="U154" s="294">
        <f>'Wave and Current Conditions'!$D$100</f>
        <v>0.46</v>
      </c>
      <c r="V154" s="286">
        <v>400</v>
      </c>
      <c r="W154" s="286">
        <v>10800</v>
      </c>
      <c r="X154" s="295">
        <v>0.01</v>
      </c>
      <c r="Y154" s="296"/>
      <c r="Z154" s="297"/>
      <c r="AA154" s="297"/>
      <c r="AB154" s="239" t="str">
        <f t="shared" si="106"/>
        <v>'610612005'</v>
      </c>
      <c r="AC154" s="298" t="str">
        <f t="shared" si="132"/>
        <v>'PAR'</v>
      </c>
      <c r="AD154" s="299">
        <f t="shared" si="107"/>
        <v>120</v>
      </c>
      <c r="AE154" s="299">
        <f t="shared" si="108"/>
        <v>34.9</v>
      </c>
      <c r="AF154" s="590">
        <f t="shared" si="122"/>
        <v>4.0389999999999997</v>
      </c>
      <c r="AG154" s="587" t="str">
        <f t="shared" si="123"/>
        <v>'EWM'</v>
      </c>
      <c r="AH154" s="580">
        <f t="shared" si="124"/>
        <v>0.11</v>
      </c>
      <c r="AI154" s="299">
        <f t="shared" si="133"/>
        <v>1</v>
      </c>
      <c r="AJ154" s="239" t="str">
        <f t="shared" si="109"/>
        <v>'E'</v>
      </c>
      <c r="AK154" s="299">
        <f t="shared" si="134"/>
        <v>10</v>
      </c>
      <c r="AL154" s="268">
        <f t="shared" si="110"/>
        <v>120</v>
      </c>
      <c r="AM154" s="300">
        <f t="shared" si="111"/>
        <v>5.37</v>
      </c>
      <c r="AN154" s="300">
        <f t="shared" si="112"/>
        <v>11.9</v>
      </c>
      <c r="AO154" s="299">
        <f t="shared" si="113"/>
        <v>2.4</v>
      </c>
      <c r="AP154" s="299">
        <f t="shared" si="114"/>
        <v>5</v>
      </c>
      <c r="AQ154" s="299">
        <v>0</v>
      </c>
      <c r="AR154" s="299">
        <v>15</v>
      </c>
      <c r="AS154" s="299">
        <f t="shared" si="115"/>
        <v>2.4</v>
      </c>
      <c r="AT154" s="299">
        <v>0</v>
      </c>
      <c r="AU154" s="299">
        <v>0</v>
      </c>
      <c r="AV154" s="239">
        <f t="shared" si="116"/>
        <v>120</v>
      </c>
      <c r="AW154" s="299">
        <f t="shared" si="117"/>
        <v>0.46</v>
      </c>
      <c r="AX154" s="299" t="s">
        <v>14</v>
      </c>
      <c r="AY154" s="299" t="s">
        <v>15</v>
      </c>
      <c r="AZ154" s="299" t="s">
        <v>14</v>
      </c>
      <c r="BA154" s="299" t="s">
        <v>15</v>
      </c>
      <c r="BB154" s="299">
        <v>0</v>
      </c>
      <c r="BC154" s="299">
        <v>0</v>
      </c>
      <c r="BD154" s="299">
        <f t="shared" si="135"/>
        <v>1</v>
      </c>
      <c r="BE154" s="299">
        <f t="shared" si="118"/>
        <v>0</v>
      </c>
      <c r="BF154" s="299">
        <f t="shared" si="119"/>
        <v>11200</v>
      </c>
      <c r="BG154" s="299">
        <v>1</v>
      </c>
      <c r="BH154" s="299">
        <v>1</v>
      </c>
      <c r="BI154" s="299">
        <v>1</v>
      </c>
      <c r="BJ154" s="299"/>
      <c r="BK154" s="299">
        <v>1</v>
      </c>
      <c r="BL154" s="299">
        <v>1</v>
      </c>
      <c r="BM154" s="299">
        <f t="shared" si="120"/>
        <v>400</v>
      </c>
      <c r="BN154" s="299">
        <f t="shared" si="136"/>
        <v>11200</v>
      </c>
      <c r="BO154" s="299">
        <v>5</v>
      </c>
    </row>
    <row r="155" spans="1:67" s="292" customFormat="1" ht="12" customHeight="1" x14ac:dyDescent="0.2">
      <c r="A155" s="371" t="str">
        <f t="shared" si="102"/>
        <v>610615006</v>
      </c>
      <c r="B155" s="286">
        <v>6.1</v>
      </c>
      <c r="C155" s="370" t="s">
        <v>262</v>
      </c>
      <c r="D155" s="286" t="s">
        <v>181</v>
      </c>
      <c r="E155" s="287">
        <v>6</v>
      </c>
      <c r="F155" s="288">
        <v>1.35</v>
      </c>
      <c r="G155" s="286" t="s">
        <v>203</v>
      </c>
      <c r="H155" s="286">
        <f>'Wind Conditions'!$C$37</f>
        <v>34.9</v>
      </c>
      <c r="I155" s="478">
        <f>'Wind Conditions'!$D$40</f>
        <v>0.11573065902578797</v>
      </c>
      <c r="J155" s="289">
        <f>'Wind Conditions'!$C$41</f>
        <v>0.11</v>
      </c>
      <c r="K155" s="286" t="str">
        <f t="shared" si="129"/>
        <v>F</v>
      </c>
      <c r="L155" s="291">
        <v>150</v>
      </c>
      <c r="M155" s="557">
        <f>0</f>
        <v>0</v>
      </c>
      <c r="N155" s="565" t="s">
        <v>206</v>
      </c>
      <c r="O155" s="264">
        <f>VLOOKUP(MOD(180-$L155,360),'Wave and Current Conditions'!$G$33:$I$44,2,TRUE)</f>
        <v>5.37</v>
      </c>
      <c r="P155" s="264">
        <f>VLOOKUP(MOD(180-$L155,360),'Wave and Current Conditions'!$G$33:$I$44,3,TRUE)</f>
        <v>11.9</v>
      </c>
      <c r="Q155" s="286">
        <f t="shared" si="137"/>
        <v>6</v>
      </c>
      <c r="R155" s="290">
        <f t="shared" si="104"/>
        <v>150</v>
      </c>
      <c r="S155" s="571" t="s">
        <v>205</v>
      </c>
      <c r="T155" s="293">
        <f t="shared" si="105"/>
        <v>150</v>
      </c>
      <c r="U155" s="294">
        <f>'Wave and Current Conditions'!$D$100</f>
        <v>0.46</v>
      </c>
      <c r="V155" s="286">
        <v>400</v>
      </c>
      <c r="W155" s="286">
        <v>10800</v>
      </c>
      <c r="X155" s="295">
        <v>0.01</v>
      </c>
      <c r="Y155" s="296"/>
      <c r="Z155" s="297"/>
      <c r="AA155" s="297"/>
      <c r="AB155" s="239" t="str">
        <f t="shared" si="106"/>
        <v>'610615006'</v>
      </c>
      <c r="AC155" s="298" t="str">
        <f t="shared" si="132"/>
        <v>'PAR'</v>
      </c>
      <c r="AD155" s="299">
        <f t="shared" si="107"/>
        <v>150</v>
      </c>
      <c r="AE155" s="299">
        <f t="shared" si="108"/>
        <v>34.9</v>
      </c>
      <c r="AF155" s="590">
        <f t="shared" si="122"/>
        <v>4.0389999999999997</v>
      </c>
      <c r="AG155" s="587" t="str">
        <f t="shared" si="123"/>
        <v>'EWM'</v>
      </c>
      <c r="AH155" s="580">
        <f t="shared" si="124"/>
        <v>0.11</v>
      </c>
      <c r="AI155" s="299">
        <f t="shared" si="133"/>
        <v>1</v>
      </c>
      <c r="AJ155" s="239" t="str">
        <f t="shared" si="109"/>
        <v>'F'</v>
      </c>
      <c r="AK155" s="299">
        <f t="shared" si="134"/>
        <v>10</v>
      </c>
      <c r="AL155" s="268">
        <f t="shared" si="110"/>
        <v>150</v>
      </c>
      <c r="AM155" s="300">
        <f t="shared" si="111"/>
        <v>5.37</v>
      </c>
      <c r="AN155" s="300">
        <f t="shared" si="112"/>
        <v>11.9</v>
      </c>
      <c r="AO155" s="299">
        <f t="shared" si="113"/>
        <v>2.4</v>
      </c>
      <c r="AP155" s="299">
        <f t="shared" si="114"/>
        <v>6</v>
      </c>
      <c r="AQ155" s="299">
        <v>0</v>
      </c>
      <c r="AR155" s="299">
        <v>15</v>
      </c>
      <c r="AS155" s="299">
        <f t="shared" si="115"/>
        <v>2.4</v>
      </c>
      <c r="AT155" s="299">
        <v>0</v>
      </c>
      <c r="AU155" s="299">
        <v>0</v>
      </c>
      <c r="AV155" s="239">
        <f t="shared" si="116"/>
        <v>150</v>
      </c>
      <c r="AW155" s="299">
        <f t="shared" si="117"/>
        <v>0.46</v>
      </c>
      <c r="AX155" s="299" t="s">
        <v>14</v>
      </c>
      <c r="AY155" s="299" t="s">
        <v>15</v>
      </c>
      <c r="AZ155" s="299" t="s">
        <v>14</v>
      </c>
      <c r="BA155" s="299" t="s">
        <v>15</v>
      </c>
      <c r="BB155" s="299">
        <v>0</v>
      </c>
      <c r="BC155" s="299">
        <v>0</v>
      </c>
      <c r="BD155" s="299">
        <f t="shared" si="135"/>
        <v>1</v>
      </c>
      <c r="BE155" s="299">
        <f t="shared" si="118"/>
        <v>0</v>
      </c>
      <c r="BF155" s="299">
        <f t="shared" si="119"/>
        <v>11200</v>
      </c>
      <c r="BG155" s="299">
        <v>1</v>
      </c>
      <c r="BH155" s="299">
        <v>1</v>
      </c>
      <c r="BI155" s="299">
        <v>1</v>
      </c>
      <c r="BJ155" s="299"/>
      <c r="BK155" s="299">
        <v>1</v>
      </c>
      <c r="BL155" s="299">
        <v>1</v>
      </c>
      <c r="BM155" s="299">
        <f t="shared" si="120"/>
        <v>400</v>
      </c>
      <c r="BN155" s="299">
        <f t="shared" si="136"/>
        <v>11200</v>
      </c>
      <c r="BO155" s="299">
        <v>6</v>
      </c>
    </row>
    <row r="156" spans="1:67" s="292" customFormat="1" ht="12" customHeight="1" x14ac:dyDescent="0.2">
      <c r="A156" s="371" t="str">
        <f t="shared" si="102"/>
        <v>610618007</v>
      </c>
      <c r="B156" s="286">
        <v>6.1</v>
      </c>
      <c r="C156" s="370" t="s">
        <v>262</v>
      </c>
      <c r="D156" s="286" t="s">
        <v>181</v>
      </c>
      <c r="E156" s="287">
        <v>6</v>
      </c>
      <c r="F156" s="288">
        <v>1.35</v>
      </c>
      <c r="G156" s="286" t="s">
        <v>203</v>
      </c>
      <c r="H156" s="286">
        <f>'Wind Conditions'!$C$37</f>
        <v>34.9</v>
      </c>
      <c r="I156" s="478">
        <f>'Wind Conditions'!$D$40</f>
        <v>0.11573065902578797</v>
      </c>
      <c r="J156" s="289">
        <f>'Wind Conditions'!$C$41</f>
        <v>0.11</v>
      </c>
      <c r="K156" s="286" t="str">
        <f t="shared" si="129"/>
        <v>A</v>
      </c>
      <c r="L156" s="301">
        <v>180</v>
      </c>
      <c r="M156" s="557">
        <f>0</f>
        <v>0</v>
      </c>
      <c r="N156" s="566" t="s">
        <v>206</v>
      </c>
      <c r="O156" s="264">
        <f>VLOOKUP(MOD(180-$L156,360),'Wave and Current Conditions'!$G$33:$I$44,2,TRUE)</f>
        <v>5.37</v>
      </c>
      <c r="P156" s="264">
        <f>VLOOKUP(MOD(180-$L156,360),'Wave and Current Conditions'!$G$33:$I$44,3,TRUE)</f>
        <v>11.9</v>
      </c>
      <c r="Q156" s="286">
        <f t="shared" si="137"/>
        <v>7</v>
      </c>
      <c r="R156" s="290">
        <f t="shared" si="104"/>
        <v>180</v>
      </c>
      <c r="S156" s="571" t="s">
        <v>205</v>
      </c>
      <c r="T156" s="293">
        <f t="shared" si="105"/>
        <v>180</v>
      </c>
      <c r="U156" s="294">
        <f>'Wave and Current Conditions'!$D$100</f>
        <v>0.46</v>
      </c>
      <c r="V156" s="286">
        <v>400</v>
      </c>
      <c r="W156" s="286">
        <v>10800</v>
      </c>
      <c r="X156" s="295">
        <v>0.01</v>
      </c>
      <c r="Y156" s="296"/>
      <c r="Z156" s="297"/>
      <c r="AA156" s="297"/>
      <c r="AB156" s="239" t="str">
        <f t="shared" si="106"/>
        <v>'610618007'</v>
      </c>
      <c r="AC156" s="298" t="str">
        <f t="shared" si="132"/>
        <v>'PAR'</v>
      </c>
      <c r="AD156" s="299">
        <f t="shared" si="107"/>
        <v>180</v>
      </c>
      <c r="AE156" s="299">
        <f t="shared" si="108"/>
        <v>34.9</v>
      </c>
      <c r="AF156" s="590">
        <f t="shared" si="122"/>
        <v>4.0389999999999997</v>
      </c>
      <c r="AG156" s="587" t="str">
        <f t="shared" si="123"/>
        <v>'EWM'</v>
      </c>
      <c r="AH156" s="580">
        <f t="shared" si="124"/>
        <v>0.11</v>
      </c>
      <c r="AI156" s="299">
        <f t="shared" si="133"/>
        <v>1</v>
      </c>
      <c r="AJ156" s="239" t="str">
        <f t="shared" si="109"/>
        <v>'A'</v>
      </c>
      <c r="AK156" s="299">
        <f t="shared" si="134"/>
        <v>10</v>
      </c>
      <c r="AL156" s="268">
        <f t="shared" si="110"/>
        <v>180</v>
      </c>
      <c r="AM156" s="300">
        <f t="shared" si="111"/>
        <v>5.37</v>
      </c>
      <c r="AN156" s="300">
        <f t="shared" si="112"/>
        <v>11.9</v>
      </c>
      <c r="AO156" s="299">
        <f t="shared" si="113"/>
        <v>2.4</v>
      </c>
      <c r="AP156" s="299">
        <f t="shared" si="114"/>
        <v>7</v>
      </c>
      <c r="AQ156" s="299">
        <v>0</v>
      </c>
      <c r="AR156" s="299">
        <v>15</v>
      </c>
      <c r="AS156" s="299">
        <f t="shared" si="115"/>
        <v>2.4</v>
      </c>
      <c r="AT156" s="299">
        <v>0</v>
      </c>
      <c r="AU156" s="299">
        <v>0</v>
      </c>
      <c r="AV156" s="239">
        <f t="shared" si="116"/>
        <v>180</v>
      </c>
      <c r="AW156" s="299">
        <f t="shared" si="117"/>
        <v>0.46</v>
      </c>
      <c r="AX156" s="299" t="s">
        <v>14</v>
      </c>
      <c r="AY156" s="299" t="s">
        <v>15</v>
      </c>
      <c r="AZ156" s="299" t="s">
        <v>14</v>
      </c>
      <c r="BA156" s="299" t="s">
        <v>15</v>
      </c>
      <c r="BB156" s="299">
        <v>0</v>
      </c>
      <c r="BC156" s="299">
        <v>0</v>
      </c>
      <c r="BD156" s="299">
        <f t="shared" si="135"/>
        <v>1</v>
      </c>
      <c r="BE156" s="299">
        <f t="shared" si="118"/>
        <v>0</v>
      </c>
      <c r="BF156" s="299">
        <f t="shared" si="119"/>
        <v>11200</v>
      </c>
      <c r="BG156" s="299">
        <v>1</v>
      </c>
      <c r="BH156" s="299">
        <v>1</v>
      </c>
      <c r="BI156" s="299">
        <v>1</v>
      </c>
      <c r="BJ156" s="299"/>
      <c r="BK156" s="299">
        <v>1</v>
      </c>
      <c r="BL156" s="299">
        <v>1</v>
      </c>
      <c r="BM156" s="299">
        <f t="shared" si="120"/>
        <v>400</v>
      </c>
      <c r="BN156" s="299">
        <f t="shared" si="136"/>
        <v>11200</v>
      </c>
      <c r="BO156" s="299">
        <v>7</v>
      </c>
    </row>
    <row r="157" spans="1:67" s="292" customFormat="1" ht="12" customHeight="1" x14ac:dyDescent="0.2">
      <c r="A157" s="371" t="str">
        <f t="shared" si="102"/>
        <v>610700008</v>
      </c>
      <c r="B157" s="286">
        <v>6.1</v>
      </c>
      <c r="C157" s="370" t="s">
        <v>263</v>
      </c>
      <c r="D157" s="286" t="s">
        <v>181</v>
      </c>
      <c r="E157" s="287">
        <v>7</v>
      </c>
      <c r="F157" s="288">
        <v>1.35</v>
      </c>
      <c r="G157" s="286" t="s">
        <v>203</v>
      </c>
      <c r="H157" s="286">
        <f>'Wind Conditions'!$C$37</f>
        <v>34.9</v>
      </c>
      <c r="I157" s="478">
        <f>'Wind Conditions'!$D$40</f>
        <v>0.11573065902578797</v>
      </c>
      <c r="J157" s="289">
        <f>'Wind Conditions'!$C$41</f>
        <v>0.11</v>
      </c>
      <c r="K157" s="286" t="str">
        <f t="shared" si="129"/>
        <v>B</v>
      </c>
      <c r="L157" s="291">
        <v>0</v>
      </c>
      <c r="M157" s="557">
        <f>0</f>
        <v>0</v>
      </c>
      <c r="N157" s="565" t="s">
        <v>206</v>
      </c>
      <c r="O157" s="264">
        <f>VLOOKUP(MOD(180-$L157,360),'Wave and Current Conditions'!$G$33:$I$44,2,TRUE)</f>
        <v>5.69</v>
      </c>
      <c r="P157" s="264">
        <f>VLOOKUP(MOD(180-$L157,360),'Wave and Current Conditions'!$G$33:$I$44,3,TRUE)</f>
        <v>11.9</v>
      </c>
      <c r="Q157" s="286">
        <f t="shared" si="137"/>
        <v>8</v>
      </c>
      <c r="R157" s="290">
        <f t="shared" si="104"/>
        <v>0</v>
      </c>
      <c r="S157" s="571" t="s">
        <v>205</v>
      </c>
      <c r="T157" s="293">
        <f t="shared" si="105"/>
        <v>0</v>
      </c>
      <c r="U157" s="294">
        <f>'Wave and Current Conditions'!$D$100</f>
        <v>0.46</v>
      </c>
      <c r="V157" s="286">
        <v>400</v>
      </c>
      <c r="W157" s="286">
        <v>10800</v>
      </c>
      <c r="X157" s="295">
        <v>0.01</v>
      </c>
      <c r="Y157" s="296"/>
      <c r="Z157" s="297"/>
      <c r="AA157" s="297"/>
      <c r="AB157" s="239" t="str">
        <f t="shared" si="106"/>
        <v>'610700008'</v>
      </c>
      <c r="AC157" s="298" t="str">
        <f t="shared" si="132"/>
        <v>'PAR'</v>
      </c>
      <c r="AD157" s="299">
        <f t="shared" si="107"/>
        <v>0</v>
      </c>
      <c r="AE157" s="299">
        <f t="shared" si="108"/>
        <v>34.9</v>
      </c>
      <c r="AF157" s="590">
        <f t="shared" si="122"/>
        <v>4.0389999999999997</v>
      </c>
      <c r="AG157" s="587" t="str">
        <f t="shared" si="123"/>
        <v>'EWM'</v>
      </c>
      <c r="AH157" s="580">
        <f t="shared" si="124"/>
        <v>0.11</v>
      </c>
      <c r="AI157" s="299">
        <f t="shared" si="133"/>
        <v>1</v>
      </c>
      <c r="AJ157" s="239" t="str">
        <f t="shared" si="109"/>
        <v>'B'</v>
      </c>
      <c r="AK157" s="299">
        <f t="shared" si="134"/>
        <v>10</v>
      </c>
      <c r="AL157" s="268">
        <f t="shared" si="110"/>
        <v>0</v>
      </c>
      <c r="AM157" s="300">
        <f t="shared" si="111"/>
        <v>5.69</v>
      </c>
      <c r="AN157" s="300">
        <f t="shared" si="112"/>
        <v>11.9</v>
      </c>
      <c r="AO157" s="299">
        <f t="shared" si="113"/>
        <v>2.4</v>
      </c>
      <c r="AP157" s="299">
        <f t="shared" si="114"/>
        <v>8</v>
      </c>
      <c r="AQ157" s="299">
        <v>0</v>
      </c>
      <c r="AR157" s="299">
        <v>15</v>
      </c>
      <c r="AS157" s="299">
        <f t="shared" si="115"/>
        <v>2.4</v>
      </c>
      <c r="AT157" s="299">
        <v>0</v>
      </c>
      <c r="AU157" s="299">
        <v>0</v>
      </c>
      <c r="AV157" s="239">
        <f t="shared" si="116"/>
        <v>0</v>
      </c>
      <c r="AW157" s="299">
        <f t="shared" si="117"/>
        <v>0.46</v>
      </c>
      <c r="AX157" s="299" t="s">
        <v>14</v>
      </c>
      <c r="AY157" s="299" t="s">
        <v>15</v>
      </c>
      <c r="AZ157" s="299" t="s">
        <v>14</v>
      </c>
      <c r="BA157" s="299" t="s">
        <v>15</v>
      </c>
      <c r="BB157" s="299">
        <v>0</v>
      </c>
      <c r="BC157" s="299">
        <v>0</v>
      </c>
      <c r="BD157" s="299">
        <f t="shared" si="135"/>
        <v>1</v>
      </c>
      <c r="BE157" s="299">
        <f t="shared" si="118"/>
        <v>0</v>
      </c>
      <c r="BF157" s="299">
        <f t="shared" si="119"/>
        <v>11200</v>
      </c>
      <c r="BG157" s="299">
        <v>1</v>
      </c>
      <c r="BH157" s="299">
        <v>1</v>
      </c>
      <c r="BI157" s="299">
        <v>1</v>
      </c>
      <c r="BJ157" s="299"/>
      <c r="BK157" s="299">
        <v>1</v>
      </c>
      <c r="BL157" s="299">
        <v>1</v>
      </c>
      <c r="BM157" s="299">
        <f t="shared" si="120"/>
        <v>400</v>
      </c>
      <c r="BN157" s="299">
        <f t="shared" si="136"/>
        <v>11200</v>
      </c>
      <c r="BO157" s="299">
        <v>8</v>
      </c>
    </row>
    <row r="158" spans="1:67" s="292" customFormat="1" ht="12" customHeight="1" x14ac:dyDescent="0.2">
      <c r="A158" s="371" t="str">
        <f t="shared" si="102"/>
        <v>610703009</v>
      </c>
      <c r="B158" s="286">
        <v>6.1</v>
      </c>
      <c r="C158" s="370" t="s">
        <v>263</v>
      </c>
      <c r="D158" s="286" t="s">
        <v>181</v>
      </c>
      <c r="E158" s="287">
        <v>7</v>
      </c>
      <c r="F158" s="288">
        <v>1.35</v>
      </c>
      <c r="G158" s="286" t="s">
        <v>203</v>
      </c>
      <c r="H158" s="286">
        <f>'Wind Conditions'!$C$37</f>
        <v>34.9</v>
      </c>
      <c r="I158" s="478">
        <f>'Wind Conditions'!$D$40</f>
        <v>0.11573065902578797</v>
      </c>
      <c r="J158" s="289">
        <f>'Wind Conditions'!$C$41</f>
        <v>0.11</v>
      </c>
      <c r="K158" s="286" t="str">
        <f t="shared" si="129"/>
        <v>C</v>
      </c>
      <c r="L158" s="291">
        <v>30</v>
      </c>
      <c r="M158" s="557">
        <f>0</f>
        <v>0</v>
      </c>
      <c r="N158" s="565" t="s">
        <v>206</v>
      </c>
      <c r="O158" s="264">
        <f>VLOOKUP(MOD(180-$L158,360),'Wave and Current Conditions'!$G$33:$I$44,2,TRUE)</f>
        <v>5.37</v>
      </c>
      <c r="P158" s="264">
        <f>VLOOKUP(MOD(180-$L158,360),'Wave and Current Conditions'!$G$33:$I$44,3,TRUE)</f>
        <v>11.9</v>
      </c>
      <c r="Q158" s="286">
        <f t="shared" si="137"/>
        <v>9</v>
      </c>
      <c r="R158" s="290">
        <f t="shared" si="104"/>
        <v>30</v>
      </c>
      <c r="S158" s="571" t="s">
        <v>205</v>
      </c>
      <c r="T158" s="293">
        <f t="shared" si="105"/>
        <v>30</v>
      </c>
      <c r="U158" s="294">
        <f>'Wave and Current Conditions'!$D$100</f>
        <v>0.46</v>
      </c>
      <c r="V158" s="286">
        <v>400</v>
      </c>
      <c r="W158" s="286">
        <v>10800</v>
      </c>
      <c r="X158" s="295">
        <v>0.01</v>
      </c>
      <c r="Y158" s="296"/>
      <c r="Z158" s="297"/>
      <c r="AA158" s="297"/>
      <c r="AB158" s="239" t="str">
        <f t="shared" si="106"/>
        <v>'610703009'</v>
      </c>
      <c r="AC158" s="298" t="str">
        <f t="shared" si="132"/>
        <v>'PAR'</v>
      </c>
      <c r="AD158" s="299">
        <f t="shared" si="107"/>
        <v>30</v>
      </c>
      <c r="AE158" s="299">
        <f t="shared" si="108"/>
        <v>34.9</v>
      </c>
      <c r="AF158" s="590">
        <f t="shared" si="122"/>
        <v>4.0389999999999997</v>
      </c>
      <c r="AG158" s="587" t="str">
        <f t="shared" si="123"/>
        <v>'EWM'</v>
      </c>
      <c r="AH158" s="580">
        <f t="shared" si="124"/>
        <v>0.11</v>
      </c>
      <c r="AI158" s="299">
        <f t="shared" si="133"/>
        <v>1</v>
      </c>
      <c r="AJ158" s="239" t="str">
        <f t="shared" si="109"/>
        <v>'C'</v>
      </c>
      <c r="AK158" s="299">
        <f t="shared" si="134"/>
        <v>10</v>
      </c>
      <c r="AL158" s="268">
        <f t="shared" si="110"/>
        <v>30</v>
      </c>
      <c r="AM158" s="300">
        <f t="shared" si="111"/>
        <v>5.37</v>
      </c>
      <c r="AN158" s="300">
        <f t="shared" si="112"/>
        <v>11.9</v>
      </c>
      <c r="AO158" s="299">
        <f t="shared" si="113"/>
        <v>2.4</v>
      </c>
      <c r="AP158" s="299">
        <f t="shared" si="114"/>
        <v>9</v>
      </c>
      <c r="AQ158" s="299">
        <v>0</v>
      </c>
      <c r="AR158" s="299">
        <v>15</v>
      </c>
      <c r="AS158" s="299">
        <f t="shared" si="115"/>
        <v>2.4</v>
      </c>
      <c r="AT158" s="299">
        <v>0</v>
      </c>
      <c r="AU158" s="299">
        <v>0</v>
      </c>
      <c r="AV158" s="239">
        <f t="shared" si="116"/>
        <v>30</v>
      </c>
      <c r="AW158" s="299">
        <f t="shared" si="117"/>
        <v>0.46</v>
      </c>
      <c r="AX158" s="299" t="s">
        <v>14</v>
      </c>
      <c r="AY158" s="299" t="s">
        <v>15</v>
      </c>
      <c r="AZ158" s="299" t="s">
        <v>14</v>
      </c>
      <c r="BA158" s="299" t="s">
        <v>15</v>
      </c>
      <c r="BB158" s="299">
        <v>0</v>
      </c>
      <c r="BC158" s="299">
        <v>0</v>
      </c>
      <c r="BD158" s="299">
        <f t="shared" si="135"/>
        <v>1</v>
      </c>
      <c r="BE158" s="299">
        <f t="shared" si="118"/>
        <v>0</v>
      </c>
      <c r="BF158" s="299">
        <f t="shared" si="119"/>
        <v>11200</v>
      </c>
      <c r="BG158" s="299">
        <v>1</v>
      </c>
      <c r="BH158" s="299">
        <v>1</v>
      </c>
      <c r="BI158" s="299">
        <v>1</v>
      </c>
      <c r="BJ158" s="299"/>
      <c r="BK158" s="299">
        <v>1</v>
      </c>
      <c r="BL158" s="299">
        <v>1</v>
      </c>
      <c r="BM158" s="299">
        <f t="shared" si="120"/>
        <v>400</v>
      </c>
      <c r="BN158" s="299">
        <f t="shared" si="136"/>
        <v>11200</v>
      </c>
      <c r="BO158" s="299">
        <v>9</v>
      </c>
    </row>
    <row r="159" spans="1:67" s="292" customFormat="1" ht="12" customHeight="1" x14ac:dyDescent="0.2">
      <c r="A159" s="371" t="str">
        <f t="shared" si="102"/>
        <v>610706010</v>
      </c>
      <c r="B159" s="286">
        <v>6.1</v>
      </c>
      <c r="C159" s="370" t="s">
        <v>263</v>
      </c>
      <c r="D159" s="286" t="s">
        <v>181</v>
      </c>
      <c r="E159" s="287">
        <v>7</v>
      </c>
      <c r="F159" s="288">
        <v>1.35</v>
      </c>
      <c r="G159" s="286" t="s">
        <v>203</v>
      </c>
      <c r="H159" s="286">
        <f>'Wind Conditions'!$C$37</f>
        <v>34.9</v>
      </c>
      <c r="I159" s="478">
        <f>'Wind Conditions'!$D$40</f>
        <v>0.11573065902578797</v>
      </c>
      <c r="J159" s="289">
        <f>'Wind Conditions'!$C$41</f>
        <v>0.11</v>
      </c>
      <c r="K159" s="286" t="str">
        <f t="shared" si="129"/>
        <v>D</v>
      </c>
      <c r="L159" s="291">
        <v>60</v>
      </c>
      <c r="M159" s="557">
        <f>0</f>
        <v>0</v>
      </c>
      <c r="N159" s="565" t="s">
        <v>206</v>
      </c>
      <c r="O159" s="264">
        <f>VLOOKUP(MOD(180-$L159,360),'Wave and Current Conditions'!$G$33:$I$44,2,TRUE)</f>
        <v>5.37</v>
      </c>
      <c r="P159" s="264">
        <f>VLOOKUP(MOD(180-$L159,360),'Wave and Current Conditions'!$G$33:$I$44,3,TRUE)</f>
        <v>11.9</v>
      </c>
      <c r="Q159" s="286">
        <f t="shared" si="137"/>
        <v>10</v>
      </c>
      <c r="R159" s="290">
        <f t="shared" si="104"/>
        <v>60</v>
      </c>
      <c r="S159" s="571" t="s">
        <v>205</v>
      </c>
      <c r="T159" s="293">
        <f t="shared" si="105"/>
        <v>60</v>
      </c>
      <c r="U159" s="294">
        <f>'Wave and Current Conditions'!$D$100</f>
        <v>0.46</v>
      </c>
      <c r="V159" s="286">
        <v>400</v>
      </c>
      <c r="W159" s="286">
        <v>10800</v>
      </c>
      <c r="X159" s="295">
        <v>0.01</v>
      </c>
      <c r="Y159" s="296"/>
      <c r="Z159" s="297"/>
      <c r="AA159" s="297"/>
      <c r="AB159" s="239" t="str">
        <f t="shared" si="106"/>
        <v>'610706010'</v>
      </c>
      <c r="AC159" s="298" t="str">
        <f t="shared" si="132"/>
        <v>'PAR'</v>
      </c>
      <c r="AD159" s="299">
        <f t="shared" si="107"/>
        <v>60</v>
      </c>
      <c r="AE159" s="299">
        <f t="shared" si="108"/>
        <v>34.9</v>
      </c>
      <c r="AF159" s="590">
        <f t="shared" si="122"/>
        <v>4.0389999999999997</v>
      </c>
      <c r="AG159" s="587" t="str">
        <f t="shared" si="123"/>
        <v>'EWM'</v>
      </c>
      <c r="AH159" s="580">
        <f t="shared" si="124"/>
        <v>0.11</v>
      </c>
      <c r="AI159" s="299">
        <f t="shared" si="133"/>
        <v>1</v>
      </c>
      <c r="AJ159" s="239" t="str">
        <f t="shared" si="109"/>
        <v>'D'</v>
      </c>
      <c r="AK159" s="299">
        <f t="shared" si="134"/>
        <v>10</v>
      </c>
      <c r="AL159" s="268">
        <f t="shared" si="110"/>
        <v>60</v>
      </c>
      <c r="AM159" s="300">
        <f t="shared" si="111"/>
        <v>5.37</v>
      </c>
      <c r="AN159" s="300">
        <f t="shared" si="112"/>
        <v>11.9</v>
      </c>
      <c r="AO159" s="299">
        <f t="shared" si="113"/>
        <v>2.4</v>
      </c>
      <c r="AP159" s="299">
        <f t="shared" si="114"/>
        <v>10</v>
      </c>
      <c r="AQ159" s="299">
        <v>0</v>
      </c>
      <c r="AR159" s="299">
        <v>15</v>
      </c>
      <c r="AS159" s="299">
        <f t="shared" si="115"/>
        <v>2.4</v>
      </c>
      <c r="AT159" s="299">
        <v>0</v>
      </c>
      <c r="AU159" s="299">
        <v>0</v>
      </c>
      <c r="AV159" s="239">
        <f t="shared" si="116"/>
        <v>60</v>
      </c>
      <c r="AW159" s="299">
        <f t="shared" si="117"/>
        <v>0.46</v>
      </c>
      <c r="AX159" s="299" t="s">
        <v>14</v>
      </c>
      <c r="AY159" s="299" t="s">
        <v>15</v>
      </c>
      <c r="AZ159" s="299" t="s">
        <v>14</v>
      </c>
      <c r="BA159" s="299" t="s">
        <v>15</v>
      </c>
      <c r="BB159" s="299">
        <v>0</v>
      </c>
      <c r="BC159" s="299">
        <v>0</v>
      </c>
      <c r="BD159" s="299">
        <f t="shared" si="135"/>
        <v>1</v>
      </c>
      <c r="BE159" s="299">
        <f t="shared" si="118"/>
        <v>0</v>
      </c>
      <c r="BF159" s="299">
        <f t="shared" si="119"/>
        <v>11200</v>
      </c>
      <c r="BG159" s="299">
        <v>1</v>
      </c>
      <c r="BH159" s="299">
        <v>1</v>
      </c>
      <c r="BI159" s="299">
        <v>1</v>
      </c>
      <c r="BJ159" s="299"/>
      <c r="BK159" s="299">
        <v>1</v>
      </c>
      <c r="BL159" s="299">
        <v>1</v>
      </c>
      <c r="BM159" s="299">
        <f t="shared" si="120"/>
        <v>400</v>
      </c>
      <c r="BN159" s="299">
        <f t="shared" si="136"/>
        <v>11200</v>
      </c>
      <c r="BO159" s="299">
        <v>10</v>
      </c>
    </row>
    <row r="160" spans="1:67" s="292" customFormat="1" ht="12" customHeight="1" x14ac:dyDescent="0.2">
      <c r="A160" s="371" t="str">
        <f t="shared" si="102"/>
        <v>610709011</v>
      </c>
      <c r="B160" s="286">
        <v>6.1</v>
      </c>
      <c r="C160" s="370" t="s">
        <v>263</v>
      </c>
      <c r="D160" s="286" t="s">
        <v>181</v>
      </c>
      <c r="E160" s="287">
        <v>7</v>
      </c>
      <c r="F160" s="288">
        <v>1.35</v>
      </c>
      <c r="G160" s="286" t="s">
        <v>203</v>
      </c>
      <c r="H160" s="286">
        <f>'Wind Conditions'!$C$37</f>
        <v>34.9</v>
      </c>
      <c r="I160" s="478">
        <f>'Wind Conditions'!$D$40</f>
        <v>0.11573065902578797</v>
      </c>
      <c r="J160" s="289">
        <f>'Wind Conditions'!$C$41</f>
        <v>0.11</v>
      </c>
      <c r="K160" s="286" t="str">
        <f t="shared" si="129"/>
        <v>E</v>
      </c>
      <c r="L160" s="291">
        <v>90</v>
      </c>
      <c r="M160" s="557">
        <f>0</f>
        <v>0</v>
      </c>
      <c r="N160" s="565" t="s">
        <v>206</v>
      </c>
      <c r="O160" s="264">
        <f>VLOOKUP(MOD(180-$L160,360),'Wave and Current Conditions'!$G$33:$I$44,2,TRUE)</f>
        <v>5.37</v>
      </c>
      <c r="P160" s="264">
        <f>VLOOKUP(MOD(180-$L160,360),'Wave and Current Conditions'!$G$33:$I$44,3,TRUE)</f>
        <v>11.9</v>
      </c>
      <c r="Q160" s="286">
        <f t="shared" si="137"/>
        <v>11</v>
      </c>
      <c r="R160" s="290">
        <f t="shared" si="104"/>
        <v>90</v>
      </c>
      <c r="S160" s="571" t="s">
        <v>205</v>
      </c>
      <c r="T160" s="293">
        <f t="shared" si="105"/>
        <v>90</v>
      </c>
      <c r="U160" s="294">
        <f>'Wave and Current Conditions'!$D$100</f>
        <v>0.46</v>
      </c>
      <c r="V160" s="286">
        <v>400</v>
      </c>
      <c r="W160" s="286">
        <v>10800</v>
      </c>
      <c r="X160" s="295">
        <v>0.01</v>
      </c>
      <c r="Y160" s="296"/>
      <c r="Z160" s="297"/>
      <c r="AA160" s="297"/>
      <c r="AB160" s="239" t="str">
        <f t="shared" si="106"/>
        <v>'610709011'</v>
      </c>
      <c r="AC160" s="298" t="str">
        <f t="shared" si="132"/>
        <v>'PAR'</v>
      </c>
      <c r="AD160" s="299">
        <f t="shared" si="107"/>
        <v>90</v>
      </c>
      <c r="AE160" s="299">
        <f t="shared" si="108"/>
        <v>34.9</v>
      </c>
      <c r="AF160" s="590">
        <f t="shared" si="122"/>
        <v>4.0389999999999997</v>
      </c>
      <c r="AG160" s="587" t="str">
        <f t="shared" si="123"/>
        <v>'EWM'</v>
      </c>
      <c r="AH160" s="580">
        <f t="shared" si="124"/>
        <v>0.11</v>
      </c>
      <c r="AI160" s="299">
        <f t="shared" si="133"/>
        <v>1</v>
      </c>
      <c r="AJ160" s="239" t="str">
        <f t="shared" si="109"/>
        <v>'E'</v>
      </c>
      <c r="AK160" s="299">
        <f t="shared" si="134"/>
        <v>10</v>
      </c>
      <c r="AL160" s="268">
        <f t="shared" si="110"/>
        <v>90</v>
      </c>
      <c r="AM160" s="300">
        <f t="shared" si="111"/>
        <v>5.37</v>
      </c>
      <c r="AN160" s="300">
        <f t="shared" si="112"/>
        <v>11.9</v>
      </c>
      <c r="AO160" s="299">
        <f t="shared" si="113"/>
        <v>2.4</v>
      </c>
      <c r="AP160" s="299">
        <f t="shared" si="114"/>
        <v>11</v>
      </c>
      <c r="AQ160" s="299">
        <v>0</v>
      </c>
      <c r="AR160" s="299">
        <v>15</v>
      </c>
      <c r="AS160" s="299">
        <f t="shared" si="115"/>
        <v>2.4</v>
      </c>
      <c r="AT160" s="299">
        <v>0</v>
      </c>
      <c r="AU160" s="299">
        <v>0</v>
      </c>
      <c r="AV160" s="239">
        <f t="shared" si="116"/>
        <v>90</v>
      </c>
      <c r="AW160" s="299">
        <f t="shared" si="117"/>
        <v>0.46</v>
      </c>
      <c r="AX160" s="299" t="s">
        <v>14</v>
      </c>
      <c r="AY160" s="299" t="s">
        <v>15</v>
      </c>
      <c r="AZ160" s="299" t="s">
        <v>14</v>
      </c>
      <c r="BA160" s="299" t="s">
        <v>15</v>
      </c>
      <c r="BB160" s="299">
        <v>0</v>
      </c>
      <c r="BC160" s="299">
        <v>0</v>
      </c>
      <c r="BD160" s="299">
        <f t="shared" si="135"/>
        <v>1</v>
      </c>
      <c r="BE160" s="299">
        <f t="shared" si="118"/>
        <v>0</v>
      </c>
      <c r="BF160" s="299">
        <f t="shared" si="119"/>
        <v>11200</v>
      </c>
      <c r="BG160" s="299">
        <v>1</v>
      </c>
      <c r="BH160" s="299">
        <v>1</v>
      </c>
      <c r="BI160" s="299">
        <v>1</v>
      </c>
      <c r="BJ160" s="299"/>
      <c r="BK160" s="299">
        <v>1</v>
      </c>
      <c r="BL160" s="299">
        <v>1</v>
      </c>
      <c r="BM160" s="299">
        <f t="shared" si="120"/>
        <v>400</v>
      </c>
      <c r="BN160" s="299">
        <f t="shared" si="136"/>
        <v>11200</v>
      </c>
      <c r="BO160" s="299">
        <v>11</v>
      </c>
    </row>
    <row r="161" spans="1:67" s="292" customFormat="1" ht="12" customHeight="1" x14ac:dyDescent="0.2">
      <c r="A161" s="371" t="str">
        <f t="shared" si="102"/>
        <v>610712012</v>
      </c>
      <c r="B161" s="286">
        <v>6.1</v>
      </c>
      <c r="C161" s="370" t="s">
        <v>263</v>
      </c>
      <c r="D161" s="286" t="s">
        <v>181</v>
      </c>
      <c r="E161" s="287">
        <v>7</v>
      </c>
      <c r="F161" s="288">
        <v>1.35</v>
      </c>
      <c r="G161" s="286" t="s">
        <v>203</v>
      </c>
      <c r="H161" s="286">
        <f>'Wind Conditions'!$C$37</f>
        <v>34.9</v>
      </c>
      <c r="I161" s="478">
        <f>'Wind Conditions'!$D$40</f>
        <v>0.11573065902578797</v>
      </c>
      <c r="J161" s="289">
        <f>'Wind Conditions'!$C$41</f>
        <v>0.11</v>
      </c>
      <c r="K161" s="286" t="str">
        <f t="shared" si="129"/>
        <v>F</v>
      </c>
      <c r="L161" s="291">
        <v>120</v>
      </c>
      <c r="M161" s="557">
        <f>0</f>
        <v>0</v>
      </c>
      <c r="N161" s="565" t="s">
        <v>206</v>
      </c>
      <c r="O161" s="264">
        <f>VLOOKUP(MOD(180-$L161,360),'Wave and Current Conditions'!$G$33:$I$44,2,TRUE)</f>
        <v>5.37</v>
      </c>
      <c r="P161" s="264">
        <f>VLOOKUP(MOD(180-$L161,360),'Wave and Current Conditions'!$G$33:$I$44,3,TRUE)</f>
        <v>11.9</v>
      </c>
      <c r="Q161" s="286">
        <f t="shared" si="137"/>
        <v>12</v>
      </c>
      <c r="R161" s="290">
        <f t="shared" si="104"/>
        <v>120</v>
      </c>
      <c r="S161" s="571" t="s">
        <v>205</v>
      </c>
      <c r="T161" s="293">
        <f t="shared" si="105"/>
        <v>120</v>
      </c>
      <c r="U161" s="294">
        <f>'Wave and Current Conditions'!$D$100</f>
        <v>0.46</v>
      </c>
      <c r="V161" s="286">
        <v>400</v>
      </c>
      <c r="W161" s="286">
        <v>10800</v>
      </c>
      <c r="X161" s="295">
        <v>0.01</v>
      </c>
      <c r="Y161" s="296"/>
      <c r="Z161" s="297"/>
      <c r="AA161" s="297"/>
      <c r="AB161" s="239" t="str">
        <f t="shared" si="106"/>
        <v>'610712012'</v>
      </c>
      <c r="AC161" s="298" t="str">
        <f t="shared" si="132"/>
        <v>'PAR'</v>
      </c>
      <c r="AD161" s="299">
        <f t="shared" si="107"/>
        <v>120</v>
      </c>
      <c r="AE161" s="299">
        <f t="shared" si="108"/>
        <v>34.9</v>
      </c>
      <c r="AF161" s="590">
        <f t="shared" si="122"/>
        <v>4.0389999999999997</v>
      </c>
      <c r="AG161" s="587" t="str">
        <f t="shared" si="123"/>
        <v>'EWM'</v>
      </c>
      <c r="AH161" s="580">
        <f t="shared" si="124"/>
        <v>0.11</v>
      </c>
      <c r="AI161" s="299">
        <f t="shared" si="133"/>
        <v>1</v>
      </c>
      <c r="AJ161" s="239" t="str">
        <f t="shared" si="109"/>
        <v>'F'</v>
      </c>
      <c r="AK161" s="299">
        <f t="shared" si="134"/>
        <v>10</v>
      </c>
      <c r="AL161" s="268">
        <f t="shared" si="110"/>
        <v>120</v>
      </c>
      <c r="AM161" s="300">
        <f t="shared" si="111"/>
        <v>5.37</v>
      </c>
      <c r="AN161" s="300">
        <f t="shared" si="112"/>
        <v>11.9</v>
      </c>
      <c r="AO161" s="299">
        <f t="shared" si="113"/>
        <v>2.4</v>
      </c>
      <c r="AP161" s="299">
        <f t="shared" si="114"/>
        <v>12</v>
      </c>
      <c r="AQ161" s="299">
        <v>0</v>
      </c>
      <c r="AR161" s="299">
        <v>15</v>
      </c>
      <c r="AS161" s="299">
        <f t="shared" si="115"/>
        <v>2.4</v>
      </c>
      <c r="AT161" s="299">
        <v>0</v>
      </c>
      <c r="AU161" s="299">
        <v>0</v>
      </c>
      <c r="AV161" s="239">
        <f t="shared" si="116"/>
        <v>120</v>
      </c>
      <c r="AW161" s="299">
        <f t="shared" si="117"/>
        <v>0.46</v>
      </c>
      <c r="AX161" s="299" t="s">
        <v>14</v>
      </c>
      <c r="AY161" s="299" t="s">
        <v>15</v>
      </c>
      <c r="AZ161" s="299" t="s">
        <v>14</v>
      </c>
      <c r="BA161" s="299" t="s">
        <v>15</v>
      </c>
      <c r="BB161" s="299">
        <v>0</v>
      </c>
      <c r="BC161" s="299">
        <v>0</v>
      </c>
      <c r="BD161" s="299">
        <f t="shared" si="135"/>
        <v>1</v>
      </c>
      <c r="BE161" s="299">
        <f t="shared" si="118"/>
        <v>0</v>
      </c>
      <c r="BF161" s="299">
        <f t="shared" si="119"/>
        <v>11200</v>
      </c>
      <c r="BG161" s="299">
        <v>1</v>
      </c>
      <c r="BH161" s="299">
        <v>1</v>
      </c>
      <c r="BI161" s="299">
        <v>1</v>
      </c>
      <c r="BJ161" s="299"/>
      <c r="BK161" s="299">
        <v>1</v>
      </c>
      <c r="BL161" s="299">
        <v>1</v>
      </c>
      <c r="BM161" s="299">
        <f t="shared" si="120"/>
        <v>400</v>
      </c>
      <c r="BN161" s="299">
        <f t="shared" si="136"/>
        <v>11200</v>
      </c>
      <c r="BO161" s="299">
        <v>12</v>
      </c>
    </row>
    <row r="162" spans="1:67" s="292" customFormat="1" ht="12" customHeight="1" x14ac:dyDescent="0.2">
      <c r="A162" s="371" t="str">
        <f t="shared" si="102"/>
        <v>610715013</v>
      </c>
      <c r="B162" s="286">
        <v>6.1</v>
      </c>
      <c r="C162" s="370" t="s">
        <v>263</v>
      </c>
      <c r="D162" s="286" t="s">
        <v>181</v>
      </c>
      <c r="E162" s="287">
        <v>7</v>
      </c>
      <c r="F162" s="288">
        <v>1.35</v>
      </c>
      <c r="G162" s="286" t="s">
        <v>203</v>
      </c>
      <c r="H162" s="286">
        <f>'Wind Conditions'!$C$37</f>
        <v>34.9</v>
      </c>
      <c r="I162" s="478">
        <f>'Wind Conditions'!$D$40</f>
        <v>0.11573065902578797</v>
      </c>
      <c r="J162" s="289">
        <f>'Wind Conditions'!$C$41</f>
        <v>0.11</v>
      </c>
      <c r="K162" s="286" t="str">
        <f t="shared" si="129"/>
        <v>A</v>
      </c>
      <c r="L162" s="291">
        <v>150</v>
      </c>
      <c r="M162" s="557">
        <f>0</f>
        <v>0</v>
      </c>
      <c r="N162" s="565" t="s">
        <v>206</v>
      </c>
      <c r="O162" s="264">
        <f>VLOOKUP(MOD(180-$L162,360),'Wave and Current Conditions'!$G$33:$I$44,2,TRUE)</f>
        <v>5.37</v>
      </c>
      <c r="P162" s="264">
        <f>VLOOKUP(MOD(180-$L162,360),'Wave and Current Conditions'!$G$33:$I$44,3,TRUE)</f>
        <v>11.9</v>
      </c>
      <c r="Q162" s="286">
        <f t="shared" si="137"/>
        <v>13</v>
      </c>
      <c r="R162" s="290">
        <f t="shared" si="104"/>
        <v>150</v>
      </c>
      <c r="S162" s="571" t="s">
        <v>205</v>
      </c>
      <c r="T162" s="293">
        <f t="shared" si="105"/>
        <v>150</v>
      </c>
      <c r="U162" s="294">
        <f>'Wave and Current Conditions'!$D$100</f>
        <v>0.46</v>
      </c>
      <c r="V162" s="286">
        <v>400</v>
      </c>
      <c r="W162" s="286">
        <v>10800</v>
      </c>
      <c r="X162" s="295">
        <v>0.01</v>
      </c>
      <c r="Y162" s="296"/>
      <c r="Z162" s="297"/>
      <c r="AA162" s="297"/>
      <c r="AB162" s="239" t="str">
        <f t="shared" si="106"/>
        <v>'610715013'</v>
      </c>
      <c r="AC162" s="298" t="str">
        <f t="shared" si="132"/>
        <v>'PAR'</v>
      </c>
      <c r="AD162" s="299">
        <f t="shared" si="107"/>
        <v>150</v>
      </c>
      <c r="AE162" s="299">
        <f t="shared" si="108"/>
        <v>34.9</v>
      </c>
      <c r="AF162" s="590">
        <f t="shared" si="122"/>
        <v>4.0389999999999997</v>
      </c>
      <c r="AG162" s="587" t="str">
        <f t="shared" si="123"/>
        <v>'EWM'</v>
      </c>
      <c r="AH162" s="580">
        <f t="shared" si="124"/>
        <v>0.11</v>
      </c>
      <c r="AI162" s="299">
        <f t="shared" si="133"/>
        <v>1</v>
      </c>
      <c r="AJ162" s="239" t="str">
        <f t="shared" si="109"/>
        <v>'A'</v>
      </c>
      <c r="AK162" s="299">
        <f t="shared" si="134"/>
        <v>10</v>
      </c>
      <c r="AL162" s="268">
        <f t="shared" si="110"/>
        <v>150</v>
      </c>
      <c r="AM162" s="300">
        <f t="shared" si="111"/>
        <v>5.37</v>
      </c>
      <c r="AN162" s="300">
        <f t="shared" si="112"/>
        <v>11.9</v>
      </c>
      <c r="AO162" s="299">
        <f t="shared" si="113"/>
        <v>2.4</v>
      </c>
      <c r="AP162" s="299">
        <f t="shared" si="114"/>
        <v>13</v>
      </c>
      <c r="AQ162" s="299">
        <v>0</v>
      </c>
      <c r="AR162" s="299">
        <v>15</v>
      </c>
      <c r="AS162" s="299">
        <f t="shared" si="115"/>
        <v>2.4</v>
      </c>
      <c r="AT162" s="299">
        <v>0</v>
      </c>
      <c r="AU162" s="299">
        <v>0</v>
      </c>
      <c r="AV162" s="239">
        <f t="shared" si="116"/>
        <v>150</v>
      </c>
      <c r="AW162" s="299">
        <f t="shared" si="117"/>
        <v>0.46</v>
      </c>
      <c r="AX162" s="299" t="s">
        <v>14</v>
      </c>
      <c r="AY162" s="299" t="s">
        <v>15</v>
      </c>
      <c r="AZ162" s="299" t="s">
        <v>14</v>
      </c>
      <c r="BA162" s="299" t="s">
        <v>15</v>
      </c>
      <c r="BB162" s="299">
        <v>0</v>
      </c>
      <c r="BC162" s="299">
        <v>0</v>
      </c>
      <c r="BD162" s="299">
        <f t="shared" si="135"/>
        <v>1</v>
      </c>
      <c r="BE162" s="299">
        <f t="shared" si="118"/>
        <v>0</v>
      </c>
      <c r="BF162" s="299">
        <f t="shared" si="119"/>
        <v>11200</v>
      </c>
      <c r="BG162" s="299">
        <v>1</v>
      </c>
      <c r="BH162" s="299">
        <v>1</v>
      </c>
      <c r="BI162" s="299">
        <v>1</v>
      </c>
      <c r="BJ162" s="299"/>
      <c r="BK162" s="299">
        <v>1</v>
      </c>
      <c r="BL162" s="299">
        <v>1</v>
      </c>
      <c r="BM162" s="299">
        <f t="shared" si="120"/>
        <v>400</v>
      </c>
      <c r="BN162" s="299">
        <f t="shared" si="136"/>
        <v>11200</v>
      </c>
      <c r="BO162" s="299">
        <v>13</v>
      </c>
    </row>
    <row r="163" spans="1:67" s="292" customFormat="1" ht="12" customHeight="1" x14ac:dyDescent="0.2">
      <c r="A163" s="371" t="str">
        <f t="shared" si="102"/>
        <v>610718014</v>
      </c>
      <c r="B163" s="286">
        <v>6.1</v>
      </c>
      <c r="C163" s="370" t="s">
        <v>263</v>
      </c>
      <c r="D163" s="286" t="s">
        <v>181</v>
      </c>
      <c r="E163" s="287">
        <v>7</v>
      </c>
      <c r="F163" s="288">
        <v>1.35</v>
      </c>
      <c r="G163" s="286" t="s">
        <v>203</v>
      </c>
      <c r="H163" s="286">
        <f>'Wind Conditions'!$C$37</f>
        <v>34.9</v>
      </c>
      <c r="I163" s="478">
        <f>'Wind Conditions'!$D$40</f>
        <v>0.11573065902578797</v>
      </c>
      <c r="J163" s="289">
        <f>'Wind Conditions'!$C$41</f>
        <v>0.11</v>
      </c>
      <c r="K163" s="286" t="str">
        <f t="shared" si="129"/>
        <v>B</v>
      </c>
      <c r="L163" s="301">
        <v>180</v>
      </c>
      <c r="M163" s="557">
        <f>0</f>
        <v>0</v>
      </c>
      <c r="N163" s="566" t="s">
        <v>206</v>
      </c>
      <c r="O163" s="264">
        <f>VLOOKUP(MOD(180-$L163,360),'Wave and Current Conditions'!$G$33:$I$44,2,TRUE)</f>
        <v>5.37</v>
      </c>
      <c r="P163" s="264">
        <f>VLOOKUP(MOD(180-$L163,360),'Wave and Current Conditions'!$G$33:$I$44,3,TRUE)</f>
        <v>11.9</v>
      </c>
      <c r="Q163" s="286">
        <f t="shared" si="137"/>
        <v>14</v>
      </c>
      <c r="R163" s="290">
        <f t="shared" si="104"/>
        <v>180</v>
      </c>
      <c r="S163" s="571" t="s">
        <v>205</v>
      </c>
      <c r="T163" s="293">
        <f t="shared" si="105"/>
        <v>180</v>
      </c>
      <c r="U163" s="294">
        <f>'Wave and Current Conditions'!$D$100</f>
        <v>0.46</v>
      </c>
      <c r="V163" s="286">
        <v>400</v>
      </c>
      <c r="W163" s="286">
        <v>10800</v>
      </c>
      <c r="X163" s="295">
        <v>0.01</v>
      </c>
      <c r="Y163" s="296"/>
      <c r="Z163" s="297"/>
      <c r="AA163" s="297"/>
      <c r="AB163" s="239" t="str">
        <f t="shared" si="106"/>
        <v>'610718014'</v>
      </c>
      <c r="AC163" s="298" t="str">
        <f t="shared" si="132"/>
        <v>'PAR'</v>
      </c>
      <c r="AD163" s="299">
        <f t="shared" si="107"/>
        <v>180</v>
      </c>
      <c r="AE163" s="299">
        <f t="shared" si="108"/>
        <v>34.9</v>
      </c>
      <c r="AF163" s="590">
        <f t="shared" si="122"/>
        <v>4.0389999999999997</v>
      </c>
      <c r="AG163" s="587" t="str">
        <f t="shared" si="123"/>
        <v>'EWM'</v>
      </c>
      <c r="AH163" s="580">
        <f t="shared" si="124"/>
        <v>0.11</v>
      </c>
      <c r="AI163" s="299">
        <f t="shared" si="133"/>
        <v>1</v>
      </c>
      <c r="AJ163" s="239" t="str">
        <f t="shared" si="109"/>
        <v>'B'</v>
      </c>
      <c r="AK163" s="299">
        <f t="shared" si="134"/>
        <v>10</v>
      </c>
      <c r="AL163" s="268">
        <f t="shared" si="110"/>
        <v>180</v>
      </c>
      <c r="AM163" s="300">
        <f t="shared" si="111"/>
        <v>5.37</v>
      </c>
      <c r="AN163" s="300">
        <f t="shared" si="112"/>
        <v>11.9</v>
      </c>
      <c r="AO163" s="299">
        <f t="shared" si="113"/>
        <v>2.4</v>
      </c>
      <c r="AP163" s="299">
        <f t="shared" si="114"/>
        <v>14</v>
      </c>
      <c r="AQ163" s="299">
        <v>0</v>
      </c>
      <c r="AR163" s="299">
        <v>15</v>
      </c>
      <c r="AS163" s="299">
        <f t="shared" si="115"/>
        <v>2.4</v>
      </c>
      <c r="AT163" s="299">
        <v>0</v>
      </c>
      <c r="AU163" s="299">
        <v>0</v>
      </c>
      <c r="AV163" s="239">
        <f t="shared" si="116"/>
        <v>180</v>
      </c>
      <c r="AW163" s="299">
        <f t="shared" si="117"/>
        <v>0.46</v>
      </c>
      <c r="AX163" s="299" t="s">
        <v>14</v>
      </c>
      <c r="AY163" s="299" t="s">
        <v>15</v>
      </c>
      <c r="AZ163" s="299" t="s">
        <v>14</v>
      </c>
      <c r="BA163" s="299" t="s">
        <v>15</v>
      </c>
      <c r="BB163" s="299">
        <v>0</v>
      </c>
      <c r="BC163" s="299">
        <v>0</v>
      </c>
      <c r="BD163" s="299">
        <f t="shared" si="135"/>
        <v>1</v>
      </c>
      <c r="BE163" s="299">
        <f t="shared" si="118"/>
        <v>0</v>
      </c>
      <c r="BF163" s="299">
        <f t="shared" si="119"/>
        <v>11200</v>
      </c>
      <c r="BG163" s="299">
        <v>1</v>
      </c>
      <c r="BH163" s="299">
        <v>1</v>
      </c>
      <c r="BI163" s="299">
        <v>1</v>
      </c>
      <c r="BJ163" s="299"/>
      <c r="BK163" s="299">
        <v>1</v>
      </c>
      <c r="BL163" s="299">
        <v>1</v>
      </c>
      <c r="BM163" s="299">
        <f t="shared" si="120"/>
        <v>400</v>
      </c>
      <c r="BN163" s="299">
        <f t="shared" si="136"/>
        <v>11200</v>
      </c>
      <c r="BO163" s="299">
        <v>14</v>
      </c>
    </row>
    <row r="164" spans="1:67" s="292" customFormat="1" ht="12" customHeight="1" x14ac:dyDescent="0.2">
      <c r="A164" s="371" t="str">
        <f t="shared" si="102"/>
        <v>610800015</v>
      </c>
      <c r="B164" s="286">
        <v>6.1</v>
      </c>
      <c r="C164" s="370" t="s">
        <v>263</v>
      </c>
      <c r="D164" s="286" t="s">
        <v>181</v>
      </c>
      <c r="E164" s="287">
        <v>8</v>
      </c>
      <c r="F164" s="288">
        <v>1.35</v>
      </c>
      <c r="G164" s="286" t="s">
        <v>203</v>
      </c>
      <c r="H164" s="286">
        <f>'Wind Conditions'!$C$37</f>
        <v>34.9</v>
      </c>
      <c r="I164" s="478">
        <f>'Wind Conditions'!$D$40</f>
        <v>0.11573065902578797</v>
      </c>
      <c r="J164" s="289">
        <f>'Wind Conditions'!$C$41</f>
        <v>0.11</v>
      </c>
      <c r="K164" s="286" t="str">
        <f t="shared" si="129"/>
        <v>C</v>
      </c>
      <c r="L164" s="291">
        <v>0</v>
      </c>
      <c r="M164" s="557">
        <f>0</f>
        <v>0</v>
      </c>
      <c r="N164" s="565" t="s">
        <v>206</v>
      </c>
      <c r="O164" s="264">
        <f>VLOOKUP(MOD(180-$L164,360),'Wave and Current Conditions'!$G$33:$I$44,2,TRUE)</f>
        <v>5.69</v>
      </c>
      <c r="P164" s="264">
        <f>VLOOKUP(MOD(180-$L164,360),'Wave and Current Conditions'!$G$33:$I$44,3,TRUE)</f>
        <v>11.9</v>
      </c>
      <c r="Q164" s="286">
        <f t="shared" si="137"/>
        <v>15</v>
      </c>
      <c r="R164" s="290">
        <f t="shared" si="104"/>
        <v>0</v>
      </c>
      <c r="S164" s="571" t="s">
        <v>205</v>
      </c>
      <c r="T164" s="293">
        <f t="shared" si="105"/>
        <v>0</v>
      </c>
      <c r="U164" s="294">
        <f>'Wave and Current Conditions'!$D$100</f>
        <v>0.46</v>
      </c>
      <c r="V164" s="286">
        <v>400</v>
      </c>
      <c r="W164" s="286">
        <v>10800</v>
      </c>
      <c r="X164" s="295">
        <v>0.01</v>
      </c>
      <c r="Y164" s="296"/>
      <c r="Z164" s="297"/>
      <c r="AA164" s="297"/>
      <c r="AB164" s="239" t="str">
        <f t="shared" si="106"/>
        <v>'610800015'</v>
      </c>
      <c r="AC164" s="298" t="str">
        <f t="shared" si="132"/>
        <v>'PAR'</v>
      </c>
      <c r="AD164" s="299">
        <f t="shared" si="107"/>
        <v>0</v>
      </c>
      <c r="AE164" s="299">
        <f t="shared" si="108"/>
        <v>34.9</v>
      </c>
      <c r="AF164" s="590">
        <f t="shared" si="122"/>
        <v>4.0389999999999997</v>
      </c>
      <c r="AG164" s="587" t="str">
        <f t="shared" si="123"/>
        <v>'EWM'</v>
      </c>
      <c r="AH164" s="580">
        <f t="shared" si="124"/>
        <v>0.11</v>
      </c>
      <c r="AI164" s="299">
        <f t="shared" si="133"/>
        <v>1</v>
      </c>
      <c r="AJ164" s="239" t="str">
        <f t="shared" si="109"/>
        <v>'C'</v>
      </c>
      <c r="AK164" s="299">
        <f t="shared" si="134"/>
        <v>10</v>
      </c>
      <c r="AL164" s="268">
        <f t="shared" si="110"/>
        <v>0</v>
      </c>
      <c r="AM164" s="300">
        <f t="shared" si="111"/>
        <v>5.69</v>
      </c>
      <c r="AN164" s="300">
        <f t="shared" si="112"/>
        <v>11.9</v>
      </c>
      <c r="AO164" s="299">
        <f t="shared" si="113"/>
        <v>2.4</v>
      </c>
      <c r="AP164" s="299">
        <f t="shared" si="114"/>
        <v>15</v>
      </c>
      <c r="AQ164" s="299">
        <v>0</v>
      </c>
      <c r="AR164" s="299">
        <v>15</v>
      </c>
      <c r="AS164" s="299">
        <f t="shared" si="115"/>
        <v>2.4</v>
      </c>
      <c r="AT164" s="299">
        <v>0</v>
      </c>
      <c r="AU164" s="299">
        <v>0</v>
      </c>
      <c r="AV164" s="239">
        <f t="shared" si="116"/>
        <v>0</v>
      </c>
      <c r="AW164" s="299">
        <f t="shared" si="117"/>
        <v>0.46</v>
      </c>
      <c r="AX164" s="299" t="s">
        <v>14</v>
      </c>
      <c r="AY164" s="299" t="s">
        <v>15</v>
      </c>
      <c r="AZ164" s="299" t="s">
        <v>14</v>
      </c>
      <c r="BA164" s="299" t="s">
        <v>15</v>
      </c>
      <c r="BB164" s="299">
        <v>0</v>
      </c>
      <c r="BC164" s="299">
        <v>0</v>
      </c>
      <c r="BD164" s="299">
        <f t="shared" si="135"/>
        <v>1</v>
      </c>
      <c r="BE164" s="299">
        <f t="shared" si="118"/>
        <v>0</v>
      </c>
      <c r="BF164" s="299">
        <f t="shared" si="119"/>
        <v>11200</v>
      </c>
      <c r="BG164" s="299">
        <v>1</v>
      </c>
      <c r="BH164" s="299">
        <v>1</v>
      </c>
      <c r="BI164" s="299">
        <v>1</v>
      </c>
      <c r="BJ164" s="299"/>
      <c r="BK164" s="299">
        <v>1</v>
      </c>
      <c r="BL164" s="299">
        <v>1</v>
      </c>
      <c r="BM164" s="299">
        <f t="shared" si="120"/>
        <v>400</v>
      </c>
      <c r="BN164" s="299">
        <f t="shared" si="136"/>
        <v>11200</v>
      </c>
      <c r="BO164" s="299">
        <v>15</v>
      </c>
    </row>
    <row r="165" spans="1:67" s="292" customFormat="1" ht="12" customHeight="1" x14ac:dyDescent="0.2">
      <c r="A165" s="371" t="str">
        <f t="shared" si="102"/>
        <v>610803016</v>
      </c>
      <c r="B165" s="286">
        <v>6.1</v>
      </c>
      <c r="C165" s="370" t="s">
        <v>264</v>
      </c>
      <c r="D165" s="286" t="s">
        <v>181</v>
      </c>
      <c r="E165" s="287">
        <v>8</v>
      </c>
      <c r="F165" s="288">
        <v>1.35</v>
      </c>
      <c r="G165" s="286" t="s">
        <v>203</v>
      </c>
      <c r="H165" s="286">
        <f>'Wind Conditions'!$C$37</f>
        <v>34.9</v>
      </c>
      <c r="I165" s="478">
        <f>'Wind Conditions'!$D$40</f>
        <v>0.11573065902578797</v>
      </c>
      <c r="J165" s="289">
        <f>'Wind Conditions'!$C$41</f>
        <v>0.11</v>
      </c>
      <c r="K165" s="286" t="str">
        <f t="shared" si="129"/>
        <v>D</v>
      </c>
      <c r="L165" s="291">
        <v>30</v>
      </c>
      <c r="M165" s="557">
        <f>0</f>
        <v>0</v>
      </c>
      <c r="N165" s="565" t="s">
        <v>206</v>
      </c>
      <c r="O165" s="264">
        <f>VLOOKUP(MOD(180-$L165,360),'Wave and Current Conditions'!$G$33:$I$44,2,TRUE)</f>
        <v>5.37</v>
      </c>
      <c r="P165" s="264">
        <f>VLOOKUP(MOD(180-$L165,360),'Wave and Current Conditions'!$G$33:$I$44,3,TRUE)</f>
        <v>11.9</v>
      </c>
      <c r="Q165" s="286">
        <f t="shared" si="137"/>
        <v>16</v>
      </c>
      <c r="R165" s="290">
        <f t="shared" si="104"/>
        <v>30</v>
      </c>
      <c r="S165" s="571" t="s">
        <v>205</v>
      </c>
      <c r="T165" s="293">
        <f t="shared" si="105"/>
        <v>30</v>
      </c>
      <c r="U165" s="294">
        <f>'Wave and Current Conditions'!$D$100</f>
        <v>0.46</v>
      </c>
      <c r="V165" s="286">
        <v>400</v>
      </c>
      <c r="W165" s="286">
        <v>10800</v>
      </c>
      <c r="X165" s="295">
        <v>0.01</v>
      </c>
      <c r="Y165" s="296"/>
      <c r="Z165" s="297"/>
      <c r="AA165" s="297"/>
      <c r="AB165" s="239" t="str">
        <f t="shared" si="106"/>
        <v>'610803016'</v>
      </c>
      <c r="AC165" s="298" t="str">
        <f t="shared" si="132"/>
        <v>'PAR'</v>
      </c>
      <c r="AD165" s="299">
        <f t="shared" si="107"/>
        <v>30</v>
      </c>
      <c r="AE165" s="299">
        <f t="shared" si="108"/>
        <v>34.9</v>
      </c>
      <c r="AF165" s="590">
        <f t="shared" si="122"/>
        <v>4.0389999999999997</v>
      </c>
      <c r="AG165" s="587" t="str">
        <f t="shared" si="123"/>
        <v>'EWM'</v>
      </c>
      <c r="AH165" s="580">
        <f t="shared" si="124"/>
        <v>0.11</v>
      </c>
      <c r="AI165" s="299">
        <f t="shared" si="133"/>
        <v>1</v>
      </c>
      <c r="AJ165" s="239" t="str">
        <f t="shared" si="109"/>
        <v>'D'</v>
      </c>
      <c r="AK165" s="299">
        <f t="shared" si="134"/>
        <v>10</v>
      </c>
      <c r="AL165" s="268">
        <f t="shared" si="110"/>
        <v>30</v>
      </c>
      <c r="AM165" s="300">
        <f t="shared" si="111"/>
        <v>5.37</v>
      </c>
      <c r="AN165" s="300">
        <f t="shared" si="112"/>
        <v>11.9</v>
      </c>
      <c r="AO165" s="299">
        <f t="shared" si="113"/>
        <v>2.4</v>
      </c>
      <c r="AP165" s="299">
        <f t="shared" si="114"/>
        <v>16</v>
      </c>
      <c r="AQ165" s="299">
        <v>0</v>
      </c>
      <c r="AR165" s="299">
        <v>15</v>
      </c>
      <c r="AS165" s="299">
        <f t="shared" si="115"/>
        <v>2.4</v>
      </c>
      <c r="AT165" s="299">
        <v>0</v>
      </c>
      <c r="AU165" s="299">
        <v>0</v>
      </c>
      <c r="AV165" s="239">
        <f t="shared" si="116"/>
        <v>30</v>
      </c>
      <c r="AW165" s="299">
        <f t="shared" si="117"/>
        <v>0.46</v>
      </c>
      <c r="AX165" s="299" t="s">
        <v>14</v>
      </c>
      <c r="AY165" s="299" t="s">
        <v>15</v>
      </c>
      <c r="AZ165" s="299" t="s">
        <v>14</v>
      </c>
      <c r="BA165" s="299" t="s">
        <v>15</v>
      </c>
      <c r="BB165" s="299">
        <v>0</v>
      </c>
      <c r="BC165" s="299">
        <v>0</v>
      </c>
      <c r="BD165" s="299">
        <f t="shared" si="135"/>
        <v>1</v>
      </c>
      <c r="BE165" s="299">
        <f t="shared" si="118"/>
        <v>0</v>
      </c>
      <c r="BF165" s="299">
        <f t="shared" si="119"/>
        <v>11200</v>
      </c>
      <c r="BG165" s="299">
        <v>1</v>
      </c>
      <c r="BH165" s="299">
        <v>1</v>
      </c>
      <c r="BI165" s="299">
        <v>1</v>
      </c>
      <c r="BJ165" s="299"/>
      <c r="BK165" s="299">
        <v>1</v>
      </c>
      <c r="BL165" s="299">
        <v>1</v>
      </c>
      <c r="BM165" s="299">
        <f t="shared" si="120"/>
        <v>400</v>
      </c>
      <c r="BN165" s="299">
        <f t="shared" si="136"/>
        <v>11200</v>
      </c>
      <c r="BO165" s="299">
        <v>16</v>
      </c>
    </row>
    <row r="166" spans="1:67" s="292" customFormat="1" ht="12" customHeight="1" x14ac:dyDescent="0.2">
      <c r="A166" s="371" t="str">
        <f t="shared" ref="A166:A195" si="138">TEXT(B166*10,"00")&amp;TEXT(E166,"00")&amp;TEXT(L166,"000")&amp;TEXT(Q166,"00")</f>
        <v>610806017</v>
      </c>
      <c r="B166" s="286">
        <v>6.1</v>
      </c>
      <c r="C166" s="370" t="s">
        <v>264</v>
      </c>
      <c r="D166" s="286" t="s">
        <v>181</v>
      </c>
      <c r="E166" s="287">
        <v>8</v>
      </c>
      <c r="F166" s="288">
        <v>1.35</v>
      </c>
      <c r="G166" s="286" t="s">
        <v>203</v>
      </c>
      <c r="H166" s="286">
        <f>'Wind Conditions'!$C$37</f>
        <v>34.9</v>
      </c>
      <c r="I166" s="478">
        <f>'Wind Conditions'!$D$40</f>
        <v>0.11573065902578797</v>
      </c>
      <c r="J166" s="289">
        <f>'Wind Conditions'!$C$41</f>
        <v>0.11</v>
      </c>
      <c r="K166" s="286" t="str">
        <f t="shared" si="129"/>
        <v>E</v>
      </c>
      <c r="L166" s="291">
        <v>60</v>
      </c>
      <c r="M166" s="557">
        <f>0</f>
        <v>0</v>
      </c>
      <c r="N166" s="565" t="s">
        <v>206</v>
      </c>
      <c r="O166" s="264">
        <f>VLOOKUP(MOD(180-$L166,360),'Wave and Current Conditions'!$G$33:$I$44,2,TRUE)</f>
        <v>5.37</v>
      </c>
      <c r="P166" s="264">
        <f>VLOOKUP(MOD(180-$L166,360),'Wave and Current Conditions'!$G$33:$I$44,3,TRUE)</f>
        <v>11.9</v>
      </c>
      <c r="Q166" s="286">
        <f t="shared" si="137"/>
        <v>17</v>
      </c>
      <c r="R166" s="290">
        <f t="shared" ref="R166:R177" si="139">L166</f>
        <v>60</v>
      </c>
      <c r="S166" s="571" t="s">
        <v>205</v>
      </c>
      <c r="T166" s="293">
        <f t="shared" ref="T166:T195" si="140">R166</f>
        <v>60</v>
      </c>
      <c r="U166" s="294">
        <f>'Wave and Current Conditions'!$D$100</f>
        <v>0.46</v>
      </c>
      <c r="V166" s="286">
        <v>400</v>
      </c>
      <c r="W166" s="286">
        <v>10800</v>
      </c>
      <c r="X166" s="295">
        <v>0.01</v>
      </c>
      <c r="Y166" s="296"/>
      <c r="Z166" s="297"/>
      <c r="AA166" s="297"/>
      <c r="AB166" s="239" t="str">
        <f t="shared" ref="AB166:AB195" si="141">"'"&amp;A166&amp;"'"</f>
        <v>'610806017'</v>
      </c>
      <c r="AC166" s="298" t="str">
        <f t="shared" si="132"/>
        <v>'PAR'</v>
      </c>
      <c r="AD166" s="299">
        <f t="shared" ref="AD166:AD195" si="142">L166</f>
        <v>60</v>
      </c>
      <c r="AE166" s="299">
        <f t="shared" ref="AE166:AE195" si="143">H166</f>
        <v>34.9</v>
      </c>
      <c r="AF166" s="590">
        <f t="shared" si="122"/>
        <v>4.0389999999999997</v>
      </c>
      <c r="AG166" s="587" t="str">
        <f t="shared" si="123"/>
        <v>'EWM'</v>
      </c>
      <c r="AH166" s="580">
        <f t="shared" si="124"/>
        <v>0.11</v>
      </c>
      <c r="AI166" s="299">
        <f t="shared" si="133"/>
        <v>1</v>
      </c>
      <c r="AJ166" s="239" t="str">
        <f t="shared" ref="AJ166:AJ195" si="144">"'"&amp;K166&amp;"'"</f>
        <v>'E'</v>
      </c>
      <c r="AK166" s="299">
        <f t="shared" si="134"/>
        <v>10</v>
      </c>
      <c r="AL166" s="268">
        <f t="shared" ref="AL166:AL195" si="145">R166</f>
        <v>60</v>
      </c>
      <c r="AM166" s="300">
        <f t="shared" ref="AM166:AM195" si="146">O166</f>
        <v>5.37</v>
      </c>
      <c r="AN166" s="300">
        <f t="shared" ref="AN166:AN195" si="147">P166</f>
        <v>11.9</v>
      </c>
      <c r="AO166" s="299">
        <f t="shared" si="113"/>
        <v>2.4</v>
      </c>
      <c r="AP166" s="299">
        <f t="shared" ref="AP166:AP195" si="148">Q166</f>
        <v>17</v>
      </c>
      <c r="AQ166" s="299">
        <v>0</v>
      </c>
      <c r="AR166" s="299">
        <v>15</v>
      </c>
      <c r="AS166" s="299">
        <f t="shared" si="115"/>
        <v>2.4</v>
      </c>
      <c r="AT166" s="299">
        <v>0</v>
      </c>
      <c r="AU166" s="299">
        <v>0</v>
      </c>
      <c r="AV166" s="239">
        <f t="shared" ref="AV166:AV195" si="149">T166</f>
        <v>60</v>
      </c>
      <c r="AW166" s="299">
        <f t="shared" ref="AW166:AW195" si="150">U166</f>
        <v>0.46</v>
      </c>
      <c r="AX166" s="299" t="s">
        <v>14</v>
      </c>
      <c r="AY166" s="299" t="s">
        <v>15</v>
      </c>
      <c r="AZ166" s="299" t="s">
        <v>14</v>
      </c>
      <c r="BA166" s="299" t="s">
        <v>15</v>
      </c>
      <c r="BB166" s="299">
        <v>0</v>
      </c>
      <c r="BC166" s="299">
        <v>0</v>
      </c>
      <c r="BD166" s="299">
        <f t="shared" si="135"/>
        <v>1</v>
      </c>
      <c r="BE166" s="299">
        <f t="shared" ref="BE166:BE195" si="151">M166</f>
        <v>0</v>
      </c>
      <c r="BF166" s="299">
        <f t="shared" ref="BF166:BF195" si="152">V166+W166</f>
        <v>11200</v>
      </c>
      <c r="BG166" s="299">
        <v>1</v>
      </c>
      <c r="BH166" s="299">
        <v>1</v>
      </c>
      <c r="BI166" s="299">
        <v>1</v>
      </c>
      <c r="BJ166" s="299"/>
      <c r="BK166" s="299">
        <v>1</v>
      </c>
      <c r="BL166" s="299">
        <v>1</v>
      </c>
      <c r="BM166" s="299">
        <f t="shared" ref="BM166:BM195" si="153">V166</f>
        <v>400</v>
      </c>
      <c r="BN166" s="299">
        <f t="shared" si="136"/>
        <v>11200</v>
      </c>
      <c r="BO166" s="299">
        <v>17</v>
      </c>
    </row>
    <row r="167" spans="1:67" s="292" customFormat="1" ht="12" customHeight="1" x14ac:dyDescent="0.2">
      <c r="A167" s="371" t="str">
        <f t="shared" si="138"/>
        <v>610809018</v>
      </c>
      <c r="B167" s="286">
        <v>6.1</v>
      </c>
      <c r="C167" s="370" t="s">
        <v>264</v>
      </c>
      <c r="D167" s="286" t="s">
        <v>181</v>
      </c>
      <c r="E167" s="287">
        <v>8</v>
      </c>
      <c r="F167" s="288">
        <v>1.35</v>
      </c>
      <c r="G167" s="286" t="s">
        <v>203</v>
      </c>
      <c r="H167" s="286">
        <f>'Wind Conditions'!$C$37</f>
        <v>34.9</v>
      </c>
      <c r="I167" s="478">
        <f>'Wind Conditions'!$D$40</f>
        <v>0.11573065902578797</v>
      </c>
      <c r="J167" s="289">
        <f>'Wind Conditions'!$C$41</f>
        <v>0.11</v>
      </c>
      <c r="K167" s="286" t="str">
        <f t="shared" si="129"/>
        <v>F</v>
      </c>
      <c r="L167" s="291">
        <v>90</v>
      </c>
      <c r="M167" s="557">
        <f>0</f>
        <v>0</v>
      </c>
      <c r="N167" s="565" t="s">
        <v>206</v>
      </c>
      <c r="O167" s="264">
        <f>VLOOKUP(MOD(180-$L167,360),'Wave and Current Conditions'!$G$33:$I$44,2,TRUE)</f>
        <v>5.37</v>
      </c>
      <c r="P167" s="264">
        <f>VLOOKUP(MOD(180-$L167,360),'Wave and Current Conditions'!$G$33:$I$44,3,TRUE)</f>
        <v>11.9</v>
      </c>
      <c r="Q167" s="286">
        <f t="shared" si="137"/>
        <v>18</v>
      </c>
      <c r="R167" s="290">
        <f t="shared" si="139"/>
        <v>90</v>
      </c>
      <c r="S167" s="571" t="s">
        <v>205</v>
      </c>
      <c r="T167" s="293">
        <f t="shared" si="140"/>
        <v>90</v>
      </c>
      <c r="U167" s="294">
        <f>'Wave and Current Conditions'!$D$100</f>
        <v>0.46</v>
      </c>
      <c r="V167" s="286">
        <v>400</v>
      </c>
      <c r="W167" s="286">
        <v>10800</v>
      </c>
      <c r="X167" s="295">
        <v>0.01</v>
      </c>
      <c r="Y167" s="296"/>
      <c r="Z167" s="297"/>
      <c r="AA167" s="297"/>
      <c r="AB167" s="239" t="str">
        <f t="shared" si="141"/>
        <v>'610809018'</v>
      </c>
      <c r="AC167" s="298" t="str">
        <f t="shared" si="132"/>
        <v>'PAR'</v>
      </c>
      <c r="AD167" s="299">
        <f t="shared" si="142"/>
        <v>90</v>
      </c>
      <c r="AE167" s="299">
        <f t="shared" si="143"/>
        <v>34.9</v>
      </c>
      <c r="AF167" s="590">
        <f t="shared" si="122"/>
        <v>4.0389999999999997</v>
      </c>
      <c r="AG167" s="587" t="str">
        <f t="shared" si="123"/>
        <v>'EWM'</v>
      </c>
      <c r="AH167" s="580">
        <f t="shared" si="124"/>
        <v>0.11</v>
      </c>
      <c r="AI167" s="299">
        <f t="shared" si="133"/>
        <v>1</v>
      </c>
      <c r="AJ167" s="239" t="str">
        <f t="shared" si="144"/>
        <v>'F'</v>
      </c>
      <c r="AK167" s="299">
        <f t="shared" si="134"/>
        <v>10</v>
      </c>
      <c r="AL167" s="268">
        <f t="shared" si="145"/>
        <v>90</v>
      </c>
      <c r="AM167" s="300">
        <f t="shared" si="146"/>
        <v>5.37</v>
      </c>
      <c r="AN167" s="300">
        <f t="shared" si="147"/>
        <v>11.9</v>
      </c>
      <c r="AO167" s="299">
        <f t="shared" si="113"/>
        <v>2.4</v>
      </c>
      <c r="AP167" s="299">
        <f t="shared" si="148"/>
        <v>18</v>
      </c>
      <c r="AQ167" s="299">
        <v>0</v>
      </c>
      <c r="AR167" s="299">
        <v>15</v>
      </c>
      <c r="AS167" s="299">
        <f t="shared" si="115"/>
        <v>2.4</v>
      </c>
      <c r="AT167" s="299">
        <v>0</v>
      </c>
      <c r="AU167" s="299">
        <v>0</v>
      </c>
      <c r="AV167" s="239">
        <f t="shared" si="149"/>
        <v>90</v>
      </c>
      <c r="AW167" s="299">
        <f t="shared" si="150"/>
        <v>0.46</v>
      </c>
      <c r="AX167" s="299" t="s">
        <v>14</v>
      </c>
      <c r="AY167" s="299" t="s">
        <v>15</v>
      </c>
      <c r="AZ167" s="299" t="s">
        <v>14</v>
      </c>
      <c r="BA167" s="299" t="s">
        <v>15</v>
      </c>
      <c r="BB167" s="299">
        <v>0</v>
      </c>
      <c r="BC167" s="299">
        <v>0</v>
      </c>
      <c r="BD167" s="299">
        <f t="shared" si="135"/>
        <v>1</v>
      </c>
      <c r="BE167" s="299">
        <f t="shared" si="151"/>
        <v>0</v>
      </c>
      <c r="BF167" s="299">
        <f t="shared" si="152"/>
        <v>11200</v>
      </c>
      <c r="BG167" s="299">
        <v>1</v>
      </c>
      <c r="BH167" s="299">
        <v>1</v>
      </c>
      <c r="BI167" s="299">
        <v>1</v>
      </c>
      <c r="BJ167" s="299"/>
      <c r="BK167" s="299">
        <v>1</v>
      </c>
      <c r="BL167" s="299">
        <v>1</v>
      </c>
      <c r="BM167" s="299">
        <f t="shared" si="153"/>
        <v>400</v>
      </c>
      <c r="BN167" s="299">
        <f t="shared" si="136"/>
        <v>11200</v>
      </c>
      <c r="BO167" s="299">
        <v>18</v>
      </c>
    </row>
    <row r="168" spans="1:67" s="292" customFormat="1" ht="12" customHeight="1" x14ac:dyDescent="0.2">
      <c r="A168" s="371" t="str">
        <f t="shared" si="138"/>
        <v>610812001</v>
      </c>
      <c r="B168" s="286">
        <v>6.1</v>
      </c>
      <c r="C168" s="370" t="s">
        <v>264</v>
      </c>
      <c r="D168" s="286" t="s">
        <v>181</v>
      </c>
      <c r="E168" s="287">
        <v>8</v>
      </c>
      <c r="F168" s="288">
        <v>1.35</v>
      </c>
      <c r="G168" s="286" t="s">
        <v>203</v>
      </c>
      <c r="H168" s="286">
        <f>'Wind Conditions'!$C$37</f>
        <v>34.9</v>
      </c>
      <c r="I168" s="478">
        <f>'Wind Conditions'!$D$40</f>
        <v>0.11573065902578797</v>
      </c>
      <c r="J168" s="289">
        <f>'Wind Conditions'!$C$41</f>
        <v>0.11</v>
      </c>
      <c r="K168" s="286" t="str">
        <f t="shared" si="129"/>
        <v>A</v>
      </c>
      <c r="L168" s="291">
        <v>120</v>
      </c>
      <c r="M168" s="557">
        <f>0</f>
        <v>0</v>
      </c>
      <c r="N168" s="565" t="s">
        <v>206</v>
      </c>
      <c r="O168" s="264">
        <f>VLOOKUP(MOD(180-$L168,360),'Wave and Current Conditions'!$G$33:$I$44,2,TRUE)</f>
        <v>5.37</v>
      </c>
      <c r="P168" s="264">
        <f>VLOOKUP(MOD(180-$L168,360),'Wave and Current Conditions'!$G$33:$I$44,3,TRUE)</f>
        <v>11.9</v>
      </c>
      <c r="Q168" s="286">
        <f t="shared" si="137"/>
        <v>1</v>
      </c>
      <c r="R168" s="290">
        <f t="shared" si="139"/>
        <v>120</v>
      </c>
      <c r="S168" s="571" t="s">
        <v>205</v>
      </c>
      <c r="T168" s="293">
        <f t="shared" si="140"/>
        <v>120</v>
      </c>
      <c r="U168" s="294">
        <f>'Wave and Current Conditions'!$D$100</f>
        <v>0.46</v>
      </c>
      <c r="V168" s="286">
        <v>400</v>
      </c>
      <c r="W168" s="286">
        <v>10800</v>
      </c>
      <c r="X168" s="295">
        <v>0.01</v>
      </c>
      <c r="Y168" s="296"/>
      <c r="Z168" s="297"/>
      <c r="AA168" s="297"/>
      <c r="AB168" s="239" t="str">
        <f t="shared" si="141"/>
        <v>'610812001'</v>
      </c>
      <c r="AC168" s="298" t="str">
        <f t="shared" si="132"/>
        <v>'PAR'</v>
      </c>
      <c r="AD168" s="299">
        <f t="shared" si="142"/>
        <v>120</v>
      </c>
      <c r="AE168" s="299">
        <f t="shared" si="143"/>
        <v>34.9</v>
      </c>
      <c r="AF168" s="590">
        <f t="shared" si="122"/>
        <v>4.0389999999999997</v>
      </c>
      <c r="AG168" s="587" t="str">
        <f t="shared" si="123"/>
        <v>'EWM'</v>
      </c>
      <c r="AH168" s="580">
        <f t="shared" si="124"/>
        <v>0.11</v>
      </c>
      <c r="AI168" s="299">
        <f t="shared" si="133"/>
        <v>1</v>
      </c>
      <c r="AJ168" s="239" t="str">
        <f t="shared" si="144"/>
        <v>'A'</v>
      </c>
      <c r="AK168" s="299">
        <f t="shared" si="134"/>
        <v>10</v>
      </c>
      <c r="AL168" s="268">
        <f t="shared" si="145"/>
        <v>120</v>
      </c>
      <c r="AM168" s="300">
        <f t="shared" si="146"/>
        <v>5.37</v>
      </c>
      <c r="AN168" s="300">
        <f t="shared" si="147"/>
        <v>11.9</v>
      </c>
      <c r="AO168" s="299">
        <f t="shared" si="113"/>
        <v>2.4</v>
      </c>
      <c r="AP168" s="299">
        <f t="shared" si="148"/>
        <v>1</v>
      </c>
      <c r="AQ168" s="299">
        <v>0</v>
      </c>
      <c r="AR168" s="299">
        <v>15</v>
      </c>
      <c r="AS168" s="299">
        <f t="shared" si="115"/>
        <v>2.4</v>
      </c>
      <c r="AT168" s="299">
        <v>0</v>
      </c>
      <c r="AU168" s="299">
        <v>0</v>
      </c>
      <c r="AV168" s="239">
        <f t="shared" si="149"/>
        <v>120</v>
      </c>
      <c r="AW168" s="299">
        <f t="shared" si="150"/>
        <v>0.46</v>
      </c>
      <c r="AX168" s="299" t="s">
        <v>14</v>
      </c>
      <c r="AY168" s="299" t="s">
        <v>15</v>
      </c>
      <c r="AZ168" s="299" t="s">
        <v>14</v>
      </c>
      <c r="BA168" s="299" t="s">
        <v>15</v>
      </c>
      <c r="BB168" s="299">
        <v>0</v>
      </c>
      <c r="BC168" s="299">
        <v>0</v>
      </c>
      <c r="BD168" s="299">
        <f t="shared" si="135"/>
        <v>1</v>
      </c>
      <c r="BE168" s="299">
        <f t="shared" si="151"/>
        <v>0</v>
      </c>
      <c r="BF168" s="299">
        <f t="shared" si="152"/>
        <v>11200</v>
      </c>
      <c r="BG168" s="299">
        <v>1</v>
      </c>
      <c r="BH168" s="299">
        <v>1</v>
      </c>
      <c r="BI168" s="299">
        <v>1</v>
      </c>
      <c r="BJ168" s="299"/>
      <c r="BK168" s="299">
        <v>1</v>
      </c>
      <c r="BL168" s="299">
        <v>1</v>
      </c>
      <c r="BM168" s="299">
        <f t="shared" si="153"/>
        <v>400</v>
      </c>
      <c r="BN168" s="299">
        <f t="shared" si="136"/>
        <v>11200</v>
      </c>
      <c r="BO168" s="299">
        <v>19</v>
      </c>
    </row>
    <row r="169" spans="1:67" s="292" customFormat="1" ht="12" customHeight="1" x14ac:dyDescent="0.2">
      <c r="A169" s="371" t="str">
        <f t="shared" si="138"/>
        <v>610815002</v>
      </c>
      <c r="B169" s="286">
        <v>6.1</v>
      </c>
      <c r="C169" s="370" t="s">
        <v>264</v>
      </c>
      <c r="D169" s="286" t="s">
        <v>181</v>
      </c>
      <c r="E169" s="287">
        <v>8</v>
      </c>
      <c r="F169" s="288">
        <v>1.35</v>
      </c>
      <c r="G169" s="286" t="s">
        <v>203</v>
      </c>
      <c r="H169" s="286">
        <f>'Wind Conditions'!$C$37</f>
        <v>34.9</v>
      </c>
      <c r="I169" s="478">
        <f>'Wind Conditions'!$D$40</f>
        <v>0.11573065902578797</v>
      </c>
      <c r="J169" s="289">
        <f>'Wind Conditions'!$C$41</f>
        <v>0.11</v>
      </c>
      <c r="K169" s="286" t="str">
        <f t="shared" si="129"/>
        <v>B</v>
      </c>
      <c r="L169" s="291">
        <v>150</v>
      </c>
      <c r="M169" s="557">
        <f>0</f>
        <v>0</v>
      </c>
      <c r="N169" s="565" t="s">
        <v>206</v>
      </c>
      <c r="O169" s="264">
        <f>VLOOKUP(MOD(180-$L169,360),'Wave and Current Conditions'!$G$33:$I$44,2,TRUE)</f>
        <v>5.37</v>
      </c>
      <c r="P169" s="264">
        <f>VLOOKUP(MOD(180-$L169,360),'Wave and Current Conditions'!$G$33:$I$44,3,TRUE)</f>
        <v>11.9</v>
      </c>
      <c r="Q169" s="286">
        <f t="shared" si="137"/>
        <v>2</v>
      </c>
      <c r="R169" s="290">
        <f t="shared" si="139"/>
        <v>150</v>
      </c>
      <c r="S169" s="571" t="s">
        <v>205</v>
      </c>
      <c r="T169" s="293">
        <f t="shared" si="140"/>
        <v>150</v>
      </c>
      <c r="U169" s="294">
        <f>'Wave and Current Conditions'!$D$100</f>
        <v>0.46</v>
      </c>
      <c r="V169" s="286">
        <v>400</v>
      </c>
      <c r="W169" s="286">
        <v>10800</v>
      </c>
      <c r="X169" s="295">
        <v>0.01</v>
      </c>
      <c r="Y169" s="296"/>
      <c r="Z169" s="297"/>
      <c r="AA169" s="297"/>
      <c r="AB169" s="239" t="str">
        <f t="shared" si="141"/>
        <v>'610815002'</v>
      </c>
      <c r="AC169" s="298" t="str">
        <f t="shared" si="132"/>
        <v>'PAR'</v>
      </c>
      <c r="AD169" s="299">
        <f t="shared" si="142"/>
        <v>150</v>
      </c>
      <c r="AE169" s="299">
        <f t="shared" si="143"/>
        <v>34.9</v>
      </c>
      <c r="AF169" s="590">
        <f t="shared" si="122"/>
        <v>4.0389999999999997</v>
      </c>
      <c r="AG169" s="587" t="str">
        <f t="shared" si="123"/>
        <v>'EWM'</v>
      </c>
      <c r="AH169" s="580">
        <f t="shared" si="124"/>
        <v>0.11</v>
      </c>
      <c r="AI169" s="299">
        <f t="shared" si="133"/>
        <v>1</v>
      </c>
      <c r="AJ169" s="239" t="str">
        <f t="shared" si="144"/>
        <v>'B'</v>
      </c>
      <c r="AK169" s="299">
        <f t="shared" si="134"/>
        <v>10</v>
      </c>
      <c r="AL169" s="268">
        <f t="shared" si="145"/>
        <v>150</v>
      </c>
      <c r="AM169" s="300">
        <f t="shared" si="146"/>
        <v>5.37</v>
      </c>
      <c r="AN169" s="300">
        <f t="shared" si="147"/>
        <v>11.9</v>
      </c>
      <c r="AO169" s="299">
        <f t="shared" si="113"/>
        <v>2.4</v>
      </c>
      <c r="AP169" s="299">
        <f t="shared" si="148"/>
        <v>2</v>
      </c>
      <c r="AQ169" s="299">
        <v>0</v>
      </c>
      <c r="AR169" s="299">
        <v>15</v>
      </c>
      <c r="AS169" s="299">
        <f t="shared" si="115"/>
        <v>2.4</v>
      </c>
      <c r="AT169" s="299">
        <v>0</v>
      </c>
      <c r="AU169" s="299">
        <v>0</v>
      </c>
      <c r="AV169" s="239">
        <f t="shared" si="149"/>
        <v>150</v>
      </c>
      <c r="AW169" s="299">
        <f t="shared" si="150"/>
        <v>0.46</v>
      </c>
      <c r="AX169" s="299" t="s">
        <v>14</v>
      </c>
      <c r="AY169" s="299" t="s">
        <v>15</v>
      </c>
      <c r="AZ169" s="299" t="s">
        <v>14</v>
      </c>
      <c r="BA169" s="299" t="s">
        <v>15</v>
      </c>
      <c r="BB169" s="299">
        <v>0</v>
      </c>
      <c r="BC169" s="299">
        <v>0</v>
      </c>
      <c r="BD169" s="299">
        <f t="shared" si="135"/>
        <v>1</v>
      </c>
      <c r="BE169" s="299">
        <f t="shared" si="151"/>
        <v>0</v>
      </c>
      <c r="BF169" s="299">
        <f t="shared" si="152"/>
        <v>11200</v>
      </c>
      <c r="BG169" s="299">
        <v>1</v>
      </c>
      <c r="BH169" s="299">
        <v>1</v>
      </c>
      <c r="BI169" s="299">
        <v>1</v>
      </c>
      <c r="BJ169" s="299"/>
      <c r="BK169" s="299">
        <v>1</v>
      </c>
      <c r="BL169" s="299">
        <v>1</v>
      </c>
      <c r="BM169" s="299">
        <f t="shared" si="153"/>
        <v>400</v>
      </c>
      <c r="BN169" s="299">
        <f t="shared" si="136"/>
        <v>11200</v>
      </c>
      <c r="BO169" s="299">
        <v>20</v>
      </c>
    </row>
    <row r="170" spans="1:67" s="292" customFormat="1" ht="12" customHeight="1" x14ac:dyDescent="0.2">
      <c r="A170" s="371" t="str">
        <f t="shared" si="138"/>
        <v>610818003</v>
      </c>
      <c r="B170" s="286">
        <v>6.1</v>
      </c>
      <c r="C170" s="370" t="s">
        <v>264</v>
      </c>
      <c r="D170" s="286" t="s">
        <v>181</v>
      </c>
      <c r="E170" s="287">
        <v>8</v>
      </c>
      <c r="F170" s="288">
        <v>1.35</v>
      </c>
      <c r="G170" s="286" t="s">
        <v>203</v>
      </c>
      <c r="H170" s="286">
        <f>'Wind Conditions'!$C$37</f>
        <v>34.9</v>
      </c>
      <c r="I170" s="478">
        <f>'Wind Conditions'!$D$40</f>
        <v>0.11573065902578797</v>
      </c>
      <c r="J170" s="289">
        <f>'Wind Conditions'!$C$41</f>
        <v>0.11</v>
      </c>
      <c r="K170" s="286" t="str">
        <f t="shared" si="129"/>
        <v>C</v>
      </c>
      <c r="L170" s="301">
        <v>180</v>
      </c>
      <c r="M170" s="557">
        <f>0</f>
        <v>0</v>
      </c>
      <c r="N170" s="566" t="s">
        <v>206</v>
      </c>
      <c r="O170" s="264">
        <f>VLOOKUP(MOD(180-$L170,360),'Wave and Current Conditions'!$G$33:$I$44,2,TRUE)</f>
        <v>5.37</v>
      </c>
      <c r="P170" s="264">
        <f>VLOOKUP(MOD(180-$L170,360),'Wave and Current Conditions'!$G$33:$I$44,3,TRUE)</f>
        <v>11.9</v>
      </c>
      <c r="Q170" s="286">
        <f t="shared" si="137"/>
        <v>3</v>
      </c>
      <c r="R170" s="290">
        <f t="shared" si="139"/>
        <v>180</v>
      </c>
      <c r="S170" s="571" t="s">
        <v>205</v>
      </c>
      <c r="T170" s="293">
        <f t="shared" si="140"/>
        <v>180</v>
      </c>
      <c r="U170" s="294">
        <f>'Wave and Current Conditions'!$D$100</f>
        <v>0.46</v>
      </c>
      <c r="V170" s="286">
        <v>400</v>
      </c>
      <c r="W170" s="286">
        <v>10800</v>
      </c>
      <c r="X170" s="295">
        <v>0.01</v>
      </c>
      <c r="Y170" s="296"/>
      <c r="Z170" s="297"/>
      <c r="AA170" s="297"/>
      <c r="AB170" s="239" t="str">
        <f t="shared" si="141"/>
        <v>'610818003'</v>
      </c>
      <c r="AC170" s="298" t="str">
        <f t="shared" si="132"/>
        <v>'PAR'</v>
      </c>
      <c r="AD170" s="299">
        <f t="shared" si="142"/>
        <v>180</v>
      </c>
      <c r="AE170" s="299">
        <f t="shared" si="143"/>
        <v>34.9</v>
      </c>
      <c r="AF170" s="590">
        <f t="shared" si="122"/>
        <v>4.0389999999999997</v>
      </c>
      <c r="AG170" s="587" t="str">
        <f t="shared" si="123"/>
        <v>'EWM'</v>
      </c>
      <c r="AH170" s="580">
        <f t="shared" si="124"/>
        <v>0.11</v>
      </c>
      <c r="AI170" s="299">
        <f t="shared" si="133"/>
        <v>1</v>
      </c>
      <c r="AJ170" s="239" t="str">
        <f t="shared" si="144"/>
        <v>'C'</v>
      </c>
      <c r="AK170" s="299">
        <f t="shared" si="134"/>
        <v>10</v>
      </c>
      <c r="AL170" s="268">
        <f t="shared" si="145"/>
        <v>180</v>
      </c>
      <c r="AM170" s="300">
        <f t="shared" si="146"/>
        <v>5.37</v>
      </c>
      <c r="AN170" s="300">
        <f t="shared" si="147"/>
        <v>11.9</v>
      </c>
      <c r="AO170" s="299">
        <f t="shared" si="113"/>
        <v>2.4</v>
      </c>
      <c r="AP170" s="299">
        <f t="shared" si="148"/>
        <v>3</v>
      </c>
      <c r="AQ170" s="299">
        <v>0</v>
      </c>
      <c r="AR170" s="299">
        <v>15</v>
      </c>
      <c r="AS170" s="299">
        <f t="shared" si="115"/>
        <v>2.4</v>
      </c>
      <c r="AT170" s="299">
        <v>0</v>
      </c>
      <c r="AU170" s="299">
        <v>0</v>
      </c>
      <c r="AV170" s="239">
        <f t="shared" si="149"/>
        <v>180</v>
      </c>
      <c r="AW170" s="299">
        <f t="shared" si="150"/>
        <v>0.46</v>
      </c>
      <c r="AX170" s="299" t="s">
        <v>14</v>
      </c>
      <c r="AY170" s="299" t="s">
        <v>15</v>
      </c>
      <c r="AZ170" s="299" t="s">
        <v>14</v>
      </c>
      <c r="BA170" s="299" t="s">
        <v>15</v>
      </c>
      <c r="BB170" s="299">
        <v>0</v>
      </c>
      <c r="BC170" s="299">
        <v>0</v>
      </c>
      <c r="BD170" s="299">
        <f t="shared" si="135"/>
        <v>1</v>
      </c>
      <c r="BE170" s="299">
        <f t="shared" si="151"/>
        <v>0</v>
      </c>
      <c r="BF170" s="299">
        <f t="shared" si="152"/>
        <v>11200</v>
      </c>
      <c r="BG170" s="299">
        <v>1</v>
      </c>
      <c r="BH170" s="299">
        <v>1</v>
      </c>
      <c r="BI170" s="299">
        <v>1</v>
      </c>
      <c r="BJ170" s="299"/>
      <c r="BK170" s="299">
        <v>1</v>
      </c>
      <c r="BL170" s="299">
        <v>1</v>
      </c>
      <c r="BM170" s="299">
        <f t="shared" si="153"/>
        <v>400</v>
      </c>
      <c r="BN170" s="299">
        <f t="shared" si="136"/>
        <v>11200</v>
      </c>
      <c r="BO170" s="299">
        <v>21</v>
      </c>
    </row>
    <row r="171" spans="1:67" s="292" customFormat="1" ht="12" customHeight="1" x14ac:dyDescent="0.2">
      <c r="A171" s="371" t="str">
        <f t="shared" si="138"/>
        <v>610900004</v>
      </c>
      <c r="B171" s="286">
        <v>6.1</v>
      </c>
      <c r="C171" s="370" t="s">
        <v>265</v>
      </c>
      <c r="D171" s="286" t="s">
        <v>181</v>
      </c>
      <c r="E171" s="287">
        <v>9</v>
      </c>
      <c r="F171" s="288">
        <v>1.35</v>
      </c>
      <c r="G171" s="286" t="s">
        <v>203</v>
      </c>
      <c r="H171" s="286">
        <f>'Wind Conditions'!$C$37</f>
        <v>34.9</v>
      </c>
      <c r="I171" s="478">
        <f>'Wind Conditions'!$D$40</f>
        <v>0.11573065902578797</v>
      </c>
      <c r="J171" s="289">
        <f>'Wind Conditions'!$C$41</f>
        <v>0.11</v>
      </c>
      <c r="K171" s="286" t="str">
        <f t="shared" si="129"/>
        <v>D</v>
      </c>
      <c r="L171" s="291">
        <v>0</v>
      </c>
      <c r="M171" s="557">
        <f>0</f>
        <v>0</v>
      </c>
      <c r="N171" s="565" t="s">
        <v>206</v>
      </c>
      <c r="O171" s="264">
        <f>VLOOKUP(MOD(180-$L171,360),'Wave and Current Conditions'!$G$33:$I$44,2,TRUE)</f>
        <v>5.69</v>
      </c>
      <c r="P171" s="264">
        <f>VLOOKUP(MOD(180-$L171,360),'Wave and Current Conditions'!$G$33:$I$44,3,TRUE)</f>
        <v>11.9</v>
      </c>
      <c r="Q171" s="286">
        <f t="shared" si="137"/>
        <v>4</v>
      </c>
      <c r="R171" s="290">
        <f t="shared" si="139"/>
        <v>0</v>
      </c>
      <c r="S171" s="571" t="s">
        <v>205</v>
      </c>
      <c r="T171" s="293">
        <f t="shared" si="140"/>
        <v>0</v>
      </c>
      <c r="U171" s="294">
        <f>'Wave and Current Conditions'!$D$100</f>
        <v>0.46</v>
      </c>
      <c r="V171" s="286">
        <v>400</v>
      </c>
      <c r="W171" s="286">
        <v>10800</v>
      </c>
      <c r="X171" s="295">
        <v>0.01</v>
      </c>
      <c r="Y171" s="296"/>
      <c r="Z171" s="297"/>
      <c r="AA171" s="297"/>
      <c r="AB171" s="239" t="str">
        <f t="shared" si="141"/>
        <v>'610900004'</v>
      </c>
      <c r="AC171" s="298" t="str">
        <f t="shared" si="132"/>
        <v>'PAR'</v>
      </c>
      <c r="AD171" s="299">
        <f t="shared" si="142"/>
        <v>0</v>
      </c>
      <c r="AE171" s="299">
        <f t="shared" si="143"/>
        <v>34.9</v>
      </c>
      <c r="AF171" s="590">
        <f t="shared" si="122"/>
        <v>4.0389999999999997</v>
      </c>
      <c r="AG171" s="587" t="str">
        <f t="shared" si="123"/>
        <v>'EWM'</v>
      </c>
      <c r="AH171" s="580">
        <f t="shared" si="124"/>
        <v>0.11</v>
      </c>
      <c r="AI171" s="299">
        <f t="shared" si="133"/>
        <v>1</v>
      </c>
      <c r="AJ171" s="239" t="str">
        <f t="shared" si="144"/>
        <v>'D'</v>
      </c>
      <c r="AK171" s="299">
        <f t="shared" si="134"/>
        <v>10</v>
      </c>
      <c r="AL171" s="268">
        <f t="shared" si="145"/>
        <v>0</v>
      </c>
      <c r="AM171" s="300">
        <f t="shared" si="146"/>
        <v>5.69</v>
      </c>
      <c r="AN171" s="300">
        <f t="shared" si="147"/>
        <v>11.9</v>
      </c>
      <c r="AO171" s="299">
        <f t="shared" si="113"/>
        <v>2.4</v>
      </c>
      <c r="AP171" s="299">
        <f t="shared" si="148"/>
        <v>4</v>
      </c>
      <c r="AQ171" s="299">
        <v>0</v>
      </c>
      <c r="AR171" s="299">
        <v>15</v>
      </c>
      <c r="AS171" s="299">
        <f t="shared" si="115"/>
        <v>2.4</v>
      </c>
      <c r="AT171" s="299">
        <v>0</v>
      </c>
      <c r="AU171" s="299">
        <v>0</v>
      </c>
      <c r="AV171" s="239">
        <f t="shared" si="149"/>
        <v>0</v>
      </c>
      <c r="AW171" s="299">
        <f t="shared" si="150"/>
        <v>0.46</v>
      </c>
      <c r="AX171" s="299" t="s">
        <v>14</v>
      </c>
      <c r="AY171" s="299" t="s">
        <v>15</v>
      </c>
      <c r="AZ171" s="299" t="s">
        <v>14</v>
      </c>
      <c r="BA171" s="299" t="s">
        <v>15</v>
      </c>
      <c r="BB171" s="299">
        <v>0</v>
      </c>
      <c r="BC171" s="299">
        <v>0</v>
      </c>
      <c r="BD171" s="299">
        <f t="shared" si="135"/>
        <v>1</v>
      </c>
      <c r="BE171" s="299">
        <f t="shared" si="151"/>
        <v>0</v>
      </c>
      <c r="BF171" s="299">
        <f t="shared" si="152"/>
        <v>11200</v>
      </c>
      <c r="BG171" s="299">
        <v>1</v>
      </c>
      <c r="BH171" s="299">
        <v>1</v>
      </c>
      <c r="BI171" s="299">
        <v>1</v>
      </c>
      <c r="BJ171" s="299"/>
      <c r="BK171" s="299">
        <v>1</v>
      </c>
      <c r="BL171" s="299">
        <v>1</v>
      </c>
      <c r="BM171" s="299">
        <f t="shared" si="153"/>
        <v>400</v>
      </c>
      <c r="BN171" s="299">
        <f t="shared" si="136"/>
        <v>11200</v>
      </c>
      <c r="BO171" s="299">
        <v>22</v>
      </c>
    </row>
    <row r="172" spans="1:67" s="292" customFormat="1" ht="12" customHeight="1" x14ac:dyDescent="0.2">
      <c r="A172" s="371" t="str">
        <f t="shared" si="138"/>
        <v>610903005</v>
      </c>
      <c r="B172" s="286">
        <v>6.1</v>
      </c>
      <c r="C172" s="370" t="s">
        <v>265</v>
      </c>
      <c r="D172" s="286" t="s">
        <v>181</v>
      </c>
      <c r="E172" s="287">
        <v>9</v>
      </c>
      <c r="F172" s="288">
        <v>1.35</v>
      </c>
      <c r="G172" s="286" t="s">
        <v>203</v>
      </c>
      <c r="H172" s="286">
        <f>'Wind Conditions'!$C$37</f>
        <v>34.9</v>
      </c>
      <c r="I172" s="478">
        <f>'Wind Conditions'!$D$40</f>
        <v>0.11573065902578797</v>
      </c>
      <c r="J172" s="289">
        <f>'Wind Conditions'!$C$41</f>
        <v>0.11</v>
      </c>
      <c r="K172" s="286" t="str">
        <f t="shared" si="129"/>
        <v>E</v>
      </c>
      <c r="L172" s="291">
        <v>30</v>
      </c>
      <c r="M172" s="557">
        <f>0</f>
        <v>0</v>
      </c>
      <c r="N172" s="565" t="s">
        <v>206</v>
      </c>
      <c r="O172" s="264">
        <f>VLOOKUP(MOD(180-$L172,360),'Wave and Current Conditions'!$G$33:$I$44,2,TRUE)</f>
        <v>5.37</v>
      </c>
      <c r="P172" s="264">
        <f>VLOOKUP(MOD(180-$L172,360),'Wave and Current Conditions'!$G$33:$I$44,3,TRUE)</f>
        <v>11.9</v>
      </c>
      <c r="Q172" s="286">
        <f t="shared" si="137"/>
        <v>5</v>
      </c>
      <c r="R172" s="290">
        <f t="shared" si="139"/>
        <v>30</v>
      </c>
      <c r="S172" s="571" t="s">
        <v>205</v>
      </c>
      <c r="T172" s="293">
        <f t="shared" si="140"/>
        <v>30</v>
      </c>
      <c r="U172" s="294">
        <f>'Wave and Current Conditions'!$D$100</f>
        <v>0.46</v>
      </c>
      <c r="V172" s="286">
        <v>400</v>
      </c>
      <c r="W172" s="286">
        <v>10800</v>
      </c>
      <c r="X172" s="295">
        <v>0.01</v>
      </c>
      <c r="Y172" s="296"/>
      <c r="Z172" s="297"/>
      <c r="AA172" s="297"/>
      <c r="AB172" s="239" t="str">
        <f t="shared" si="141"/>
        <v>'610903005'</v>
      </c>
      <c r="AC172" s="298" t="str">
        <f t="shared" si="132"/>
        <v>'PAR'</v>
      </c>
      <c r="AD172" s="299">
        <f t="shared" si="142"/>
        <v>30</v>
      </c>
      <c r="AE172" s="299">
        <f t="shared" si="143"/>
        <v>34.9</v>
      </c>
      <c r="AF172" s="590">
        <f t="shared" si="122"/>
        <v>4.0389999999999997</v>
      </c>
      <c r="AG172" s="587" t="str">
        <f t="shared" si="123"/>
        <v>'EWM'</v>
      </c>
      <c r="AH172" s="580">
        <f t="shared" si="124"/>
        <v>0.11</v>
      </c>
      <c r="AI172" s="299">
        <f t="shared" si="133"/>
        <v>1</v>
      </c>
      <c r="AJ172" s="239" t="str">
        <f t="shared" si="144"/>
        <v>'E'</v>
      </c>
      <c r="AK172" s="299">
        <f t="shared" si="134"/>
        <v>10</v>
      </c>
      <c r="AL172" s="268">
        <f t="shared" si="145"/>
        <v>30</v>
      </c>
      <c r="AM172" s="300">
        <f t="shared" si="146"/>
        <v>5.37</v>
      </c>
      <c r="AN172" s="300">
        <f t="shared" si="147"/>
        <v>11.9</v>
      </c>
      <c r="AO172" s="299">
        <f t="shared" si="113"/>
        <v>2.4</v>
      </c>
      <c r="AP172" s="299">
        <f t="shared" si="148"/>
        <v>5</v>
      </c>
      <c r="AQ172" s="299">
        <v>0</v>
      </c>
      <c r="AR172" s="299">
        <v>15</v>
      </c>
      <c r="AS172" s="299">
        <f t="shared" si="115"/>
        <v>2.4</v>
      </c>
      <c r="AT172" s="299">
        <v>0</v>
      </c>
      <c r="AU172" s="299">
        <v>0</v>
      </c>
      <c r="AV172" s="239">
        <f t="shared" si="149"/>
        <v>30</v>
      </c>
      <c r="AW172" s="299">
        <f t="shared" si="150"/>
        <v>0.46</v>
      </c>
      <c r="AX172" s="299" t="s">
        <v>14</v>
      </c>
      <c r="AY172" s="299" t="s">
        <v>15</v>
      </c>
      <c r="AZ172" s="299" t="s">
        <v>14</v>
      </c>
      <c r="BA172" s="299" t="s">
        <v>15</v>
      </c>
      <c r="BB172" s="299">
        <v>0</v>
      </c>
      <c r="BC172" s="299">
        <v>0</v>
      </c>
      <c r="BD172" s="299">
        <f t="shared" si="135"/>
        <v>1</v>
      </c>
      <c r="BE172" s="299">
        <f t="shared" si="151"/>
        <v>0</v>
      </c>
      <c r="BF172" s="299">
        <f t="shared" si="152"/>
        <v>11200</v>
      </c>
      <c r="BG172" s="299">
        <v>1</v>
      </c>
      <c r="BH172" s="299">
        <v>1</v>
      </c>
      <c r="BI172" s="299">
        <v>1</v>
      </c>
      <c r="BJ172" s="299"/>
      <c r="BK172" s="299">
        <v>1</v>
      </c>
      <c r="BL172" s="299">
        <v>1</v>
      </c>
      <c r="BM172" s="299">
        <f t="shared" si="153"/>
        <v>400</v>
      </c>
      <c r="BN172" s="299">
        <f t="shared" si="136"/>
        <v>11200</v>
      </c>
      <c r="BO172" s="299">
        <v>23</v>
      </c>
    </row>
    <row r="173" spans="1:67" s="292" customFormat="1" ht="12" customHeight="1" x14ac:dyDescent="0.2">
      <c r="A173" s="371" t="str">
        <f t="shared" si="138"/>
        <v>610906006</v>
      </c>
      <c r="B173" s="286">
        <v>6.1</v>
      </c>
      <c r="C173" s="370" t="s">
        <v>265</v>
      </c>
      <c r="D173" s="286" t="s">
        <v>181</v>
      </c>
      <c r="E173" s="287">
        <v>9</v>
      </c>
      <c r="F173" s="288">
        <v>1.35</v>
      </c>
      <c r="G173" s="286" t="s">
        <v>203</v>
      </c>
      <c r="H173" s="286">
        <f>'Wind Conditions'!$C$37</f>
        <v>34.9</v>
      </c>
      <c r="I173" s="478">
        <f>'Wind Conditions'!$D$40</f>
        <v>0.11573065902578797</v>
      </c>
      <c r="J173" s="289">
        <f>'Wind Conditions'!$C$41</f>
        <v>0.11</v>
      </c>
      <c r="K173" s="286" t="str">
        <f t="shared" si="129"/>
        <v>F</v>
      </c>
      <c r="L173" s="291">
        <v>60</v>
      </c>
      <c r="M173" s="557">
        <f>0</f>
        <v>0</v>
      </c>
      <c r="N173" s="565" t="s">
        <v>206</v>
      </c>
      <c r="O173" s="264">
        <f>VLOOKUP(MOD(180-$L173,360),'Wave and Current Conditions'!$G$33:$I$44,2,TRUE)</f>
        <v>5.37</v>
      </c>
      <c r="P173" s="264">
        <f>VLOOKUP(MOD(180-$L173,360),'Wave and Current Conditions'!$G$33:$I$44,3,TRUE)</f>
        <v>11.9</v>
      </c>
      <c r="Q173" s="286">
        <f t="shared" si="137"/>
        <v>6</v>
      </c>
      <c r="R173" s="290">
        <f t="shared" si="139"/>
        <v>60</v>
      </c>
      <c r="S173" s="571" t="s">
        <v>205</v>
      </c>
      <c r="T173" s="293">
        <f t="shared" si="140"/>
        <v>60</v>
      </c>
      <c r="U173" s="294">
        <f>'Wave and Current Conditions'!$D$100</f>
        <v>0.46</v>
      </c>
      <c r="V173" s="286">
        <v>400</v>
      </c>
      <c r="W173" s="286">
        <v>10800</v>
      </c>
      <c r="X173" s="295">
        <v>0.01</v>
      </c>
      <c r="Y173" s="296"/>
      <c r="Z173" s="297"/>
      <c r="AA173" s="297"/>
      <c r="AB173" s="239" t="str">
        <f t="shared" si="141"/>
        <v>'610906006'</v>
      </c>
      <c r="AC173" s="298" t="str">
        <f t="shared" si="132"/>
        <v>'PAR'</v>
      </c>
      <c r="AD173" s="299">
        <f t="shared" si="142"/>
        <v>60</v>
      </c>
      <c r="AE173" s="299">
        <f t="shared" si="143"/>
        <v>34.9</v>
      </c>
      <c r="AF173" s="590">
        <f t="shared" si="122"/>
        <v>4.0389999999999997</v>
      </c>
      <c r="AG173" s="587" t="str">
        <f t="shared" si="123"/>
        <v>'EWM'</v>
      </c>
      <c r="AH173" s="580">
        <f t="shared" si="124"/>
        <v>0.11</v>
      </c>
      <c r="AI173" s="299">
        <f t="shared" si="133"/>
        <v>1</v>
      </c>
      <c r="AJ173" s="239" t="str">
        <f t="shared" si="144"/>
        <v>'F'</v>
      </c>
      <c r="AK173" s="299">
        <f t="shared" si="134"/>
        <v>10</v>
      </c>
      <c r="AL173" s="268">
        <f t="shared" si="145"/>
        <v>60</v>
      </c>
      <c r="AM173" s="300">
        <f t="shared" si="146"/>
        <v>5.37</v>
      </c>
      <c r="AN173" s="300">
        <f t="shared" si="147"/>
        <v>11.9</v>
      </c>
      <c r="AO173" s="299">
        <f t="shared" si="113"/>
        <v>2.4</v>
      </c>
      <c r="AP173" s="299">
        <f t="shared" si="148"/>
        <v>6</v>
      </c>
      <c r="AQ173" s="299">
        <v>0</v>
      </c>
      <c r="AR173" s="299">
        <v>15</v>
      </c>
      <c r="AS173" s="299">
        <f t="shared" si="115"/>
        <v>2.4</v>
      </c>
      <c r="AT173" s="299">
        <v>0</v>
      </c>
      <c r="AU173" s="299">
        <v>0</v>
      </c>
      <c r="AV173" s="239">
        <f t="shared" si="149"/>
        <v>60</v>
      </c>
      <c r="AW173" s="299">
        <f t="shared" si="150"/>
        <v>0.46</v>
      </c>
      <c r="AX173" s="299" t="s">
        <v>14</v>
      </c>
      <c r="AY173" s="299" t="s">
        <v>15</v>
      </c>
      <c r="AZ173" s="299" t="s">
        <v>14</v>
      </c>
      <c r="BA173" s="299" t="s">
        <v>15</v>
      </c>
      <c r="BB173" s="299">
        <v>0</v>
      </c>
      <c r="BC173" s="299">
        <v>0</v>
      </c>
      <c r="BD173" s="299">
        <f t="shared" si="135"/>
        <v>1</v>
      </c>
      <c r="BE173" s="299">
        <f t="shared" si="151"/>
        <v>0</v>
      </c>
      <c r="BF173" s="299">
        <f t="shared" si="152"/>
        <v>11200</v>
      </c>
      <c r="BG173" s="299">
        <v>1</v>
      </c>
      <c r="BH173" s="299">
        <v>1</v>
      </c>
      <c r="BI173" s="299">
        <v>1</v>
      </c>
      <c r="BJ173" s="299"/>
      <c r="BK173" s="299">
        <v>1</v>
      </c>
      <c r="BL173" s="299">
        <v>1</v>
      </c>
      <c r="BM173" s="299">
        <f t="shared" si="153"/>
        <v>400</v>
      </c>
      <c r="BN173" s="299">
        <f t="shared" si="136"/>
        <v>11200</v>
      </c>
      <c r="BO173" s="299">
        <v>24</v>
      </c>
    </row>
    <row r="174" spans="1:67" s="292" customFormat="1" ht="12" customHeight="1" x14ac:dyDescent="0.2">
      <c r="A174" s="371" t="str">
        <f t="shared" si="138"/>
        <v>610909007</v>
      </c>
      <c r="B174" s="286">
        <v>6.1</v>
      </c>
      <c r="C174" s="370" t="s">
        <v>265</v>
      </c>
      <c r="D174" s="286" t="s">
        <v>181</v>
      </c>
      <c r="E174" s="287">
        <v>9</v>
      </c>
      <c r="F174" s="288">
        <v>1.35</v>
      </c>
      <c r="G174" s="286" t="s">
        <v>203</v>
      </c>
      <c r="H174" s="286">
        <f>'Wind Conditions'!$C$37</f>
        <v>34.9</v>
      </c>
      <c r="I174" s="478">
        <f>'Wind Conditions'!$D$40</f>
        <v>0.11573065902578797</v>
      </c>
      <c r="J174" s="289">
        <f>'Wind Conditions'!$C$41</f>
        <v>0.11</v>
      </c>
      <c r="K174" s="286" t="str">
        <f t="shared" si="129"/>
        <v>A</v>
      </c>
      <c r="L174" s="291">
        <v>90</v>
      </c>
      <c r="M174" s="557">
        <f>0</f>
        <v>0</v>
      </c>
      <c r="N174" s="565" t="s">
        <v>206</v>
      </c>
      <c r="O174" s="264">
        <f>VLOOKUP(MOD(180-$L174,360),'Wave and Current Conditions'!$G$33:$I$44,2,TRUE)</f>
        <v>5.37</v>
      </c>
      <c r="P174" s="264">
        <f>VLOOKUP(MOD(180-$L174,360),'Wave and Current Conditions'!$G$33:$I$44,3,TRUE)</f>
        <v>11.9</v>
      </c>
      <c r="Q174" s="286">
        <f t="shared" si="137"/>
        <v>7</v>
      </c>
      <c r="R174" s="290">
        <f t="shared" si="139"/>
        <v>90</v>
      </c>
      <c r="S174" s="571" t="s">
        <v>205</v>
      </c>
      <c r="T174" s="293">
        <f t="shared" si="140"/>
        <v>90</v>
      </c>
      <c r="U174" s="294">
        <f>'Wave and Current Conditions'!$D$100</f>
        <v>0.46</v>
      </c>
      <c r="V174" s="286">
        <v>400</v>
      </c>
      <c r="W174" s="286">
        <v>10800</v>
      </c>
      <c r="X174" s="295">
        <v>0.01</v>
      </c>
      <c r="Y174" s="296"/>
      <c r="Z174" s="297"/>
      <c r="AA174" s="297"/>
      <c r="AB174" s="239" t="str">
        <f t="shared" si="141"/>
        <v>'610909007'</v>
      </c>
      <c r="AC174" s="298" t="str">
        <f t="shared" si="132"/>
        <v>'PAR'</v>
      </c>
      <c r="AD174" s="299">
        <f t="shared" si="142"/>
        <v>90</v>
      </c>
      <c r="AE174" s="299">
        <f t="shared" si="143"/>
        <v>34.9</v>
      </c>
      <c r="AF174" s="590">
        <f t="shared" si="122"/>
        <v>4.0389999999999997</v>
      </c>
      <c r="AG174" s="587" t="str">
        <f t="shared" si="123"/>
        <v>'EWM'</v>
      </c>
      <c r="AH174" s="580">
        <f t="shared" si="124"/>
        <v>0.11</v>
      </c>
      <c r="AI174" s="299">
        <f t="shared" si="133"/>
        <v>1</v>
      </c>
      <c r="AJ174" s="239" t="str">
        <f t="shared" si="144"/>
        <v>'A'</v>
      </c>
      <c r="AK174" s="299">
        <f t="shared" si="134"/>
        <v>10</v>
      </c>
      <c r="AL174" s="268">
        <f t="shared" si="145"/>
        <v>90</v>
      </c>
      <c r="AM174" s="300">
        <f t="shared" si="146"/>
        <v>5.37</v>
      </c>
      <c r="AN174" s="300">
        <f t="shared" si="147"/>
        <v>11.9</v>
      </c>
      <c r="AO174" s="299">
        <f t="shared" si="113"/>
        <v>2.4</v>
      </c>
      <c r="AP174" s="299">
        <f t="shared" si="148"/>
        <v>7</v>
      </c>
      <c r="AQ174" s="299">
        <v>0</v>
      </c>
      <c r="AR174" s="299">
        <v>15</v>
      </c>
      <c r="AS174" s="299">
        <f t="shared" si="115"/>
        <v>2.4</v>
      </c>
      <c r="AT174" s="299">
        <v>0</v>
      </c>
      <c r="AU174" s="299">
        <v>0</v>
      </c>
      <c r="AV174" s="239">
        <f t="shared" si="149"/>
        <v>90</v>
      </c>
      <c r="AW174" s="299">
        <f t="shared" si="150"/>
        <v>0.46</v>
      </c>
      <c r="AX174" s="299" t="s">
        <v>14</v>
      </c>
      <c r="AY174" s="299" t="s">
        <v>15</v>
      </c>
      <c r="AZ174" s="299" t="s">
        <v>14</v>
      </c>
      <c r="BA174" s="299" t="s">
        <v>15</v>
      </c>
      <c r="BB174" s="299">
        <v>0</v>
      </c>
      <c r="BC174" s="299">
        <v>0</v>
      </c>
      <c r="BD174" s="299">
        <f t="shared" si="135"/>
        <v>1</v>
      </c>
      <c r="BE174" s="299">
        <f t="shared" si="151"/>
        <v>0</v>
      </c>
      <c r="BF174" s="299">
        <f t="shared" si="152"/>
        <v>11200</v>
      </c>
      <c r="BG174" s="299">
        <v>1</v>
      </c>
      <c r="BH174" s="299">
        <v>1</v>
      </c>
      <c r="BI174" s="299">
        <v>1</v>
      </c>
      <c r="BJ174" s="299"/>
      <c r="BK174" s="299">
        <v>1</v>
      </c>
      <c r="BL174" s="299">
        <v>1</v>
      </c>
      <c r="BM174" s="299">
        <f t="shared" si="153"/>
        <v>400</v>
      </c>
      <c r="BN174" s="299">
        <f t="shared" si="136"/>
        <v>11200</v>
      </c>
      <c r="BO174" s="299">
        <v>25</v>
      </c>
    </row>
    <row r="175" spans="1:67" s="292" customFormat="1" ht="12" customHeight="1" x14ac:dyDescent="0.2">
      <c r="A175" s="371" t="str">
        <f t="shared" si="138"/>
        <v>610912008</v>
      </c>
      <c r="B175" s="286">
        <v>6.1</v>
      </c>
      <c r="C175" s="370" t="s">
        <v>265</v>
      </c>
      <c r="D175" s="286" t="s">
        <v>181</v>
      </c>
      <c r="E175" s="287">
        <v>9</v>
      </c>
      <c r="F175" s="288">
        <v>1.35</v>
      </c>
      <c r="G175" s="286" t="s">
        <v>203</v>
      </c>
      <c r="H175" s="286">
        <f>'Wind Conditions'!$C$37</f>
        <v>34.9</v>
      </c>
      <c r="I175" s="478">
        <f>'Wind Conditions'!$D$40</f>
        <v>0.11573065902578797</v>
      </c>
      <c r="J175" s="289">
        <f>'Wind Conditions'!$C$41</f>
        <v>0.11</v>
      </c>
      <c r="K175" s="286" t="str">
        <f t="shared" si="129"/>
        <v>B</v>
      </c>
      <c r="L175" s="291">
        <v>120</v>
      </c>
      <c r="M175" s="557">
        <f>0</f>
        <v>0</v>
      </c>
      <c r="N175" s="565" t="s">
        <v>206</v>
      </c>
      <c r="O175" s="264">
        <f>VLOOKUP(MOD(180-$L175,360),'Wave and Current Conditions'!$G$33:$I$44,2,TRUE)</f>
        <v>5.37</v>
      </c>
      <c r="P175" s="264">
        <f>VLOOKUP(MOD(180-$L175,360),'Wave and Current Conditions'!$G$33:$I$44,3,TRUE)</f>
        <v>11.9</v>
      </c>
      <c r="Q175" s="286">
        <f t="shared" si="137"/>
        <v>8</v>
      </c>
      <c r="R175" s="290">
        <f t="shared" si="139"/>
        <v>120</v>
      </c>
      <c r="S175" s="571" t="s">
        <v>205</v>
      </c>
      <c r="T175" s="293">
        <f t="shared" si="140"/>
        <v>120</v>
      </c>
      <c r="U175" s="294">
        <f>'Wave and Current Conditions'!$D$100</f>
        <v>0.46</v>
      </c>
      <c r="V175" s="286">
        <v>400</v>
      </c>
      <c r="W175" s="286">
        <v>10800</v>
      </c>
      <c r="X175" s="295">
        <v>0.01</v>
      </c>
      <c r="Y175" s="296"/>
      <c r="Z175" s="297"/>
      <c r="AA175" s="297"/>
      <c r="AB175" s="239" t="str">
        <f t="shared" si="141"/>
        <v>'610912008'</v>
      </c>
      <c r="AC175" s="298" t="str">
        <f t="shared" si="132"/>
        <v>'PAR'</v>
      </c>
      <c r="AD175" s="299">
        <f t="shared" si="142"/>
        <v>120</v>
      </c>
      <c r="AE175" s="299">
        <f t="shared" si="143"/>
        <v>34.9</v>
      </c>
      <c r="AF175" s="590">
        <f t="shared" si="122"/>
        <v>4.0389999999999997</v>
      </c>
      <c r="AG175" s="587" t="str">
        <f t="shared" si="123"/>
        <v>'EWM'</v>
      </c>
      <c r="AH175" s="580">
        <f t="shared" si="124"/>
        <v>0.11</v>
      </c>
      <c r="AI175" s="299">
        <f t="shared" si="133"/>
        <v>1</v>
      </c>
      <c r="AJ175" s="239" t="str">
        <f t="shared" si="144"/>
        <v>'B'</v>
      </c>
      <c r="AK175" s="299">
        <f t="shared" si="134"/>
        <v>10</v>
      </c>
      <c r="AL175" s="268">
        <f t="shared" si="145"/>
        <v>120</v>
      </c>
      <c r="AM175" s="300">
        <f t="shared" si="146"/>
        <v>5.37</v>
      </c>
      <c r="AN175" s="300">
        <f t="shared" si="147"/>
        <v>11.9</v>
      </c>
      <c r="AO175" s="299">
        <f t="shared" si="113"/>
        <v>2.4</v>
      </c>
      <c r="AP175" s="299">
        <f t="shared" si="148"/>
        <v>8</v>
      </c>
      <c r="AQ175" s="299">
        <v>0</v>
      </c>
      <c r="AR175" s="299">
        <v>15</v>
      </c>
      <c r="AS175" s="299">
        <f t="shared" si="115"/>
        <v>2.4</v>
      </c>
      <c r="AT175" s="299">
        <v>0</v>
      </c>
      <c r="AU175" s="299">
        <v>0</v>
      </c>
      <c r="AV175" s="239">
        <f t="shared" si="149"/>
        <v>120</v>
      </c>
      <c r="AW175" s="299">
        <f t="shared" si="150"/>
        <v>0.46</v>
      </c>
      <c r="AX175" s="299" t="s">
        <v>14</v>
      </c>
      <c r="AY175" s="299" t="s">
        <v>15</v>
      </c>
      <c r="AZ175" s="299" t="s">
        <v>14</v>
      </c>
      <c r="BA175" s="299" t="s">
        <v>15</v>
      </c>
      <c r="BB175" s="299">
        <v>0</v>
      </c>
      <c r="BC175" s="299">
        <v>0</v>
      </c>
      <c r="BD175" s="299">
        <f t="shared" si="135"/>
        <v>1</v>
      </c>
      <c r="BE175" s="299">
        <f t="shared" si="151"/>
        <v>0</v>
      </c>
      <c r="BF175" s="299">
        <f t="shared" si="152"/>
        <v>11200</v>
      </c>
      <c r="BG175" s="299">
        <v>1</v>
      </c>
      <c r="BH175" s="299">
        <v>1</v>
      </c>
      <c r="BI175" s="299">
        <v>1</v>
      </c>
      <c r="BJ175" s="299"/>
      <c r="BK175" s="299">
        <v>1</v>
      </c>
      <c r="BL175" s="299">
        <v>1</v>
      </c>
      <c r="BM175" s="299">
        <f t="shared" si="153"/>
        <v>400</v>
      </c>
      <c r="BN175" s="299">
        <f t="shared" si="136"/>
        <v>11200</v>
      </c>
      <c r="BO175" s="299">
        <v>26</v>
      </c>
    </row>
    <row r="176" spans="1:67" s="292" customFormat="1" ht="12" customHeight="1" x14ac:dyDescent="0.2">
      <c r="A176" s="371" t="str">
        <f t="shared" si="138"/>
        <v>610915009</v>
      </c>
      <c r="B176" s="286">
        <v>6.1</v>
      </c>
      <c r="C176" s="370" t="s">
        <v>265</v>
      </c>
      <c r="D176" s="286" t="s">
        <v>181</v>
      </c>
      <c r="E176" s="287">
        <v>9</v>
      </c>
      <c r="F176" s="288">
        <v>1.35</v>
      </c>
      <c r="G176" s="286" t="s">
        <v>203</v>
      </c>
      <c r="H176" s="286">
        <f>'Wind Conditions'!$C$37</f>
        <v>34.9</v>
      </c>
      <c r="I176" s="478">
        <f>'Wind Conditions'!$D$40</f>
        <v>0.11573065902578797</v>
      </c>
      <c r="J176" s="289">
        <f>'Wind Conditions'!$C$41</f>
        <v>0.11</v>
      </c>
      <c r="K176" s="286" t="str">
        <f t="shared" si="129"/>
        <v>C</v>
      </c>
      <c r="L176" s="291">
        <v>150</v>
      </c>
      <c r="M176" s="557">
        <f>0</f>
        <v>0</v>
      </c>
      <c r="N176" s="565" t="s">
        <v>206</v>
      </c>
      <c r="O176" s="264">
        <f>VLOOKUP(MOD(180-$L176,360),'Wave and Current Conditions'!$G$33:$I$44,2,TRUE)</f>
        <v>5.37</v>
      </c>
      <c r="P176" s="264">
        <f>VLOOKUP(MOD(180-$L176,360),'Wave and Current Conditions'!$G$33:$I$44,3,TRUE)</f>
        <v>11.9</v>
      </c>
      <c r="Q176" s="286">
        <f t="shared" si="137"/>
        <v>9</v>
      </c>
      <c r="R176" s="290">
        <f t="shared" si="139"/>
        <v>150</v>
      </c>
      <c r="S176" s="571" t="s">
        <v>205</v>
      </c>
      <c r="T176" s="293">
        <f t="shared" si="140"/>
        <v>150</v>
      </c>
      <c r="U176" s="294">
        <f>'Wave and Current Conditions'!$D$100</f>
        <v>0.46</v>
      </c>
      <c r="V176" s="286">
        <v>400</v>
      </c>
      <c r="W176" s="286">
        <v>10800</v>
      </c>
      <c r="X176" s="295">
        <v>0.01</v>
      </c>
      <c r="Y176" s="296"/>
      <c r="Z176" s="297"/>
      <c r="AA176" s="297"/>
      <c r="AB176" s="239" t="str">
        <f t="shared" si="141"/>
        <v>'610915009'</v>
      </c>
      <c r="AC176" s="298" t="str">
        <f t="shared" si="132"/>
        <v>'PAR'</v>
      </c>
      <c r="AD176" s="299">
        <f t="shared" si="142"/>
        <v>150</v>
      </c>
      <c r="AE176" s="299">
        <f t="shared" si="143"/>
        <v>34.9</v>
      </c>
      <c r="AF176" s="590">
        <f t="shared" si="122"/>
        <v>4.0389999999999997</v>
      </c>
      <c r="AG176" s="587" t="str">
        <f t="shared" si="123"/>
        <v>'EWM'</v>
      </c>
      <c r="AH176" s="580">
        <f t="shared" si="124"/>
        <v>0.11</v>
      </c>
      <c r="AI176" s="299">
        <f t="shared" si="133"/>
        <v>1</v>
      </c>
      <c r="AJ176" s="239" t="str">
        <f t="shared" si="144"/>
        <v>'C'</v>
      </c>
      <c r="AK176" s="299">
        <f t="shared" si="134"/>
        <v>10</v>
      </c>
      <c r="AL176" s="268">
        <f t="shared" si="145"/>
        <v>150</v>
      </c>
      <c r="AM176" s="300">
        <f t="shared" si="146"/>
        <v>5.37</v>
      </c>
      <c r="AN176" s="300">
        <f t="shared" si="147"/>
        <v>11.9</v>
      </c>
      <c r="AO176" s="299">
        <f t="shared" si="113"/>
        <v>2.4</v>
      </c>
      <c r="AP176" s="299">
        <f t="shared" si="148"/>
        <v>9</v>
      </c>
      <c r="AQ176" s="299">
        <v>0</v>
      </c>
      <c r="AR176" s="299">
        <v>15</v>
      </c>
      <c r="AS176" s="299">
        <f t="shared" si="115"/>
        <v>2.4</v>
      </c>
      <c r="AT176" s="299">
        <v>0</v>
      </c>
      <c r="AU176" s="299">
        <v>0</v>
      </c>
      <c r="AV176" s="239">
        <f t="shared" si="149"/>
        <v>150</v>
      </c>
      <c r="AW176" s="299">
        <f t="shared" si="150"/>
        <v>0.46</v>
      </c>
      <c r="AX176" s="299" t="s">
        <v>14</v>
      </c>
      <c r="AY176" s="299" t="s">
        <v>15</v>
      </c>
      <c r="AZ176" s="299" t="s">
        <v>14</v>
      </c>
      <c r="BA176" s="299" t="s">
        <v>15</v>
      </c>
      <c r="BB176" s="299">
        <v>0</v>
      </c>
      <c r="BC176" s="299">
        <v>0</v>
      </c>
      <c r="BD176" s="299">
        <f t="shared" si="135"/>
        <v>1</v>
      </c>
      <c r="BE176" s="299">
        <f t="shared" si="151"/>
        <v>0</v>
      </c>
      <c r="BF176" s="299">
        <f t="shared" si="152"/>
        <v>11200</v>
      </c>
      <c r="BG176" s="299">
        <v>1</v>
      </c>
      <c r="BH176" s="299">
        <v>1</v>
      </c>
      <c r="BI176" s="299">
        <v>1</v>
      </c>
      <c r="BJ176" s="299"/>
      <c r="BK176" s="299">
        <v>1</v>
      </c>
      <c r="BL176" s="299">
        <v>1</v>
      </c>
      <c r="BM176" s="299">
        <f t="shared" si="153"/>
        <v>400</v>
      </c>
      <c r="BN176" s="299">
        <f t="shared" si="136"/>
        <v>11200</v>
      </c>
      <c r="BO176" s="299">
        <v>27</v>
      </c>
    </row>
    <row r="177" spans="1:67" s="292" customFormat="1" ht="12.75" customHeight="1" x14ac:dyDescent="0.2">
      <c r="A177" s="371" t="str">
        <f t="shared" si="138"/>
        <v>610918010</v>
      </c>
      <c r="B177" s="286">
        <v>6.1</v>
      </c>
      <c r="C177" s="370" t="s">
        <v>265</v>
      </c>
      <c r="D177" s="286" t="s">
        <v>181</v>
      </c>
      <c r="E177" s="287">
        <v>9</v>
      </c>
      <c r="F177" s="288">
        <v>1.35</v>
      </c>
      <c r="G177" s="286" t="s">
        <v>203</v>
      </c>
      <c r="H177" s="286">
        <f>'Wind Conditions'!$C$37</f>
        <v>34.9</v>
      </c>
      <c r="I177" s="478">
        <f>'Wind Conditions'!$D$40</f>
        <v>0.11573065902578797</v>
      </c>
      <c r="J177" s="289">
        <f>'Wind Conditions'!$C$41</f>
        <v>0.11</v>
      </c>
      <c r="K177" s="286" t="str">
        <f t="shared" si="129"/>
        <v>D</v>
      </c>
      <c r="L177" s="301">
        <v>180</v>
      </c>
      <c r="M177" s="557">
        <f>0</f>
        <v>0</v>
      </c>
      <c r="N177" s="566" t="s">
        <v>206</v>
      </c>
      <c r="O177" s="264">
        <f>VLOOKUP(MOD(180-$L177,360),'Wave and Current Conditions'!$G$33:$I$44,2,TRUE)</f>
        <v>5.37</v>
      </c>
      <c r="P177" s="264">
        <f>VLOOKUP(MOD(180-$L177,360),'Wave and Current Conditions'!$G$33:$I$44,3,TRUE)</f>
        <v>11.9</v>
      </c>
      <c r="Q177" s="286">
        <f t="shared" si="137"/>
        <v>10</v>
      </c>
      <c r="R177" s="290">
        <f t="shared" si="139"/>
        <v>180</v>
      </c>
      <c r="S177" s="571" t="s">
        <v>205</v>
      </c>
      <c r="T177" s="293">
        <f t="shared" si="140"/>
        <v>180</v>
      </c>
      <c r="U177" s="294">
        <f>'Wave and Current Conditions'!$D$100</f>
        <v>0.46</v>
      </c>
      <c r="V177" s="286">
        <v>400</v>
      </c>
      <c r="W177" s="286">
        <v>10800</v>
      </c>
      <c r="X177" s="295">
        <v>0.01</v>
      </c>
      <c r="Y177" s="296"/>
      <c r="Z177" s="297"/>
      <c r="AA177" s="297"/>
      <c r="AB177" s="239" t="str">
        <f t="shared" si="141"/>
        <v>'610918010'</v>
      </c>
      <c r="AC177" s="298" t="str">
        <f t="shared" si="132"/>
        <v>'PAR'</v>
      </c>
      <c r="AD177" s="299">
        <f t="shared" si="142"/>
        <v>180</v>
      </c>
      <c r="AE177" s="299">
        <f t="shared" si="143"/>
        <v>34.9</v>
      </c>
      <c r="AF177" s="590">
        <f t="shared" si="122"/>
        <v>4.0389999999999997</v>
      </c>
      <c r="AG177" s="587" t="str">
        <f t="shared" si="123"/>
        <v>'EWM'</v>
      </c>
      <c r="AH177" s="580">
        <f t="shared" si="124"/>
        <v>0.11</v>
      </c>
      <c r="AI177" s="299">
        <f t="shared" si="133"/>
        <v>1</v>
      </c>
      <c r="AJ177" s="239" t="str">
        <f t="shared" si="144"/>
        <v>'D'</v>
      </c>
      <c r="AK177" s="299">
        <f t="shared" si="134"/>
        <v>10</v>
      </c>
      <c r="AL177" s="268">
        <f t="shared" si="145"/>
        <v>180</v>
      </c>
      <c r="AM177" s="300">
        <f t="shared" si="146"/>
        <v>5.37</v>
      </c>
      <c r="AN177" s="300">
        <f t="shared" si="147"/>
        <v>11.9</v>
      </c>
      <c r="AO177" s="299">
        <f t="shared" si="113"/>
        <v>2.4</v>
      </c>
      <c r="AP177" s="299">
        <f t="shared" si="148"/>
        <v>10</v>
      </c>
      <c r="AQ177" s="299">
        <v>0</v>
      </c>
      <c r="AR177" s="299">
        <v>15</v>
      </c>
      <c r="AS177" s="299">
        <f t="shared" si="115"/>
        <v>2.4</v>
      </c>
      <c r="AT177" s="299">
        <v>0</v>
      </c>
      <c r="AU177" s="299">
        <v>0</v>
      </c>
      <c r="AV177" s="239">
        <f t="shared" si="149"/>
        <v>180</v>
      </c>
      <c r="AW177" s="299">
        <f t="shared" si="150"/>
        <v>0.46</v>
      </c>
      <c r="AX177" s="299" t="s">
        <v>14</v>
      </c>
      <c r="AY177" s="299" t="s">
        <v>15</v>
      </c>
      <c r="AZ177" s="299" t="s">
        <v>14</v>
      </c>
      <c r="BA177" s="299" t="s">
        <v>15</v>
      </c>
      <c r="BB177" s="299">
        <v>0</v>
      </c>
      <c r="BC177" s="299">
        <v>0</v>
      </c>
      <c r="BD177" s="299">
        <f t="shared" si="135"/>
        <v>1</v>
      </c>
      <c r="BE177" s="299">
        <f t="shared" si="151"/>
        <v>0</v>
      </c>
      <c r="BF177" s="299">
        <f t="shared" si="152"/>
        <v>11200</v>
      </c>
      <c r="BG177" s="299">
        <v>1</v>
      </c>
      <c r="BH177" s="299">
        <v>1</v>
      </c>
      <c r="BI177" s="299">
        <v>1</v>
      </c>
      <c r="BJ177" s="299"/>
      <c r="BK177" s="299">
        <v>1</v>
      </c>
      <c r="BL177" s="299">
        <v>1</v>
      </c>
      <c r="BM177" s="299">
        <f t="shared" si="153"/>
        <v>400</v>
      </c>
      <c r="BN177" s="299">
        <f t="shared" si="136"/>
        <v>11200</v>
      </c>
      <c r="BO177" s="299">
        <v>28</v>
      </c>
    </row>
    <row r="178" spans="1:67" s="378" customFormat="1" ht="12" customHeight="1" x14ac:dyDescent="0.2">
      <c r="A178" s="372" t="str">
        <f t="shared" si="138"/>
        <v>611015011</v>
      </c>
      <c r="B178" s="373">
        <v>6.1</v>
      </c>
      <c r="C178" s="389" t="s">
        <v>266</v>
      </c>
      <c r="D178" s="373" t="s">
        <v>181</v>
      </c>
      <c r="E178" s="374">
        <v>10</v>
      </c>
      <c r="F178" s="375">
        <v>1.35</v>
      </c>
      <c r="G178" s="373" t="s">
        <v>203</v>
      </c>
      <c r="H178" s="373">
        <f>'Wind Conditions'!$C$37</f>
        <v>34.9</v>
      </c>
      <c r="I178" s="479">
        <f>'Wind Conditions'!$D$40</f>
        <v>0.11573065902578797</v>
      </c>
      <c r="J178" s="376">
        <f>'Wind Conditions'!$C$41</f>
        <v>0.11</v>
      </c>
      <c r="K178" s="373" t="str">
        <f t="shared" si="129"/>
        <v>E</v>
      </c>
      <c r="L178" s="377">
        <v>150</v>
      </c>
      <c r="M178" s="558">
        <f>0</f>
        <v>0</v>
      </c>
      <c r="N178" s="567" t="s">
        <v>207</v>
      </c>
      <c r="O178" s="264">
        <f>VLOOKUP(MOD(180-$L178,360),'Wave and Current Conditions'!$G$33:$I$44,2,TRUE)</f>
        <v>5.37</v>
      </c>
      <c r="P178" s="264">
        <f>VLOOKUP(MOD(180-$L178,360),'Wave and Current Conditions'!$G$33:$I$44,3,TRUE)</f>
        <v>11.9</v>
      </c>
      <c r="Q178" s="373">
        <f t="shared" si="137"/>
        <v>11</v>
      </c>
      <c r="R178" s="388">
        <f>L178+30</f>
        <v>180</v>
      </c>
      <c r="S178" s="572" t="s">
        <v>205</v>
      </c>
      <c r="T178" s="379">
        <f t="shared" si="140"/>
        <v>180</v>
      </c>
      <c r="U178" s="380">
        <f>'Wave and Current Conditions'!$D$100</f>
        <v>0.46</v>
      </c>
      <c r="V178" s="373">
        <v>400</v>
      </c>
      <c r="W178" s="373">
        <v>10800</v>
      </c>
      <c r="X178" s="381">
        <v>0.01</v>
      </c>
      <c r="Y178" s="382"/>
      <c r="Z178" s="383"/>
      <c r="AA178" s="383"/>
      <c r="AB178" s="239" t="str">
        <f t="shared" si="141"/>
        <v>'611015011'</v>
      </c>
      <c r="AC178" s="384" t="str">
        <f t="shared" si="132"/>
        <v>'PAR'</v>
      </c>
      <c r="AD178" s="385">
        <f t="shared" si="142"/>
        <v>150</v>
      </c>
      <c r="AE178" s="385">
        <f t="shared" si="143"/>
        <v>34.9</v>
      </c>
      <c r="AF178" s="590">
        <f t="shared" si="122"/>
        <v>4.0389999999999997</v>
      </c>
      <c r="AG178" s="587" t="str">
        <f t="shared" si="123"/>
        <v>'EWM'</v>
      </c>
      <c r="AH178" s="580">
        <f t="shared" si="124"/>
        <v>0.11</v>
      </c>
      <c r="AI178" s="385">
        <f t="shared" si="133"/>
        <v>1</v>
      </c>
      <c r="AJ178" s="239" t="str">
        <f t="shared" si="144"/>
        <v>'E'</v>
      </c>
      <c r="AK178" s="385">
        <f t="shared" si="134"/>
        <v>10</v>
      </c>
      <c r="AL178" s="268">
        <f t="shared" si="145"/>
        <v>180</v>
      </c>
      <c r="AM178" s="386">
        <f t="shared" si="146"/>
        <v>5.37</v>
      </c>
      <c r="AN178" s="386">
        <f t="shared" si="147"/>
        <v>11.9</v>
      </c>
      <c r="AO178" s="385">
        <f t="shared" si="113"/>
        <v>2.4</v>
      </c>
      <c r="AP178" s="385">
        <f t="shared" si="148"/>
        <v>11</v>
      </c>
      <c r="AQ178" s="385">
        <v>0</v>
      </c>
      <c r="AR178" s="385">
        <v>15</v>
      </c>
      <c r="AS178" s="385">
        <f t="shared" si="115"/>
        <v>2.4</v>
      </c>
      <c r="AT178" s="385">
        <v>0</v>
      </c>
      <c r="AU178" s="385">
        <v>0</v>
      </c>
      <c r="AV178" s="239">
        <f t="shared" si="149"/>
        <v>180</v>
      </c>
      <c r="AW178" s="385">
        <f t="shared" si="150"/>
        <v>0.46</v>
      </c>
      <c r="AX178" s="385" t="s">
        <v>14</v>
      </c>
      <c r="AY178" s="385" t="s">
        <v>15</v>
      </c>
      <c r="AZ178" s="385" t="s">
        <v>14</v>
      </c>
      <c r="BA178" s="385" t="s">
        <v>15</v>
      </c>
      <c r="BB178" s="385">
        <v>0</v>
      </c>
      <c r="BC178" s="385">
        <v>0</v>
      </c>
      <c r="BD178" s="385">
        <f t="shared" si="135"/>
        <v>1</v>
      </c>
      <c r="BE178" s="385">
        <f t="shared" si="151"/>
        <v>0</v>
      </c>
      <c r="BF178" s="385">
        <f t="shared" si="152"/>
        <v>11200</v>
      </c>
      <c r="BG178" s="385">
        <v>1</v>
      </c>
      <c r="BH178" s="385">
        <v>1</v>
      </c>
      <c r="BI178" s="385">
        <v>1</v>
      </c>
      <c r="BJ178" s="385"/>
      <c r="BK178" s="385">
        <v>1</v>
      </c>
      <c r="BL178" s="385">
        <v>1</v>
      </c>
      <c r="BM178" s="385">
        <f t="shared" si="153"/>
        <v>400</v>
      </c>
      <c r="BN178" s="385">
        <f t="shared" si="136"/>
        <v>11200</v>
      </c>
      <c r="BO178" s="385">
        <v>29</v>
      </c>
    </row>
    <row r="179" spans="1:67" s="378" customFormat="1" ht="12" customHeight="1" x14ac:dyDescent="0.2">
      <c r="A179" s="372" t="str">
        <f t="shared" si="138"/>
        <v>611015012</v>
      </c>
      <c r="B179" s="373">
        <v>6.1</v>
      </c>
      <c r="C179" s="389" t="s">
        <v>266</v>
      </c>
      <c r="D179" s="373" t="s">
        <v>181</v>
      </c>
      <c r="E179" s="374">
        <v>10</v>
      </c>
      <c r="F179" s="375">
        <v>1.35</v>
      </c>
      <c r="G179" s="373" t="s">
        <v>203</v>
      </c>
      <c r="H179" s="373">
        <f>'Wind Conditions'!$C$37</f>
        <v>34.9</v>
      </c>
      <c r="I179" s="479">
        <f>'Wind Conditions'!$D$40</f>
        <v>0.11573065902578797</v>
      </c>
      <c r="J179" s="376">
        <f>'Wind Conditions'!$C$41</f>
        <v>0.11</v>
      </c>
      <c r="K179" s="373" t="str">
        <f t="shared" si="129"/>
        <v>F</v>
      </c>
      <c r="L179" s="377">
        <v>150</v>
      </c>
      <c r="M179" s="558">
        <f>0</f>
        <v>0</v>
      </c>
      <c r="N179" s="567" t="s">
        <v>207</v>
      </c>
      <c r="O179" s="264">
        <f>VLOOKUP(MOD(180-$L179,360),'Wave and Current Conditions'!$G$33:$I$44,2,TRUE)</f>
        <v>5.37</v>
      </c>
      <c r="P179" s="264">
        <f>VLOOKUP(MOD(180-$L179,360),'Wave and Current Conditions'!$G$33:$I$44,3,TRUE)</f>
        <v>11.9</v>
      </c>
      <c r="Q179" s="373">
        <f t="shared" si="137"/>
        <v>12</v>
      </c>
      <c r="R179" s="388">
        <f>L179-30</f>
        <v>120</v>
      </c>
      <c r="S179" s="572" t="s">
        <v>205</v>
      </c>
      <c r="T179" s="379">
        <f t="shared" si="140"/>
        <v>120</v>
      </c>
      <c r="U179" s="380">
        <f>'Wave and Current Conditions'!$D$100</f>
        <v>0.46</v>
      </c>
      <c r="V179" s="373">
        <v>400</v>
      </c>
      <c r="W179" s="373">
        <v>10800</v>
      </c>
      <c r="X179" s="381">
        <v>0.01</v>
      </c>
      <c r="Y179" s="382"/>
      <c r="Z179" s="383"/>
      <c r="AA179" s="383"/>
      <c r="AB179" s="239" t="str">
        <f t="shared" si="141"/>
        <v>'611015012'</v>
      </c>
      <c r="AC179" s="384" t="str">
        <f t="shared" si="132"/>
        <v>'PAR'</v>
      </c>
      <c r="AD179" s="385">
        <f t="shared" si="142"/>
        <v>150</v>
      </c>
      <c r="AE179" s="385">
        <f t="shared" si="143"/>
        <v>34.9</v>
      </c>
      <c r="AF179" s="590">
        <f t="shared" si="122"/>
        <v>4.0389999999999997</v>
      </c>
      <c r="AG179" s="587" t="str">
        <f t="shared" si="123"/>
        <v>'EWM'</v>
      </c>
      <c r="AH179" s="580">
        <f t="shared" si="124"/>
        <v>0.11</v>
      </c>
      <c r="AI179" s="385">
        <f t="shared" si="133"/>
        <v>1</v>
      </c>
      <c r="AJ179" s="239" t="str">
        <f t="shared" si="144"/>
        <v>'F'</v>
      </c>
      <c r="AK179" s="385">
        <f t="shared" si="134"/>
        <v>10</v>
      </c>
      <c r="AL179" s="268">
        <f t="shared" si="145"/>
        <v>120</v>
      </c>
      <c r="AM179" s="386">
        <f t="shared" si="146"/>
        <v>5.37</v>
      </c>
      <c r="AN179" s="386">
        <f t="shared" si="147"/>
        <v>11.9</v>
      </c>
      <c r="AO179" s="385">
        <f t="shared" si="113"/>
        <v>2.4</v>
      </c>
      <c r="AP179" s="385">
        <f t="shared" si="148"/>
        <v>12</v>
      </c>
      <c r="AQ179" s="385">
        <v>0</v>
      </c>
      <c r="AR179" s="385">
        <v>15</v>
      </c>
      <c r="AS179" s="385">
        <f t="shared" si="115"/>
        <v>2.4</v>
      </c>
      <c r="AT179" s="385">
        <v>0</v>
      </c>
      <c r="AU179" s="385">
        <v>0</v>
      </c>
      <c r="AV179" s="239">
        <f t="shared" si="149"/>
        <v>120</v>
      </c>
      <c r="AW179" s="385">
        <f t="shared" si="150"/>
        <v>0.46</v>
      </c>
      <c r="AX179" s="385" t="s">
        <v>14</v>
      </c>
      <c r="AY179" s="385" t="s">
        <v>15</v>
      </c>
      <c r="AZ179" s="385" t="s">
        <v>14</v>
      </c>
      <c r="BA179" s="385" t="s">
        <v>15</v>
      </c>
      <c r="BB179" s="385">
        <v>0</v>
      </c>
      <c r="BC179" s="385">
        <v>0</v>
      </c>
      <c r="BD179" s="385">
        <f t="shared" si="135"/>
        <v>1</v>
      </c>
      <c r="BE179" s="385">
        <f t="shared" si="151"/>
        <v>0</v>
      </c>
      <c r="BF179" s="385">
        <f t="shared" si="152"/>
        <v>11200</v>
      </c>
      <c r="BG179" s="385">
        <v>1</v>
      </c>
      <c r="BH179" s="385">
        <v>1</v>
      </c>
      <c r="BI179" s="385">
        <v>1</v>
      </c>
      <c r="BJ179" s="385"/>
      <c r="BK179" s="385">
        <v>1</v>
      </c>
      <c r="BL179" s="385">
        <v>1</v>
      </c>
      <c r="BM179" s="385">
        <f t="shared" si="153"/>
        <v>400</v>
      </c>
      <c r="BN179" s="385">
        <f t="shared" si="136"/>
        <v>11200</v>
      </c>
      <c r="BO179" s="385">
        <v>30</v>
      </c>
    </row>
    <row r="180" spans="1:67" s="378" customFormat="1" ht="12" customHeight="1" x14ac:dyDescent="0.2">
      <c r="A180" s="372" t="str">
        <f t="shared" si="138"/>
        <v>611015013</v>
      </c>
      <c r="B180" s="373">
        <v>6.1</v>
      </c>
      <c r="C180" s="389" t="s">
        <v>266</v>
      </c>
      <c r="D180" s="373" t="s">
        <v>181</v>
      </c>
      <c r="E180" s="374">
        <v>10</v>
      </c>
      <c r="F180" s="375">
        <v>1.35</v>
      </c>
      <c r="G180" s="373" t="s">
        <v>203</v>
      </c>
      <c r="H180" s="373">
        <f>'Wind Conditions'!$C$37</f>
        <v>34.9</v>
      </c>
      <c r="I180" s="479">
        <f>'Wind Conditions'!$D$40</f>
        <v>0.11573065902578797</v>
      </c>
      <c r="J180" s="376">
        <f>'Wind Conditions'!$C$41</f>
        <v>0.11</v>
      </c>
      <c r="K180" s="373" t="str">
        <f t="shared" si="129"/>
        <v>A</v>
      </c>
      <c r="L180" s="377">
        <v>150</v>
      </c>
      <c r="M180" s="558">
        <f>0</f>
        <v>0</v>
      </c>
      <c r="N180" s="567" t="s">
        <v>207</v>
      </c>
      <c r="O180" s="264">
        <f>VLOOKUP(MOD(180-$L180,360),'Wave and Current Conditions'!$G$33:$I$44,2,TRUE)</f>
        <v>5.37</v>
      </c>
      <c r="P180" s="264">
        <f>VLOOKUP(MOD(180-$L180,360),'Wave and Current Conditions'!$G$33:$I$44,3,TRUE)</f>
        <v>11.9</v>
      </c>
      <c r="Q180" s="373">
        <f t="shared" si="137"/>
        <v>13</v>
      </c>
      <c r="R180" s="388">
        <f>L180+60</f>
        <v>210</v>
      </c>
      <c r="S180" s="572" t="s">
        <v>205</v>
      </c>
      <c r="T180" s="379">
        <f t="shared" si="140"/>
        <v>210</v>
      </c>
      <c r="U180" s="380">
        <f>'Wave and Current Conditions'!$D$100</f>
        <v>0.46</v>
      </c>
      <c r="V180" s="373">
        <v>400</v>
      </c>
      <c r="W180" s="373">
        <v>10800</v>
      </c>
      <c r="X180" s="381">
        <v>0.01</v>
      </c>
      <c r="Y180" s="382"/>
      <c r="Z180" s="383"/>
      <c r="AA180" s="383"/>
      <c r="AB180" s="239" t="str">
        <f t="shared" si="141"/>
        <v>'611015013'</v>
      </c>
      <c r="AC180" s="384" t="str">
        <f t="shared" si="132"/>
        <v>'PAR'</v>
      </c>
      <c r="AD180" s="385">
        <f t="shared" si="142"/>
        <v>150</v>
      </c>
      <c r="AE180" s="385">
        <f t="shared" si="143"/>
        <v>34.9</v>
      </c>
      <c r="AF180" s="590">
        <f t="shared" si="122"/>
        <v>4.0389999999999997</v>
      </c>
      <c r="AG180" s="587" t="str">
        <f t="shared" si="123"/>
        <v>'EWM'</v>
      </c>
      <c r="AH180" s="580">
        <f t="shared" si="124"/>
        <v>0.11</v>
      </c>
      <c r="AI180" s="385">
        <f t="shared" si="133"/>
        <v>1</v>
      </c>
      <c r="AJ180" s="239" t="str">
        <f t="shared" si="144"/>
        <v>'A'</v>
      </c>
      <c r="AK180" s="385">
        <f t="shared" si="134"/>
        <v>10</v>
      </c>
      <c r="AL180" s="268">
        <f t="shared" si="145"/>
        <v>210</v>
      </c>
      <c r="AM180" s="386">
        <f t="shared" si="146"/>
        <v>5.37</v>
      </c>
      <c r="AN180" s="386">
        <f t="shared" si="147"/>
        <v>11.9</v>
      </c>
      <c r="AO180" s="385">
        <f t="shared" si="113"/>
        <v>2.4</v>
      </c>
      <c r="AP180" s="385">
        <f t="shared" si="148"/>
        <v>13</v>
      </c>
      <c r="AQ180" s="385">
        <v>0</v>
      </c>
      <c r="AR180" s="385">
        <v>15</v>
      </c>
      <c r="AS180" s="385">
        <f t="shared" si="115"/>
        <v>2.4</v>
      </c>
      <c r="AT180" s="385">
        <v>0</v>
      </c>
      <c r="AU180" s="385">
        <v>0</v>
      </c>
      <c r="AV180" s="239">
        <f t="shared" si="149"/>
        <v>210</v>
      </c>
      <c r="AW180" s="385">
        <f t="shared" si="150"/>
        <v>0.46</v>
      </c>
      <c r="AX180" s="385" t="s">
        <v>14</v>
      </c>
      <c r="AY180" s="385" t="s">
        <v>15</v>
      </c>
      <c r="AZ180" s="385" t="s">
        <v>14</v>
      </c>
      <c r="BA180" s="385" t="s">
        <v>15</v>
      </c>
      <c r="BB180" s="385">
        <v>0</v>
      </c>
      <c r="BC180" s="385">
        <v>0</v>
      </c>
      <c r="BD180" s="385">
        <f t="shared" si="135"/>
        <v>1</v>
      </c>
      <c r="BE180" s="385">
        <f t="shared" si="151"/>
        <v>0</v>
      </c>
      <c r="BF180" s="385">
        <f t="shared" si="152"/>
        <v>11200</v>
      </c>
      <c r="BG180" s="385">
        <v>1</v>
      </c>
      <c r="BH180" s="385">
        <v>1</v>
      </c>
      <c r="BI180" s="385">
        <v>1</v>
      </c>
      <c r="BJ180" s="385"/>
      <c r="BK180" s="385">
        <v>1</v>
      </c>
      <c r="BL180" s="385">
        <v>1</v>
      </c>
      <c r="BM180" s="385">
        <f t="shared" si="153"/>
        <v>400</v>
      </c>
      <c r="BN180" s="385">
        <f t="shared" si="136"/>
        <v>11200</v>
      </c>
      <c r="BO180" s="385">
        <v>31</v>
      </c>
    </row>
    <row r="181" spans="1:67" s="378" customFormat="1" ht="12" customHeight="1" x14ac:dyDescent="0.2">
      <c r="A181" s="372" t="str">
        <f t="shared" si="138"/>
        <v>611015014</v>
      </c>
      <c r="B181" s="373">
        <v>6.1</v>
      </c>
      <c r="C181" s="389" t="s">
        <v>266</v>
      </c>
      <c r="D181" s="373" t="s">
        <v>181</v>
      </c>
      <c r="E181" s="374">
        <v>10</v>
      </c>
      <c r="F181" s="375">
        <v>1.35</v>
      </c>
      <c r="G181" s="373" t="s">
        <v>203</v>
      </c>
      <c r="H181" s="373">
        <f>'Wind Conditions'!$C$37</f>
        <v>34.9</v>
      </c>
      <c r="I181" s="479">
        <f>'Wind Conditions'!$D$40</f>
        <v>0.11573065902578797</v>
      </c>
      <c r="J181" s="376">
        <f>'Wind Conditions'!$C$41</f>
        <v>0.11</v>
      </c>
      <c r="K181" s="373" t="str">
        <f t="shared" si="129"/>
        <v>B</v>
      </c>
      <c r="L181" s="377">
        <v>150</v>
      </c>
      <c r="M181" s="558">
        <f>0</f>
        <v>0</v>
      </c>
      <c r="N181" s="567" t="s">
        <v>207</v>
      </c>
      <c r="O181" s="264">
        <f>VLOOKUP(MOD(180-$L181,360),'Wave and Current Conditions'!$G$33:$I$44,2,TRUE)</f>
        <v>5.37</v>
      </c>
      <c r="P181" s="264">
        <f>VLOOKUP(MOD(180-$L181,360),'Wave and Current Conditions'!$G$33:$I$44,3,TRUE)</f>
        <v>11.9</v>
      </c>
      <c r="Q181" s="373">
        <f t="shared" si="137"/>
        <v>14</v>
      </c>
      <c r="R181" s="388">
        <f>L181-60</f>
        <v>90</v>
      </c>
      <c r="S181" s="572" t="s">
        <v>205</v>
      </c>
      <c r="T181" s="379">
        <f t="shared" si="140"/>
        <v>90</v>
      </c>
      <c r="U181" s="380">
        <f>'Wave and Current Conditions'!$D$100</f>
        <v>0.46</v>
      </c>
      <c r="V181" s="373">
        <v>400</v>
      </c>
      <c r="W181" s="373">
        <v>10800</v>
      </c>
      <c r="X181" s="381">
        <v>0.01</v>
      </c>
      <c r="Y181" s="382"/>
      <c r="Z181" s="383"/>
      <c r="AA181" s="383"/>
      <c r="AB181" s="239" t="str">
        <f t="shared" si="141"/>
        <v>'611015014'</v>
      </c>
      <c r="AC181" s="384" t="str">
        <f t="shared" si="132"/>
        <v>'PAR'</v>
      </c>
      <c r="AD181" s="385">
        <f t="shared" si="142"/>
        <v>150</v>
      </c>
      <c r="AE181" s="385">
        <f t="shared" si="143"/>
        <v>34.9</v>
      </c>
      <c r="AF181" s="590">
        <f t="shared" si="122"/>
        <v>4.0389999999999997</v>
      </c>
      <c r="AG181" s="587" t="str">
        <f t="shared" si="123"/>
        <v>'EWM'</v>
      </c>
      <c r="AH181" s="580">
        <f t="shared" si="124"/>
        <v>0.11</v>
      </c>
      <c r="AI181" s="385">
        <f t="shared" si="133"/>
        <v>1</v>
      </c>
      <c r="AJ181" s="239" t="str">
        <f t="shared" si="144"/>
        <v>'B'</v>
      </c>
      <c r="AK181" s="385">
        <f t="shared" si="134"/>
        <v>10</v>
      </c>
      <c r="AL181" s="268">
        <f t="shared" si="145"/>
        <v>90</v>
      </c>
      <c r="AM181" s="386">
        <f t="shared" si="146"/>
        <v>5.37</v>
      </c>
      <c r="AN181" s="386">
        <f t="shared" si="147"/>
        <v>11.9</v>
      </c>
      <c r="AO181" s="385">
        <f t="shared" si="113"/>
        <v>2.4</v>
      </c>
      <c r="AP181" s="385">
        <f t="shared" si="148"/>
        <v>14</v>
      </c>
      <c r="AQ181" s="385">
        <v>0</v>
      </c>
      <c r="AR181" s="385">
        <v>15</v>
      </c>
      <c r="AS181" s="385">
        <f t="shared" si="115"/>
        <v>2.4</v>
      </c>
      <c r="AT181" s="385">
        <v>0</v>
      </c>
      <c r="AU181" s="385">
        <v>0</v>
      </c>
      <c r="AV181" s="239">
        <f t="shared" si="149"/>
        <v>90</v>
      </c>
      <c r="AW181" s="385">
        <f t="shared" si="150"/>
        <v>0.46</v>
      </c>
      <c r="AX181" s="385" t="s">
        <v>14</v>
      </c>
      <c r="AY181" s="385" t="s">
        <v>15</v>
      </c>
      <c r="AZ181" s="385" t="s">
        <v>14</v>
      </c>
      <c r="BA181" s="385" t="s">
        <v>15</v>
      </c>
      <c r="BB181" s="385">
        <v>0</v>
      </c>
      <c r="BC181" s="385">
        <v>0</v>
      </c>
      <c r="BD181" s="385">
        <f t="shared" si="135"/>
        <v>1</v>
      </c>
      <c r="BE181" s="385">
        <f t="shared" si="151"/>
        <v>0</v>
      </c>
      <c r="BF181" s="385">
        <f t="shared" si="152"/>
        <v>11200</v>
      </c>
      <c r="BG181" s="385">
        <v>1</v>
      </c>
      <c r="BH181" s="385">
        <v>1</v>
      </c>
      <c r="BI181" s="385">
        <v>1</v>
      </c>
      <c r="BJ181" s="385"/>
      <c r="BK181" s="385">
        <v>1</v>
      </c>
      <c r="BL181" s="385">
        <v>1</v>
      </c>
      <c r="BM181" s="385">
        <f t="shared" si="153"/>
        <v>400</v>
      </c>
      <c r="BN181" s="385">
        <f t="shared" si="136"/>
        <v>11200</v>
      </c>
      <c r="BO181" s="385">
        <v>32</v>
      </c>
    </row>
    <row r="182" spans="1:67" s="378" customFormat="1" ht="12" customHeight="1" x14ac:dyDescent="0.2">
      <c r="A182" s="372" t="str">
        <f t="shared" si="138"/>
        <v>611015015</v>
      </c>
      <c r="B182" s="373">
        <v>6.1</v>
      </c>
      <c r="C182" s="389" t="s">
        <v>266</v>
      </c>
      <c r="D182" s="373" t="s">
        <v>181</v>
      </c>
      <c r="E182" s="374">
        <v>10</v>
      </c>
      <c r="F182" s="375">
        <v>1.35</v>
      </c>
      <c r="G182" s="373" t="s">
        <v>203</v>
      </c>
      <c r="H182" s="373">
        <f>'Wind Conditions'!$C$37</f>
        <v>34.9</v>
      </c>
      <c r="I182" s="479">
        <f>'Wind Conditions'!$D$40</f>
        <v>0.11573065902578797</v>
      </c>
      <c r="J182" s="376">
        <f>'Wind Conditions'!$C$41</f>
        <v>0.11</v>
      </c>
      <c r="K182" s="373" t="str">
        <f t="shared" si="129"/>
        <v>C</v>
      </c>
      <c r="L182" s="377">
        <v>150</v>
      </c>
      <c r="M182" s="558">
        <f>0</f>
        <v>0</v>
      </c>
      <c r="N182" s="567" t="s">
        <v>207</v>
      </c>
      <c r="O182" s="264">
        <f>VLOOKUP(MOD(180-$L182,360),'Wave and Current Conditions'!$G$33:$I$44,2,TRUE)</f>
        <v>5.37</v>
      </c>
      <c r="P182" s="264">
        <f>VLOOKUP(MOD(180-$L182,360),'Wave and Current Conditions'!$G$33:$I$44,3,TRUE)</f>
        <v>11.9</v>
      </c>
      <c r="Q182" s="373">
        <f t="shared" si="137"/>
        <v>15</v>
      </c>
      <c r="R182" s="388">
        <f>L182+90</f>
        <v>240</v>
      </c>
      <c r="S182" s="572" t="s">
        <v>205</v>
      </c>
      <c r="T182" s="379">
        <f t="shared" si="140"/>
        <v>240</v>
      </c>
      <c r="U182" s="380">
        <f>'Wave and Current Conditions'!$D$100</f>
        <v>0.46</v>
      </c>
      <c r="V182" s="373">
        <v>400</v>
      </c>
      <c r="W182" s="373">
        <v>10800</v>
      </c>
      <c r="X182" s="381">
        <v>0.01</v>
      </c>
      <c r="Y182" s="382"/>
      <c r="Z182" s="383"/>
      <c r="AA182" s="383"/>
      <c r="AB182" s="239" t="str">
        <f t="shared" si="141"/>
        <v>'611015015'</v>
      </c>
      <c r="AC182" s="384" t="str">
        <f t="shared" si="132"/>
        <v>'PAR'</v>
      </c>
      <c r="AD182" s="385">
        <f t="shared" si="142"/>
        <v>150</v>
      </c>
      <c r="AE182" s="385">
        <f t="shared" si="143"/>
        <v>34.9</v>
      </c>
      <c r="AF182" s="590">
        <f t="shared" si="122"/>
        <v>4.0389999999999997</v>
      </c>
      <c r="AG182" s="587" t="str">
        <f t="shared" si="123"/>
        <v>'EWM'</v>
      </c>
      <c r="AH182" s="580">
        <f t="shared" si="124"/>
        <v>0.11</v>
      </c>
      <c r="AI182" s="385">
        <f t="shared" si="133"/>
        <v>1</v>
      </c>
      <c r="AJ182" s="239" t="str">
        <f t="shared" si="144"/>
        <v>'C'</v>
      </c>
      <c r="AK182" s="385">
        <f t="shared" si="134"/>
        <v>10</v>
      </c>
      <c r="AL182" s="268">
        <f t="shared" si="145"/>
        <v>240</v>
      </c>
      <c r="AM182" s="386">
        <f t="shared" si="146"/>
        <v>5.37</v>
      </c>
      <c r="AN182" s="386">
        <f t="shared" si="147"/>
        <v>11.9</v>
      </c>
      <c r="AO182" s="385">
        <f t="shared" si="113"/>
        <v>2.4</v>
      </c>
      <c r="AP182" s="385">
        <f t="shared" si="148"/>
        <v>15</v>
      </c>
      <c r="AQ182" s="385">
        <v>0</v>
      </c>
      <c r="AR182" s="385">
        <v>15</v>
      </c>
      <c r="AS182" s="385">
        <f t="shared" si="115"/>
        <v>2.4</v>
      </c>
      <c r="AT182" s="385">
        <v>0</v>
      </c>
      <c r="AU182" s="385">
        <v>0</v>
      </c>
      <c r="AV182" s="239">
        <f t="shared" si="149"/>
        <v>240</v>
      </c>
      <c r="AW182" s="385">
        <f t="shared" si="150"/>
        <v>0.46</v>
      </c>
      <c r="AX182" s="385" t="s">
        <v>14</v>
      </c>
      <c r="AY182" s="385" t="s">
        <v>15</v>
      </c>
      <c r="AZ182" s="385" t="s">
        <v>14</v>
      </c>
      <c r="BA182" s="385" t="s">
        <v>15</v>
      </c>
      <c r="BB182" s="385">
        <v>0</v>
      </c>
      <c r="BC182" s="385">
        <v>0</v>
      </c>
      <c r="BD182" s="385">
        <f t="shared" si="135"/>
        <v>1</v>
      </c>
      <c r="BE182" s="385">
        <f t="shared" si="151"/>
        <v>0</v>
      </c>
      <c r="BF182" s="385">
        <f t="shared" si="152"/>
        <v>11200</v>
      </c>
      <c r="BG182" s="385">
        <v>1</v>
      </c>
      <c r="BH182" s="385">
        <v>1</v>
      </c>
      <c r="BI182" s="385">
        <v>1</v>
      </c>
      <c r="BJ182" s="385"/>
      <c r="BK182" s="385">
        <v>1</v>
      </c>
      <c r="BL182" s="385">
        <v>1</v>
      </c>
      <c r="BM182" s="385">
        <f t="shared" si="153"/>
        <v>400</v>
      </c>
      <c r="BN182" s="385">
        <f t="shared" si="136"/>
        <v>11200</v>
      </c>
      <c r="BO182" s="385">
        <v>33</v>
      </c>
    </row>
    <row r="183" spans="1:67" s="378" customFormat="1" ht="12" customHeight="1" x14ac:dyDescent="0.2">
      <c r="A183" s="372" t="str">
        <f t="shared" si="138"/>
        <v>611015016</v>
      </c>
      <c r="B183" s="373">
        <v>6.1</v>
      </c>
      <c r="C183" s="389" t="s">
        <v>266</v>
      </c>
      <c r="D183" s="373" t="s">
        <v>181</v>
      </c>
      <c r="E183" s="374">
        <v>10</v>
      </c>
      <c r="F183" s="375">
        <v>1.35</v>
      </c>
      <c r="G183" s="373" t="s">
        <v>203</v>
      </c>
      <c r="H183" s="373">
        <f>'Wind Conditions'!$C$37</f>
        <v>34.9</v>
      </c>
      <c r="I183" s="479">
        <f>'Wind Conditions'!$D$40</f>
        <v>0.11573065902578797</v>
      </c>
      <c r="J183" s="376">
        <f>'Wind Conditions'!$C$41</f>
        <v>0.11</v>
      </c>
      <c r="K183" s="373" t="str">
        <f t="shared" si="129"/>
        <v>D</v>
      </c>
      <c r="L183" s="387">
        <v>150</v>
      </c>
      <c r="M183" s="558">
        <f>0</f>
        <v>0</v>
      </c>
      <c r="N183" s="568" t="s">
        <v>207</v>
      </c>
      <c r="O183" s="264">
        <f>VLOOKUP(MOD(180-$L183,360),'Wave and Current Conditions'!$G$33:$I$44,2,TRUE)</f>
        <v>5.37</v>
      </c>
      <c r="P183" s="264">
        <f>VLOOKUP(MOD(180-$L183,360),'Wave and Current Conditions'!$G$33:$I$44,3,TRUE)</f>
        <v>11.9</v>
      </c>
      <c r="Q183" s="373">
        <f t="shared" si="137"/>
        <v>16</v>
      </c>
      <c r="R183" s="388">
        <f>L183-90</f>
        <v>60</v>
      </c>
      <c r="S183" s="572" t="s">
        <v>205</v>
      </c>
      <c r="T183" s="379">
        <f t="shared" si="140"/>
        <v>60</v>
      </c>
      <c r="U183" s="380">
        <f>'Wave and Current Conditions'!$D$100</f>
        <v>0.46</v>
      </c>
      <c r="V183" s="373">
        <v>400</v>
      </c>
      <c r="W183" s="373">
        <v>10800</v>
      </c>
      <c r="X183" s="381">
        <v>0.01</v>
      </c>
      <c r="Y183" s="382"/>
      <c r="Z183" s="383"/>
      <c r="AA183" s="383"/>
      <c r="AB183" s="239" t="str">
        <f t="shared" si="141"/>
        <v>'611015016'</v>
      </c>
      <c r="AC183" s="384" t="str">
        <f t="shared" si="132"/>
        <v>'PAR'</v>
      </c>
      <c r="AD183" s="385">
        <f t="shared" si="142"/>
        <v>150</v>
      </c>
      <c r="AE183" s="385">
        <f t="shared" si="143"/>
        <v>34.9</v>
      </c>
      <c r="AF183" s="590">
        <f t="shared" si="122"/>
        <v>4.0389999999999997</v>
      </c>
      <c r="AG183" s="587" t="str">
        <f t="shared" si="123"/>
        <v>'EWM'</v>
      </c>
      <c r="AH183" s="580">
        <f t="shared" si="124"/>
        <v>0.11</v>
      </c>
      <c r="AI183" s="385">
        <f t="shared" si="133"/>
        <v>1</v>
      </c>
      <c r="AJ183" s="239" t="str">
        <f t="shared" si="144"/>
        <v>'D'</v>
      </c>
      <c r="AK183" s="385">
        <f t="shared" si="134"/>
        <v>10</v>
      </c>
      <c r="AL183" s="268">
        <f t="shared" si="145"/>
        <v>60</v>
      </c>
      <c r="AM183" s="386">
        <f t="shared" si="146"/>
        <v>5.37</v>
      </c>
      <c r="AN183" s="386">
        <f t="shared" si="147"/>
        <v>11.9</v>
      </c>
      <c r="AO183" s="385">
        <f t="shared" si="113"/>
        <v>2.4</v>
      </c>
      <c r="AP183" s="385">
        <f t="shared" si="148"/>
        <v>16</v>
      </c>
      <c r="AQ183" s="385">
        <v>0</v>
      </c>
      <c r="AR183" s="385">
        <v>15</v>
      </c>
      <c r="AS183" s="385">
        <f t="shared" si="115"/>
        <v>2.4</v>
      </c>
      <c r="AT183" s="385">
        <v>0</v>
      </c>
      <c r="AU183" s="385">
        <v>0</v>
      </c>
      <c r="AV183" s="239">
        <f t="shared" si="149"/>
        <v>60</v>
      </c>
      <c r="AW183" s="385">
        <f t="shared" si="150"/>
        <v>0.46</v>
      </c>
      <c r="AX183" s="385" t="s">
        <v>14</v>
      </c>
      <c r="AY183" s="385" t="s">
        <v>15</v>
      </c>
      <c r="AZ183" s="385" t="s">
        <v>14</v>
      </c>
      <c r="BA183" s="385" t="s">
        <v>15</v>
      </c>
      <c r="BB183" s="385">
        <v>0</v>
      </c>
      <c r="BC183" s="385">
        <v>0</v>
      </c>
      <c r="BD183" s="385">
        <f t="shared" si="135"/>
        <v>1</v>
      </c>
      <c r="BE183" s="385">
        <f t="shared" si="151"/>
        <v>0</v>
      </c>
      <c r="BF183" s="385">
        <f t="shared" si="152"/>
        <v>11200</v>
      </c>
      <c r="BG183" s="385">
        <v>1</v>
      </c>
      <c r="BH183" s="385">
        <v>1</v>
      </c>
      <c r="BI183" s="385">
        <v>1</v>
      </c>
      <c r="BJ183" s="385"/>
      <c r="BK183" s="385">
        <v>1</v>
      </c>
      <c r="BL183" s="385">
        <v>1</v>
      </c>
      <c r="BM183" s="385">
        <f t="shared" si="153"/>
        <v>400</v>
      </c>
      <c r="BN183" s="385">
        <f t="shared" si="136"/>
        <v>11200</v>
      </c>
      <c r="BO183" s="385">
        <v>34</v>
      </c>
    </row>
    <row r="184" spans="1:67" s="378" customFormat="1" ht="12" customHeight="1" x14ac:dyDescent="0.2">
      <c r="A184" s="372" t="str">
        <f t="shared" si="138"/>
        <v>611115017</v>
      </c>
      <c r="B184" s="373">
        <v>6.1</v>
      </c>
      <c r="C184" s="389" t="s">
        <v>266</v>
      </c>
      <c r="D184" s="373" t="s">
        <v>181</v>
      </c>
      <c r="E184" s="374">
        <v>11</v>
      </c>
      <c r="F184" s="375">
        <v>1.35</v>
      </c>
      <c r="G184" s="373" t="s">
        <v>203</v>
      </c>
      <c r="H184" s="373">
        <f>'Wind Conditions'!$C$37</f>
        <v>34.9</v>
      </c>
      <c r="I184" s="479">
        <f>'Wind Conditions'!$D$40</f>
        <v>0.11573065902578797</v>
      </c>
      <c r="J184" s="376">
        <f>'Wind Conditions'!$C$41</f>
        <v>0.11</v>
      </c>
      <c r="K184" s="373" t="str">
        <f t="shared" si="129"/>
        <v>E</v>
      </c>
      <c r="L184" s="377">
        <v>150</v>
      </c>
      <c r="M184" s="558">
        <f>0</f>
        <v>0</v>
      </c>
      <c r="N184" s="567" t="s">
        <v>207</v>
      </c>
      <c r="O184" s="264">
        <f>VLOOKUP(MOD(180-$L184,360),'Wave and Current Conditions'!$G$33:$I$44,2,TRUE)</f>
        <v>5.37</v>
      </c>
      <c r="P184" s="264">
        <f>VLOOKUP(MOD(180-$L184,360),'Wave and Current Conditions'!$G$33:$I$44,3,TRUE)</f>
        <v>11.9</v>
      </c>
      <c r="Q184" s="373">
        <f t="shared" si="137"/>
        <v>17</v>
      </c>
      <c r="R184" s="388">
        <f>L184+30</f>
        <v>180</v>
      </c>
      <c r="S184" s="572" t="s">
        <v>205</v>
      </c>
      <c r="T184" s="379">
        <f t="shared" si="140"/>
        <v>180</v>
      </c>
      <c r="U184" s="380">
        <f>'Wave and Current Conditions'!$D$100</f>
        <v>0.46</v>
      </c>
      <c r="V184" s="373">
        <v>400</v>
      </c>
      <c r="W184" s="373">
        <v>10800</v>
      </c>
      <c r="X184" s="381">
        <v>0.01</v>
      </c>
      <c r="Y184" s="382"/>
      <c r="Z184" s="383"/>
      <c r="AA184" s="383"/>
      <c r="AB184" s="239" t="str">
        <f t="shared" si="141"/>
        <v>'611115017'</v>
      </c>
      <c r="AC184" s="384" t="str">
        <f t="shared" si="132"/>
        <v>'PAR'</v>
      </c>
      <c r="AD184" s="385">
        <f t="shared" si="142"/>
        <v>150</v>
      </c>
      <c r="AE184" s="385">
        <f t="shared" si="143"/>
        <v>34.9</v>
      </c>
      <c r="AF184" s="590">
        <f t="shared" si="122"/>
        <v>4.0389999999999997</v>
      </c>
      <c r="AG184" s="587" t="str">
        <f t="shared" si="123"/>
        <v>'EWM'</v>
      </c>
      <c r="AH184" s="580">
        <f t="shared" si="124"/>
        <v>0.11</v>
      </c>
      <c r="AI184" s="385">
        <f t="shared" si="133"/>
        <v>1</v>
      </c>
      <c r="AJ184" s="239" t="str">
        <f t="shared" si="144"/>
        <v>'E'</v>
      </c>
      <c r="AK184" s="385">
        <f t="shared" si="134"/>
        <v>10</v>
      </c>
      <c r="AL184" s="268">
        <f t="shared" si="145"/>
        <v>180</v>
      </c>
      <c r="AM184" s="386">
        <f t="shared" si="146"/>
        <v>5.37</v>
      </c>
      <c r="AN184" s="386">
        <f t="shared" si="147"/>
        <v>11.9</v>
      </c>
      <c r="AO184" s="385">
        <f t="shared" si="113"/>
        <v>2.4</v>
      </c>
      <c r="AP184" s="385">
        <f t="shared" si="148"/>
        <v>17</v>
      </c>
      <c r="AQ184" s="385">
        <v>0</v>
      </c>
      <c r="AR184" s="385">
        <v>15</v>
      </c>
      <c r="AS184" s="385">
        <f t="shared" si="115"/>
        <v>2.4</v>
      </c>
      <c r="AT184" s="385">
        <v>0</v>
      </c>
      <c r="AU184" s="385">
        <v>0</v>
      </c>
      <c r="AV184" s="239">
        <f t="shared" si="149"/>
        <v>180</v>
      </c>
      <c r="AW184" s="385">
        <f t="shared" si="150"/>
        <v>0.46</v>
      </c>
      <c r="AX184" s="385" t="s">
        <v>14</v>
      </c>
      <c r="AY184" s="385" t="s">
        <v>15</v>
      </c>
      <c r="AZ184" s="385" t="s">
        <v>14</v>
      </c>
      <c r="BA184" s="385" t="s">
        <v>15</v>
      </c>
      <c r="BB184" s="385">
        <v>0</v>
      </c>
      <c r="BC184" s="385">
        <v>0</v>
      </c>
      <c r="BD184" s="385">
        <f t="shared" si="135"/>
        <v>1</v>
      </c>
      <c r="BE184" s="385">
        <f t="shared" si="151"/>
        <v>0</v>
      </c>
      <c r="BF184" s="385">
        <f t="shared" si="152"/>
        <v>11200</v>
      </c>
      <c r="BG184" s="385">
        <v>1</v>
      </c>
      <c r="BH184" s="385">
        <v>1</v>
      </c>
      <c r="BI184" s="385">
        <v>1</v>
      </c>
      <c r="BJ184" s="385"/>
      <c r="BK184" s="385">
        <v>1</v>
      </c>
      <c r="BL184" s="385">
        <v>1</v>
      </c>
      <c r="BM184" s="385">
        <f t="shared" si="153"/>
        <v>400</v>
      </c>
      <c r="BN184" s="385">
        <f t="shared" si="136"/>
        <v>11200</v>
      </c>
      <c r="BO184" s="385">
        <v>35</v>
      </c>
    </row>
    <row r="185" spans="1:67" s="378" customFormat="1" ht="12" customHeight="1" x14ac:dyDescent="0.2">
      <c r="A185" s="372" t="str">
        <f t="shared" si="138"/>
        <v>611115018</v>
      </c>
      <c r="B185" s="373">
        <v>6.1</v>
      </c>
      <c r="C185" s="389" t="s">
        <v>266</v>
      </c>
      <c r="D185" s="373" t="s">
        <v>181</v>
      </c>
      <c r="E185" s="374">
        <v>11</v>
      </c>
      <c r="F185" s="375">
        <v>1.35</v>
      </c>
      <c r="G185" s="373" t="s">
        <v>203</v>
      </c>
      <c r="H185" s="373">
        <f>'Wind Conditions'!$C$37</f>
        <v>34.9</v>
      </c>
      <c r="I185" s="479">
        <f>'Wind Conditions'!$D$40</f>
        <v>0.11573065902578797</v>
      </c>
      <c r="J185" s="376">
        <f>'Wind Conditions'!$C$41</f>
        <v>0.11</v>
      </c>
      <c r="K185" s="373" t="str">
        <f t="shared" si="129"/>
        <v>F</v>
      </c>
      <c r="L185" s="377">
        <v>150</v>
      </c>
      <c r="M185" s="558">
        <f>0</f>
        <v>0</v>
      </c>
      <c r="N185" s="567" t="s">
        <v>207</v>
      </c>
      <c r="O185" s="264">
        <f>VLOOKUP(MOD(180-$L185,360),'Wave and Current Conditions'!$G$33:$I$44,2,TRUE)</f>
        <v>5.37</v>
      </c>
      <c r="P185" s="264">
        <f>VLOOKUP(MOD(180-$L185,360),'Wave and Current Conditions'!$G$33:$I$44,3,TRUE)</f>
        <v>11.9</v>
      </c>
      <c r="Q185" s="373">
        <f t="shared" si="137"/>
        <v>18</v>
      </c>
      <c r="R185" s="388">
        <f t="shared" ref="R185:R189" si="154">L185+30</f>
        <v>180</v>
      </c>
      <c r="S185" s="572" t="s">
        <v>205</v>
      </c>
      <c r="T185" s="379">
        <f t="shared" si="140"/>
        <v>180</v>
      </c>
      <c r="U185" s="380">
        <f>'Wave and Current Conditions'!$D$100</f>
        <v>0.46</v>
      </c>
      <c r="V185" s="373">
        <v>400</v>
      </c>
      <c r="W185" s="373">
        <v>10800</v>
      </c>
      <c r="X185" s="381">
        <v>0.01</v>
      </c>
      <c r="Y185" s="382"/>
      <c r="Z185" s="383"/>
      <c r="AA185" s="383"/>
      <c r="AB185" s="239" t="str">
        <f t="shared" si="141"/>
        <v>'611115018'</v>
      </c>
      <c r="AC185" s="384" t="str">
        <f t="shared" si="132"/>
        <v>'PAR'</v>
      </c>
      <c r="AD185" s="385">
        <f t="shared" si="142"/>
        <v>150</v>
      </c>
      <c r="AE185" s="385">
        <f t="shared" si="143"/>
        <v>34.9</v>
      </c>
      <c r="AF185" s="590">
        <f t="shared" si="122"/>
        <v>4.0389999999999997</v>
      </c>
      <c r="AG185" s="587" t="str">
        <f t="shared" si="123"/>
        <v>'EWM'</v>
      </c>
      <c r="AH185" s="580">
        <f t="shared" si="124"/>
        <v>0.11</v>
      </c>
      <c r="AI185" s="385">
        <f t="shared" si="133"/>
        <v>1</v>
      </c>
      <c r="AJ185" s="239" t="str">
        <f t="shared" si="144"/>
        <v>'F'</v>
      </c>
      <c r="AK185" s="385">
        <f t="shared" si="134"/>
        <v>10</v>
      </c>
      <c r="AL185" s="268">
        <f t="shared" si="145"/>
        <v>180</v>
      </c>
      <c r="AM185" s="386">
        <f t="shared" si="146"/>
        <v>5.37</v>
      </c>
      <c r="AN185" s="386">
        <f t="shared" si="147"/>
        <v>11.9</v>
      </c>
      <c r="AO185" s="385">
        <f t="shared" si="113"/>
        <v>2.4</v>
      </c>
      <c r="AP185" s="385">
        <f t="shared" si="148"/>
        <v>18</v>
      </c>
      <c r="AQ185" s="385">
        <v>0</v>
      </c>
      <c r="AR185" s="385">
        <v>15</v>
      </c>
      <c r="AS185" s="385">
        <f t="shared" si="115"/>
        <v>2.4</v>
      </c>
      <c r="AT185" s="385">
        <v>0</v>
      </c>
      <c r="AU185" s="385">
        <v>0</v>
      </c>
      <c r="AV185" s="239">
        <f t="shared" si="149"/>
        <v>180</v>
      </c>
      <c r="AW185" s="385">
        <f t="shared" si="150"/>
        <v>0.46</v>
      </c>
      <c r="AX185" s="385" t="s">
        <v>14</v>
      </c>
      <c r="AY185" s="385" t="s">
        <v>15</v>
      </c>
      <c r="AZ185" s="385" t="s">
        <v>14</v>
      </c>
      <c r="BA185" s="385" t="s">
        <v>15</v>
      </c>
      <c r="BB185" s="385">
        <v>0</v>
      </c>
      <c r="BC185" s="385">
        <v>0</v>
      </c>
      <c r="BD185" s="385">
        <f t="shared" si="135"/>
        <v>1</v>
      </c>
      <c r="BE185" s="385">
        <f t="shared" si="151"/>
        <v>0</v>
      </c>
      <c r="BF185" s="385">
        <f t="shared" si="152"/>
        <v>11200</v>
      </c>
      <c r="BG185" s="385">
        <v>1</v>
      </c>
      <c r="BH185" s="385">
        <v>1</v>
      </c>
      <c r="BI185" s="385">
        <v>1</v>
      </c>
      <c r="BJ185" s="385"/>
      <c r="BK185" s="385">
        <v>1</v>
      </c>
      <c r="BL185" s="385">
        <v>1</v>
      </c>
      <c r="BM185" s="385">
        <f t="shared" si="153"/>
        <v>400</v>
      </c>
      <c r="BN185" s="385">
        <f t="shared" si="136"/>
        <v>11200</v>
      </c>
      <c r="BO185" s="385">
        <v>36</v>
      </c>
    </row>
    <row r="186" spans="1:67" s="378" customFormat="1" ht="12" customHeight="1" x14ac:dyDescent="0.2">
      <c r="A186" s="372" t="str">
        <f t="shared" si="138"/>
        <v>611115001</v>
      </c>
      <c r="B186" s="373">
        <v>6.1</v>
      </c>
      <c r="C186" s="389" t="s">
        <v>266</v>
      </c>
      <c r="D186" s="373" t="s">
        <v>181</v>
      </c>
      <c r="E186" s="374">
        <v>11</v>
      </c>
      <c r="F186" s="375">
        <v>1.35</v>
      </c>
      <c r="G186" s="373" t="s">
        <v>203</v>
      </c>
      <c r="H186" s="373">
        <f>'Wind Conditions'!$C$37</f>
        <v>34.9</v>
      </c>
      <c r="I186" s="479">
        <f>'Wind Conditions'!$D$40</f>
        <v>0.11573065902578797</v>
      </c>
      <c r="J186" s="376">
        <f>'Wind Conditions'!$C$41</f>
        <v>0.11</v>
      </c>
      <c r="K186" s="373" t="str">
        <f t="shared" si="129"/>
        <v>A</v>
      </c>
      <c r="L186" s="377">
        <v>150</v>
      </c>
      <c r="M186" s="558">
        <f>0</f>
        <v>0</v>
      </c>
      <c r="N186" s="567" t="s">
        <v>207</v>
      </c>
      <c r="O186" s="264">
        <f>VLOOKUP(MOD(180-$L186,360),'Wave and Current Conditions'!$G$33:$I$44,2,TRUE)</f>
        <v>5.37</v>
      </c>
      <c r="P186" s="264">
        <f>VLOOKUP(MOD(180-$L186,360),'Wave and Current Conditions'!$G$33:$I$44,3,TRUE)</f>
        <v>11.9</v>
      </c>
      <c r="Q186" s="373">
        <f t="shared" si="137"/>
        <v>1</v>
      </c>
      <c r="R186" s="388">
        <f t="shared" si="154"/>
        <v>180</v>
      </c>
      <c r="S186" s="572" t="s">
        <v>205</v>
      </c>
      <c r="T186" s="379">
        <f t="shared" si="140"/>
        <v>180</v>
      </c>
      <c r="U186" s="380">
        <f>'Wave and Current Conditions'!$D$100</f>
        <v>0.46</v>
      </c>
      <c r="V186" s="373">
        <v>400</v>
      </c>
      <c r="W186" s="373">
        <v>10800</v>
      </c>
      <c r="X186" s="381">
        <v>0.01</v>
      </c>
      <c r="Y186" s="382"/>
      <c r="Z186" s="383"/>
      <c r="AA186" s="383"/>
      <c r="AB186" s="239" t="str">
        <f t="shared" si="141"/>
        <v>'611115001'</v>
      </c>
      <c r="AC186" s="384" t="str">
        <f t="shared" si="132"/>
        <v>'PAR'</v>
      </c>
      <c r="AD186" s="385">
        <f t="shared" si="142"/>
        <v>150</v>
      </c>
      <c r="AE186" s="385">
        <f t="shared" si="143"/>
        <v>34.9</v>
      </c>
      <c r="AF186" s="590">
        <f t="shared" si="122"/>
        <v>4.0389999999999997</v>
      </c>
      <c r="AG186" s="587" t="str">
        <f t="shared" si="123"/>
        <v>'EWM'</v>
      </c>
      <c r="AH186" s="580">
        <f t="shared" si="124"/>
        <v>0.11</v>
      </c>
      <c r="AI186" s="385">
        <f t="shared" si="133"/>
        <v>1</v>
      </c>
      <c r="AJ186" s="239" t="str">
        <f t="shared" si="144"/>
        <v>'A'</v>
      </c>
      <c r="AK186" s="385">
        <f t="shared" si="134"/>
        <v>10</v>
      </c>
      <c r="AL186" s="268">
        <f t="shared" si="145"/>
        <v>180</v>
      </c>
      <c r="AM186" s="386">
        <f t="shared" si="146"/>
        <v>5.37</v>
      </c>
      <c r="AN186" s="386">
        <f t="shared" si="147"/>
        <v>11.9</v>
      </c>
      <c r="AO186" s="385">
        <f t="shared" si="113"/>
        <v>2.4</v>
      </c>
      <c r="AP186" s="385">
        <f t="shared" si="148"/>
        <v>1</v>
      </c>
      <c r="AQ186" s="385">
        <v>0</v>
      </c>
      <c r="AR186" s="385">
        <v>15</v>
      </c>
      <c r="AS186" s="385">
        <f t="shared" si="115"/>
        <v>2.4</v>
      </c>
      <c r="AT186" s="385">
        <v>0</v>
      </c>
      <c r="AU186" s="385">
        <v>0</v>
      </c>
      <c r="AV186" s="239">
        <f t="shared" si="149"/>
        <v>180</v>
      </c>
      <c r="AW186" s="385">
        <f t="shared" si="150"/>
        <v>0.46</v>
      </c>
      <c r="AX186" s="385" t="s">
        <v>14</v>
      </c>
      <c r="AY186" s="385" t="s">
        <v>15</v>
      </c>
      <c r="AZ186" s="385" t="s">
        <v>14</v>
      </c>
      <c r="BA186" s="385" t="s">
        <v>15</v>
      </c>
      <c r="BB186" s="385">
        <v>0</v>
      </c>
      <c r="BC186" s="385">
        <v>0</v>
      </c>
      <c r="BD186" s="385">
        <f t="shared" si="135"/>
        <v>1</v>
      </c>
      <c r="BE186" s="385">
        <f t="shared" si="151"/>
        <v>0</v>
      </c>
      <c r="BF186" s="385">
        <f t="shared" si="152"/>
        <v>11200</v>
      </c>
      <c r="BG186" s="385">
        <v>1</v>
      </c>
      <c r="BH186" s="385">
        <v>1</v>
      </c>
      <c r="BI186" s="385">
        <v>1</v>
      </c>
      <c r="BJ186" s="385"/>
      <c r="BK186" s="385">
        <v>1</v>
      </c>
      <c r="BL186" s="385">
        <v>1</v>
      </c>
      <c r="BM186" s="385">
        <f t="shared" si="153"/>
        <v>400</v>
      </c>
      <c r="BN186" s="385">
        <f t="shared" si="136"/>
        <v>11200</v>
      </c>
      <c r="BO186" s="385">
        <v>37</v>
      </c>
    </row>
    <row r="187" spans="1:67" s="378" customFormat="1" ht="12" customHeight="1" x14ac:dyDescent="0.2">
      <c r="A187" s="372" t="str">
        <f t="shared" si="138"/>
        <v>611115002</v>
      </c>
      <c r="B187" s="373">
        <v>6.1</v>
      </c>
      <c r="C187" s="389" t="s">
        <v>266</v>
      </c>
      <c r="D187" s="373" t="s">
        <v>181</v>
      </c>
      <c r="E187" s="374">
        <v>11</v>
      </c>
      <c r="F187" s="375">
        <v>1.35</v>
      </c>
      <c r="G187" s="373" t="s">
        <v>203</v>
      </c>
      <c r="H187" s="373">
        <f>'Wind Conditions'!$C$37</f>
        <v>34.9</v>
      </c>
      <c r="I187" s="479">
        <f>'Wind Conditions'!$D$40</f>
        <v>0.11573065902578797</v>
      </c>
      <c r="J187" s="376">
        <f>'Wind Conditions'!$C$41</f>
        <v>0.11</v>
      </c>
      <c r="K187" s="373" t="str">
        <f t="shared" si="129"/>
        <v>B</v>
      </c>
      <c r="L187" s="377">
        <v>150</v>
      </c>
      <c r="M187" s="558">
        <f>0</f>
        <v>0</v>
      </c>
      <c r="N187" s="567" t="s">
        <v>207</v>
      </c>
      <c r="O187" s="264">
        <f>VLOOKUP(MOD(180-$L187,360),'Wave and Current Conditions'!$G$33:$I$44,2,TRUE)</f>
        <v>5.37</v>
      </c>
      <c r="P187" s="264">
        <f>VLOOKUP(MOD(180-$L187,360),'Wave and Current Conditions'!$G$33:$I$44,3,TRUE)</f>
        <v>11.9</v>
      </c>
      <c r="Q187" s="373">
        <f t="shared" si="137"/>
        <v>2</v>
      </c>
      <c r="R187" s="388">
        <f t="shared" si="154"/>
        <v>180</v>
      </c>
      <c r="S187" s="572" t="s">
        <v>205</v>
      </c>
      <c r="T187" s="379">
        <f t="shared" si="140"/>
        <v>180</v>
      </c>
      <c r="U187" s="380">
        <f>'Wave and Current Conditions'!$D$100</f>
        <v>0.46</v>
      </c>
      <c r="V187" s="373">
        <v>400</v>
      </c>
      <c r="W187" s="373">
        <v>10800</v>
      </c>
      <c r="X187" s="381">
        <v>0.01</v>
      </c>
      <c r="Y187" s="382"/>
      <c r="Z187" s="383"/>
      <c r="AA187" s="383"/>
      <c r="AB187" s="239" t="str">
        <f t="shared" si="141"/>
        <v>'611115002'</v>
      </c>
      <c r="AC187" s="384" t="str">
        <f t="shared" si="132"/>
        <v>'PAR'</v>
      </c>
      <c r="AD187" s="385">
        <f t="shared" si="142"/>
        <v>150</v>
      </c>
      <c r="AE187" s="385">
        <f t="shared" si="143"/>
        <v>34.9</v>
      </c>
      <c r="AF187" s="590">
        <f t="shared" si="122"/>
        <v>4.0389999999999997</v>
      </c>
      <c r="AG187" s="587" t="str">
        <f t="shared" si="123"/>
        <v>'EWM'</v>
      </c>
      <c r="AH187" s="580">
        <f t="shared" si="124"/>
        <v>0.11</v>
      </c>
      <c r="AI187" s="385">
        <f t="shared" si="133"/>
        <v>1</v>
      </c>
      <c r="AJ187" s="239" t="str">
        <f t="shared" si="144"/>
        <v>'B'</v>
      </c>
      <c r="AK187" s="385">
        <f t="shared" si="134"/>
        <v>10</v>
      </c>
      <c r="AL187" s="268">
        <f t="shared" si="145"/>
        <v>180</v>
      </c>
      <c r="AM187" s="386">
        <f t="shared" si="146"/>
        <v>5.37</v>
      </c>
      <c r="AN187" s="386">
        <f t="shared" si="147"/>
        <v>11.9</v>
      </c>
      <c r="AO187" s="385">
        <f t="shared" si="113"/>
        <v>2.4</v>
      </c>
      <c r="AP187" s="385">
        <f t="shared" si="148"/>
        <v>2</v>
      </c>
      <c r="AQ187" s="385">
        <v>0</v>
      </c>
      <c r="AR187" s="385">
        <v>15</v>
      </c>
      <c r="AS187" s="385">
        <f t="shared" si="115"/>
        <v>2.4</v>
      </c>
      <c r="AT187" s="385">
        <v>0</v>
      </c>
      <c r="AU187" s="385">
        <v>0</v>
      </c>
      <c r="AV187" s="239">
        <f t="shared" si="149"/>
        <v>180</v>
      </c>
      <c r="AW187" s="385">
        <f t="shared" si="150"/>
        <v>0.46</v>
      </c>
      <c r="AX187" s="385" t="s">
        <v>14</v>
      </c>
      <c r="AY187" s="385" t="s">
        <v>15</v>
      </c>
      <c r="AZ187" s="385" t="s">
        <v>14</v>
      </c>
      <c r="BA187" s="385" t="s">
        <v>15</v>
      </c>
      <c r="BB187" s="385">
        <v>0</v>
      </c>
      <c r="BC187" s="385">
        <v>0</v>
      </c>
      <c r="BD187" s="385">
        <f t="shared" si="135"/>
        <v>1</v>
      </c>
      <c r="BE187" s="385">
        <f t="shared" si="151"/>
        <v>0</v>
      </c>
      <c r="BF187" s="385">
        <f t="shared" si="152"/>
        <v>11200</v>
      </c>
      <c r="BG187" s="385">
        <v>1</v>
      </c>
      <c r="BH187" s="385">
        <v>1</v>
      </c>
      <c r="BI187" s="385">
        <v>1</v>
      </c>
      <c r="BJ187" s="385"/>
      <c r="BK187" s="385">
        <v>1</v>
      </c>
      <c r="BL187" s="385">
        <v>1</v>
      </c>
      <c r="BM187" s="385">
        <f t="shared" si="153"/>
        <v>400</v>
      </c>
      <c r="BN187" s="385">
        <f t="shared" si="136"/>
        <v>11200</v>
      </c>
      <c r="BO187" s="385">
        <v>38</v>
      </c>
    </row>
    <row r="188" spans="1:67" s="378" customFormat="1" ht="12" customHeight="1" x14ac:dyDescent="0.2">
      <c r="A188" s="372" t="str">
        <f t="shared" si="138"/>
        <v>611115003</v>
      </c>
      <c r="B188" s="373">
        <v>6.1</v>
      </c>
      <c r="C188" s="389" t="s">
        <v>266</v>
      </c>
      <c r="D188" s="373" t="s">
        <v>181</v>
      </c>
      <c r="E188" s="374">
        <v>11</v>
      </c>
      <c r="F188" s="375">
        <v>1.35</v>
      </c>
      <c r="G188" s="373" t="s">
        <v>203</v>
      </c>
      <c r="H188" s="373">
        <f>'Wind Conditions'!$C$37</f>
        <v>34.9</v>
      </c>
      <c r="I188" s="479">
        <f>'Wind Conditions'!$D$40</f>
        <v>0.11573065902578797</v>
      </c>
      <c r="J188" s="376">
        <f>'Wind Conditions'!$C$41</f>
        <v>0.11</v>
      </c>
      <c r="K188" s="373" t="str">
        <f t="shared" si="129"/>
        <v>C</v>
      </c>
      <c r="L188" s="377">
        <v>150</v>
      </c>
      <c r="M188" s="558">
        <f>0</f>
        <v>0</v>
      </c>
      <c r="N188" s="567" t="s">
        <v>207</v>
      </c>
      <c r="O188" s="264">
        <f>VLOOKUP(MOD(180-$L188,360),'Wave and Current Conditions'!$G$33:$I$44,2,TRUE)</f>
        <v>5.37</v>
      </c>
      <c r="P188" s="264">
        <f>VLOOKUP(MOD(180-$L188,360),'Wave and Current Conditions'!$G$33:$I$44,3,TRUE)</f>
        <v>11.9</v>
      </c>
      <c r="Q188" s="373">
        <f t="shared" si="137"/>
        <v>3</v>
      </c>
      <c r="R188" s="388">
        <f t="shared" si="154"/>
        <v>180</v>
      </c>
      <c r="S188" s="572" t="s">
        <v>205</v>
      </c>
      <c r="T188" s="379">
        <f t="shared" si="140"/>
        <v>180</v>
      </c>
      <c r="U188" s="380">
        <f>'Wave and Current Conditions'!$D$100</f>
        <v>0.46</v>
      </c>
      <c r="V188" s="373">
        <v>400</v>
      </c>
      <c r="W188" s="373">
        <v>10800</v>
      </c>
      <c r="X188" s="381">
        <v>0.01</v>
      </c>
      <c r="Y188" s="382"/>
      <c r="Z188" s="383"/>
      <c r="AA188" s="383"/>
      <c r="AB188" s="239" t="str">
        <f t="shared" si="141"/>
        <v>'611115003'</v>
      </c>
      <c r="AC188" s="384" t="str">
        <f t="shared" si="132"/>
        <v>'PAR'</v>
      </c>
      <c r="AD188" s="385">
        <f t="shared" si="142"/>
        <v>150</v>
      </c>
      <c r="AE188" s="385">
        <f t="shared" si="143"/>
        <v>34.9</v>
      </c>
      <c r="AF188" s="590">
        <f t="shared" si="122"/>
        <v>4.0389999999999997</v>
      </c>
      <c r="AG188" s="587" t="str">
        <f t="shared" si="123"/>
        <v>'EWM'</v>
      </c>
      <c r="AH188" s="580">
        <f t="shared" si="124"/>
        <v>0.11</v>
      </c>
      <c r="AI188" s="385">
        <f t="shared" si="133"/>
        <v>1</v>
      </c>
      <c r="AJ188" s="239" t="str">
        <f t="shared" si="144"/>
        <v>'C'</v>
      </c>
      <c r="AK188" s="385">
        <f t="shared" si="134"/>
        <v>10</v>
      </c>
      <c r="AL188" s="268">
        <f t="shared" si="145"/>
        <v>180</v>
      </c>
      <c r="AM188" s="386">
        <f t="shared" si="146"/>
        <v>5.37</v>
      </c>
      <c r="AN188" s="386">
        <f t="shared" si="147"/>
        <v>11.9</v>
      </c>
      <c r="AO188" s="385">
        <f t="shared" si="113"/>
        <v>2.4</v>
      </c>
      <c r="AP188" s="385">
        <f t="shared" si="148"/>
        <v>3</v>
      </c>
      <c r="AQ188" s="385">
        <v>0</v>
      </c>
      <c r="AR188" s="385">
        <v>15</v>
      </c>
      <c r="AS188" s="385">
        <f t="shared" si="115"/>
        <v>2.4</v>
      </c>
      <c r="AT188" s="385">
        <v>0</v>
      </c>
      <c r="AU188" s="385">
        <v>0</v>
      </c>
      <c r="AV188" s="239">
        <f t="shared" si="149"/>
        <v>180</v>
      </c>
      <c r="AW188" s="385">
        <f t="shared" si="150"/>
        <v>0.46</v>
      </c>
      <c r="AX188" s="385" t="s">
        <v>14</v>
      </c>
      <c r="AY188" s="385" t="s">
        <v>15</v>
      </c>
      <c r="AZ188" s="385" t="s">
        <v>14</v>
      </c>
      <c r="BA188" s="385" t="s">
        <v>15</v>
      </c>
      <c r="BB188" s="385">
        <v>0</v>
      </c>
      <c r="BC188" s="385">
        <v>0</v>
      </c>
      <c r="BD188" s="385">
        <f t="shared" si="135"/>
        <v>1</v>
      </c>
      <c r="BE188" s="385">
        <f t="shared" si="151"/>
        <v>0</v>
      </c>
      <c r="BF188" s="385">
        <f t="shared" si="152"/>
        <v>11200</v>
      </c>
      <c r="BG188" s="385">
        <v>1</v>
      </c>
      <c r="BH188" s="385">
        <v>1</v>
      </c>
      <c r="BI188" s="385">
        <v>1</v>
      </c>
      <c r="BJ188" s="385"/>
      <c r="BK188" s="385">
        <v>1</v>
      </c>
      <c r="BL188" s="385">
        <v>1</v>
      </c>
      <c r="BM188" s="385">
        <f t="shared" si="153"/>
        <v>400</v>
      </c>
      <c r="BN188" s="385">
        <f t="shared" si="136"/>
        <v>11200</v>
      </c>
      <c r="BO188" s="385">
        <v>39</v>
      </c>
    </row>
    <row r="189" spans="1:67" s="378" customFormat="1" ht="12" customHeight="1" x14ac:dyDescent="0.2">
      <c r="A189" s="372" t="str">
        <f t="shared" si="138"/>
        <v>611115004</v>
      </c>
      <c r="B189" s="373">
        <v>6.1</v>
      </c>
      <c r="C189" s="389" t="s">
        <v>266</v>
      </c>
      <c r="D189" s="373" t="s">
        <v>181</v>
      </c>
      <c r="E189" s="374">
        <v>11</v>
      </c>
      <c r="F189" s="375">
        <v>1.35</v>
      </c>
      <c r="G189" s="373" t="s">
        <v>203</v>
      </c>
      <c r="H189" s="373">
        <f>'Wind Conditions'!$C$37</f>
        <v>34.9</v>
      </c>
      <c r="I189" s="479">
        <f>'Wind Conditions'!$D$40</f>
        <v>0.11573065902578797</v>
      </c>
      <c r="J189" s="376">
        <f>'Wind Conditions'!$C$41</f>
        <v>0.11</v>
      </c>
      <c r="K189" s="373" t="str">
        <f t="shared" si="129"/>
        <v>D</v>
      </c>
      <c r="L189" s="387">
        <v>150</v>
      </c>
      <c r="M189" s="558">
        <f>0</f>
        <v>0</v>
      </c>
      <c r="N189" s="568" t="s">
        <v>207</v>
      </c>
      <c r="O189" s="264">
        <f>VLOOKUP(MOD(180-$L189,360),'Wave and Current Conditions'!$G$33:$I$44,2,TRUE)</f>
        <v>5.37</v>
      </c>
      <c r="P189" s="264">
        <f>VLOOKUP(MOD(180-$L189,360),'Wave and Current Conditions'!$G$33:$I$44,3,TRUE)</f>
        <v>11.9</v>
      </c>
      <c r="Q189" s="373">
        <f t="shared" si="137"/>
        <v>4</v>
      </c>
      <c r="R189" s="388">
        <f t="shared" si="154"/>
        <v>180</v>
      </c>
      <c r="S189" s="572" t="s">
        <v>205</v>
      </c>
      <c r="T189" s="379">
        <f t="shared" si="140"/>
        <v>180</v>
      </c>
      <c r="U189" s="380">
        <f>'Wave and Current Conditions'!$D$100</f>
        <v>0.46</v>
      </c>
      <c r="V189" s="373">
        <v>400</v>
      </c>
      <c r="W189" s="373">
        <v>10800</v>
      </c>
      <c r="X189" s="381">
        <v>0.01</v>
      </c>
      <c r="Y189" s="382"/>
      <c r="Z189" s="383"/>
      <c r="AA189" s="383"/>
      <c r="AB189" s="239" t="str">
        <f t="shared" si="141"/>
        <v>'611115004'</v>
      </c>
      <c r="AC189" s="384" t="str">
        <f t="shared" si="132"/>
        <v>'PAR'</v>
      </c>
      <c r="AD189" s="385">
        <f t="shared" si="142"/>
        <v>150</v>
      </c>
      <c r="AE189" s="385">
        <f t="shared" si="143"/>
        <v>34.9</v>
      </c>
      <c r="AF189" s="590">
        <f t="shared" si="122"/>
        <v>4.0389999999999997</v>
      </c>
      <c r="AG189" s="587" t="str">
        <f t="shared" si="123"/>
        <v>'EWM'</v>
      </c>
      <c r="AH189" s="580">
        <f t="shared" si="124"/>
        <v>0.11</v>
      </c>
      <c r="AI189" s="385">
        <f t="shared" si="133"/>
        <v>1</v>
      </c>
      <c r="AJ189" s="239" t="str">
        <f t="shared" si="144"/>
        <v>'D'</v>
      </c>
      <c r="AK189" s="385">
        <f t="shared" si="134"/>
        <v>10</v>
      </c>
      <c r="AL189" s="268">
        <f t="shared" si="145"/>
        <v>180</v>
      </c>
      <c r="AM189" s="386">
        <f t="shared" si="146"/>
        <v>5.37</v>
      </c>
      <c r="AN189" s="386">
        <f t="shared" si="147"/>
        <v>11.9</v>
      </c>
      <c r="AO189" s="385">
        <f t="shared" si="113"/>
        <v>2.4</v>
      </c>
      <c r="AP189" s="385">
        <f t="shared" si="148"/>
        <v>4</v>
      </c>
      <c r="AQ189" s="385">
        <v>0</v>
      </c>
      <c r="AR189" s="385">
        <v>15</v>
      </c>
      <c r="AS189" s="385">
        <f t="shared" si="115"/>
        <v>2.4</v>
      </c>
      <c r="AT189" s="385">
        <v>0</v>
      </c>
      <c r="AU189" s="385">
        <v>0</v>
      </c>
      <c r="AV189" s="239">
        <f t="shared" si="149"/>
        <v>180</v>
      </c>
      <c r="AW189" s="385">
        <f t="shared" si="150"/>
        <v>0.46</v>
      </c>
      <c r="AX189" s="385" t="s">
        <v>14</v>
      </c>
      <c r="AY189" s="385" t="s">
        <v>15</v>
      </c>
      <c r="AZ189" s="385" t="s">
        <v>14</v>
      </c>
      <c r="BA189" s="385" t="s">
        <v>15</v>
      </c>
      <c r="BB189" s="385">
        <v>0</v>
      </c>
      <c r="BC189" s="385">
        <v>0</v>
      </c>
      <c r="BD189" s="385">
        <f t="shared" si="135"/>
        <v>1</v>
      </c>
      <c r="BE189" s="385">
        <f t="shared" si="151"/>
        <v>0</v>
      </c>
      <c r="BF189" s="385">
        <f t="shared" si="152"/>
        <v>11200</v>
      </c>
      <c r="BG189" s="385">
        <v>1</v>
      </c>
      <c r="BH189" s="385">
        <v>1</v>
      </c>
      <c r="BI189" s="385">
        <v>1</v>
      </c>
      <c r="BJ189" s="385"/>
      <c r="BK189" s="385">
        <v>1</v>
      </c>
      <c r="BL189" s="385">
        <v>1</v>
      </c>
      <c r="BM189" s="385">
        <f t="shared" si="153"/>
        <v>400</v>
      </c>
      <c r="BN189" s="385">
        <f t="shared" si="136"/>
        <v>11200</v>
      </c>
      <c r="BO189" s="385">
        <v>40</v>
      </c>
    </row>
    <row r="190" spans="1:67" s="378" customFormat="1" ht="12" customHeight="1" x14ac:dyDescent="0.2">
      <c r="A190" s="372" t="str">
        <f t="shared" si="138"/>
        <v>611215005</v>
      </c>
      <c r="B190" s="373">
        <v>6.1</v>
      </c>
      <c r="C190" s="389" t="s">
        <v>266</v>
      </c>
      <c r="D190" s="373" t="s">
        <v>181</v>
      </c>
      <c r="E190" s="374">
        <v>12</v>
      </c>
      <c r="F190" s="375">
        <v>1.35</v>
      </c>
      <c r="G190" s="373" t="s">
        <v>203</v>
      </c>
      <c r="H190" s="373">
        <f>'Wind Conditions'!$C$37</f>
        <v>34.9</v>
      </c>
      <c r="I190" s="479">
        <f>'Wind Conditions'!$D$40</f>
        <v>0.11573065902578797</v>
      </c>
      <c r="J190" s="376">
        <f>'Wind Conditions'!$C$41</f>
        <v>0.11</v>
      </c>
      <c r="K190" s="373" t="str">
        <f t="shared" si="129"/>
        <v>E</v>
      </c>
      <c r="L190" s="377">
        <v>150</v>
      </c>
      <c r="M190" s="558">
        <f>0</f>
        <v>0</v>
      </c>
      <c r="N190" s="567" t="s">
        <v>207</v>
      </c>
      <c r="O190" s="264">
        <f>VLOOKUP(MOD(180-$L190,360),'Wave and Current Conditions'!$G$33:$I$44,2,TRUE)</f>
        <v>5.37</v>
      </c>
      <c r="P190" s="264">
        <f>VLOOKUP(MOD(180-$L190,360),'Wave and Current Conditions'!$G$33:$I$44,3,TRUE)</f>
        <v>11.9</v>
      </c>
      <c r="Q190" s="373">
        <f t="shared" si="137"/>
        <v>5</v>
      </c>
      <c r="R190" s="388">
        <f>L190-30</f>
        <v>120</v>
      </c>
      <c r="S190" s="572" t="s">
        <v>205</v>
      </c>
      <c r="T190" s="379">
        <f t="shared" si="140"/>
        <v>120</v>
      </c>
      <c r="U190" s="380">
        <f>'Wave and Current Conditions'!$D$100</f>
        <v>0.46</v>
      </c>
      <c r="V190" s="373">
        <v>400</v>
      </c>
      <c r="W190" s="373">
        <v>10800</v>
      </c>
      <c r="X190" s="381">
        <v>0.01</v>
      </c>
      <c r="Y190" s="382"/>
      <c r="Z190" s="383"/>
      <c r="AA190" s="383"/>
      <c r="AB190" s="239" t="str">
        <f t="shared" si="141"/>
        <v>'611215005'</v>
      </c>
      <c r="AC190" s="384" t="str">
        <f t="shared" si="132"/>
        <v>'PAR'</v>
      </c>
      <c r="AD190" s="385">
        <f t="shared" si="142"/>
        <v>150</v>
      </c>
      <c r="AE190" s="385">
        <f t="shared" si="143"/>
        <v>34.9</v>
      </c>
      <c r="AF190" s="590">
        <f t="shared" si="122"/>
        <v>4.0389999999999997</v>
      </c>
      <c r="AG190" s="587" t="str">
        <f t="shared" si="123"/>
        <v>'EWM'</v>
      </c>
      <c r="AH190" s="580">
        <f t="shared" si="124"/>
        <v>0.11</v>
      </c>
      <c r="AI190" s="385">
        <f t="shared" si="133"/>
        <v>1</v>
      </c>
      <c r="AJ190" s="239" t="str">
        <f t="shared" si="144"/>
        <v>'E'</v>
      </c>
      <c r="AK190" s="385">
        <f t="shared" si="134"/>
        <v>10</v>
      </c>
      <c r="AL190" s="268">
        <f t="shared" si="145"/>
        <v>120</v>
      </c>
      <c r="AM190" s="386">
        <f t="shared" si="146"/>
        <v>5.37</v>
      </c>
      <c r="AN190" s="386">
        <f t="shared" si="147"/>
        <v>11.9</v>
      </c>
      <c r="AO190" s="385">
        <f t="shared" si="113"/>
        <v>2.4</v>
      </c>
      <c r="AP190" s="385">
        <f t="shared" si="148"/>
        <v>5</v>
      </c>
      <c r="AQ190" s="385">
        <v>0</v>
      </c>
      <c r="AR190" s="385">
        <v>15</v>
      </c>
      <c r="AS190" s="385">
        <f t="shared" si="115"/>
        <v>2.4</v>
      </c>
      <c r="AT190" s="385">
        <v>0</v>
      </c>
      <c r="AU190" s="385">
        <v>0</v>
      </c>
      <c r="AV190" s="239">
        <f t="shared" si="149"/>
        <v>120</v>
      </c>
      <c r="AW190" s="385">
        <f t="shared" si="150"/>
        <v>0.46</v>
      </c>
      <c r="AX190" s="385" t="s">
        <v>14</v>
      </c>
      <c r="AY190" s="385" t="s">
        <v>15</v>
      </c>
      <c r="AZ190" s="385" t="s">
        <v>14</v>
      </c>
      <c r="BA190" s="385" t="s">
        <v>15</v>
      </c>
      <c r="BB190" s="385">
        <v>0</v>
      </c>
      <c r="BC190" s="385">
        <v>0</v>
      </c>
      <c r="BD190" s="385">
        <f t="shared" si="135"/>
        <v>1</v>
      </c>
      <c r="BE190" s="385">
        <f t="shared" si="151"/>
        <v>0</v>
      </c>
      <c r="BF190" s="385">
        <f t="shared" si="152"/>
        <v>11200</v>
      </c>
      <c r="BG190" s="385">
        <v>1</v>
      </c>
      <c r="BH190" s="385">
        <v>1</v>
      </c>
      <c r="BI190" s="385">
        <v>1</v>
      </c>
      <c r="BJ190" s="385"/>
      <c r="BK190" s="385">
        <v>1</v>
      </c>
      <c r="BL190" s="385">
        <v>1</v>
      </c>
      <c r="BM190" s="385">
        <f t="shared" si="153"/>
        <v>400</v>
      </c>
      <c r="BN190" s="385">
        <f t="shared" si="136"/>
        <v>11200</v>
      </c>
      <c r="BO190" s="385">
        <v>41</v>
      </c>
    </row>
    <row r="191" spans="1:67" s="378" customFormat="1" ht="12" customHeight="1" x14ac:dyDescent="0.2">
      <c r="A191" s="372" t="str">
        <f t="shared" si="138"/>
        <v>611215006</v>
      </c>
      <c r="B191" s="373">
        <v>6.1</v>
      </c>
      <c r="C191" s="389" t="s">
        <v>266</v>
      </c>
      <c r="D191" s="373" t="s">
        <v>181</v>
      </c>
      <c r="E191" s="374">
        <v>12</v>
      </c>
      <c r="F191" s="375">
        <v>1.35</v>
      </c>
      <c r="G191" s="373" t="s">
        <v>203</v>
      </c>
      <c r="H191" s="373">
        <f>'Wind Conditions'!$C$37</f>
        <v>34.9</v>
      </c>
      <c r="I191" s="479">
        <f>'Wind Conditions'!$D$40</f>
        <v>0.11573065902578797</v>
      </c>
      <c r="J191" s="376">
        <f>'Wind Conditions'!$C$41</f>
        <v>0.11</v>
      </c>
      <c r="K191" s="373" t="str">
        <f t="shared" si="129"/>
        <v>F</v>
      </c>
      <c r="L191" s="377">
        <v>150</v>
      </c>
      <c r="M191" s="558">
        <f>0</f>
        <v>0</v>
      </c>
      <c r="N191" s="567" t="s">
        <v>207</v>
      </c>
      <c r="O191" s="264">
        <f>VLOOKUP(MOD(180-$L191,360),'Wave and Current Conditions'!$G$33:$I$44,2,TRUE)</f>
        <v>5.37</v>
      </c>
      <c r="P191" s="264">
        <f>VLOOKUP(MOD(180-$L191,360),'Wave and Current Conditions'!$G$33:$I$44,3,TRUE)</f>
        <v>11.9</v>
      </c>
      <c r="Q191" s="373">
        <f t="shared" si="137"/>
        <v>6</v>
      </c>
      <c r="R191" s="388">
        <f t="shared" ref="R191:R194" si="155">L191-30</f>
        <v>120</v>
      </c>
      <c r="S191" s="572" t="s">
        <v>205</v>
      </c>
      <c r="T191" s="379">
        <f t="shared" si="140"/>
        <v>120</v>
      </c>
      <c r="U191" s="380">
        <f>'Wave and Current Conditions'!$D$100</f>
        <v>0.46</v>
      </c>
      <c r="V191" s="373">
        <v>400</v>
      </c>
      <c r="W191" s="373">
        <v>10800</v>
      </c>
      <c r="X191" s="381">
        <v>0.01</v>
      </c>
      <c r="Y191" s="382"/>
      <c r="Z191" s="383"/>
      <c r="AA191" s="383"/>
      <c r="AB191" s="239" t="str">
        <f t="shared" si="141"/>
        <v>'611215006'</v>
      </c>
      <c r="AC191" s="384" t="str">
        <f t="shared" si="132"/>
        <v>'PAR'</v>
      </c>
      <c r="AD191" s="385">
        <f t="shared" si="142"/>
        <v>150</v>
      </c>
      <c r="AE191" s="385">
        <f t="shared" si="143"/>
        <v>34.9</v>
      </c>
      <c r="AF191" s="590">
        <f t="shared" si="122"/>
        <v>4.0389999999999997</v>
      </c>
      <c r="AG191" s="587" t="str">
        <f t="shared" si="123"/>
        <v>'EWM'</v>
      </c>
      <c r="AH191" s="580">
        <f t="shared" si="124"/>
        <v>0.11</v>
      </c>
      <c r="AI191" s="385">
        <f t="shared" si="133"/>
        <v>1</v>
      </c>
      <c r="AJ191" s="239" t="str">
        <f t="shared" si="144"/>
        <v>'F'</v>
      </c>
      <c r="AK191" s="385">
        <f t="shared" si="134"/>
        <v>10</v>
      </c>
      <c r="AL191" s="268">
        <f t="shared" si="145"/>
        <v>120</v>
      </c>
      <c r="AM191" s="386">
        <f t="shared" si="146"/>
        <v>5.37</v>
      </c>
      <c r="AN191" s="386">
        <f t="shared" si="147"/>
        <v>11.9</v>
      </c>
      <c r="AO191" s="385">
        <f t="shared" si="113"/>
        <v>2.4</v>
      </c>
      <c r="AP191" s="385">
        <f t="shared" si="148"/>
        <v>6</v>
      </c>
      <c r="AQ191" s="385">
        <v>0</v>
      </c>
      <c r="AR191" s="385">
        <v>15</v>
      </c>
      <c r="AS191" s="385">
        <f t="shared" si="115"/>
        <v>2.4</v>
      </c>
      <c r="AT191" s="385">
        <v>0</v>
      </c>
      <c r="AU191" s="385">
        <v>0</v>
      </c>
      <c r="AV191" s="239">
        <f t="shared" si="149"/>
        <v>120</v>
      </c>
      <c r="AW191" s="385">
        <f t="shared" si="150"/>
        <v>0.46</v>
      </c>
      <c r="AX191" s="385" t="s">
        <v>14</v>
      </c>
      <c r="AY191" s="385" t="s">
        <v>15</v>
      </c>
      <c r="AZ191" s="385" t="s">
        <v>14</v>
      </c>
      <c r="BA191" s="385" t="s">
        <v>15</v>
      </c>
      <c r="BB191" s="385">
        <v>0</v>
      </c>
      <c r="BC191" s="385">
        <v>0</v>
      </c>
      <c r="BD191" s="385">
        <f t="shared" si="135"/>
        <v>1</v>
      </c>
      <c r="BE191" s="385">
        <f t="shared" si="151"/>
        <v>0</v>
      </c>
      <c r="BF191" s="385">
        <f t="shared" si="152"/>
        <v>11200</v>
      </c>
      <c r="BG191" s="385">
        <v>1</v>
      </c>
      <c r="BH191" s="385">
        <v>1</v>
      </c>
      <c r="BI191" s="385">
        <v>1</v>
      </c>
      <c r="BJ191" s="385"/>
      <c r="BK191" s="385">
        <v>1</v>
      </c>
      <c r="BL191" s="385">
        <v>1</v>
      </c>
      <c r="BM191" s="385">
        <f t="shared" si="153"/>
        <v>400</v>
      </c>
      <c r="BN191" s="385">
        <f t="shared" si="136"/>
        <v>11200</v>
      </c>
      <c r="BO191" s="385">
        <v>42</v>
      </c>
    </row>
    <row r="192" spans="1:67" s="378" customFormat="1" ht="12" customHeight="1" x14ac:dyDescent="0.2">
      <c r="A192" s="372" t="str">
        <f t="shared" si="138"/>
        <v>611215007</v>
      </c>
      <c r="B192" s="373">
        <v>6.1</v>
      </c>
      <c r="C192" s="389" t="s">
        <v>266</v>
      </c>
      <c r="D192" s="373" t="s">
        <v>181</v>
      </c>
      <c r="E192" s="374">
        <v>12</v>
      </c>
      <c r="F192" s="375">
        <v>1.35</v>
      </c>
      <c r="G192" s="373" t="s">
        <v>203</v>
      </c>
      <c r="H192" s="373">
        <f>'Wind Conditions'!$C$37</f>
        <v>34.9</v>
      </c>
      <c r="I192" s="479">
        <f>'Wind Conditions'!$D$40</f>
        <v>0.11573065902578797</v>
      </c>
      <c r="J192" s="376">
        <f>'Wind Conditions'!$C$41</f>
        <v>0.11</v>
      </c>
      <c r="K192" s="373" t="str">
        <f t="shared" si="129"/>
        <v>A</v>
      </c>
      <c r="L192" s="377">
        <v>150</v>
      </c>
      <c r="M192" s="558">
        <f>0</f>
        <v>0</v>
      </c>
      <c r="N192" s="567" t="s">
        <v>207</v>
      </c>
      <c r="O192" s="264">
        <f>VLOOKUP(MOD(180-$L192,360),'Wave and Current Conditions'!$G$33:$I$44,2,TRUE)</f>
        <v>5.37</v>
      </c>
      <c r="P192" s="264">
        <f>VLOOKUP(MOD(180-$L192,360),'Wave and Current Conditions'!$G$33:$I$44,3,TRUE)</f>
        <v>11.9</v>
      </c>
      <c r="Q192" s="373">
        <f t="shared" si="137"/>
        <v>7</v>
      </c>
      <c r="R192" s="388">
        <f t="shared" si="155"/>
        <v>120</v>
      </c>
      <c r="S192" s="572" t="s">
        <v>205</v>
      </c>
      <c r="T192" s="379">
        <f t="shared" si="140"/>
        <v>120</v>
      </c>
      <c r="U192" s="380">
        <f>'Wave and Current Conditions'!$D$100</f>
        <v>0.46</v>
      </c>
      <c r="V192" s="373">
        <v>400</v>
      </c>
      <c r="W192" s="373">
        <v>10800</v>
      </c>
      <c r="X192" s="381">
        <v>0.01</v>
      </c>
      <c r="Y192" s="382"/>
      <c r="Z192" s="383"/>
      <c r="AA192" s="383"/>
      <c r="AB192" s="239" t="str">
        <f t="shared" si="141"/>
        <v>'611215007'</v>
      </c>
      <c r="AC192" s="384" t="str">
        <f t="shared" si="132"/>
        <v>'PAR'</v>
      </c>
      <c r="AD192" s="385">
        <f t="shared" si="142"/>
        <v>150</v>
      </c>
      <c r="AE192" s="385">
        <f t="shared" si="143"/>
        <v>34.9</v>
      </c>
      <c r="AF192" s="590">
        <f t="shared" si="122"/>
        <v>4.0389999999999997</v>
      </c>
      <c r="AG192" s="587" t="str">
        <f t="shared" si="123"/>
        <v>'EWM'</v>
      </c>
      <c r="AH192" s="580">
        <f t="shared" si="124"/>
        <v>0.11</v>
      </c>
      <c r="AI192" s="385">
        <f t="shared" si="133"/>
        <v>1</v>
      </c>
      <c r="AJ192" s="239" t="str">
        <f t="shared" si="144"/>
        <v>'A'</v>
      </c>
      <c r="AK192" s="385">
        <f t="shared" si="134"/>
        <v>10</v>
      </c>
      <c r="AL192" s="268">
        <f t="shared" si="145"/>
        <v>120</v>
      </c>
      <c r="AM192" s="386">
        <f t="shared" si="146"/>
        <v>5.37</v>
      </c>
      <c r="AN192" s="386">
        <f t="shared" si="147"/>
        <v>11.9</v>
      </c>
      <c r="AO192" s="385">
        <f t="shared" si="113"/>
        <v>2.4</v>
      </c>
      <c r="AP192" s="385">
        <f t="shared" si="148"/>
        <v>7</v>
      </c>
      <c r="AQ192" s="385">
        <v>0</v>
      </c>
      <c r="AR192" s="385">
        <v>15</v>
      </c>
      <c r="AS192" s="385">
        <f t="shared" si="115"/>
        <v>2.4</v>
      </c>
      <c r="AT192" s="385">
        <v>0</v>
      </c>
      <c r="AU192" s="385">
        <v>0</v>
      </c>
      <c r="AV192" s="239">
        <f t="shared" si="149"/>
        <v>120</v>
      </c>
      <c r="AW192" s="385">
        <f t="shared" si="150"/>
        <v>0.46</v>
      </c>
      <c r="AX192" s="385" t="s">
        <v>14</v>
      </c>
      <c r="AY192" s="385" t="s">
        <v>15</v>
      </c>
      <c r="AZ192" s="385" t="s">
        <v>14</v>
      </c>
      <c r="BA192" s="385" t="s">
        <v>15</v>
      </c>
      <c r="BB192" s="385">
        <v>0</v>
      </c>
      <c r="BC192" s="385">
        <v>0</v>
      </c>
      <c r="BD192" s="385">
        <f t="shared" si="135"/>
        <v>1</v>
      </c>
      <c r="BE192" s="385">
        <f t="shared" si="151"/>
        <v>0</v>
      </c>
      <c r="BF192" s="385">
        <f t="shared" si="152"/>
        <v>11200</v>
      </c>
      <c r="BG192" s="385">
        <v>1</v>
      </c>
      <c r="BH192" s="385">
        <v>1</v>
      </c>
      <c r="BI192" s="385">
        <v>1</v>
      </c>
      <c r="BJ192" s="385"/>
      <c r="BK192" s="385">
        <v>1</v>
      </c>
      <c r="BL192" s="385">
        <v>1</v>
      </c>
      <c r="BM192" s="385">
        <f t="shared" si="153"/>
        <v>400</v>
      </c>
      <c r="BN192" s="385">
        <f t="shared" si="136"/>
        <v>11200</v>
      </c>
      <c r="BO192" s="385">
        <v>43</v>
      </c>
    </row>
    <row r="193" spans="1:67" s="378" customFormat="1" ht="12" customHeight="1" x14ac:dyDescent="0.2">
      <c r="A193" s="372" t="str">
        <f t="shared" si="138"/>
        <v>611215008</v>
      </c>
      <c r="B193" s="373">
        <v>6.1</v>
      </c>
      <c r="C193" s="389" t="s">
        <v>266</v>
      </c>
      <c r="D193" s="373" t="s">
        <v>181</v>
      </c>
      <c r="E193" s="374">
        <v>12</v>
      </c>
      <c r="F193" s="375">
        <v>1.35</v>
      </c>
      <c r="G193" s="373" t="s">
        <v>203</v>
      </c>
      <c r="H193" s="373">
        <f>'Wind Conditions'!$C$37</f>
        <v>34.9</v>
      </c>
      <c r="I193" s="479">
        <f>'Wind Conditions'!$D$40</f>
        <v>0.11573065902578797</v>
      </c>
      <c r="J193" s="376">
        <f>'Wind Conditions'!$C$41</f>
        <v>0.11</v>
      </c>
      <c r="K193" s="373" t="str">
        <f t="shared" si="129"/>
        <v>B</v>
      </c>
      <c r="L193" s="377">
        <v>150</v>
      </c>
      <c r="M193" s="558">
        <f>0</f>
        <v>0</v>
      </c>
      <c r="N193" s="567" t="s">
        <v>207</v>
      </c>
      <c r="O193" s="264">
        <f>VLOOKUP(MOD(180-$L193,360),'Wave and Current Conditions'!$G$33:$I$44,2,TRUE)</f>
        <v>5.37</v>
      </c>
      <c r="P193" s="264">
        <f>VLOOKUP(MOD(180-$L193,360),'Wave and Current Conditions'!$G$33:$I$44,3,TRUE)</f>
        <v>11.9</v>
      </c>
      <c r="Q193" s="373">
        <f t="shared" si="137"/>
        <v>8</v>
      </c>
      <c r="R193" s="388">
        <f t="shared" si="155"/>
        <v>120</v>
      </c>
      <c r="S193" s="572" t="s">
        <v>205</v>
      </c>
      <c r="T193" s="379">
        <f t="shared" si="140"/>
        <v>120</v>
      </c>
      <c r="U193" s="380">
        <f>'Wave and Current Conditions'!$D$100</f>
        <v>0.46</v>
      </c>
      <c r="V193" s="373">
        <v>400</v>
      </c>
      <c r="W193" s="373">
        <v>10800</v>
      </c>
      <c r="X193" s="381">
        <v>0.01</v>
      </c>
      <c r="Y193" s="382"/>
      <c r="Z193" s="383"/>
      <c r="AA193" s="383"/>
      <c r="AB193" s="239" t="str">
        <f t="shared" si="141"/>
        <v>'611215008'</v>
      </c>
      <c r="AC193" s="384" t="str">
        <f t="shared" si="132"/>
        <v>'PAR'</v>
      </c>
      <c r="AD193" s="385">
        <f t="shared" si="142"/>
        <v>150</v>
      </c>
      <c r="AE193" s="385">
        <f t="shared" si="143"/>
        <v>34.9</v>
      </c>
      <c r="AF193" s="590">
        <f t="shared" si="122"/>
        <v>4.0389999999999997</v>
      </c>
      <c r="AG193" s="587" t="str">
        <f t="shared" si="123"/>
        <v>'EWM'</v>
      </c>
      <c r="AH193" s="580">
        <f t="shared" si="124"/>
        <v>0.11</v>
      </c>
      <c r="AI193" s="385">
        <f t="shared" si="133"/>
        <v>1</v>
      </c>
      <c r="AJ193" s="239" t="str">
        <f t="shared" si="144"/>
        <v>'B'</v>
      </c>
      <c r="AK193" s="385">
        <f t="shared" si="134"/>
        <v>10</v>
      </c>
      <c r="AL193" s="268">
        <f t="shared" si="145"/>
        <v>120</v>
      </c>
      <c r="AM193" s="386">
        <f t="shared" si="146"/>
        <v>5.37</v>
      </c>
      <c r="AN193" s="386">
        <f t="shared" si="147"/>
        <v>11.9</v>
      </c>
      <c r="AO193" s="385">
        <f t="shared" si="113"/>
        <v>2.4</v>
      </c>
      <c r="AP193" s="385">
        <f t="shared" si="148"/>
        <v>8</v>
      </c>
      <c r="AQ193" s="385">
        <v>0</v>
      </c>
      <c r="AR193" s="385">
        <v>15</v>
      </c>
      <c r="AS193" s="385">
        <f t="shared" si="115"/>
        <v>2.4</v>
      </c>
      <c r="AT193" s="385">
        <v>0</v>
      </c>
      <c r="AU193" s="385">
        <v>0</v>
      </c>
      <c r="AV193" s="239">
        <f t="shared" si="149"/>
        <v>120</v>
      </c>
      <c r="AW193" s="385">
        <f t="shared" si="150"/>
        <v>0.46</v>
      </c>
      <c r="AX193" s="385" t="s">
        <v>14</v>
      </c>
      <c r="AY193" s="385" t="s">
        <v>15</v>
      </c>
      <c r="AZ193" s="385" t="s">
        <v>14</v>
      </c>
      <c r="BA193" s="385" t="s">
        <v>15</v>
      </c>
      <c r="BB193" s="385">
        <v>0</v>
      </c>
      <c r="BC193" s="385">
        <v>0</v>
      </c>
      <c r="BD193" s="385">
        <f t="shared" si="135"/>
        <v>1</v>
      </c>
      <c r="BE193" s="385">
        <f t="shared" si="151"/>
        <v>0</v>
      </c>
      <c r="BF193" s="385">
        <f t="shared" si="152"/>
        <v>11200</v>
      </c>
      <c r="BG193" s="385">
        <v>1</v>
      </c>
      <c r="BH193" s="385">
        <v>1</v>
      </c>
      <c r="BI193" s="385">
        <v>1</v>
      </c>
      <c r="BJ193" s="385"/>
      <c r="BK193" s="385">
        <v>1</v>
      </c>
      <c r="BL193" s="385">
        <v>1</v>
      </c>
      <c r="BM193" s="385">
        <f t="shared" si="153"/>
        <v>400</v>
      </c>
      <c r="BN193" s="385">
        <f t="shared" si="136"/>
        <v>11200</v>
      </c>
      <c r="BO193" s="385">
        <v>44</v>
      </c>
    </row>
    <row r="194" spans="1:67" s="378" customFormat="1" ht="12" customHeight="1" x14ac:dyDescent="0.2">
      <c r="A194" s="372" t="str">
        <f t="shared" si="138"/>
        <v>611215009</v>
      </c>
      <c r="B194" s="373">
        <v>6.1</v>
      </c>
      <c r="C194" s="389" t="s">
        <v>266</v>
      </c>
      <c r="D194" s="373" t="s">
        <v>181</v>
      </c>
      <c r="E194" s="374">
        <v>12</v>
      </c>
      <c r="F194" s="375">
        <v>1.35</v>
      </c>
      <c r="G194" s="373" t="s">
        <v>203</v>
      </c>
      <c r="H194" s="373">
        <f>'Wind Conditions'!$C$37</f>
        <v>34.9</v>
      </c>
      <c r="I194" s="479">
        <f>'Wind Conditions'!$D$40</f>
        <v>0.11573065902578797</v>
      </c>
      <c r="J194" s="376">
        <f>'Wind Conditions'!$C$41</f>
        <v>0.11</v>
      </c>
      <c r="K194" s="373" t="str">
        <f t="shared" si="129"/>
        <v>C</v>
      </c>
      <c r="L194" s="377">
        <v>150</v>
      </c>
      <c r="M194" s="558">
        <f>0</f>
        <v>0</v>
      </c>
      <c r="N194" s="567" t="s">
        <v>207</v>
      </c>
      <c r="O194" s="264">
        <f>VLOOKUP(MOD(180-$L194,360),'Wave and Current Conditions'!$G$33:$I$44,2,TRUE)</f>
        <v>5.37</v>
      </c>
      <c r="P194" s="264">
        <f>VLOOKUP(MOD(180-$L194,360),'Wave and Current Conditions'!$G$33:$I$44,3,TRUE)</f>
        <v>11.9</v>
      </c>
      <c r="Q194" s="373">
        <f t="shared" si="137"/>
        <v>9</v>
      </c>
      <c r="R194" s="388">
        <f t="shared" si="155"/>
        <v>120</v>
      </c>
      <c r="S194" s="572" t="s">
        <v>205</v>
      </c>
      <c r="T194" s="379">
        <f t="shared" si="140"/>
        <v>120</v>
      </c>
      <c r="U194" s="380">
        <f>'Wave and Current Conditions'!$D$100</f>
        <v>0.46</v>
      </c>
      <c r="V194" s="373">
        <v>400</v>
      </c>
      <c r="W194" s="373">
        <v>10800</v>
      </c>
      <c r="X194" s="381">
        <v>0.01</v>
      </c>
      <c r="Y194" s="382"/>
      <c r="Z194" s="383"/>
      <c r="AA194" s="383"/>
      <c r="AB194" s="239" t="str">
        <f t="shared" si="141"/>
        <v>'611215009'</v>
      </c>
      <c r="AC194" s="384" t="str">
        <f t="shared" si="132"/>
        <v>'PAR'</v>
      </c>
      <c r="AD194" s="385">
        <f t="shared" si="142"/>
        <v>150</v>
      </c>
      <c r="AE194" s="385">
        <f t="shared" si="143"/>
        <v>34.9</v>
      </c>
      <c r="AF194" s="590">
        <f t="shared" si="122"/>
        <v>4.0389999999999997</v>
      </c>
      <c r="AG194" s="587" t="str">
        <f t="shared" si="123"/>
        <v>'EWM'</v>
      </c>
      <c r="AH194" s="580">
        <f t="shared" si="124"/>
        <v>0.11</v>
      </c>
      <c r="AI194" s="385">
        <f t="shared" si="133"/>
        <v>1</v>
      </c>
      <c r="AJ194" s="239" t="str">
        <f t="shared" si="144"/>
        <v>'C'</v>
      </c>
      <c r="AK194" s="385">
        <f t="shared" si="134"/>
        <v>10</v>
      </c>
      <c r="AL194" s="268">
        <f t="shared" si="145"/>
        <v>120</v>
      </c>
      <c r="AM194" s="386">
        <f t="shared" si="146"/>
        <v>5.37</v>
      </c>
      <c r="AN194" s="386">
        <f t="shared" si="147"/>
        <v>11.9</v>
      </c>
      <c r="AO194" s="385">
        <f t="shared" si="113"/>
        <v>2.4</v>
      </c>
      <c r="AP194" s="385">
        <f t="shared" si="148"/>
        <v>9</v>
      </c>
      <c r="AQ194" s="385">
        <v>0</v>
      </c>
      <c r="AR194" s="385">
        <v>15</v>
      </c>
      <c r="AS194" s="385">
        <f t="shared" si="115"/>
        <v>2.4</v>
      </c>
      <c r="AT194" s="385">
        <v>0</v>
      </c>
      <c r="AU194" s="385">
        <v>0</v>
      </c>
      <c r="AV194" s="239">
        <f t="shared" si="149"/>
        <v>120</v>
      </c>
      <c r="AW194" s="385">
        <f t="shared" si="150"/>
        <v>0.46</v>
      </c>
      <c r="AX194" s="385" t="s">
        <v>14</v>
      </c>
      <c r="AY194" s="385" t="s">
        <v>15</v>
      </c>
      <c r="AZ194" s="385" t="s">
        <v>14</v>
      </c>
      <c r="BA194" s="385" t="s">
        <v>15</v>
      </c>
      <c r="BB194" s="385">
        <v>0</v>
      </c>
      <c r="BC194" s="385">
        <v>0</v>
      </c>
      <c r="BD194" s="385">
        <f t="shared" si="135"/>
        <v>1</v>
      </c>
      <c r="BE194" s="385">
        <f t="shared" si="151"/>
        <v>0</v>
      </c>
      <c r="BF194" s="385">
        <f t="shared" si="152"/>
        <v>11200</v>
      </c>
      <c r="BG194" s="385">
        <v>1</v>
      </c>
      <c r="BH194" s="385">
        <v>1</v>
      </c>
      <c r="BI194" s="385">
        <v>1</v>
      </c>
      <c r="BJ194" s="385"/>
      <c r="BK194" s="385">
        <v>1</v>
      </c>
      <c r="BL194" s="385">
        <v>1</v>
      </c>
      <c r="BM194" s="385">
        <f t="shared" si="153"/>
        <v>400</v>
      </c>
      <c r="BN194" s="385">
        <f t="shared" si="136"/>
        <v>11200</v>
      </c>
      <c r="BO194" s="385">
        <v>45</v>
      </c>
    </row>
    <row r="195" spans="1:67" s="378" customFormat="1" ht="12" customHeight="1" x14ac:dyDescent="0.2">
      <c r="A195" s="372" t="str">
        <f t="shared" si="138"/>
        <v>611215010</v>
      </c>
      <c r="B195" s="373">
        <v>6.1</v>
      </c>
      <c r="C195" s="389" t="s">
        <v>266</v>
      </c>
      <c r="D195" s="373" t="s">
        <v>181</v>
      </c>
      <c r="E195" s="374">
        <v>12</v>
      </c>
      <c r="F195" s="375">
        <v>1.35</v>
      </c>
      <c r="G195" s="373" t="s">
        <v>203</v>
      </c>
      <c r="H195" s="373">
        <f>'Wind Conditions'!$C$37</f>
        <v>34.9</v>
      </c>
      <c r="I195" s="479">
        <f>'Wind Conditions'!$D$40</f>
        <v>0.11573065902578797</v>
      </c>
      <c r="J195" s="376">
        <f>'Wind Conditions'!$C$41</f>
        <v>0.11</v>
      </c>
      <c r="K195" s="373" t="str">
        <f t="shared" si="129"/>
        <v>D</v>
      </c>
      <c r="L195" s="387">
        <v>150</v>
      </c>
      <c r="M195" s="558">
        <f>0</f>
        <v>0</v>
      </c>
      <c r="N195" s="568" t="s">
        <v>207</v>
      </c>
      <c r="O195" s="264">
        <f>VLOOKUP(MOD(180-$L195,360),'Wave and Current Conditions'!$G$33:$I$44,2,TRUE)</f>
        <v>5.37</v>
      </c>
      <c r="P195" s="264">
        <f>VLOOKUP(MOD(180-$L195,360),'Wave and Current Conditions'!$G$33:$I$44,3,TRUE)</f>
        <v>11.9</v>
      </c>
      <c r="Q195" s="373">
        <f t="shared" si="137"/>
        <v>10</v>
      </c>
      <c r="R195" s="388">
        <f>L195-30</f>
        <v>120</v>
      </c>
      <c r="S195" s="572" t="s">
        <v>205</v>
      </c>
      <c r="T195" s="379">
        <f t="shared" si="140"/>
        <v>120</v>
      </c>
      <c r="U195" s="380">
        <f>'Wave and Current Conditions'!$D$100</f>
        <v>0.46</v>
      </c>
      <c r="V195" s="373">
        <v>400</v>
      </c>
      <c r="W195" s="373">
        <v>10800</v>
      </c>
      <c r="X195" s="381">
        <v>0.01</v>
      </c>
      <c r="Y195" s="382"/>
      <c r="Z195" s="383"/>
      <c r="AA195" s="383"/>
      <c r="AB195" s="239" t="str">
        <f t="shared" si="141"/>
        <v>'611215010'</v>
      </c>
      <c r="AC195" s="384" t="str">
        <f t="shared" si="132"/>
        <v>'PAR'</v>
      </c>
      <c r="AD195" s="385">
        <f t="shared" si="142"/>
        <v>150</v>
      </c>
      <c r="AE195" s="385">
        <f t="shared" si="143"/>
        <v>34.9</v>
      </c>
      <c r="AF195" s="590">
        <f t="shared" si="122"/>
        <v>4.0389999999999997</v>
      </c>
      <c r="AG195" s="587" t="str">
        <f t="shared" si="123"/>
        <v>'EWM'</v>
      </c>
      <c r="AH195" s="580">
        <f t="shared" si="124"/>
        <v>0.11</v>
      </c>
      <c r="AI195" s="385">
        <f t="shared" si="133"/>
        <v>1</v>
      </c>
      <c r="AJ195" s="239" t="str">
        <f t="shared" si="144"/>
        <v>'D'</v>
      </c>
      <c r="AK195" s="385">
        <f t="shared" si="134"/>
        <v>10</v>
      </c>
      <c r="AL195" s="268">
        <f t="shared" si="145"/>
        <v>120</v>
      </c>
      <c r="AM195" s="386">
        <f t="shared" si="146"/>
        <v>5.37</v>
      </c>
      <c r="AN195" s="386">
        <f t="shared" si="147"/>
        <v>11.9</v>
      </c>
      <c r="AO195" s="385">
        <f t="shared" si="113"/>
        <v>2.4</v>
      </c>
      <c r="AP195" s="385">
        <f t="shared" si="148"/>
        <v>10</v>
      </c>
      <c r="AQ195" s="385">
        <v>0</v>
      </c>
      <c r="AR195" s="385">
        <v>15</v>
      </c>
      <c r="AS195" s="385">
        <f t="shared" si="115"/>
        <v>2.4</v>
      </c>
      <c r="AT195" s="385">
        <v>0</v>
      </c>
      <c r="AU195" s="385">
        <v>0</v>
      </c>
      <c r="AV195" s="239">
        <f t="shared" si="149"/>
        <v>120</v>
      </c>
      <c r="AW195" s="385">
        <f t="shared" si="150"/>
        <v>0.46</v>
      </c>
      <c r="AX195" s="385" t="s">
        <v>14</v>
      </c>
      <c r="AY195" s="385" t="s">
        <v>15</v>
      </c>
      <c r="AZ195" s="385" t="s">
        <v>14</v>
      </c>
      <c r="BA195" s="385" t="s">
        <v>15</v>
      </c>
      <c r="BB195" s="385">
        <v>0</v>
      </c>
      <c r="BC195" s="385">
        <v>0</v>
      </c>
      <c r="BD195" s="385">
        <f t="shared" si="135"/>
        <v>1</v>
      </c>
      <c r="BE195" s="385">
        <f t="shared" si="151"/>
        <v>0</v>
      </c>
      <c r="BF195" s="385">
        <f t="shared" si="152"/>
        <v>11200</v>
      </c>
      <c r="BG195" s="385">
        <v>1</v>
      </c>
      <c r="BH195" s="385">
        <v>1</v>
      </c>
      <c r="BI195" s="385">
        <v>1</v>
      </c>
      <c r="BJ195" s="385"/>
      <c r="BK195" s="385">
        <v>1</v>
      </c>
      <c r="BL195" s="385">
        <v>1</v>
      </c>
      <c r="BM195" s="385">
        <f t="shared" si="153"/>
        <v>400</v>
      </c>
      <c r="BN195" s="385">
        <f t="shared" si="136"/>
        <v>11200</v>
      </c>
      <c r="BO195" s="385">
        <v>46</v>
      </c>
    </row>
  </sheetData>
  <mergeCells count="5">
    <mergeCell ref="V3:X3"/>
    <mergeCell ref="A3:F3"/>
    <mergeCell ref="G3:M3"/>
    <mergeCell ref="N3:R3"/>
    <mergeCell ref="T3:U3"/>
  </mergeCells>
  <pageMargins left="0.69930555555555596" right="0.69930555555555596" top="0.75" bottom="0.75" header="0.3" footer="0.3"/>
  <pageSetup scale="1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Wind Conditions</vt:lpstr>
      <vt:lpstr>Wave and Current Conditions</vt:lpstr>
      <vt:lpstr>ModelValidation</vt:lpstr>
      <vt:lpstr>1.6</vt:lpstr>
      <vt:lpstr>5.1</vt:lpstr>
      <vt:lpstr>5.2</vt:lpstr>
      <vt:lpstr>3.2</vt:lpstr>
      <vt:lpstr>6.1</vt:lpstr>
      <vt:lpstr>7.1</vt:lpstr>
      <vt:lpstr>2.2</vt:lpstr>
    </vt:vector>
  </TitlesOfParts>
  <Company>MI&amp;T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Peiffer</dc:creator>
  <cp:lastModifiedBy>Microsoft Office User</cp:lastModifiedBy>
  <cp:lastPrinted>2016-11-04T22:54:53Z</cp:lastPrinted>
  <dcterms:created xsi:type="dcterms:W3CDTF">2016-01-07T21:21:00Z</dcterms:created>
  <dcterms:modified xsi:type="dcterms:W3CDTF">2017-09-19T23:56:27Z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