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izhuma\Documents\Code\DMM\Lecture_4\"/>
    </mc:Choice>
  </mc:AlternateContent>
  <bookViews>
    <workbookView xWindow="137" yWindow="463" windowWidth="17623" windowHeight="16577" tabRatio="500"/>
  </bookViews>
  <sheets>
    <sheet name="Sheet1" sheetId="1" r:id="rId1"/>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I18" i="1" l="1"/>
  <c r="C24" i="1"/>
  <c r="R39" i="1" l="1" a="1"/>
  <c r="R41" i="1" s="1"/>
  <c r="L25" i="1"/>
  <c r="L35" i="1" s="1"/>
  <c r="M41" i="1" s="1"/>
  <c r="M25" i="1"/>
  <c r="M34" i="1"/>
  <c r="N25" i="1"/>
  <c r="N34" i="1" s="1"/>
  <c r="M35" i="1"/>
  <c r="L36" i="1"/>
  <c r="M36" i="1"/>
  <c r="C25" i="1"/>
  <c r="B35" i="1" s="1"/>
  <c r="D25" i="1"/>
  <c r="C36" i="1" s="1"/>
  <c r="E25" i="1"/>
  <c r="D35" i="1" s="1"/>
  <c r="D36" i="1"/>
  <c r="C35" i="1"/>
  <c r="D34" i="1"/>
  <c r="L24" i="1"/>
  <c r="L30" i="1" s="1"/>
  <c r="M24" i="1"/>
  <c r="M30" i="1" s="1"/>
  <c r="N24" i="1"/>
  <c r="N28" i="1" s="1"/>
  <c r="N29" i="1"/>
  <c r="M28" i="1"/>
  <c r="B30" i="1"/>
  <c r="D24" i="1"/>
  <c r="C29" i="1" s="1"/>
  <c r="C31" i="1" s="1"/>
  <c r="C30" i="1"/>
  <c r="E24" i="1"/>
  <c r="D30" i="1" s="1"/>
  <c r="B29" i="1"/>
  <c r="B28" i="1"/>
  <c r="C28" i="1"/>
  <c r="D28" i="1"/>
  <c r="D7" i="1"/>
  <c r="D3" i="1"/>
  <c r="N7" i="1"/>
  <c r="D4" i="1"/>
  <c r="D8" i="1"/>
  <c r="N8" i="1"/>
  <c r="M42" i="1"/>
  <c r="E4" i="1"/>
  <c r="E3" i="1"/>
  <c r="O8" i="1"/>
  <c r="O7" i="1"/>
  <c r="E8" i="1"/>
  <c r="E7" i="1"/>
  <c r="E35" i="1" l="1"/>
  <c r="U41" i="1"/>
  <c r="B41" i="1"/>
  <c r="T40" i="1"/>
  <c r="M29" i="1"/>
  <c r="M31" i="1" s="1"/>
  <c r="M37" i="1"/>
  <c r="S40" i="1"/>
  <c r="E28" i="1"/>
  <c r="E11" i="1" s="1"/>
  <c r="F12" i="1" s="1"/>
  <c r="B40" i="1"/>
  <c r="L29" i="1"/>
  <c r="R40" i="1"/>
  <c r="B42" i="1"/>
  <c r="N30" i="1"/>
  <c r="O30" i="1" s="1"/>
  <c r="C34" i="1"/>
  <c r="C37" i="1" s="1"/>
  <c r="N35" i="1"/>
  <c r="L34" i="1"/>
  <c r="T39" i="1"/>
  <c r="D29" i="1"/>
  <c r="E29" i="1" s="1"/>
  <c r="E12" i="1" s="1"/>
  <c r="B34" i="1"/>
  <c r="S39" i="1"/>
  <c r="N36" i="1"/>
  <c r="O36" i="1" s="1"/>
  <c r="B36" i="1"/>
  <c r="T41" i="1"/>
  <c r="R39" i="1"/>
  <c r="S41" i="1"/>
  <c r="L28" i="1"/>
  <c r="L31" i="1" s="1"/>
  <c r="E18" i="1"/>
  <c r="C42" i="1"/>
  <c r="E47" i="1" s="1"/>
  <c r="E30" i="1"/>
  <c r="E13" i="1" s="1"/>
  <c r="O35" i="1"/>
  <c r="L37" i="1"/>
  <c r="L41" i="1"/>
  <c r="N41" i="1" s="1"/>
  <c r="B31" i="1"/>
  <c r="O19" i="1" l="1"/>
  <c r="P36" i="1"/>
  <c r="U40" i="1"/>
  <c r="D40" i="1"/>
  <c r="H45" i="1" s="1"/>
  <c r="J45" i="1" s="1"/>
  <c r="D47" i="1"/>
  <c r="F47" i="1" s="1"/>
  <c r="D42" i="1"/>
  <c r="H47" i="1" s="1"/>
  <c r="J47" i="1" s="1"/>
  <c r="D46" i="1"/>
  <c r="U39" i="1"/>
  <c r="E34" i="1"/>
  <c r="B37" i="1"/>
  <c r="L40" i="1"/>
  <c r="N40" i="1" s="1"/>
  <c r="O34" i="1"/>
  <c r="M40" i="1"/>
  <c r="F13" i="1"/>
  <c r="C40" i="1"/>
  <c r="E45" i="1" s="1"/>
  <c r="O28" i="1"/>
  <c r="O29" i="1"/>
  <c r="C41" i="1"/>
  <c r="E46" i="1" s="1"/>
  <c r="I46" i="1"/>
  <c r="K46" i="1"/>
  <c r="L42" i="1"/>
  <c r="N42" i="1" s="1"/>
  <c r="E36" i="1"/>
  <c r="E19" i="1" s="1"/>
  <c r="O18" i="1"/>
  <c r="P35" i="1"/>
  <c r="E31" i="1"/>
  <c r="O37" i="1"/>
  <c r="F11" i="1"/>
  <c r="O13" i="1"/>
  <c r="P30" i="1"/>
  <c r="O17" i="1" l="1"/>
  <c r="P34" i="1"/>
  <c r="D45" i="1"/>
  <c r="F45" i="1" s="1"/>
  <c r="I45" i="1"/>
  <c r="K45" i="1"/>
  <c r="L45" i="1" s="1"/>
  <c r="E17" i="1"/>
  <c r="E37" i="1"/>
  <c r="O12" i="1"/>
  <c r="P29" i="1"/>
  <c r="O11" i="1"/>
  <c r="P11" i="1" s="1"/>
  <c r="P28" i="1"/>
  <c r="U42" i="1"/>
  <c r="V41" i="1" s="1"/>
  <c r="O31" i="1"/>
  <c r="F14" i="1"/>
  <c r="F15" i="1" s="1"/>
  <c r="F16" i="1" s="1"/>
  <c r="K47" i="1"/>
  <c r="L47" i="1" s="1"/>
  <c r="I47" i="1"/>
  <c r="F46" i="1"/>
  <c r="D41" i="1"/>
  <c r="H46" i="1" s="1"/>
  <c r="J46" i="1" s="1"/>
  <c r="L46" i="1" s="1"/>
  <c r="P13" i="1"/>
  <c r="P19" i="1"/>
  <c r="P17" i="1"/>
  <c r="P18" i="1"/>
  <c r="F17" i="1" l="1"/>
  <c r="F18" i="1"/>
  <c r="F19" i="1"/>
  <c r="V39" i="1"/>
  <c r="P20" i="1"/>
  <c r="P21" i="1" s="1"/>
  <c r="P22" i="1" s="1"/>
  <c r="P12" i="1"/>
  <c r="P14" i="1" s="1"/>
  <c r="P15" i="1" s="1"/>
  <c r="P16" i="1" s="1"/>
  <c r="V40" i="1"/>
  <c r="V42" i="1" l="1"/>
  <c r="F20" i="1"/>
  <c r="F21" i="1" s="1"/>
  <c r="F22" i="1" s="1"/>
</calcChain>
</file>

<file path=xl/sharedStrings.xml><?xml version="1.0" encoding="utf-8"?>
<sst xmlns="http://schemas.openxmlformats.org/spreadsheetml/2006/main" count="121" uniqueCount="26">
  <si>
    <t>A</t>
  </si>
  <si>
    <t>Y</t>
  </si>
  <si>
    <t>W</t>
  </si>
  <si>
    <t>B</t>
  </si>
  <si>
    <t>C</t>
  </si>
  <si>
    <t>1.     Kevin and June Park (K and J) are in the process of buying a new house. Three houses, A. B, and C are available. The Parks have agreed on two criteria for the selection of the house: yard work (V) and proximity to work (W), and have developed the following comparison matrices. Rank the three houses in order of priority, and compute the consistency ratio for each matrix.</t>
  </si>
  <si>
    <t>KY</t>
  </si>
  <si>
    <t>KW</t>
  </si>
  <si>
    <t>JY</t>
  </si>
  <si>
    <t>JW</t>
  </si>
  <si>
    <t>Kevin</t>
  </si>
  <si>
    <t>Jane</t>
  </si>
  <si>
    <t>Yard</t>
  </si>
  <si>
    <t>Work</t>
  </si>
  <si>
    <t>Normalized</t>
  </si>
  <si>
    <t>KY-sum</t>
  </si>
  <si>
    <t>JY-sum</t>
  </si>
  <si>
    <t>KW-sum</t>
  </si>
  <si>
    <t>JW-sum</t>
  </si>
  <si>
    <t xml:space="preserve">Kevin </t>
  </si>
  <si>
    <t>sum</t>
  </si>
  <si>
    <t>CI</t>
  </si>
  <si>
    <t>nmax</t>
  </si>
  <si>
    <t>RI</t>
  </si>
  <si>
    <t>CR</t>
  </si>
  <si>
    <t>Jave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</si>
</sst>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6" x14ac:knownFonts="1">
    <font>
      <sz val="12"/>
      <color theme="1"/>
      <name val="Calibri"/>
      <family val="2"/>
      <scheme val="minor"/>
    </font>
    <font>
      <sz val="12"/>
      <color rgb="FF000000"/>
      <name val="Times New Roman"/>
      <family val="1"/>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s>
  <fills count="7">
    <fill>
      <patternFill patternType="none"/>
    </fill>
    <fill>
      <patternFill patternType="gray125"/>
    </fill>
    <fill>
      <patternFill patternType="solid">
        <fgColor theme="9"/>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Fill="1" applyBorder="1"/>
    <xf numFmtId="0" fontId="4" fillId="0" borderId="0" xfId="0" applyFont="1"/>
    <xf numFmtId="0" fontId="0" fillId="2" borderId="1" xfId="0" applyFill="1" applyBorder="1"/>
    <xf numFmtId="0" fontId="5" fillId="3" borderId="1" xfId="0" applyFont="1" applyFill="1" applyBorder="1"/>
    <xf numFmtId="0" fontId="0" fillId="4" borderId="1" xfId="0" applyFill="1" applyBorder="1"/>
    <xf numFmtId="0" fontId="0" fillId="0" borderId="0" xfId="0" applyBorder="1"/>
    <xf numFmtId="0" fontId="0" fillId="0" borderId="0" xfId="0" applyFill="1" applyBorder="1"/>
    <xf numFmtId="164" fontId="0" fillId="0" borderId="0" xfId="0" applyNumberFormat="1"/>
    <xf numFmtId="0" fontId="0" fillId="5" borderId="0" xfId="0" applyFill="1"/>
    <xf numFmtId="0" fontId="0" fillId="6" borderId="0" xfId="0" applyFill="1"/>
    <xf numFmtId="0" fontId="1" fillId="0" borderId="0" xfId="0" applyFont="1" applyAlignment="1">
      <alignment horizontal="justify" vertical="center" wrapText="1"/>
    </xf>
    <xf numFmtId="0" fontId="0" fillId="0" borderId="0" xfId="0" applyFont="1" applyAlignment="1"/>
    <xf numFmtId="0" fontId="0" fillId="0" borderId="0" xfId="0" applyAlignment="1"/>
    <xf numFmtId="0" fontId="0" fillId="0" borderId="0" xfId="0" applyFill="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abSelected="1" zoomScale="55" zoomScaleNormal="55" workbookViewId="0">
      <selection activeCell="H31" sqref="H31"/>
    </sheetView>
  </sheetViews>
  <sheetFormatPr defaultColWidth="7.140625" defaultRowHeight="15.9" x14ac:dyDescent="0.45"/>
  <cols>
    <col min="5" max="5" width="6.140625" customWidth="1"/>
    <col min="6" max="6" width="8.35546875" customWidth="1"/>
    <col min="7" max="9" width="9.28515625" customWidth="1"/>
    <col min="15" max="15" width="5.85546875" customWidth="1"/>
    <col min="16" max="16" width="7.140625" customWidth="1"/>
    <col min="18" max="18" width="7.85546875" bestFit="1" customWidth="1"/>
    <col min="20" max="20" width="7.85546875" bestFit="1" customWidth="1"/>
  </cols>
  <sheetData>
    <row r="1" spans="1:19" ht="96" customHeight="1" x14ac:dyDescent="0.45">
      <c r="A1" s="15" t="s">
        <v>5</v>
      </c>
      <c r="B1" s="16"/>
      <c r="C1" s="16"/>
      <c r="D1" s="16"/>
      <c r="E1" s="16"/>
      <c r="F1" s="16"/>
      <c r="G1" s="16"/>
      <c r="H1" s="16"/>
      <c r="I1" s="16"/>
      <c r="J1" s="16"/>
      <c r="K1" s="16"/>
      <c r="L1" s="16"/>
      <c r="M1" s="17"/>
      <c r="N1" s="17"/>
    </row>
    <row r="2" spans="1:19" ht="16.3" thickBot="1" x14ac:dyDescent="0.5">
      <c r="A2" s="3" t="s">
        <v>0</v>
      </c>
      <c r="B2" s="3" t="s">
        <v>10</v>
      </c>
      <c r="C2" s="3" t="s">
        <v>11</v>
      </c>
      <c r="D2" s="5" t="s">
        <v>14</v>
      </c>
    </row>
    <row r="3" spans="1:19" x14ac:dyDescent="0.45">
      <c r="A3" s="2" t="s">
        <v>10</v>
      </c>
      <c r="B3" s="2">
        <v>1</v>
      </c>
      <c r="C3" s="2">
        <v>2</v>
      </c>
      <c r="D3">
        <f>B3/SUM($B$3:$B$4)</f>
        <v>0.66666666666666663</v>
      </c>
      <c r="E3">
        <f>C3/(SUM($C$3:$C$4))</f>
        <v>0.66666666666666663</v>
      </c>
    </row>
    <row r="4" spans="1:19" x14ac:dyDescent="0.45">
      <c r="A4" s="1" t="s">
        <v>11</v>
      </c>
      <c r="B4" s="1">
        <v>0.5</v>
      </c>
      <c r="C4" s="1">
        <v>1</v>
      </c>
      <c r="D4">
        <f>B4/SUM($B$3:$B$4)</f>
        <v>0.33333333333333331</v>
      </c>
      <c r="E4">
        <f>C4/(SUM($C$3:$C$4))</f>
        <v>0.33333333333333331</v>
      </c>
    </row>
    <row r="5" spans="1:19" ht="16.3" thickBot="1" x14ac:dyDescent="0.5"/>
    <row r="6" spans="1:19" ht="16.3" thickBot="1" x14ac:dyDescent="0.5">
      <c r="A6" s="4" t="s">
        <v>10</v>
      </c>
      <c r="B6" s="4" t="s">
        <v>12</v>
      </c>
      <c r="C6" s="4" t="s">
        <v>13</v>
      </c>
      <c r="D6" s="5" t="s">
        <v>14</v>
      </c>
      <c r="K6" s="4" t="s">
        <v>11</v>
      </c>
      <c r="L6" s="4" t="s">
        <v>12</v>
      </c>
      <c r="M6" s="4" t="s">
        <v>13</v>
      </c>
      <c r="N6" s="5" t="s">
        <v>14</v>
      </c>
    </row>
    <row r="7" spans="1:19" ht="16.3" thickBot="1" x14ac:dyDescent="0.5">
      <c r="A7" s="4" t="s">
        <v>12</v>
      </c>
      <c r="B7" s="4">
        <v>1</v>
      </c>
      <c r="C7" s="4">
        <v>0.33300000000000002</v>
      </c>
      <c r="D7">
        <f>B7/SUM($B$7:$B$8)</f>
        <v>0.25</v>
      </c>
      <c r="E7">
        <f>C7/SUM($C$7:$C$8)</f>
        <v>0.24981245311327835</v>
      </c>
      <c r="I7" s="18"/>
      <c r="K7" s="4" t="s">
        <v>12</v>
      </c>
      <c r="L7" s="4">
        <v>1</v>
      </c>
      <c r="M7" s="4">
        <v>4</v>
      </c>
      <c r="N7">
        <f>L7/SUM($L$7:$L$8)</f>
        <v>0.8</v>
      </c>
      <c r="O7">
        <f>M7/SUM($M$7:$M$8)</f>
        <v>0.8</v>
      </c>
    </row>
    <row r="8" spans="1:19" ht="16.3" thickBot="1" x14ac:dyDescent="0.5">
      <c r="A8" s="4" t="s">
        <v>13</v>
      </c>
      <c r="B8" s="4">
        <v>3</v>
      </c>
      <c r="C8" s="4">
        <v>1</v>
      </c>
      <c r="D8">
        <f>B8/SUM($B$7:$B$8)</f>
        <v>0.75</v>
      </c>
      <c r="E8">
        <f>C8/SUM($C$7:$C$8)</f>
        <v>0.75018754688672173</v>
      </c>
      <c r="I8" s="18"/>
      <c r="K8" s="4" t="s">
        <v>13</v>
      </c>
      <c r="L8" s="4">
        <v>0.25</v>
      </c>
      <c r="M8" s="4">
        <v>1</v>
      </c>
      <c r="N8">
        <f>L8/SUM($L$7:$L$8)</f>
        <v>0.2</v>
      </c>
      <c r="O8">
        <f>M8/SUM($M$7:$M$8)</f>
        <v>0.2</v>
      </c>
    </row>
    <row r="9" spans="1:19" ht="16.3" thickBot="1" x14ac:dyDescent="0.5">
      <c r="I9" s="18"/>
      <c r="S9" s="18"/>
    </row>
    <row r="10" spans="1:19" ht="16.3" thickBot="1" x14ac:dyDescent="0.5">
      <c r="A10" s="4" t="s">
        <v>6</v>
      </c>
      <c r="B10" s="4" t="s">
        <v>0</v>
      </c>
      <c r="C10" s="4" t="s">
        <v>3</v>
      </c>
      <c r="D10" s="4" t="s">
        <v>4</v>
      </c>
      <c r="E10" s="5"/>
      <c r="I10" s="18"/>
      <c r="K10" s="4" t="s">
        <v>7</v>
      </c>
      <c r="L10" s="4" t="s">
        <v>0</v>
      </c>
      <c r="M10" s="4" t="s">
        <v>3</v>
      </c>
      <c r="N10" s="4" t="s">
        <v>4</v>
      </c>
      <c r="O10" s="5"/>
      <c r="S10" s="18"/>
    </row>
    <row r="11" spans="1:19" ht="16.3" thickBot="1" x14ac:dyDescent="0.5">
      <c r="A11" s="4" t="s">
        <v>0</v>
      </c>
      <c r="B11" s="4">
        <v>1</v>
      </c>
      <c r="C11" s="4">
        <v>2</v>
      </c>
      <c r="D11" s="4">
        <v>3</v>
      </c>
      <c r="E11" s="13">
        <f>E28</f>
        <v>0.53899410282389004</v>
      </c>
      <c r="F11">
        <f>B11*$E$11+C11*$E$12+D11*$E$13</f>
        <v>1.624736965162497</v>
      </c>
      <c r="I11" s="18"/>
      <c r="K11" s="4" t="s">
        <v>0</v>
      </c>
      <c r="L11" s="4">
        <v>1</v>
      </c>
      <c r="M11" s="4">
        <v>2</v>
      </c>
      <c r="N11" s="4">
        <v>0.5</v>
      </c>
      <c r="O11" s="13">
        <f>O28</f>
        <v>0.29727482918972281</v>
      </c>
      <c r="P11">
        <f>L11*$O$11+M11*$O$12+N11*$O$13</f>
        <v>0.89423401657444213</v>
      </c>
      <c r="S11" s="18"/>
    </row>
    <row r="12" spans="1:19" ht="16.3" thickBot="1" x14ac:dyDescent="0.5">
      <c r="A12" s="4" t="s">
        <v>3</v>
      </c>
      <c r="B12" s="4">
        <v>0.5</v>
      </c>
      <c r="C12" s="4">
        <v>1</v>
      </c>
      <c r="D12" s="4">
        <v>2</v>
      </c>
      <c r="E12" s="13">
        <f>E29</f>
        <v>0.29727482918972276</v>
      </c>
      <c r="F12">
        <f>B12*$E$11+C12*$E$12+D12*$E$13</f>
        <v>0.89423401657444201</v>
      </c>
      <c r="I12" s="18"/>
      <c r="K12" s="4" t="s">
        <v>3</v>
      </c>
      <c r="L12" s="4">
        <v>0.5</v>
      </c>
      <c r="M12" s="4">
        <v>1</v>
      </c>
      <c r="N12" s="4">
        <v>0.33300000000000002</v>
      </c>
      <c r="O12" s="13">
        <f>O29</f>
        <v>0.16373106798638715</v>
      </c>
      <c r="P12">
        <f>L12*$O$11+M12*$O$12+N12*$O$13</f>
        <v>0.49185351882160394</v>
      </c>
      <c r="S12" s="18"/>
    </row>
    <row r="13" spans="1:19" ht="16.3" thickBot="1" x14ac:dyDescent="0.5">
      <c r="A13" s="4" t="s">
        <v>4</v>
      </c>
      <c r="B13" s="4">
        <v>0.33300000000000002</v>
      </c>
      <c r="C13" s="4">
        <v>0.5</v>
      </c>
      <c r="D13" s="4">
        <v>1</v>
      </c>
      <c r="E13" s="13">
        <f>E30</f>
        <v>0.16373106798638715</v>
      </c>
      <c r="F13">
        <f>B13*$E$11+C13*$E$12+D13*$E$13</f>
        <v>0.49185351882160389</v>
      </c>
      <c r="I13" s="18"/>
      <c r="K13" s="4" t="s">
        <v>4</v>
      </c>
      <c r="L13" s="4">
        <v>2</v>
      </c>
      <c r="M13" s="4">
        <v>3</v>
      </c>
      <c r="N13" s="4">
        <v>1</v>
      </c>
      <c r="O13" s="13">
        <f>O30</f>
        <v>0.53899410282389004</v>
      </c>
      <c r="P13">
        <f>L13*$O$11+M13*$O$12+N13*$O$13</f>
        <v>1.624736965162497</v>
      </c>
      <c r="S13" s="18"/>
    </row>
    <row r="14" spans="1:19" x14ac:dyDescent="0.45">
      <c r="E14" s="14" t="s">
        <v>22</v>
      </c>
      <c r="F14" s="14">
        <f>SUM(F11:F13)</f>
        <v>3.010824500558543</v>
      </c>
      <c r="I14" s="18"/>
      <c r="O14" s="14" t="s">
        <v>22</v>
      </c>
      <c r="P14" s="14">
        <f>SUM(P11:P13)</f>
        <v>3.010824500558543</v>
      </c>
      <c r="S14" s="18"/>
    </row>
    <row r="15" spans="1:19" ht="16.3" thickBot="1" x14ac:dyDescent="0.5">
      <c r="E15" s="14" t="s">
        <v>21</v>
      </c>
      <c r="F15" s="14">
        <f>(F14-3)/2</f>
        <v>5.4122502792715022E-3</v>
      </c>
      <c r="I15" s="18"/>
      <c r="O15" s="14" t="s">
        <v>21</v>
      </c>
      <c r="P15" s="14">
        <f>(P14-3)/2</f>
        <v>5.4122502792715022E-3</v>
      </c>
      <c r="S15" s="18"/>
    </row>
    <row r="16" spans="1:19" ht="16.3" thickBot="1" x14ac:dyDescent="0.5">
      <c r="A16" s="4" t="s">
        <v>8</v>
      </c>
      <c r="B16" s="4" t="s">
        <v>0</v>
      </c>
      <c r="C16" s="4" t="s">
        <v>3</v>
      </c>
      <c r="D16" s="4" t="s">
        <v>4</v>
      </c>
      <c r="E16" s="14" t="s">
        <v>24</v>
      </c>
      <c r="F16" s="14">
        <f>F15/$I$18</f>
        <v>8.2003792110174265E-3</v>
      </c>
      <c r="I16" s="18"/>
      <c r="K16" s="4" t="s">
        <v>9</v>
      </c>
      <c r="L16" s="4" t="s">
        <v>0</v>
      </c>
      <c r="M16" s="4" t="s">
        <v>3</v>
      </c>
      <c r="N16" s="4" t="s">
        <v>4</v>
      </c>
      <c r="O16" s="14" t="s">
        <v>24</v>
      </c>
      <c r="P16" s="14">
        <f>P15/$I$18</f>
        <v>8.2003792110174265E-3</v>
      </c>
      <c r="S16" s="18"/>
    </row>
    <row r="17" spans="1:20" ht="16.3" thickBot="1" x14ac:dyDescent="0.5">
      <c r="A17" s="4" t="s">
        <v>0</v>
      </c>
      <c r="B17" s="4">
        <v>1</v>
      </c>
      <c r="C17" s="4">
        <v>4</v>
      </c>
      <c r="D17" s="4">
        <v>2</v>
      </c>
      <c r="E17" s="13">
        <f>E34</f>
        <v>0.55160292756392504</v>
      </c>
      <c r="F17">
        <f>B17*$E$17+C17*$E$18+D17*$E$19</f>
        <v>2.0019763139958151</v>
      </c>
      <c r="I17" s="18"/>
      <c r="K17" s="4" t="s">
        <v>0</v>
      </c>
      <c r="L17" s="4">
        <v>1</v>
      </c>
      <c r="M17" s="4">
        <v>0.5</v>
      </c>
      <c r="N17" s="4">
        <v>4</v>
      </c>
      <c r="O17" s="13">
        <f>O34</f>
        <v>0.44806847998337362</v>
      </c>
      <c r="P17">
        <f>L17*$O$17+M17*$O$18+N17*$O$19</f>
        <v>1.2484818668329307</v>
      </c>
      <c r="S17" s="18"/>
    </row>
    <row r="18" spans="1:20" ht="16.3" thickBot="1" x14ac:dyDescent="0.5">
      <c r="A18" s="4" t="s">
        <v>3</v>
      </c>
      <c r="B18" s="4">
        <v>0.25</v>
      </c>
      <c r="C18" s="4">
        <v>1</v>
      </c>
      <c r="D18" s="4">
        <v>3</v>
      </c>
      <c r="E18" s="13">
        <f>E35</f>
        <v>0.27678962077987018</v>
      </c>
      <c r="F18">
        <f>B18*$E$17+C18*$E$18+D18*$E$19</f>
        <v>0.92951270763946547</v>
      </c>
      <c r="H18" t="s">
        <v>23</v>
      </c>
      <c r="I18" s="18">
        <f>(1.98/3)</f>
        <v>0.66</v>
      </c>
      <c r="K18" s="4" t="s">
        <v>3</v>
      </c>
      <c r="L18" s="4">
        <v>0.5</v>
      </c>
      <c r="M18" s="4">
        <v>1</v>
      </c>
      <c r="N18" s="4">
        <v>3</v>
      </c>
      <c r="O18" s="13">
        <f>O35</f>
        <v>0.40208934091912818</v>
      </c>
      <c r="P18">
        <f>L18*$O$17+M18*$O$18+N18*$O$19</f>
        <v>1.0756501182033098</v>
      </c>
      <c r="S18" s="18"/>
    </row>
    <row r="19" spans="1:20" ht="16.3" thickBot="1" x14ac:dyDescent="0.5">
      <c r="A19" s="4" t="s">
        <v>4</v>
      </c>
      <c r="B19" s="4">
        <v>0.5</v>
      </c>
      <c r="C19" s="4">
        <v>0.33300000000000002</v>
      </c>
      <c r="D19" s="4">
        <v>1</v>
      </c>
      <c r="E19" s="13">
        <f>E36</f>
        <v>0.1716074516562047</v>
      </c>
      <c r="F19">
        <f>B19*$E$17+C19*$E$18+D19*$E$19</f>
        <v>0.53957985915786399</v>
      </c>
      <c r="I19" s="18"/>
      <c r="K19" s="4" t="s">
        <v>4</v>
      </c>
      <c r="L19" s="4">
        <v>0.25</v>
      </c>
      <c r="M19" s="4">
        <v>0.33300000000000002</v>
      </c>
      <c r="N19" s="4">
        <v>1</v>
      </c>
      <c r="O19" s="13">
        <f>O36</f>
        <v>0.14984217909749825</v>
      </c>
      <c r="P19">
        <f>L19*$O$17+M19*$O$18+N19*$O$19</f>
        <v>0.39575504961941133</v>
      </c>
      <c r="S19" s="18"/>
    </row>
    <row r="20" spans="1:20" x14ac:dyDescent="0.45">
      <c r="C20" s="10"/>
      <c r="E20" s="14" t="s">
        <v>22</v>
      </c>
      <c r="F20" s="14">
        <f>SUM(F17:F19)</f>
        <v>3.4710688807931449</v>
      </c>
      <c r="I20" s="18"/>
      <c r="O20" s="14" t="s">
        <v>22</v>
      </c>
      <c r="P20" s="14">
        <f>SUM(P17:P19)</f>
        <v>2.7198870346556516</v>
      </c>
      <c r="S20" s="18"/>
    </row>
    <row r="21" spans="1:20" x14ac:dyDescent="0.45">
      <c r="B21" s="1"/>
      <c r="C21" s="1"/>
      <c r="D21" s="1"/>
      <c r="E21" s="14" t="s">
        <v>21</v>
      </c>
      <c r="F21" s="14">
        <f>(F20-3)/2</f>
        <v>0.23553444039657245</v>
      </c>
      <c r="G21" s="10"/>
      <c r="H21" s="10"/>
      <c r="I21" s="18"/>
      <c r="K21" s="1"/>
      <c r="L21" s="1"/>
      <c r="M21" s="1"/>
      <c r="N21" s="1"/>
      <c r="O21" s="14" t="s">
        <v>21</v>
      </c>
      <c r="P21" s="14">
        <f>(P20-3)/2</f>
        <v>-0.14005648267217419</v>
      </c>
      <c r="S21" s="18"/>
    </row>
    <row r="22" spans="1:20" x14ac:dyDescent="0.45">
      <c r="B22" s="1"/>
      <c r="C22" s="1"/>
      <c r="D22" s="1"/>
      <c r="E22" s="14" t="s">
        <v>24</v>
      </c>
      <c r="F22" s="14">
        <f>F21/$I$18</f>
        <v>0.35687036423723095</v>
      </c>
      <c r="G22" s="10"/>
      <c r="H22" s="10"/>
      <c r="I22" s="18"/>
      <c r="K22" s="1"/>
      <c r="L22" s="1"/>
      <c r="M22" s="1"/>
      <c r="N22" s="1"/>
      <c r="O22" s="14" t="s">
        <v>24</v>
      </c>
      <c r="P22" s="14">
        <f>P21/$I$18</f>
        <v>-0.21220679192753664</v>
      </c>
      <c r="S22" s="18"/>
    </row>
    <row r="23" spans="1:20" x14ac:dyDescent="0.45">
      <c r="B23" s="1"/>
      <c r="C23" s="1" t="s">
        <v>0</v>
      </c>
      <c r="D23" s="1" t="s">
        <v>3</v>
      </c>
      <c r="E23" s="1" t="s">
        <v>4</v>
      </c>
      <c r="F23" s="10"/>
      <c r="G23" s="10"/>
      <c r="H23" s="10"/>
      <c r="I23" s="18"/>
      <c r="K23" s="1"/>
      <c r="L23" s="1" t="s">
        <v>0</v>
      </c>
      <c r="M23" s="1" t="s">
        <v>3</v>
      </c>
      <c r="N23" s="1" t="s">
        <v>4</v>
      </c>
    </row>
    <row r="24" spans="1:20" x14ac:dyDescent="0.45">
      <c r="B24" s="1" t="s">
        <v>15</v>
      </c>
      <c r="C24" s="1">
        <f>SUM(B11:B13)</f>
        <v>1.833</v>
      </c>
      <c r="D24" s="1">
        <f>SUM(C11:C13)</f>
        <v>3.5</v>
      </c>
      <c r="E24" s="1">
        <f>SUM(D11:D13)</f>
        <v>6</v>
      </c>
      <c r="F24" s="10"/>
      <c r="G24" s="10"/>
      <c r="H24" s="10"/>
      <c r="I24" s="18"/>
      <c r="K24" s="1" t="s">
        <v>17</v>
      </c>
      <c r="L24" s="1">
        <f>SUM(L11:L13)</f>
        <v>3.5</v>
      </c>
      <c r="M24" s="1">
        <f>SUM(M11:M13)</f>
        <v>6</v>
      </c>
      <c r="N24" s="1">
        <f>SUM(N11:N13)</f>
        <v>1.833</v>
      </c>
    </row>
    <row r="25" spans="1:20" x14ac:dyDescent="0.45">
      <c r="B25" s="1" t="s">
        <v>16</v>
      </c>
      <c r="C25" s="1">
        <f>SUM(B17:B19)</f>
        <v>1.75</v>
      </c>
      <c r="D25" s="1">
        <f>SUM(C17:C19)</f>
        <v>5.3330000000000002</v>
      </c>
      <c r="E25" s="1">
        <f>SUM(D17:D19)</f>
        <v>6</v>
      </c>
      <c r="F25" s="10"/>
      <c r="G25" s="10"/>
      <c r="H25" s="10"/>
      <c r="I25" s="10"/>
      <c r="K25" s="1" t="s">
        <v>18</v>
      </c>
      <c r="L25" s="1">
        <f>SUM(L17:L19)</f>
        <v>1.75</v>
      </c>
      <c r="M25" s="1">
        <f>SUM(M17:M19)</f>
        <v>1.833</v>
      </c>
      <c r="N25" s="1">
        <f>SUM(N17:N19)</f>
        <v>8</v>
      </c>
    </row>
    <row r="26" spans="1:20" ht="16.3" thickBot="1" x14ac:dyDescent="0.5"/>
    <row r="27" spans="1:20" ht="16.3" thickBot="1" x14ac:dyDescent="0.5">
      <c r="A27" s="4" t="s">
        <v>6</v>
      </c>
      <c r="B27" s="4" t="s">
        <v>0</v>
      </c>
      <c r="C27" s="4" t="s">
        <v>3</v>
      </c>
      <c r="D27" s="4" t="s">
        <v>4</v>
      </c>
      <c r="K27" s="4" t="s">
        <v>7</v>
      </c>
      <c r="L27" s="4" t="s">
        <v>0</v>
      </c>
      <c r="M27" s="4" t="s">
        <v>3</v>
      </c>
      <c r="N27" s="4" t="s">
        <v>4</v>
      </c>
    </row>
    <row r="28" spans="1:20" ht="16.3" thickBot="1" x14ac:dyDescent="0.5">
      <c r="A28" s="4" t="s">
        <v>0</v>
      </c>
      <c r="B28" s="4">
        <f>B11/C$24</f>
        <v>0.54555373704309873</v>
      </c>
      <c r="C28" s="4">
        <f>C11/D$24</f>
        <v>0.5714285714285714</v>
      </c>
      <c r="D28" s="4">
        <f>D11/E$24</f>
        <v>0.5</v>
      </c>
      <c r="E28" s="13">
        <f>SUM(B28:D28)/3</f>
        <v>0.53899410282389004</v>
      </c>
      <c r="K28" s="4" t="s">
        <v>0</v>
      </c>
      <c r="L28" s="4">
        <f>L11/L$24</f>
        <v>0.2857142857142857</v>
      </c>
      <c r="M28" s="4">
        <f>M11/M$24</f>
        <v>0.33333333333333331</v>
      </c>
      <c r="N28" s="4">
        <f>N11/N$24</f>
        <v>0.27277686852154936</v>
      </c>
      <c r="O28" s="13">
        <f>SUM(L28:N28)/3</f>
        <v>0.29727482918972281</v>
      </c>
      <c r="P28">
        <f>O28-S11</f>
        <v>0.29727482918972281</v>
      </c>
    </row>
    <row r="29" spans="1:20" ht="16.3" thickBot="1" x14ac:dyDescent="0.5">
      <c r="A29" s="4" t="s">
        <v>3</v>
      </c>
      <c r="B29" s="4">
        <f>B12/C$24</f>
        <v>0.27277686852154936</v>
      </c>
      <c r="C29" s="4">
        <f>C12/D$24</f>
        <v>0.2857142857142857</v>
      </c>
      <c r="D29" s="4">
        <f>D12/E$24</f>
        <v>0.33333333333333331</v>
      </c>
      <c r="E29" s="13">
        <f>SUM(B29:D29)/3</f>
        <v>0.29727482918972276</v>
      </c>
      <c r="K29" s="4" t="s">
        <v>3</v>
      </c>
      <c r="L29" s="4">
        <f>L12/L$24</f>
        <v>0.14285714285714285</v>
      </c>
      <c r="M29" s="4">
        <f>M12/M$24</f>
        <v>0.16666666666666666</v>
      </c>
      <c r="N29" s="4">
        <f>N12/N$24</f>
        <v>0.18166939443535191</v>
      </c>
      <c r="O29" s="13">
        <f>SUM(L29:N29)/3</f>
        <v>0.16373106798638715</v>
      </c>
      <c r="P29">
        <f>O29-S12</f>
        <v>0.16373106798638715</v>
      </c>
    </row>
    <row r="30" spans="1:20" ht="16.3" thickBot="1" x14ac:dyDescent="0.5">
      <c r="A30" s="4" t="s">
        <v>4</v>
      </c>
      <c r="B30" s="4">
        <f>B13/C$24</f>
        <v>0.18166939443535191</v>
      </c>
      <c r="C30" s="4">
        <f>C13/D$24</f>
        <v>0.14285714285714285</v>
      </c>
      <c r="D30" s="4">
        <f>D13/E$24</f>
        <v>0.16666666666666666</v>
      </c>
      <c r="E30" s="13">
        <f>SUM(B30:D30)/3</f>
        <v>0.16373106798638715</v>
      </c>
      <c r="K30" s="4" t="s">
        <v>4</v>
      </c>
      <c r="L30" s="4">
        <f>L13/L$24</f>
        <v>0.5714285714285714</v>
      </c>
      <c r="M30" s="4">
        <f>M13/M$24</f>
        <v>0.5</v>
      </c>
      <c r="N30" s="4">
        <f>N13/N$24</f>
        <v>0.54555373704309873</v>
      </c>
      <c r="O30" s="13">
        <f>SUM(L30:N30)/3</f>
        <v>0.53899410282389004</v>
      </c>
      <c r="P30">
        <f>O30-S13</f>
        <v>0.53899410282389004</v>
      </c>
      <c r="R30">
        <v>1</v>
      </c>
      <c r="S30">
        <v>0.5</v>
      </c>
      <c r="T30">
        <v>3</v>
      </c>
    </row>
    <row r="31" spans="1:20" x14ac:dyDescent="0.45">
      <c r="A31" s="11" t="s">
        <v>20</v>
      </c>
      <c r="B31">
        <f>SUM(B28:B30)</f>
        <v>1</v>
      </c>
      <c r="C31">
        <f>SUM(C28:C30)</f>
        <v>1</v>
      </c>
      <c r="D31" s="6">
        <v>1</v>
      </c>
      <c r="E31" s="12">
        <f>SUM(E28:E30)</f>
        <v>0.99999999999999989</v>
      </c>
      <c r="G31" s="12"/>
      <c r="H31" s="12"/>
      <c r="I31" s="12"/>
      <c r="K31" s="11" t="s">
        <v>20</v>
      </c>
      <c r="L31">
        <f>SUM(L28:L30)</f>
        <v>1</v>
      </c>
      <c r="M31">
        <f>SUM(M28:M30)</f>
        <v>1</v>
      </c>
      <c r="N31" s="6">
        <v>1</v>
      </c>
      <c r="O31" s="12">
        <f>SUM(O28:O30)</f>
        <v>1</v>
      </c>
      <c r="R31">
        <v>2</v>
      </c>
      <c r="S31">
        <v>1</v>
      </c>
      <c r="T31">
        <v>4</v>
      </c>
    </row>
    <row r="32" spans="1:20" ht="16.3" thickBot="1" x14ac:dyDescent="0.5">
      <c r="R32">
        <v>0.33300000000000002</v>
      </c>
      <c r="S32">
        <v>0.25</v>
      </c>
      <c r="T32">
        <v>1</v>
      </c>
    </row>
    <row r="33" spans="1:22" ht="16.3" thickBot="1" x14ac:dyDescent="0.5">
      <c r="A33" s="4" t="s">
        <v>8</v>
      </c>
      <c r="B33" s="4" t="s">
        <v>0</v>
      </c>
      <c r="C33" s="4" t="s">
        <v>3</v>
      </c>
      <c r="D33" s="4" t="s">
        <v>4</v>
      </c>
      <c r="K33" s="4" t="s">
        <v>9</v>
      </c>
      <c r="L33" s="4" t="s">
        <v>0</v>
      </c>
      <c r="M33" s="4" t="s">
        <v>3</v>
      </c>
      <c r="N33" s="4" t="s">
        <v>4</v>
      </c>
    </row>
    <row r="34" spans="1:22" ht="16.3" thickBot="1" x14ac:dyDescent="0.5">
      <c r="A34" s="4" t="s">
        <v>0</v>
      </c>
      <c r="B34" s="4">
        <f>B17/C$25</f>
        <v>0.5714285714285714</v>
      </c>
      <c r="C34" s="4">
        <f>C17/D$25</f>
        <v>0.75004687792987057</v>
      </c>
      <c r="D34" s="4">
        <f>D17/E$25</f>
        <v>0.33333333333333331</v>
      </c>
      <c r="E34" s="13">
        <f>SUM(B34:D34)/3</f>
        <v>0.55160292756392504</v>
      </c>
      <c r="K34" s="4" t="s">
        <v>0</v>
      </c>
      <c r="L34" s="4">
        <f>L17/L$25</f>
        <v>0.5714285714285714</v>
      </c>
      <c r="M34" s="4">
        <f>M17/M$25</f>
        <v>0.27277686852154936</v>
      </c>
      <c r="N34" s="4">
        <f>N17/N$25</f>
        <v>0.5</v>
      </c>
      <c r="O34" s="13">
        <f>SUM(L34:N34)/3</f>
        <v>0.44806847998337362</v>
      </c>
      <c r="P34">
        <f>O34-S17</f>
        <v>0.44806847998337362</v>
      </c>
    </row>
    <row r="35" spans="1:22" ht="16.3" thickBot="1" x14ac:dyDescent="0.5">
      <c r="A35" s="4" t="s">
        <v>3</v>
      </c>
      <c r="B35" s="4">
        <f>B18/C$25</f>
        <v>0.14285714285714285</v>
      </c>
      <c r="C35" s="4">
        <f>C18/D$25</f>
        <v>0.18751171948246764</v>
      </c>
      <c r="D35" s="4">
        <f>D18/E$25</f>
        <v>0.5</v>
      </c>
      <c r="E35" s="13">
        <f>SUM(B35:D35)/3</f>
        <v>0.27678962077987018</v>
      </c>
      <c r="K35" s="4" t="s">
        <v>3</v>
      </c>
      <c r="L35" s="4">
        <f>L18/L$25</f>
        <v>0.2857142857142857</v>
      </c>
      <c r="M35" s="4">
        <f>M18/M$25</f>
        <v>0.54555373704309873</v>
      </c>
      <c r="N35" s="4">
        <f>N18/N$25</f>
        <v>0.375</v>
      </c>
      <c r="O35" s="13">
        <f>SUM(L35:N35)/3</f>
        <v>0.40208934091912818</v>
      </c>
      <c r="P35">
        <f>O35-S18</f>
        <v>0.40208934091912818</v>
      </c>
      <c r="R35">
        <v>1</v>
      </c>
      <c r="S35">
        <v>0.5</v>
      </c>
      <c r="T35">
        <v>3</v>
      </c>
    </row>
    <row r="36" spans="1:22" ht="16.3" thickBot="1" x14ac:dyDescent="0.5">
      <c r="A36" s="4" t="s">
        <v>4</v>
      </c>
      <c r="B36" s="4">
        <f>B19/C$25</f>
        <v>0.2857142857142857</v>
      </c>
      <c r="C36" s="4">
        <f>C19/D$25</f>
        <v>6.2441402587661732E-2</v>
      </c>
      <c r="D36" s="4">
        <f>D19/E$25</f>
        <v>0.16666666666666666</v>
      </c>
      <c r="E36" s="13">
        <f>SUM(B36:D36)/3</f>
        <v>0.1716074516562047</v>
      </c>
      <c r="K36" s="4" t="s">
        <v>4</v>
      </c>
      <c r="L36" s="4">
        <f>L19/L$25</f>
        <v>0.14285714285714285</v>
      </c>
      <c r="M36" s="4">
        <f>M19/M$25</f>
        <v>0.18166939443535191</v>
      </c>
      <c r="N36" s="4">
        <f>N19/N$25</f>
        <v>0.125</v>
      </c>
      <c r="O36" s="13">
        <f>SUM(L36:N36)/3</f>
        <v>0.14984217909749825</v>
      </c>
      <c r="P36">
        <f>O36-S19</f>
        <v>0.14984217909749825</v>
      </c>
      <c r="R36">
        <v>2</v>
      </c>
      <c r="S36">
        <v>1</v>
      </c>
      <c r="T36">
        <v>4</v>
      </c>
    </row>
    <row r="37" spans="1:22" x14ac:dyDescent="0.45">
      <c r="A37" s="11" t="s">
        <v>20</v>
      </c>
      <c r="B37">
        <f>SUM(B34:B36)</f>
        <v>0.99999999999999989</v>
      </c>
      <c r="C37">
        <f>SUM(C34:C36)</f>
        <v>0.99999999999999989</v>
      </c>
      <c r="D37" s="6">
        <v>1</v>
      </c>
      <c r="E37" s="12">
        <f>SUM(E34:E36)</f>
        <v>1</v>
      </c>
      <c r="F37" s="12"/>
      <c r="G37" s="12"/>
      <c r="H37" s="12"/>
      <c r="I37" s="12"/>
      <c r="K37" s="11" t="s">
        <v>20</v>
      </c>
      <c r="L37">
        <f>SUM(L34:L36)</f>
        <v>1</v>
      </c>
      <c r="M37">
        <f>SUM(M34:M36)</f>
        <v>1</v>
      </c>
      <c r="N37" s="6">
        <v>1</v>
      </c>
      <c r="O37" s="12">
        <f>SUM(O34:O36)</f>
        <v>1</v>
      </c>
      <c r="R37">
        <v>0.33300000000000002</v>
      </c>
      <c r="S37">
        <v>0.25</v>
      </c>
      <c r="T37">
        <v>1</v>
      </c>
    </row>
    <row r="38" spans="1:22" x14ac:dyDescent="0.45">
      <c r="O38" s="12"/>
    </row>
    <row r="39" spans="1:22" x14ac:dyDescent="0.45">
      <c r="A39" s="1" t="s">
        <v>19</v>
      </c>
      <c r="B39" s="1" t="s">
        <v>1</v>
      </c>
      <c r="C39" s="1" t="s">
        <v>2</v>
      </c>
      <c r="K39" s="1" t="s">
        <v>11</v>
      </c>
      <c r="L39" s="1" t="s">
        <v>1</v>
      </c>
      <c r="M39" s="1" t="s">
        <v>2</v>
      </c>
      <c r="R39">
        <f t="array" ref="R39:T41">MMULT(R30:T32,R35:T37)</f>
        <v>2.9990000000000001</v>
      </c>
      <c r="S39">
        <v>1.75</v>
      </c>
      <c r="T39">
        <v>8</v>
      </c>
      <c r="U39">
        <f>SUM(R39:T39)</f>
        <v>12.749000000000001</v>
      </c>
      <c r="V39">
        <f>U39/$U$42</f>
        <v>0.31942373943000313</v>
      </c>
    </row>
    <row r="40" spans="1:22" x14ac:dyDescent="0.45">
      <c r="A40" s="1" t="s">
        <v>0</v>
      </c>
      <c r="B40" s="1">
        <f>B28*$D$7</f>
        <v>0.13638843426077468</v>
      </c>
      <c r="C40" s="1">
        <f>L28*$D$8</f>
        <v>0.21428571428571427</v>
      </c>
      <c r="D40">
        <f>SUM(B40:C40)</f>
        <v>0.35067414854648893</v>
      </c>
      <c r="K40" s="1" t="s">
        <v>0</v>
      </c>
      <c r="L40" s="1">
        <f>B34*$N$7</f>
        <v>0.45714285714285713</v>
      </c>
      <c r="M40" s="1">
        <f>L34*$N$8</f>
        <v>0.11428571428571428</v>
      </c>
      <c r="N40">
        <f>SUM(L40:M40)</f>
        <v>0.5714285714285714</v>
      </c>
      <c r="R40">
        <v>5.3319999999999999</v>
      </c>
      <c r="S40">
        <v>3</v>
      </c>
      <c r="T40">
        <v>14</v>
      </c>
      <c r="U40">
        <f>SUM(R40:T40)</f>
        <v>22.332000000000001</v>
      </c>
      <c r="V40">
        <f>U40/$U$42</f>
        <v>0.55952395865956783</v>
      </c>
    </row>
    <row r="41" spans="1:22" x14ac:dyDescent="0.45">
      <c r="A41" s="1" t="s">
        <v>3</v>
      </c>
      <c r="B41" s="1">
        <f>B29*$D$7</f>
        <v>6.8194217130387341E-2</v>
      </c>
      <c r="C41" s="1">
        <f>L29*$D$8</f>
        <v>0.10714285714285714</v>
      </c>
      <c r="D41">
        <f>SUM(B41:C41)</f>
        <v>0.17533707427324446</v>
      </c>
      <c r="K41" s="1" t="s">
        <v>3</v>
      </c>
      <c r="L41" s="1">
        <f>B35*$N$7</f>
        <v>0.11428571428571428</v>
      </c>
      <c r="M41" s="1">
        <f>L35*$N$8</f>
        <v>5.7142857142857141E-2</v>
      </c>
      <c r="N41">
        <f>SUM(L41:M41)</f>
        <v>0.17142857142857143</v>
      </c>
      <c r="R41">
        <v>1.1659999999999999</v>
      </c>
      <c r="S41">
        <v>0.66649999999999998</v>
      </c>
      <c r="T41">
        <v>2.9990000000000001</v>
      </c>
      <c r="U41">
        <f>SUM(R41:T41)</f>
        <v>4.8315000000000001</v>
      </c>
      <c r="V41">
        <f>U41/$U$42</f>
        <v>0.12105230191042907</v>
      </c>
    </row>
    <row r="42" spans="1:22" x14ac:dyDescent="0.45">
      <c r="A42" s="1" t="s">
        <v>4</v>
      </c>
      <c r="B42" s="1">
        <f>B30*$D$7</f>
        <v>4.5417348608837976E-2</v>
      </c>
      <c r="C42" s="1">
        <f>L30*$D$8</f>
        <v>0.42857142857142855</v>
      </c>
      <c r="D42">
        <f>SUM(B42:C42)</f>
        <v>0.47398877718026655</v>
      </c>
      <c r="K42" s="1" t="s">
        <v>4</v>
      </c>
      <c r="L42" s="1">
        <f>B36*$N$7</f>
        <v>0.22857142857142856</v>
      </c>
      <c r="M42" s="1">
        <f>L36*$N$8</f>
        <v>2.8571428571428571E-2</v>
      </c>
      <c r="N42">
        <f>SUM(L42:M42)</f>
        <v>0.25714285714285712</v>
      </c>
      <c r="U42">
        <f>SUM(U39:U41)</f>
        <v>39.912500000000001</v>
      </c>
      <c r="V42">
        <f>SUM(V39:V41)</f>
        <v>1</v>
      </c>
    </row>
    <row r="44" spans="1:22" x14ac:dyDescent="0.45">
      <c r="C44" s="1"/>
      <c r="D44" s="1" t="s">
        <v>1</v>
      </c>
      <c r="E44" s="1" t="s">
        <v>2</v>
      </c>
      <c r="F44" s="1"/>
      <c r="G44" s="1"/>
      <c r="H44" s="1" t="s">
        <v>10</v>
      </c>
      <c r="I44" s="1" t="s">
        <v>25</v>
      </c>
    </row>
    <row r="45" spans="1:22" x14ac:dyDescent="0.45">
      <c r="C45" s="1" t="s">
        <v>0</v>
      </c>
      <c r="D45" s="1">
        <f>B40*$D$3+L40*$D$4</f>
        <v>0.24330657522146881</v>
      </c>
      <c r="E45" s="1">
        <f t="shared" ref="D45:E47" si="0">C40*$D$3+M40*$D$4</f>
        <v>0.18095238095238095</v>
      </c>
      <c r="F45" s="7">
        <f>SUM(D45:E45)</f>
        <v>0.42425895617384979</v>
      </c>
      <c r="G45" s="1"/>
      <c r="H45">
        <f>D40</f>
        <v>0.35067414854648893</v>
      </c>
      <c r="I45" s="1">
        <f>N40</f>
        <v>0.5714285714285714</v>
      </c>
      <c r="J45">
        <f>H45*$D$3</f>
        <v>0.23378276569765927</v>
      </c>
      <c r="K45">
        <f>N40*$D$4</f>
        <v>0.19047619047619047</v>
      </c>
      <c r="L45">
        <f>SUM(J45:K45)</f>
        <v>0.42425895617384973</v>
      </c>
    </row>
    <row r="46" spans="1:22" x14ac:dyDescent="0.45">
      <c r="C46" s="1" t="s">
        <v>3</v>
      </c>
      <c r="D46" s="1">
        <f t="shared" si="0"/>
        <v>8.3558049515496308E-2</v>
      </c>
      <c r="E46" s="1">
        <f t="shared" si="0"/>
        <v>9.0476190476190474E-2</v>
      </c>
      <c r="F46" s="8">
        <f>SUM(D46:E46)</f>
        <v>0.17403423999168677</v>
      </c>
      <c r="G46" s="1"/>
      <c r="H46">
        <f t="shared" ref="H46:H47" si="1">D41</f>
        <v>0.17533707427324446</v>
      </c>
      <c r="I46" s="1">
        <f t="shared" ref="I46:I47" si="2">N41</f>
        <v>0.17142857142857143</v>
      </c>
      <c r="J46">
        <f>H46*$D$3</f>
        <v>0.11689138284882963</v>
      </c>
      <c r="K46">
        <f>N41*$D$4</f>
        <v>5.7142857142857141E-2</v>
      </c>
      <c r="L46">
        <f>SUM(J46:K46)</f>
        <v>0.17403423999168677</v>
      </c>
    </row>
    <row r="47" spans="1:22" x14ac:dyDescent="0.45">
      <c r="C47" s="1" t="s">
        <v>4</v>
      </c>
      <c r="D47" s="1">
        <f t="shared" si="0"/>
        <v>0.10646870859636817</v>
      </c>
      <c r="E47" s="1">
        <f t="shared" si="0"/>
        <v>0.29523809523809524</v>
      </c>
      <c r="F47" s="9">
        <f>SUM(D47:E47)</f>
        <v>0.40170680383446344</v>
      </c>
      <c r="G47" s="1"/>
      <c r="H47">
        <f t="shared" si="1"/>
        <v>0.47398877718026655</v>
      </c>
      <c r="I47" s="1">
        <f t="shared" si="2"/>
        <v>0.25714285714285712</v>
      </c>
      <c r="J47">
        <f>H47*$D$3</f>
        <v>0.3159925181201777</v>
      </c>
      <c r="K47">
        <f>N42*$D$4</f>
        <v>8.5714285714285701E-2</v>
      </c>
      <c r="L47">
        <f>SUM(J47:K47)</f>
        <v>0.40170680383446339</v>
      </c>
    </row>
  </sheetData>
  <mergeCells count="1">
    <mergeCell ref="A1:N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Bizhumanova, Alina</cp:lastModifiedBy>
  <dcterms:created xsi:type="dcterms:W3CDTF">2018-10-22T13:28:15Z</dcterms:created>
  <dcterms:modified xsi:type="dcterms:W3CDTF">2018-12-07T20:35:06Z</dcterms:modified>
</cp:coreProperties>
</file>