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INAL LIST" sheetId="5" r:id="rId1"/>
  </sheets>
  <calcPr calcId="125725"/>
</workbook>
</file>

<file path=xl/calcChain.xml><?xml version="1.0" encoding="utf-8"?>
<calcChain xmlns="http://schemas.openxmlformats.org/spreadsheetml/2006/main">
  <c r="O2" i="5"/>
  <c r="O4"/>
  <c r="O5"/>
  <c r="O7"/>
  <c r="O9"/>
  <c r="O11"/>
  <c r="O10"/>
  <c r="O12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<sst xmlns="http://schemas.openxmlformats.org/spreadsheetml/2006/main" count="129" uniqueCount="79">
  <si>
    <t>sardine</t>
  </si>
  <si>
    <t>SAFE</t>
  </si>
  <si>
    <t>albacore</t>
  </si>
  <si>
    <t>2009-2018</t>
  </si>
  <si>
    <t>fishery</t>
  </si>
  <si>
    <t>region</t>
  </si>
  <si>
    <t>low revenue/yr</t>
  </si>
  <si>
    <t>high revenue/yr</t>
  </si>
  <si>
    <t>anchovy</t>
  </si>
  <si>
    <t>mackerel</t>
  </si>
  <si>
    <t>WA</t>
  </si>
  <si>
    <t>$50K</t>
  </si>
  <si>
    <t>$1M</t>
  </si>
  <si>
    <t>$3M</t>
  </si>
  <si>
    <t>$10M</t>
  </si>
  <si>
    <t>$30M</t>
  </si>
  <si>
    <t>period</t>
  </si>
  <si>
    <t>$500K</t>
  </si>
  <si>
    <t>note</t>
  </si>
  <si>
    <t>up to $3M/yr in OR</t>
  </si>
  <si>
    <t>$9M</t>
  </si>
  <si>
    <t>$200K</t>
  </si>
  <si>
    <t>P. mack mostly; J. mack is minimal</t>
  </si>
  <si>
    <t>sablefish</t>
  </si>
  <si>
    <t>flounder</t>
  </si>
  <si>
    <t>steelhead</t>
  </si>
  <si>
    <t>hake</t>
  </si>
  <si>
    <t>source</t>
  </si>
  <si>
    <t>2010-2019</t>
  </si>
  <si>
    <t>avg revenue</t>
  </si>
  <si>
    <t>800mt max tribal limit, so est. $232K max tribal revenue from sardine</t>
  </si>
  <si>
    <t>dungeness</t>
  </si>
  <si>
    <t>chinook</t>
  </si>
  <si>
    <t>coho</t>
  </si>
  <si>
    <t>p. halibut</t>
  </si>
  <si>
    <t>sole (dover, petrale)</t>
  </si>
  <si>
    <t>$29M</t>
  </si>
  <si>
    <t>2015-2019</t>
  </si>
  <si>
    <t>north WA coast</t>
  </si>
  <si>
    <t>avg mt</t>
  </si>
  <si>
    <t>WA economic report</t>
  </si>
  <si>
    <t>$4M</t>
  </si>
  <si>
    <t>$1.5M</t>
  </si>
  <si>
    <t>$700K</t>
  </si>
  <si>
    <t>$400K</t>
  </si>
  <si>
    <t>market squid</t>
  </si>
  <si>
    <t>$125K</t>
  </si>
  <si>
    <t>$100K</t>
  </si>
  <si>
    <t xml:space="preserve"> </t>
  </si>
  <si>
    <t>$22M</t>
  </si>
  <si>
    <t>Tribes hook/line 2010-2019 avg $130K</t>
  </si>
  <si>
    <t>razor clams</t>
  </si>
  <si>
    <t>UW</t>
  </si>
  <si>
    <t>This is the WA revenue; may be different from tribal revenue but for the limited species for which tribal revenues exist the ranks appear to be similar.</t>
  </si>
  <si>
    <t>Tribes smaller coho quota (16K mt), and 2020 they caught 87% of coho quota</t>
  </si>
  <si>
    <t>QIN: "used to get steelhead but not anymore"</t>
  </si>
  <si>
    <t>QIN: "used to get flounder but not anymore"</t>
  </si>
  <si>
    <r>
      <t xml:space="preserve">tribes up to $1M; </t>
    </r>
    <r>
      <rPr>
        <b/>
        <i/>
        <u/>
        <sz val="11"/>
        <color theme="1"/>
        <rFont val="Calibri"/>
        <family val="2"/>
        <scheme val="minor"/>
      </rPr>
      <t>also v. important culturally and subsistence food; esp. import to QIN commercially</t>
    </r>
  </si>
  <si>
    <t>est. WA/tribe revenue rank</t>
  </si>
  <si>
    <t>est. QIN rank from climate report</t>
  </si>
  <si>
    <t>Tribes larger chinook quota (35K mt) vs. other salmon, but 2020 they only caught 7% of chinook quota</t>
  </si>
  <si>
    <t>caught primarily on long-lines</t>
  </si>
  <si>
    <t>caught by mid-water trawling (so probably mostly Makah tribe)</t>
  </si>
  <si>
    <t>5,6,7,9,10</t>
  </si>
  <si>
    <t>rockfish*,lingcod,sanddab</t>
  </si>
  <si>
    <t>* QIN fishing regs list these rockfish species: Canary,Yelloweye,Widow,Yellowtail,Black,Bocaccio,Chillipepper,minor nearshore rockfish,P. ocean perch,Long spined thornyhead,Short spined thornyhead,Darkblotched</t>
  </si>
  <si>
    <t>FINAL revenue/     importance rank (avg)</t>
  </si>
  <si>
    <t>est. rank data quality</t>
  </si>
  <si>
    <t>high</t>
  </si>
  <si>
    <t>low</t>
  </si>
  <si>
    <t>med</t>
  </si>
  <si>
    <t>?</t>
  </si>
  <si>
    <t>hook/line?</t>
  </si>
  <si>
    <t>rough est. price</t>
  </si>
  <si>
    <t>Divided avg revenue by avg mt, but this is not necessarily accurate</t>
  </si>
  <si>
    <t>Tribes 2010-2019 avg $3M; caught primarily on long-lines/hook&amp;line</t>
  </si>
  <si>
    <t>groundfish(other) - hook/line - includes sosle, rockfishs, lingcod, sanddab</t>
  </si>
  <si>
    <t>~$1M</t>
  </si>
  <si>
    <t>If groundfish (hook/line)=$4M, and sole=$1M, then rf,lingcod,dab&lt;=$1M each (because also some other groundfish considered)</t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</si>
</sst>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0"/>
      <color rgb="FF0070C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rgb="FF0070C0"/>
      <name val="Calibri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6" fontId="3" fillId="0" borderId="1" xfId="0" applyNumberFormat="1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165" fontId="3" fillId="0" borderId="1" xfId="2" applyNumberFormat="1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Border="1"/>
    <xf numFmtId="165" fontId="3" fillId="0" borderId="1" xfId="2" applyNumberFormat="1" applyFont="1" applyBorder="1" applyAlignment="1">
      <alignment horizontal="center"/>
    </xf>
    <xf numFmtId="164" fontId="3" fillId="0" borderId="0" xfId="1" applyNumberFormat="1" applyFont="1" applyBorder="1"/>
    <xf numFmtId="0" fontId="3" fillId="3" borderId="1" xfId="0" applyFont="1" applyFill="1" applyBorder="1"/>
    <xf numFmtId="0" fontId="2" fillId="0" borderId="0" xfId="0" applyFont="1"/>
    <xf numFmtId="0" fontId="0" fillId="3" borderId="1" xfId="0" applyFill="1" applyBorder="1"/>
    <xf numFmtId="6" fontId="8" fillId="3" borderId="1" xfId="0" applyNumberFormat="1" applyFont="1" applyFill="1" applyBorder="1" applyAlignment="1" applyProtection="1">
      <alignment horizontal="center"/>
    </xf>
    <xf numFmtId="0" fontId="6" fillId="3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Fill="1" applyBorder="1"/>
    <xf numFmtId="6" fontId="6" fillId="0" borderId="1" xfId="0" applyNumberFormat="1" applyFont="1" applyFill="1" applyBorder="1"/>
    <xf numFmtId="0" fontId="7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10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13" fillId="0" borderId="3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65" fontId="3" fillId="0" borderId="2" xfId="2" applyNumberFormat="1" applyFont="1" applyBorder="1" applyAlignment="1">
      <alignment horizontal="center"/>
    </xf>
    <xf numFmtId="164" fontId="8" fillId="3" borderId="1" xfId="1" applyNumberFormat="1" applyFont="1" applyFill="1" applyBorder="1" applyAlignment="1" applyProtection="1"/>
    <xf numFmtId="164" fontId="3" fillId="0" borderId="4" xfId="1" applyNumberFormat="1" applyFont="1" applyBorder="1"/>
    <xf numFmtId="0" fontId="3" fillId="3" borderId="0" xfId="0" applyFont="1" applyFill="1" applyBorder="1"/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2" fillId="0" borderId="0" xfId="0" applyFont="1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7" fillId="0" borderId="3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2" applyNumberFormat="1" applyFont="1" applyFill="1" applyBorder="1" applyAlignment="1">
      <alignment horizontal="center"/>
    </xf>
    <xf numFmtId="164" fontId="3" fillId="3" borderId="1" xfId="1" applyNumberFormat="1" applyFont="1" applyFill="1" applyBorder="1"/>
    <xf numFmtId="0" fontId="6" fillId="3" borderId="0" xfId="0" applyFont="1" applyFill="1"/>
    <xf numFmtId="0" fontId="7" fillId="3" borderId="1" xfId="0" applyFont="1" applyFill="1" applyBorder="1"/>
    <xf numFmtId="0" fontId="0" fillId="3" borderId="0" xfId="0" applyFill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center"/>
    </xf>
    <xf numFmtId="165" fontId="3" fillId="2" borderId="1" xfId="2" applyNumberFormat="1" applyFont="1" applyFill="1" applyBorder="1" applyAlignment="1">
      <alignment horizontal="center"/>
    </xf>
    <xf numFmtId="0" fontId="6" fillId="2" borderId="1" xfId="0" applyFont="1" applyFill="1" applyBorder="1"/>
    <xf numFmtId="0" fontId="3" fillId="2" borderId="0" xfId="0" applyFont="1" applyFill="1" applyBorder="1"/>
    <xf numFmtId="165" fontId="7" fillId="3" borderId="2" xfId="2" applyNumberFormat="1" applyFont="1" applyFill="1" applyBorder="1" applyAlignment="1">
      <alignment horizontal="center"/>
    </xf>
    <xf numFmtId="0" fontId="2" fillId="3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zoomScale="90" zoomScaleNormal="90" workbookViewId="0">
      <selection activeCell="B3" sqref="B3"/>
    </sheetView>
  </sheetViews>
  <sheetFormatPr defaultRowHeight="15"/>
  <cols>
    <col min="1" max="2" width="9.140625" style="18"/>
    <col min="3" max="3" width="12.140625" style="22" customWidth="1"/>
    <col min="4" max="4" width="9.85546875" style="22" customWidth="1"/>
    <col min="5" max="5" width="9.140625" style="22"/>
    <col min="6" max="6" width="18.7109375" customWidth="1"/>
    <col min="14" max="14" width="60.85546875" customWidth="1"/>
  </cols>
  <sheetData>
    <row r="1" spans="1:16" ht="60.75" customHeight="1">
      <c r="A1" s="44" t="s">
        <v>67</v>
      </c>
      <c r="B1" s="44"/>
      <c r="C1" s="39" t="s">
        <v>66</v>
      </c>
      <c r="D1" s="30" t="s">
        <v>59</v>
      </c>
      <c r="E1" s="25" t="s">
        <v>58</v>
      </c>
      <c r="F1" s="26" t="s">
        <v>4</v>
      </c>
      <c r="G1" s="26" t="s">
        <v>5</v>
      </c>
      <c r="H1" s="26" t="s">
        <v>16</v>
      </c>
      <c r="I1" s="26" t="s">
        <v>6</v>
      </c>
      <c r="J1" s="26" t="s">
        <v>7</v>
      </c>
      <c r="K1" s="26" t="s">
        <v>29</v>
      </c>
      <c r="L1" s="27" t="s">
        <v>39</v>
      </c>
      <c r="M1" s="26" t="s">
        <v>27</v>
      </c>
      <c r="N1" s="26" t="s">
        <v>18</v>
      </c>
      <c r="O1" s="45" t="s">
        <v>74</v>
      </c>
      <c r="P1" s="46"/>
    </row>
    <row r="2" spans="1:16">
      <c r="A2" s="18" t="s">
        <v>68</v>
      </c>
      <c r="C2" s="36">
        <f>AVERAGE(D2:E2)</f>
        <v>1</v>
      </c>
      <c r="D2" s="1">
        <v>1</v>
      </c>
      <c r="E2" s="38">
        <v>1</v>
      </c>
      <c r="F2" s="47" t="s">
        <v>31</v>
      </c>
      <c r="G2" s="9" t="s">
        <v>10</v>
      </c>
      <c r="H2" s="13">
        <v>2006</v>
      </c>
      <c r="I2" s="9"/>
      <c r="J2" s="9"/>
      <c r="K2" s="55" t="s">
        <v>36</v>
      </c>
      <c r="L2" s="14">
        <v>7759.3382019413957</v>
      </c>
      <c r="M2" s="9" t="s">
        <v>40</v>
      </c>
      <c r="N2" s="9" t="s">
        <v>48</v>
      </c>
      <c r="O2" s="43">
        <f>29000/7759</f>
        <v>3.7375950509086224</v>
      </c>
      <c r="P2" s="18" t="s">
        <v>73</v>
      </c>
    </row>
    <row r="3" spans="1:16">
      <c r="A3" s="18" t="s">
        <v>68</v>
      </c>
      <c r="C3" s="36">
        <f t="shared" ref="C3:C6" si="0">AVERAGE(D3:E3)</f>
        <v>2</v>
      </c>
      <c r="D3" s="1"/>
      <c r="E3" s="38">
        <v>2</v>
      </c>
      <c r="F3" s="47" t="s">
        <v>2</v>
      </c>
      <c r="G3" s="4" t="s">
        <v>10</v>
      </c>
      <c r="H3" s="4" t="s">
        <v>28</v>
      </c>
      <c r="I3" s="5" t="s">
        <v>14</v>
      </c>
      <c r="J3" s="5" t="s">
        <v>15</v>
      </c>
      <c r="K3" s="55" t="s">
        <v>49</v>
      </c>
      <c r="L3" s="5"/>
      <c r="M3" s="12" t="s">
        <v>1</v>
      </c>
      <c r="N3" s="9" t="s">
        <v>48</v>
      </c>
    </row>
    <row r="4" spans="1:16">
      <c r="A4" s="18" t="s">
        <v>68</v>
      </c>
      <c r="C4" s="36">
        <f t="shared" si="0"/>
        <v>3</v>
      </c>
      <c r="D4" s="28">
        <v>3</v>
      </c>
      <c r="E4" s="38">
        <v>3</v>
      </c>
      <c r="F4" s="47" t="s">
        <v>23</v>
      </c>
      <c r="G4" s="9" t="s">
        <v>10</v>
      </c>
      <c r="H4" s="13">
        <v>2006</v>
      </c>
      <c r="I4" s="9"/>
      <c r="J4" s="9"/>
      <c r="K4" s="56" t="s">
        <v>41</v>
      </c>
      <c r="L4" s="14">
        <v>961.42746983579787</v>
      </c>
      <c r="M4" s="9" t="s">
        <v>40</v>
      </c>
      <c r="N4" s="57" t="s">
        <v>75</v>
      </c>
      <c r="O4" s="54">
        <f>4000/961</f>
        <v>4.1623309053069715</v>
      </c>
      <c r="P4" s="18" t="s">
        <v>73</v>
      </c>
    </row>
    <row r="5" spans="1:16">
      <c r="A5" s="18" t="s">
        <v>68</v>
      </c>
      <c r="C5" s="36">
        <f t="shared" si="0"/>
        <v>5.5</v>
      </c>
      <c r="D5" s="1">
        <v>4</v>
      </c>
      <c r="E5" s="38">
        <v>7</v>
      </c>
      <c r="F5" s="47" t="s">
        <v>32</v>
      </c>
      <c r="G5" s="9" t="s">
        <v>10</v>
      </c>
      <c r="H5" s="13">
        <v>2006</v>
      </c>
      <c r="I5" s="9"/>
      <c r="J5" s="9"/>
      <c r="K5" s="56" t="s">
        <v>42</v>
      </c>
      <c r="L5" s="34">
        <v>441.28231878798874</v>
      </c>
      <c r="M5" s="9" t="s">
        <v>40</v>
      </c>
      <c r="N5" s="11" t="s">
        <v>60</v>
      </c>
      <c r="O5" s="43">
        <f>1500/441</f>
        <v>3.4013605442176869</v>
      </c>
      <c r="P5" s="18" t="s">
        <v>73</v>
      </c>
    </row>
    <row r="6" spans="1:16">
      <c r="A6" s="18" t="s">
        <v>69</v>
      </c>
      <c r="C6" s="36">
        <f t="shared" si="0"/>
        <v>6</v>
      </c>
      <c r="D6" s="1">
        <v>2</v>
      </c>
      <c r="E6" s="38">
        <v>10</v>
      </c>
      <c r="F6" s="47" t="s">
        <v>51</v>
      </c>
      <c r="G6" s="9" t="s">
        <v>10</v>
      </c>
      <c r="H6" s="3"/>
      <c r="I6" s="3"/>
      <c r="J6" s="5" t="s">
        <v>12</v>
      </c>
      <c r="K6" s="10" t="s">
        <v>17</v>
      </c>
      <c r="L6" s="3"/>
      <c r="M6" s="9" t="s">
        <v>52</v>
      </c>
      <c r="N6" s="57" t="s">
        <v>57</v>
      </c>
    </row>
    <row r="7" spans="1:16">
      <c r="A7" s="18" t="s">
        <v>70</v>
      </c>
      <c r="C7" s="37">
        <f>AVERAGE(4,5,6,7,9,10)</f>
        <v>6.833333333333333</v>
      </c>
      <c r="D7" s="1" t="s">
        <v>63</v>
      </c>
      <c r="E7" s="38">
        <v>4</v>
      </c>
      <c r="F7" s="17" t="s">
        <v>76</v>
      </c>
      <c r="G7" s="17" t="s">
        <v>38</v>
      </c>
      <c r="H7" s="17" t="s">
        <v>37</v>
      </c>
      <c r="I7" s="19"/>
      <c r="J7" s="19"/>
      <c r="K7" s="20" t="s">
        <v>41</v>
      </c>
      <c r="L7" s="33">
        <v>1339</v>
      </c>
      <c r="M7" s="17" t="s">
        <v>1</v>
      </c>
      <c r="N7" s="21" t="s">
        <v>50</v>
      </c>
      <c r="O7" s="43">
        <f>4000/1339</f>
        <v>2.9873039581777445</v>
      </c>
      <c r="P7" s="18" t="s">
        <v>73</v>
      </c>
    </row>
    <row r="8" spans="1:16">
      <c r="A8" s="18" t="s">
        <v>68</v>
      </c>
      <c r="C8" s="36">
        <f>AVERAGE(D8:E8)</f>
        <v>7</v>
      </c>
      <c r="D8" s="1">
        <v>8</v>
      </c>
      <c r="E8" s="38">
        <v>6</v>
      </c>
      <c r="F8" s="4" t="s">
        <v>0</v>
      </c>
      <c r="G8" s="4" t="s">
        <v>10</v>
      </c>
      <c r="H8" s="4" t="s">
        <v>3</v>
      </c>
      <c r="I8" s="6">
        <v>0</v>
      </c>
      <c r="J8" s="5" t="s">
        <v>20</v>
      </c>
      <c r="K8" s="5" t="s">
        <v>13</v>
      </c>
      <c r="L8" s="5"/>
      <c r="M8" s="9" t="s">
        <v>1</v>
      </c>
      <c r="N8" s="24" t="s">
        <v>30</v>
      </c>
      <c r="O8" s="18"/>
    </row>
    <row r="9" spans="1:16">
      <c r="A9" s="18" t="s">
        <v>68</v>
      </c>
      <c r="C9" s="36">
        <f t="shared" ref="C9:C18" si="1">AVERAGE(D9:E9)</f>
        <v>7.5</v>
      </c>
      <c r="D9" s="1">
        <v>10</v>
      </c>
      <c r="E9" s="38">
        <v>5</v>
      </c>
      <c r="F9" s="17" t="s">
        <v>26</v>
      </c>
      <c r="G9" s="17" t="s">
        <v>10</v>
      </c>
      <c r="H9" s="48">
        <v>2006</v>
      </c>
      <c r="I9" s="17"/>
      <c r="J9" s="17"/>
      <c r="K9" s="49" t="s">
        <v>13</v>
      </c>
      <c r="L9" s="50">
        <v>23163.711784450694</v>
      </c>
      <c r="M9" s="17" t="s">
        <v>40</v>
      </c>
      <c r="N9" s="51" t="s">
        <v>62</v>
      </c>
      <c r="O9" s="43">
        <f>3000/23164</f>
        <v>0.12951131065446383</v>
      </c>
      <c r="P9" s="18" t="s">
        <v>73</v>
      </c>
    </row>
    <row r="10" spans="1:16">
      <c r="A10" s="18" t="s">
        <v>68</v>
      </c>
      <c r="C10" s="36">
        <f t="shared" si="1"/>
        <v>9</v>
      </c>
      <c r="D10" s="1"/>
      <c r="E10" s="38">
        <v>9</v>
      </c>
      <c r="F10" s="17" t="s">
        <v>35</v>
      </c>
      <c r="G10" s="17" t="s">
        <v>10</v>
      </c>
      <c r="H10" s="48">
        <v>2006</v>
      </c>
      <c r="I10" s="17"/>
      <c r="J10" s="17"/>
      <c r="K10" s="49" t="s">
        <v>12</v>
      </c>
      <c r="L10" s="50">
        <v>746.79034745532067</v>
      </c>
      <c r="M10" s="17" t="s">
        <v>40</v>
      </c>
      <c r="N10" s="52" t="s">
        <v>72</v>
      </c>
      <c r="O10" s="43">
        <f>1000/747</f>
        <v>1.3386880856760375</v>
      </c>
      <c r="P10" s="18" t="s">
        <v>73</v>
      </c>
    </row>
    <row r="11" spans="1:16">
      <c r="A11" s="18" t="s">
        <v>71</v>
      </c>
      <c r="C11" s="36">
        <f t="shared" si="1"/>
        <v>9</v>
      </c>
      <c r="D11" s="1">
        <v>7</v>
      </c>
      <c r="E11" s="38">
        <v>11</v>
      </c>
      <c r="F11" s="58" t="s">
        <v>33</v>
      </c>
      <c r="G11" s="7" t="s">
        <v>10</v>
      </c>
      <c r="H11" s="31">
        <v>2006</v>
      </c>
      <c r="I11" s="8"/>
      <c r="J11" s="8"/>
      <c r="K11" s="32" t="s">
        <v>43</v>
      </c>
      <c r="L11" s="16">
        <v>237.06794883425565</v>
      </c>
      <c r="M11" s="7" t="s">
        <v>40</v>
      </c>
      <c r="N11" s="57" t="s">
        <v>54</v>
      </c>
      <c r="O11" s="43">
        <f>700/237</f>
        <v>2.9535864978902953</v>
      </c>
      <c r="P11" s="18" t="s">
        <v>73</v>
      </c>
    </row>
    <row r="12" spans="1:16">
      <c r="A12" s="18" t="s">
        <v>71</v>
      </c>
      <c r="C12" s="36">
        <f t="shared" si="1"/>
        <v>10.5</v>
      </c>
      <c r="D12" s="1">
        <v>13</v>
      </c>
      <c r="E12" s="38">
        <v>8</v>
      </c>
      <c r="F12" s="47" t="s">
        <v>34</v>
      </c>
      <c r="G12" s="9" t="s">
        <v>10</v>
      </c>
      <c r="H12" s="13">
        <v>2006</v>
      </c>
      <c r="I12" s="9"/>
      <c r="J12" s="9"/>
      <c r="K12" s="15" t="s">
        <v>44</v>
      </c>
      <c r="L12" s="14">
        <v>61.629320511657447</v>
      </c>
      <c r="M12" s="9" t="s">
        <v>40</v>
      </c>
      <c r="N12" s="47" t="s">
        <v>61</v>
      </c>
      <c r="O12" s="54">
        <f>400/62</f>
        <v>6.4516129032258061</v>
      </c>
      <c r="P12" s="18" t="s">
        <v>73</v>
      </c>
    </row>
    <row r="13" spans="1:16">
      <c r="A13" s="18" t="s">
        <v>68</v>
      </c>
      <c r="C13" s="36">
        <f t="shared" si="1"/>
        <v>11.5</v>
      </c>
      <c r="D13" s="1">
        <v>11</v>
      </c>
      <c r="E13" s="38">
        <v>12</v>
      </c>
      <c r="F13" s="4" t="s">
        <v>8</v>
      </c>
      <c r="G13" s="4" t="s">
        <v>10</v>
      </c>
      <c r="H13" s="4" t="s">
        <v>3</v>
      </c>
      <c r="I13" s="5" t="s">
        <v>11</v>
      </c>
      <c r="J13" s="5" t="s">
        <v>21</v>
      </c>
      <c r="K13" s="5" t="s">
        <v>46</v>
      </c>
      <c r="L13" s="5"/>
      <c r="M13" s="9" t="s">
        <v>1</v>
      </c>
      <c r="N13" s="9" t="s">
        <v>48</v>
      </c>
    </row>
    <row r="14" spans="1:16">
      <c r="A14" s="18" t="s">
        <v>71</v>
      </c>
      <c r="C14" s="42">
        <f>AVERAGE(D14:E14)</f>
        <v>12.5</v>
      </c>
      <c r="D14" s="1">
        <v>13</v>
      </c>
      <c r="E14" s="38">
        <v>12</v>
      </c>
      <c r="F14" s="35" t="s">
        <v>64</v>
      </c>
      <c r="G14" s="53"/>
      <c r="H14" s="53"/>
      <c r="I14" s="53"/>
      <c r="J14" s="53"/>
      <c r="K14" s="59" t="s">
        <v>77</v>
      </c>
      <c r="L14" s="53"/>
      <c r="M14" s="53"/>
      <c r="N14" s="60" t="s">
        <v>78</v>
      </c>
    </row>
    <row r="15" spans="1:16">
      <c r="A15" s="18" t="s">
        <v>71</v>
      </c>
      <c r="C15" s="29">
        <f t="shared" si="1"/>
        <v>12.5</v>
      </c>
      <c r="D15" s="1">
        <v>12</v>
      </c>
      <c r="E15" s="22">
        <v>13</v>
      </c>
      <c r="F15" s="4" t="s">
        <v>9</v>
      </c>
      <c r="G15" s="4" t="s">
        <v>10</v>
      </c>
      <c r="H15" s="4" t="s">
        <v>3</v>
      </c>
      <c r="I15" s="6">
        <v>0</v>
      </c>
      <c r="J15" s="6" t="s">
        <v>21</v>
      </c>
      <c r="K15" s="5" t="s">
        <v>47</v>
      </c>
      <c r="L15" s="6"/>
      <c r="M15" s="9" t="s">
        <v>1</v>
      </c>
      <c r="N15" s="4" t="s">
        <v>22</v>
      </c>
    </row>
    <row r="16" spans="1:16">
      <c r="A16" s="18" t="s">
        <v>71</v>
      </c>
      <c r="C16" s="29">
        <f t="shared" si="1"/>
        <v>14</v>
      </c>
      <c r="D16" s="1"/>
      <c r="E16" s="22">
        <v>14</v>
      </c>
      <c r="F16" s="4" t="s">
        <v>45</v>
      </c>
      <c r="G16" s="4" t="s">
        <v>10</v>
      </c>
      <c r="H16" s="4" t="s">
        <v>3</v>
      </c>
      <c r="I16" s="6">
        <v>0</v>
      </c>
      <c r="J16" s="6">
        <v>0</v>
      </c>
      <c r="K16" s="6">
        <v>0</v>
      </c>
      <c r="L16" s="6"/>
      <c r="M16" s="9" t="s">
        <v>1</v>
      </c>
      <c r="N16" s="4" t="s">
        <v>19</v>
      </c>
    </row>
    <row r="17" spans="3:14">
      <c r="C17" s="29">
        <f t="shared" si="1"/>
        <v>15</v>
      </c>
      <c r="D17" s="1"/>
      <c r="E17" s="22">
        <v>15</v>
      </c>
      <c r="F17" t="s">
        <v>25</v>
      </c>
      <c r="N17" t="s">
        <v>55</v>
      </c>
    </row>
    <row r="18" spans="3:14">
      <c r="C18" s="29">
        <f t="shared" si="1"/>
        <v>16</v>
      </c>
      <c r="D18" s="1"/>
      <c r="E18" s="22">
        <v>16</v>
      </c>
      <c r="F18" t="s">
        <v>24</v>
      </c>
      <c r="N18" t="s">
        <v>56</v>
      </c>
    </row>
    <row r="19" spans="3:14">
      <c r="C19" s="1"/>
      <c r="D19" s="1"/>
      <c r="F19" s="7"/>
    </row>
    <row r="20" spans="3:14">
      <c r="F20" s="23" t="s">
        <v>53</v>
      </c>
    </row>
    <row r="21" spans="3:14">
      <c r="C21" s="1"/>
      <c r="D21" s="1"/>
      <c r="E21" s="1"/>
    </row>
    <row r="22" spans="3:14">
      <c r="C22" s="1"/>
      <c r="D22" s="1"/>
      <c r="F22" s="40" t="s">
        <v>65</v>
      </c>
      <c r="G22" s="40"/>
      <c r="H22" s="40"/>
      <c r="I22" s="40"/>
      <c r="J22" s="40"/>
      <c r="K22" s="40"/>
      <c r="L22" s="40"/>
      <c r="M22" s="40"/>
      <c r="N22" s="40"/>
    </row>
    <row r="23" spans="3:14">
      <c r="C23" s="1"/>
      <c r="D23" s="1"/>
      <c r="E23" s="1"/>
      <c r="F23" s="41"/>
      <c r="G23" s="41"/>
      <c r="H23" s="41"/>
      <c r="I23" s="41"/>
      <c r="J23" s="41"/>
      <c r="K23" s="41"/>
      <c r="L23" s="41"/>
      <c r="M23" s="41"/>
      <c r="N23" s="41"/>
    </row>
    <row r="24" spans="3:14">
      <c r="C24" s="1"/>
      <c r="D24" s="1"/>
    </row>
    <row r="25" spans="3:14">
      <c r="C25" s="2"/>
      <c r="D25" s="2"/>
    </row>
    <row r="26" spans="3:14">
      <c r="C26" s="1"/>
      <c r="D26" s="1"/>
      <c r="E26" s="1"/>
    </row>
    <row r="27" spans="3:14">
      <c r="C27" s="1"/>
      <c r="D27" s="1"/>
    </row>
    <row r="28" spans="3:14">
      <c r="C28" s="1"/>
      <c r="D28" s="1"/>
    </row>
    <row r="29" spans="3:14">
      <c r="C29" s="1"/>
      <c r="D29" s="1"/>
    </row>
    <row r="30" spans="3:14">
      <c r="C30" s="1"/>
      <c r="D30" s="1"/>
      <c r="E30" s="1"/>
    </row>
    <row r="31" spans="3:14">
      <c r="C31" s="1"/>
      <c r="D31" s="1"/>
      <c r="E31" s="1"/>
    </row>
    <row r="32" spans="3:14">
      <c r="C32" s="1"/>
      <c r="D32" s="1"/>
      <c r="E32" s="1"/>
    </row>
    <row r="33" spans="3:5">
      <c r="C33" s="1"/>
      <c r="D33" s="1"/>
    </row>
    <row r="34" spans="3:5">
      <c r="C34" s="1"/>
      <c r="D34" s="1"/>
      <c r="E34" s="1"/>
    </row>
    <row r="35" spans="3:5">
      <c r="C35" s="1"/>
      <c r="D35" s="1"/>
    </row>
    <row r="36" spans="3:5">
      <c r="C36" s="1"/>
      <c r="D36" s="1"/>
      <c r="E36" s="1"/>
    </row>
    <row r="37" spans="3:5">
      <c r="C37" s="1"/>
      <c r="D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</row>
    <row r="41" spans="3:5">
      <c r="C41" s="1"/>
      <c r="D41" s="1"/>
      <c r="E41" s="1"/>
    </row>
    <row r="42" spans="3:5">
      <c r="C42" s="1"/>
      <c r="D42" s="1"/>
    </row>
    <row r="43" spans="3:5">
      <c r="C43" s="1"/>
      <c r="D43" s="1"/>
      <c r="E43" s="1"/>
    </row>
  </sheetData>
  <mergeCells count="2">
    <mergeCell ref="F22:N23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cp:lastPrinted>2021-03-26T20:32:55Z</cp:lastPrinted>
  <dcterms:created xsi:type="dcterms:W3CDTF">2021-03-26T20:03:09Z</dcterms:created>
  <dcterms:modified xsi:type="dcterms:W3CDTF">2021-03-31T17:14:18Z</dcterms:modified>
</cp:coreProperties>
</file>