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hidePivotFieldList="1" autoCompressPictures="0"/>
  <bookViews>
    <workbookView xWindow="0" yWindow="0" windowWidth="18000" windowHeight="14980" tabRatio="916"/>
  </bookViews>
  <sheets>
    <sheet name="AMF" sheetId="2" r:id="rId1"/>
    <sheet name="AMF graphs" sheetId="11" r:id="rId2"/>
    <sheet name="Biomass" sheetId="3" r:id="rId3"/>
    <sheet name="Biomass graphs" sheetId="12" r:id="rId4"/>
    <sheet name="Soil N" sheetId="4" r:id="rId5"/>
    <sheet name="Soil N graphs" sheetId="13" r:id="rId6"/>
    <sheet name="Plant N&amp;P" sheetId="5" r:id="rId7"/>
    <sheet name="Plant N&amp;P graphs" sheetId="14" r:id="rId8"/>
    <sheet name="Height" sheetId="7" r:id="rId9"/>
    <sheet name="Height graphs" sheetId="15" r:id="rId10"/>
    <sheet name="Morph1" sheetId="9" r:id="rId11"/>
    <sheet name="Morph2" sheetId="10" r:id="rId12"/>
    <sheet name="Morph graphs" sheetId="16" r:id="rId13"/>
    <sheet name="Timeline" sheetId="8" r:id="rId14"/>
  </sheets>
  <definedNames>
    <definedName name="_xlnm._FilterDatabase" localSheetId="0" hidden="1">AMF!#REF!</definedName>
    <definedName name="_xlnm._FilterDatabase" localSheetId="2" hidden="1">Biomass!$A$1:$J$1</definedName>
    <definedName name="_xlnm._FilterDatabase" localSheetId="3" hidden="1">'Biomass graphs'!$A$22:$H$22</definedName>
    <definedName name="_xlnm._FilterDatabase" localSheetId="8" hidden="1">Height!#REF!</definedName>
    <definedName name="_xlnm._FilterDatabase" localSheetId="12" hidden="1">'Morph graphs'!$A$13:$Q$13</definedName>
    <definedName name="_xlnm._FilterDatabase" localSheetId="10" hidden="1">Morph1!#REF!</definedName>
    <definedName name="_xlnm._FilterDatabase" localSheetId="6" hidden="1">'Plant N&amp;P'!$A$1:$O$1</definedName>
    <definedName name="_xlnm._FilterDatabase" localSheetId="7" hidden="1">'Plant N&amp;P graphs'!$A$88:$I$88</definedName>
    <definedName name="_xlnm._FilterDatabase" localSheetId="4" hidden="1">'Soil N'!#REF!</definedName>
    <definedName name="_xlnm._FilterDatabase" localSheetId="5" hidden="1">'Soil N graphs'!$A$25:$H$25</definedName>
  </definedNames>
  <calcPr calcId="140001" concurrentCalc="0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2" l="1"/>
  <c r="V12" i="2"/>
  <c r="AE3" i="2"/>
  <c r="AD3" i="2"/>
  <c r="AC3" i="2"/>
  <c r="AB7" i="2"/>
  <c r="AC7" i="2"/>
  <c r="AD7" i="2"/>
  <c r="AE7" i="2"/>
  <c r="AB8" i="2"/>
  <c r="AC8" i="2"/>
  <c r="AD8" i="2"/>
  <c r="AE8" i="2"/>
  <c r="AB9" i="2"/>
  <c r="AC9" i="2"/>
  <c r="AD9" i="2"/>
  <c r="AE9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4" i="2"/>
  <c r="AC4" i="2"/>
  <c r="AD4" i="2"/>
  <c r="AE4" i="2"/>
  <c r="AB5" i="2"/>
  <c r="AC5" i="2"/>
  <c r="AD5" i="2"/>
  <c r="AE5" i="2"/>
  <c r="AB3" i="2"/>
  <c r="AK66" i="3"/>
  <c r="AJ66" i="3"/>
  <c r="AL66" i="3"/>
  <c r="AK80" i="3"/>
  <c r="AJ80" i="3"/>
  <c r="AL80" i="3"/>
  <c r="AI80" i="3"/>
  <c r="AK79" i="3"/>
  <c r="AJ79" i="3"/>
  <c r="AL79" i="3"/>
  <c r="AI79" i="3"/>
  <c r="AK78" i="3"/>
  <c r="AJ78" i="3"/>
  <c r="AL78" i="3"/>
  <c r="AI78" i="3"/>
  <c r="AK77" i="3"/>
  <c r="AJ77" i="3"/>
  <c r="AL77" i="3"/>
  <c r="AI77" i="3"/>
  <c r="AK76" i="3"/>
  <c r="AJ76" i="3"/>
  <c r="AL76" i="3"/>
  <c r="AI76" i="3"/>
  <c r="AK75" i="3"/>
  <c r="AJ75" i="3"/>
  <c r="AL75" i="3"/>
  <c r="AI75" i="3"/>
  <c r="AK74" i="3"/>
  <c r="AJ74" i="3"/>
  <c r="AL74" i="3"/>
  <c r="AI74" i="3"/>
  <c r="AK73" i="3"/>
  <c r="AJ73" i="3"/>
  <c r="AL73" i="3"/>
  <c r="AI73" i="3"/>
  <c r="AK72" i="3"/>
  <c r="AJ72" i="3"/>
  <c r="AL72" i="3"/>
  <c r="AI72" i="3"/>
  <c r="AK71" i="3"/>
  <c r="AJ71" i="3"/>
  <c r="AL71" i="3"/>
  <c r="AI71" i="3"/>
  <c r="AK70" i="3"/>
  <c r="AJ70" i="3"/>
  <c r="AL70" i="3"/>
  <c r="AI70" i="3"/>
  <c r="AK69" i="3"/>
  <c r="AJ69" i="3"/>
  <c r="AL69" i="3"/>
  <c r="AI69" i="3"/>
  <c r="AK68" i="3"/>
  <c r="AJ68" i="3"/>
  <c r="AL68" i="3"/>
  <c r="AI68" i="3"/>
  <c r="AK67" i="3"/>
  <c r="AJ67" i="3"/>
  <c r="AL67" i="3"/>
  <c r="AI67" i="3"/>
  <c r="AI66" i="3"/>
  <c r="AK62" i="3"/>
  <c r="AJ62" i="3"/>
  <c r="AL62" i="3"/>
  <c r="AI62" i="3"/>
  <c r="AK61" i="3"/>
  <c r="AJ61" i="3"/>
  <c r="AL61" i="3"/>
  <c r="AI61" i="3"/>
  <c r="AK60" i="3"/>
  <c r="AJ60" i="3"/>
  <c r="AL60" i="3"/>
  <c r="AI60" i="3"/>
  <c r="AK59" i="3"/>
  <c r="AJ59" i="3"/>
  <c r="AL59" i="3"/>
  <c r="AI59" i="3"/>
  <c r="AK58" i="3"/>
  <c r="AJ58" i="3"/>
  <c r="AL58" i="3"/>
  <c r="AI58" i="3"/>
  <c r="AK57" i="3"/>
  <c r="AJ57" i="3"/>
  <c r="AL57" i="3"/>
  <c r="AI57" i="3"/>
  <c r="AK56" i="3"/>
  <c r="AJ56" i="3"/>
  <c r="AL56" i="3"/>
  <c r="AI56" i="3"/>
  <c r="AK55" i="3"/>
  <c r="AJ55" i="3"/>
  <c r="AL55" i="3"/>
  <c r="AI55" i="3"/>
  <c r="AK54" i="3"/>
  <c r="AJ54" i="3"/>
  <c r="AL54" i="3"/>
  <c r="AI54" i="3"/>
  <c r="AK53" i="3"/>
  <c r="AJ53" i="3"/>
  <c r="AL53" i="3"/>
  <c r="AI53" i="3"/>
  <c r="AK52" i="3"/>
  <c r="AJ52" i="3"/>
  <c r="AL52" i="3"/>
  <c r="AI52" i="3"/>
  <c r="AK51" i="3"/>
  <c r="AJ51" i="3"/>
  <c r="AL51" i="3"/>
  <c r="AI51" i="3"/>
  <c r="AK50" i="3"/>
  <c r="AJ50" i="3"/>
  <c r="AL50" i="3"/>
  <c r="AI50" i="3"/>
  <c r="AK49" i="3"/>
  <c r="AJ49" i="3"/>
  <c r="AL49" i="3"/>
  <c r="AI49" i="3"/>
  <c r="AK48" i="3"/>
  <c r="AJ48" i="3"/>
  <c r="AL48" i="3"/>
  <c r="AI4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3" i="3"/>
  <c r="AJ43" i="3"/>
  <c r="AK43" i="3"/>
  <c r="AL43" i="3"/>
  <c r="AI44" i="3"/>
  <c r="AJ44" i="3"/>
  <c r="AK44" i="3"/>
  <c r="AL44" i="3"/>
  <c r="AK38" i="3"/>
  <c r="AJ38" i="3"/>
  <c r="AL38" i="3"/>
  <c r="AI38" i="3"/>
  <c r="AK37" i="3"/>
  <c r="AJ37" i="3"/>
  <c r="AL37" i="3"/>
  <c r="AI37" i="3"/>
  <c r="AK36" i="3"/>
  <c r="AJ36" i="3"/>
  <c r="AL36" i="3"/>
  <c r="AI36" i="3"/>
  <c r="AK35" i="3"/>
  <c r="AJ35" i="3"/>
  <c r="AL35" i="3"/>
  <c r="AI35" i="3"/>
  <c r="AK34" i="3"/>
  <c r="AJ34" i="3"/>
  <c r="AL34" i="3"/>
  <c r="AI34" i="3"/>
  <c r="AK33" i="3"/>
  <c r="AJ33" i="3"/>
  <c r="AL33" i="3"/>
  <c r="AI33" i="3"/>
  <c r="AK32" i="3"/>
  <c r="AJ32" i="3"/>
  <c r="AL32" i="3"/>
  <c r="AI32" i="3"/>
  <c r="AK31" i="3"/>
  <c r="AJ31" i="3"/>
  <c r="AL31" i="3"/>
  <c r="AI31" i="3"/>
  <c r="AK30" i="3"/>
  <c r="AJ30" i="3"/>
  <c r="AL30" i="3"/>
  <c r="AI30" i="3"/>
  <c r="AK23" i="3"/>
  <c r="AJ23" i="3"/>
  <c r="AL23" i="3"/>
  <c r="AI23" i="3"/>
  <c r="AK22" i="3"/>
  <c r="AJ22" i="3"/>
  <c r="AL22" i="3"/>
  <c r="AI22" i="3"/>
  <c r="AK21" i="3"/>
  <c r="AJ21" i="3"/>
  <c r="AL21" i="3"/>
  <c r="AI21" i="3"/>
  <c r="AK20" i="3"/>
  <c r="AJ20" i="3"/>
  <c r="AL20" i="3"/>
  <c r="AI20" i="3"/>
  <c r="AK19" i="3"/>
  <c r="AJ19" i="3"/>
  <c r="AL19" i="3"/>
  <c r="AI19" i="3"/>
  <c r="AK18" i="3"/>
  <c r="AJ18" i="3"/>
  <c r="AL18" i="3"/>
  <c r="AI18" i="3"/>
  <c r="AK17" i="3"/>
  <c r="AJ17" i="3"/>
  <c r="AL17" i="3"/>
  <c r="AI17" i="3"/>
  <c r="AK16" i="3"/>
  <c r="AJ16" i="3"/>
  <c r="AL16" i="3"/>
  <c r="AI16" i="3"/>
  <c r="AK15" i="3"/>
  <c r="AJ15" i="3"/>
  <c r="AL15" i="3"/>
  <c r="AI15" i="3"/>
  <c r="AI4" i="3"/>
  <c r="AJ4" i="3"/>
  <c r="AK4" i="3"/>
  <c r="AL4" i="3"/>
  <c r="AI5" i="3"/>
  <c r="AJ5" i="3"/>
  <c r="AK5" i="3"/>
  <c r="AL5" i="3"/>
  <c r="AI6" i="3"/>
  <c r="AJ6" i="3"/>
  <c r="AK6" i="3"/>
  <c r="AL6" i="3"/>
  <c r="AI7" i="3"/>
  <c r="AJ7" i="3"/>
  <c r="AK7" i="3"/>
  <c r="AL7" i="3"/>
  <c r="AI8" i="3"/>
  <c r="AJ8" i="3"/>
  <c r="AK8" i="3"/>
  <c r="AL8" i="3"/>
  <c r="AI9" i="3"/>
  <c r="AJ9" i="3"/>
  <c r="AK9" i="3"/>
  <c r="AL9" i="3"/>
  <c r="AI10" i="3"/>
  <c r="AJ10" i="3"/>
  <c r="AK10" i="3"/>
  <c r="AL10" i="3"/>
  <c r="AI11" i="3"/>
  <c r="AJ11" i="3"/>
  <c r="AK11" i="3"/>
  <c r="AL11" i="3"/>
  <c r="AK3" i="3"/>
  <c r="AJ3" i="3"/>
  <c r="AL3" i="3"/>
  <c r="AI3" i="3"/>
  <c r="J14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I14" i="3"/>
  <c r="AD21" i="7"/>
  <c r="AC21" i="7"/>
  <c r="AE21" i="7"/>
  <c r="AB21" i="7"/>
  <c r="AD20" i="7"/>
  <c r="AC20" i="7"/>
  <c r="AE20" i="7"/>
  <c r="AB20" i="7"/>
  <c r="AD19" i="7"/>
  <c r="AC19" i="7"/>
  <c r="AE19" i="7"/>
  <c r="AB19" i="7"/>
  <c r="AD18" i="7"/>
  <c r="AC18" i="7"/>
  <c r="AE18" i="7"/>
  <c r="AB18" i="7"/>
  <c r="AD17" i="7"/>
  <c r="AC17" i="7"/>
  <c r="AE17" i="7"/>
  <c r="AB17" i="7"/>
  <c r="AD15" i="7"/>
  <c r="AC15" i="7"/>
  <c r="AE15" i="7"/>
  <c r="AB15" i="7"/>
  <c r="AD14" i="7"/>
  <c r="AC14" i="7"/>
  <c r="AE14" i="7"/>
  <c r="AB14" i="7"/>
  <c r="AD13" i="7"/>
  <c r="AC13" i="7"/>
  <c r="AE13" i="7"/>
  <c r="AB13" i="7"/>
  <c r="AD12" i="7"/>
  <c r="AC12" i="7"/>
  <c r="AE12" i="7"/>
  <c r="AB12" i="7"/>
  <c r="AD11" i="7"/>
  <c r="AC11" i="7"/>
  <c r="AE11" i="7"/>
  <c r="AB11" i="7"/>
  <c r="AB6" i="7"/>
  <c r="AC6" i="7"/>
  <c r="AD6" i="7"/>
  <c r="AE6" i="7"/>
  <c r="AB7" i="7"/>
  <c r="AC7" i="7"/>
  <c r="AD7" i="7"/>
  <c r="AE7" i="7"/>
  <c r="AB8" i="7"/>
  <c r="AC8" i="7"/>
  <c r="AD8" i="7"/>
  <c r="AE8" i="7"/>
  <c r="AB9" i="7"/>
  <c r="AC9" i="7"/>
  <c r="AD9" i="7"/>
  <c r="AE9" i="7"/>
  <c r="AD5" i="7"/>
  <c r="AC5" i="7"/>
  <c r="AE5" i="7"/>
  <c r="AB5" i="7"/>
  <c r="AB5" i="9"/>
  <c r="AC5" i="9"/>
  <c r="AD5" i="9"/>
  <c r="AE5" i="9"/>
  <c r="AB6" i="9"/>
  <c r="AC6" i="9"/>
  <c r="AD6" i="9"/>
  <c r="AE6" i="9"/>
  <c r="AB7" i="9"/>
  <c r="AC7" i="9"/>
  <c r="AD7" i="9"/>
  <c r="AE7" i="9"/>
  <c r="AB8" i="9"/>
  <c r="AC8" i="9"/>
  <c r="AD8" i="9"/>
  <c r="AE8" i="9"/>
  <c r="AD4" i="9"/>
  <c r="AC4" i="9"/>
  <c r="AE4" i="9"/>
  <c r="AB4" i="9"/>
  <c r="AQ12" i="10"/>
  <c r="AR12" i="10"/>
  <c r="AS12" i="10"/>
  <c r="AP4" i="10"/>
  <c r="AQ4" i="10"/>
  <c r="AR4" i="10"/>
  <c r="AS4" i="10"/>
  <c r="AP5" i="10"/>
  <c r="AQ5" i="10"/>
  <c r="AR5" i="10"/>
  <c r="AS5" i="10"/>
  <c r="AP6" i="10"/>
  <c r="AQ6" i="10"/>
  <c r="AR6" i="10"/>
  <c r="AS6" i="10"/>
  <c r="AP7" i="10"/>
  <c r="AQ7" i="10"/>
  <c r="AR7" i="10"/>
  <c r="AS7" i="10"/>
  <c r="AP8" i="10"/>
  <c r="AQ8" i="10"/>
  <c r="AR8" i="10"/>
  <c r="AS8" i="10"/>
  <c r="AP9" i="10"/>
  <c r="AQ9" i="10"/>
  <c r="AR9" i="10"/>
  <c r="AS9" i="10"/>
  <c r="AP10" i="10"/>
  <c r="AQ10" i="10"/>
  <c r="AR10" i="10"/>
  <c r="AS10" i="10"/>
  <c r="AP11" i="10"/>
  <c r="AQ11" i="10"/>
  <c r="AR11" i="10"/>
  <c r="AS11" i="10"/>
  <c r="AP12" i="10"/>
  <c r="AP13" i="10"/>
  <c r="AQ13" i="10"/>
  <c r="AR13" i="10"/>
  <c r="AS13" i="10"/>
  <c r="AP14" i="10"/>
  <c r="AQ14" i="10"/>
  <c r="AR14" i="10"/>
  <c r="AS14" i="10"/>
  <c r="AP15" i="10"/>
  <c r="AQ15" i="10"/>
  <c r="AR15" i="10"/>
  <c r="AS15" i="10"/>
  <c r="AP16" i="10"/>
  <c r="AQ16" i="10"/>
  <c r="AR16" i="10"/>
  <c r="AS16" i="10"/>
  <c r="AP17" i="10"/>
  <c r="AQ17" i="10"/>
  <c r="AR17" i="10"/>
  <c r="AS17" i="10"/>
  <c r="AP18" i="10"/>
  <c r="AQ18" i="10"/>
  <c r="AR18" i="10"/>
  <c r="AS18" i="10"/>
  <c r="AP19" i="10"/>
  <c r="AQ19" i="10"/>
  <c r="AR19" i="10"/>
  <c r="AS19" i="10"/>
  <c r="AP20" i="10"/>
  <c r="AQ20" i="10"/>
  <c r="AR20" i="10"/>
  <c r="AS20" i="10"/>
  <c r="AP21" i="10"/>
  <c r="AQ21" i="10"/>
  <c r="AR21" i="10"/>
  <c r="AS21" i="10"/>
  <c r="AP22" i="10"/>
  <c r="AQ22" i="10"/>
  <c r="AR22" i="10"/>
  <c r="AS22" i="10"/>
  <c r="AP23" i="10"/>
  <c r="AQ23" i="10"/>
  <c r="AR23" i="10"/>
  <c r="AS23" i="10"/>
  <c r="AP24" i="10"/>
  <c r="AQ24" i="10"/>
  <c r="AR24" i="10"/>
  <c r="AS24" i="10"/>
  <c r="AP25" i="10"/>
  <c r="AQ25" i="10"/>
  <c r="AR25" i="10"/>
  <c r="AS25" i="10"/>
  <c r="AP26" i="10"/>
  <c r="AQ26" i="10"/>
  <c r="AR26" i="10"/>
  <c r="AS26" i="10"/>
  <c r="AP27" i="10"/>
  <c r="AQ27" i="10"/>
  <c r="AR27" i="10"/>
  <c r="AS27" i="10"/>
  <c r="AP28" i="10"/>
  <c r="AQ28" i="10"/>
  <c r="AR28" i="10"/>
  <c r="AS28" i="10"/>
  <c r="AP29" i="10"/>
  <c r="AQ29" i="10"/>
  <c r="AR29" i="10"/>
  <c r="AS29" i="10"/>
  <c r="AP30" i="10"/>
  <c r="AQ30" i="10"/>
  <c r="AR30" i="10"/>
  <c r="AS30" i="10"/>
  <c r="AP31" i="10"/>
  <c r="AQ31" i="10"/>
  <c r="AR31" i="10"/>
  <c r="AS31" i="10"/>
  <c r="AP32" i="10"/>
  <c r="AQ32" i="10"/>
  <c r="AR32" i="10"/>
  <c r="AS32" i="10"/>
  <c r="AP33" i="10"/>
  <c r="AQ33" i="10"/>
  <c r="AR33" i="10"/>
  <c r="AS33" i="10"/>
  <c r="AP34" i="10"/>
  <c r="AQ34" i="10"/>
  <c r="AR34" i="10"/>
  <c r="AS34" i="10"/>
  <c r="AP35" i="10"/>
  <c r="AQ35" i="10"/>
  <c r="AR35" i="10"/>
  <c r="AS35" i="10"/>
  <c r="AP36" i="10"/>
  <c r="AQ36" i="10"/>
  <c r="AR36" i="10"/>
  <c r="AS36" i="10"/>
  <c r="AP37" i="10"/>
  <c r="AQ37" i="10"/>
  <c r="AR37" i="10"/>
  <c r="AS37" i="10"/>
  <c r="AR3" i="10"/>
  <c r="AQ3" i="10"/>
  <c r="AS3" i="10"/>
  <c r="AP3" i="10"/>
  <c r="Q21" i="10"/>
  <c r="P21" i="10"/>
  <c r="O21" i="10"/>
  <c r="N21" i="10"/>
  <c r="I21" i="10"/>
  <c r="H21" i="10"/>
  <c r="J21" i="10"/>
  <c r="Q16" i="10"/>
  <c r="P16" i="10"/>
  <c r="O16" i="10"/>
  <c r="N16" i="10"/>
  <c r="I16" i="10"/>
  <c r="H16" i="10"/>
  <c r="J16" i="10"/>
  <c r="Q14" i="10"/>
  <c r="P14" i="10"/>
  <c r="O14" i="10"/>
  <c r="N14" i="10"/>
  <c r="I14" i="10"/>
  <c r="H14" i="10"/>
  <c r="J14" i="10"/>
  <c r="Q13" i="10"/>
  <c r="P13" i="10"/>
  <c r="O13" i="10"/>
  <c r="N13" i="10"/>
  <c r="I13" i="10"/>
  <c r="H13" i="10"/>
  <c r="J13" i="10"/>
  <c r="Q12" i="10"/>
  <c r="P12" i="10"/>
  <c r="O12" i="10"/>
  <c r="N12" i="10"/>
  <c r="I12" i="10"/>
  <c r="H12" i="10"/>
  <c r="J12" i="10"/>
  <c r="Q11" i="10"/>
  <c r="P11" i="10"/>
  <c r="O11" i="10"/>
  <c r="N11" i="10"/>
  <c r="I11" i="10"/>
  <c r="H11" i="10"/>
  <c r="J11" i="10"/>
  <c r="Q10" i="10"/>
  <c r="P10" i="10"/>
  <c r="O10" i="10"/>
  <c r="N10" i="10"/>
  <c r="I10" i="10"/>
  <c r="H10" i="10"/>
  <c r="J10" i="10"/>
  <c r="Q9" i="10"/>
  <c r="P9" i="10"/>
  <c r="O9" i="10"/>
  <c r="N9" i="10"/>
  <c r="I9" i="10"/>
  <c r="H9" i="10"/>
  <c r="J9" i="10"/>
  <c r="Q8" i="10"/>
  <c r="P8" i="10"/>
  <c r="O8" i="10"/>
  <c r="N8" i="10"/>
  <c r="I8" i="10"/>
  <c r="H8" i="10"/>
  <c r="J8" i="10"/>
  <c r="Q7" i="10"/>
  <c r="P7" i="10"/>
  <c r="O7" i="10"/>
  <c r="N7" i="10"/>
  <c r="I7" i="10"/>
  <c r="H7" i="10"/>
  <c r="J7" i="10"/>
  <c r="Q6" i="10"/>
  <c r="P6" i="10"/>
  <c r="O6" i="10"/>
  <c r="N6" i="10"/>
  <c r="I6" i="10"/>
  <c r="H6" i="10"/>
  <c r="J6" i="10"/>
  <c r="Q5" i="10"/>
  <c r="P5" i="10"/>
  <c r="O5" i="10"/>
  <c r="N5" i="10"/>
  <c r="I5" i="10"/>
  <c r="H5" i="10"/>
  <c r="J5" i="10"/>
  <c r="Q4" i="10"/>
  <c r="P4" i="10"/>
  <c r="O4" i="10"/>
  <c r="N4" i="10"/>
  <c r="I4" i="10"/>
  <c r="H4" i="10"/>
  <c r="J4" i="10"/>
  <c r="Q3" i="10"/>
  <c r="P3" i="10"/>
  <c r="O3" i="10"/>
  <c r="N3" i="10"/>
  <c r="I3" i="10"/>
  <c r="H3" i="10"/>
  <c r="J3" i="10"/>
  <c r="Q2" i="10"/>
  <c r="P2" i="10"/>
  <c r="O2" i="10"/>
  <c r="N2" i="10"/>
  <c r="I2" i="10"/>
  <c r="H2" i="10"/>
  <c r="J2" i="10"/>
  <c r="AT207" i="5"/>
  <c r="AS207" i="5"/>
  <c r="AU207" i="5"/>
  <c r="AR207" i="5"/>
  <c r="AT206" i="5"/>
  <c r="AS206" i="5"/>
  <c r="AU206" i="5"/>
  <c r="AR206" i="5"/>
  <c r="AT205" i="5"/>
  <c r="AS205" i="5"/>
  <c r="AU205" i="5"/>
  <c r="AR205" i="5"/>
  <c r="AT204" i="5"/>
  <c r="AS204" i="5"/>
  <c r="AU204" i="5"/>
  <c r="AR204" i="5"/>
  <c r="AT203" i="5"/>
  <c r="AS203" i="5"/>
  <c r="AU203" i="5"/>
  <c r="AR203" i="5"/>
  <c r="AT202" i="5"/>
  <c r="AS202" i="5"/>
  <c r="AU202" i="5"/>
  <c r="AR202" i="5"/>
  <c r="AT201" i="5"/>
  <c r="AS201" i="5"/>
  <c r="AU201" i="5"/>
  <c r="AR201" i="5"/>
  <c r="AT200" i="5"/>
  <c r="AS200" i="5"/>
  <c r="AU200" i="5"/>
  <c r="AR200" i="5"/>
  <c r="AT199" i="5"/>
  <c r="AS199" i="5"/>
  <c r="AU199" i="5"/>
  <c r="AR199" i="5"/>
  <c r="AT198" i="5"/>
  <c r="AS198" i="5"/>
  <c r="AU198" i="5"/>
  <c r="AR198" i="5"/>
  <c r="AT192" i="5"/>
  <c r="AS192" i="5"/>
  <c r="AU192" i="5"/>
  <c r="AR192" i="5"/>
  <c r="AT191" i="5"/>
  <c r="AS191" i="5"/>
  <c r="AU191" i="5"/>
  <c r="AR191" i="5"/>
  <c r="AT190" i="5"/>
  <c r="AS190" i="5"/>
  <c r="AU190" i="5"/>
  <c r="AR190" i="5"/>
  <c r="AT189" i="5"/>
  <c r="AS189" i="5"/>
  <c r="AU189" i="5"/>
  <c r="AR189" i="5"/>
  <c r="AT188" i="5"/>
  <c r="AS188" i="5"/>
  <c r="AU188" i="5"/>
  <c r="AR188" i="5"/>
  <c r="AT187" i="5"/>
  <c r="AS187" i="5"/>
  <c r="AU187" i="5"/>
  <c r="AR187" i="5"/>
  <c r="AT186" i="5"/>
  <c r="AS186" i="5"/>
  <c r="AU186" i="5"/>
  <c r="AR186" i="5"/>
  <c r="AT185" i="5"/>
  <c r="AS185" i="5"/>
  <c r="AU185" i="5"/>
  <c r="AR185" i="5"/>
  <c r="AT184" i="5"/>
  <c r="AS184" i="5"/>
  <c r="AU184" i="5"/>
  <c r="AR184" i="5"/>
  <c r="AT183" i="5"/>
  <c r="AS183" i="5"/>
  <c r="AU183" i="5"/>
  <c r="AR183" i="5"/>
  <c r="AT177" i="5"/>
  <c r="AS177" i="5"/>
  <c r="AU177" i="5"/>
  <c r="AR177" i="5"/>
  <c r="AT176" i="5"/>
  <c r="AS176" i="5"/>
  <c r="AU176" i="5"/>
  <c r="AR176" i="5"/>
  <c r="AT175" i="5"/>
  <c r="AS175" i="5"/>
  <c r="AU175" i="5"/>
  <c r="AR175" i="5"/>
  <c r="AT174" i="5"/>
  <c r="AS174" i="5"/>
  <c r="AU174" i="5"/>
  <c r="AR174" i="5"/>
  <c r="AT173" i="5"/>
  <c r="AS173" i="5"/>
  <c r="AU173" i="5"/>
  <c r="AR173" i="5"/>
  <c r="AT172" i="5"/>
  <c r="AS172" i="5"/>
  <c r="AU172" i="5"/>
  <c r="AR172" i="5"/>
  <c r="AT171" i="5"/>
  <c r="AS171" i="5"/>
  <c r="AU171" i="5"/>
  <c r="AR171" i="5"/>
  <c r="AT170" i="5"/>
  <c r="AS170" i="5"/>
  <c r="AU170" i="5"/>
  <c r="AR170" i="5"/>
  <c r="AT169" i="5"/>
  <c r="AS169" i="5"/>
  <c r="AU169" i="5"/>
  <c r="AR169" i="5"/>
  <c r="AT168" i="5"/>
  <c r="AS168" i="5"/>
  <c r="AU168" i="5"/>
  <c r="AR168" i="5"/>
  <c r="AT162" i="5"/>
  <c r="AS162" i="5"/>
  <c r="AU162" i="5"/>
  <c r="AR162" i="5"/>
  <c r="AT161" i="5"/>
  <c r="AS161" i="5"/>
  <c r="AU161" i="5"/>
  <c r="AR161" i="5"/>
  <c r="AT160" i="5"/>
  <c r="AS160" i="5"/>
  <c r="AU160" i="5"/>
  <c r="AR160" i="5"/>
  <c r="AT159" i="5"/>
  <c r="AS159" i="5"/>
  <c r="AU159" i="5"/>
  <c r="AR159" i="5"/>
  <c r="AT158" i="5"/>
  <c r="AS158" i="5"/>
  <c r="AU158" i="5"/>
  <c r="AR158" i="5"/>
  <c r="AT157" i="5"/>
  <c r="AS157" i="5"/>
  <c r="AU157" i="5"/>
  <c r="AR157" i="5"/>
  <c r="AT156" i="5"/>
  <c r="AS156" i="5"/>
  <c r="AU156" i="5"/>
  <c r="AR156" i="5"/>
  <c r="AT155" i="5"/>
  <c r="AS155" i="5"/>
  <c r="AU155" i="5"/>
  <c r="AR155" i="5"/>
  <c r="AT154" i="5"/>
  <c r="AS154" i="5"/>
  <c r="AU154" i="5"/>
  <c r="AR154" i="5"/>
  <c r="AT153" i="5"/>
  <c r="AS153" i="5"/>
  <c r="AU153" i="5"/>
  <c r="AR153" i="5"/>
  <c r="AT147" i="5"/>
  <c r="AS147" i="5"/>
  <c r="AU147" i="5"/>
  <c r="AR147" i="5"/>
  <c r="AT146" i="5"/>
  <c r="AS146" i="5"/>
  <c r="AU146" i="5"/>
  <c r="AR146" i="5"/>
  <c r="AT145" i="5"/>
  <c r="AS145" i="5"/>
  <c r="AU145" i="5"/>
  <c r="AR145" i="5"/>
  <c r="AT144" i="5"/>
  <c r="AS144" i="5"/>
  <c r="AU144" i="5"/>
  <c r="AR144" i="5"/>
  <c r="AT143" i="5"/>
  <c r="AS143" i="5"/>
  <c r="AU143" i="5"/>
  <c r="AR143" i="5"/>
  <c r="AT142" i="5"/>
  <c r="AS142" i="5"/>
  <c r="AU142" i="5"/>
  <c r="AR142" i="5"/>
  <c r="AT141" i="5"/>
  <c r="AS141" i="5"/>
  <c r="AU141" i="5"/>
  <c r="AR141" i="5"/>
  <c r="AT140" i="5"/>
  <c r="AS140" i="5"/>
  <c r="AU140" i="5"/>
  <c r="AR140" i="5"/>
  <c r="AT139" i="5"/>
  <c r="AS139" i="5"/>
  <c r="AU139" i="5"/>
  <c r="AR139" i="5"/>
  <c r="AT138" i="5"/>
  <c r="AS138" i="5"/>
  <c r="AU138" i="5"/>
  <c r="AR138" i="5"/>
  <c r="AT127" i="5"/>
  <c r="AS127" i="5"/>
  <c r="AU127" i="5"/>
  <c r="AR127" i="5"/>
  <c r="AT126" i="5"/>
  <c r="AS126" i="5"/>
  <c r="AU126" i="5"/>
  <c r="AR126" i="5"/>
  <c r="AT125" i="5"/>
  <c r="AS125" i="5"/>
  <c r="AU125" i="5"/>
  <c r="AR125" i="5"/>
  <c r="AT124" i="5"/>
  <c r="AS124" i="5"/>
  <c r="AU124" i="5"/>
  <c r="AR124" i="5"/>
  <c r="AT123" i="5"/>
  <c r="AS123" i="5"/>
  <c r="AU123" i="5"/>
  <c r="AR123" i="5"/>
  <c r="AT122" i="5"/>
  <c r="AS122" i="5"/>
  <c r="AU122" i="5"/>
  <c r="AR122" i="5"/>
  <c r="AT121" i="5"/>
  <c r="AS121" i="5"/>
  <c r="AU121" i="5"/>
  <c r="AR121" i="5"/>
  <c r="AT120" i="5"/>
  <c r="AS120" i="5"/>
  <c r="AU120" i="5"/>
  <c r="AR120" i="5"/>
  <c r="AT119" i="5"/>
  <c r="AS119" i="5"/>
  <c r="AU119" i="5"/>
  <c r="AR119" i="5"/>
  <c r="AT118" i="5"/>
  <c r="AS118" i="5"/>
  <c r="AU118" i="5"/>
  <c r="AR118" i="5"/>
  <c r="AT112" i="5"/>
  <c r="AS112" i="5"/>
  <c r="AU112" i="5"/>
  <c r="AR112" i="5"/>
  <c r="AT111" i="5"/>
  <c r="AS111" i="5"/>
  <c r="AU111" i="5"/>
  <c r="AR111" i="5"/>
  <c r="AT110" i="5"/>
  <c r="AS110" i="5"/>
  <c r="AU110" i="5"/>
  <c r="AR110" i="5"/>
  <c r="AT109" i="5"/>
  <c r="AS109" i="5"/>
  <c r="AU109" i="5"/>
  <c r="AR109" i="5"/>
  <c r="AT108" i="5"/>
  <c r="AS108" i="5"/>
  <c r="AU108" i="5"/>
  <c r="AR108" i="5"/>
  <c r="AT107" i="5"/>
  <c r="AS107" i="5"/>
  <c r="AU107" i="5"/>
  <c r="AR107" i="5"/>
  <c r="AT106" i="5"/>
  <c r="AS106" i="5"/>
  <c r="AU106" i="5"/>
  <c r="AR106" i="5"/>
  <c r="AT105" i="5"/>
  <c r="AS105" i="5"/>
  <c r="AU105" i="5"/>
  <c r="AR105" i="5"/>
  <c r="AT104" i="5"/>
  <c r="AS104" i="5"/>
  <c r="AU104" i="5"/>
  <c r="AR104" i="5"/>
  <c r="AT103" i="5"/>
  <c r="AS103" i="5"/>
  <c r="AU103" i="5"/>
  <c r="AR103" i="5"/>
  <c r="AT97" i="5"/>
  <c r="AS97" i="5"/>
  <c r="AU97" i="5"/>
  <c r="AR97" i="5"/>
  <c r="AT96" i="5"/>
  <c r="AS96" i="5"/>
  <c r="AU96" i="5"/>
  <c r="AR96" i="5"/>
  <c r="AT95" i="5"/>
  <c r="AS95" i="5"/>
  <c r="AU95" i="5"/>
  <c r="AR95" i="5"/>
  <c r="AT94" i="5"/>
  <c r="AS94" i="5"/>
  <c r="AU94" i="5"/>
  <c r="AR94" i="5"/>
  <c r="AT93" i="5"/>
  <c r="AS93" i="5"/>
  <c r="AU93" i="5"/>
  <c r="AR93" i="5"/>
  <c r="AT92" i="5"/>
  <c r="AS92" i="5"/>
  <c r="AU92" i="5"/>
  <c r="AR92" i="5"/>
  <c r="AT91" i="5"/>
  <c r="AS91" i="5"/>
  <c r="AU91" i="5"/>
  <c r="AR91" i="5"/>
  <c r="AT90" i="5"/>
  <c r="AS90" i="5"/>
  <c r="AU90" i="5"/>
  <c r="AR90" i="5"/>
  <c r="AT89" i="5"/>
  <c r="AS89" i="5"/>
  <c r="AU89" i="5"/>
  <c r="AR89" i="5"/>
  <c r="AT88" i="5"/>
  <c r="AS88" i="5"/>
  <c r="AU88" i="5"/>
  <c r="AR88" i="5"/>
  <c r="AT82" i="5"/>
  <c r="AS82" i="5"/>
  <c r="AU82" i="5"/>
  <c r="AR82" i="5"/>
  <c r="AT81" i="5"/>
  <c r="AS81" i="5"/>
  <c r="AU81" i="5"/>
  <c r="AR81" i="5"/>
  <c r="AT80" i="5"/>
  <c r="AS80" i="5"/>
  <c r="AU80" i="5"/>
  <c r="AR80" i="5"/>
  <c r="AT79" i="5"/>
  <c r="AS79" i="5"/>
  <c r="AU79" i="5"/>
  <c r="AR79" i="5"/>
  <c r="AT78" i="5"/>
  <c r="AS78" i="5"/>
  <c r="AU78" i="5"/>
  <c r="AR78" i="5"/>
  <c r="AT77" i="5"/>
  <c r="AS77" i="5"/>
  <c r="AU77" i="5"/>
  <c r="AR77" i="5"/>
  <c r="AT76" i="5"/>
  <c r="AS76" i="5"/>
  <c r="AU76" i="5"/>
  <c r="AR76" i="5"/>
  <c r="AT75" i="5"/>
  <c r="AS75" i="5"/>
  <c r="AU75" i="5"/>
  <c r="AR75" i="5"/>
  <c r="AT74" i="5"/>
  <c r="AS74" i="5"/>
  <c r="AU74" i="5"/>
  <c r="AR74" i="5"/>
  <c r="AT73" i="5"/>
  <c r="AS73" i="5"/>
  <c r="AU73" i="5"/>
  <c r="AR73" i="5"/>
  <c r="AT67" i="5"/>
  <c r="AS67" i="5"/>
  <c r="AU67" i="5"/>
  <c r="AR67" i="5"/>
  <c r="AT66" i="5"/>
  <c r="AS66" i="5"/>
  <c r="AU66" i="5"/>
  <c r="AR66" i="5"/>
  <c r="AT65" i="5"/>
  <c r="AS65" i="5"/>
  <c r="AU65" i="5"/>
  <c r="AR65" i="5"/>
  <c r="AT64" i="5"/>
  <c r="AS64" i="5"/>
  <c r="AU64" i="5"/>
  <c r="AR64" i="5"/>
  <c r="AT63" i="5"/>
  <c r="AS63" i="5"/>
  <c r="AU63" i="5"/>
  <c r="AR63" i="5"/>
  <c r="AT62" i="5"/>
  <c r="AS62" i="5"/>
  <c r="AU62" i="5"/>
  <c r="AR62" i="5"/>
  <c r="AT61" i="5"/>
  <c r="AS61" i="5"/>
  <c r="AU61" i="5"/>
  <c r="AR61" i="5"/>
  <c r="AT60" i="5"/>
  <c r="AS60" i="5"/>
  <c r="AU60" i="5"/>
  <c r="AR60" i="5"/>
  <c r="AT59" i="5"/>
  <c r="AS59" i="5"/>
  <c r="AU59" i="5"/>
  <c r="AR59" i="5"/>
  <c r="AT58" i="5"/>
  <c r="AS58" i="5"/>
  <c r="AU58" i="5"/>
  <c r="AR58" i="5"/>
  <c r="AT42" i="5"/>
  <c r="AS42" i="5"/>
  <c r="AU42" i="5"/>
  <c r="AR42" i="5"/>
  <c r="AT41" i="5"/>
  <c r="AS41" i="5"/>
  <c r="AU41" i="5"/>
  <c r="AR41" i="5"/>
  <c r="AT40" i="5"/>
  <c r="AS40" i="5"/>
  <c r="AU40" i="5"/>
  <c r="AR40" i="5"/>
  <c r="AT39" i="5"/>
  <c r="AS39" i="5"/>
  <c r="AU39" i="5"/>
  <c r="AR39" i="5"/>
  <c r="AT38" i="5"/>
  <c r="AS38" i="5"/>
  <c r="AU38" i="5"/>
  <c r="AR38" i="5"/>
  <c r="AT37" i="5"/>
  <c r="AS37" i="5"/>
  <c r="AU37" i="5"/>
  <c r="AR37" i="5"/>
  <c r="AT36" i="5"/>
  <c r="AS36" i="5"/>
  <c r="AU36" i="5"/>
  <c r="AR36" i="5"/>
  <c r="AT35" i="5"/>
  <c r="AS35" i="5"/>
  <c r="AU35" i="5"/>
  <c r="AR35" i="5"/>
  <c r="AT34" i="5"/>
  <c r="AS34" i="5"/>
  <c r="AU34" i="5"/>
  <c r="AR34" i="5"/>
  <c r="AT33" i="5"/>
  <c r="AS33" i="5"/>
  <c r="AU33" i="5"/>
  <c r="AR33" i="5"/>
  <c r="AT27" i="5"/>
  <c r="AS27" i="5"/>
  <c r="AU27" i="5"/>
  <c r="AR27" i="5"/>
  <c r="AT26" i="5"/>
  <c r="AS26" i="5"/>
  <c r="AU26" i="5"/>
  <c r="AR26" i="5"/>
  <c r="AT25" i="5"/>
  <c r="AS25" i="5"/>
  <c r="AU25" i="5"/>
  <c r="AR25" i="5"/>
  <c r="AT24" i="5"/>
  <c r="AS24" i="5"/>
  <c r="AU24" i="5"/>
  <c r="AR24" i="5"/>
  <c r="AT23" i="5"/>
  <c r="AS23" i="5"/>
  <c r="AU23" i="5"/>
  <c r="AR23" i="5"/>
  <c r="AT22" i="5"/>
  <c r="AS22" i="5"/>
  <c r="AU22" i="5"/>
  <c r="AR22" i="5"/>
  <c r="AT21" i="5"/>
  <c r="AS21" i="5"/>
  <c r="AU21" i="5"/>
  <c r="AR21" i="5"/>
  <c r="AT20" i="5"/>
  <c r="AS20" i="5"/>
  <c r="AU20" i="5"/>
  <c r="AR20" i="5"/>
  <c r="AT19" i="5"/>
  <c r="AS19" i="5"/>
  <c r="AU19" i="5"/>
  <c r="AR19" i="5"/>
  <c r="AT18" i="5"/>
  <c r="AS18" i="5"/>
  <c r="AU18" i="5"/>
  <c r="AR18" i="5"/>
  <c r="AR4" i="5"/>
  <c r="AS4" i="5"/>
  <c r="AT4" i="5"/>
  <c r="AU4" i="5"/>
  <c r="AR5" i="5"/>
  <c r="AS5" i="5"/>
  <c r="AT5" i="5"/>
  <c r="AU5" i="5"/>
  <c r="AR6" i="5"/>
  <c r="AS6" i="5"/>
  <c r="AT6" i="5"/>
  <c r="AU6" i="5"/>
  <c r="AR7" i="5"/>
  <c r="AS7" i="5"/>
  <c r="AT7" i="5"/>
  <c r="AU7" i="5"/>
  <c r="AR8" i="5"/>
  <c r="AS8" i="5"/>
  <c r="AT8" i="5"/>
  <c r="AU8" i="5"/>
  <c r="AR9" i="5"/>
  <c r="AS9" i="5"/>
  <c r="AT9" i="5"/>
  <c r="AU9" i="5"/>
  <c r="AR10" i="5"/>
  <c r="AS10" i="5"/>
  <c r="AT10" i="5"/>
  <c r="AU10" i="5"/>
  <c r="AR11" i="5"/>
  <c r="AS11" i="5"/>
  <c r="AT11" i="5"/>
  <c r="AU11" i="5"/>
  <c r="AR12" i="5"/>
  <c r="AS12" i="5"/>
  <c r="AT12" i="5"/>
  <c r="AU12" i="5"/>
  <c r="AT3" i="5"/>
  <c r="AS3" i="5"/>
  <c r="AU3" i="5"/>
  <c r="AR3" i="5"/>
  <c r="O103" i="5"/>
  <c r="N103" i="5"/>
  <c r="M103" i="5"/>
  <c r="O102" i="5"/>
  <c r="N102" i="5"/>
  <c r="M102" i="5"/>
  <c r="J3" i="5"/>
  <c r="O3" i="5"/>
  <c r="J4" i="5"/>
  <c r="O4" i="5"/>
  <c r="J5" i="5"/>
  <c r="O5" i="5"/>
  <c r="J6" i="5"/>
  <c r="O6" i="5"/>
  <c r="J7" i="5"/>
  <c r="O7" i="5"/>
  <c r="J8" i="5"/>
  <c r="O8" i="5"/>
  <c r="O9" i="5"/>
  <c r="J10" i="5"/>
  <c r="O10" i="5"/>
  <c r="J11" i="5"/>
  <c r="O11" i="5"/>
  <c r="O12" i="5"/>
  <c r="J13" i="5"/>
  <c r="O13" i="5"/>
  <c r="O14" i="5"/>
  <c r="J15" i="5"/>
  <c r="O15" i="5"/>
  <c r="J16" i="5"/>
  <c r="O16" i="5"/>
  <c r="J17" i="5"/>
  <c r="O17" i="5"/>
  <c r="O18" i="5"/>
  <c r="J19" i="5"/>
  <c r="O19" i="5"/>
  <c r="O20" i="5"/>
  <c r="O21" i="5"/>
  <c r="O22" i="5"/>
  <c r="O23" i="5"/>
  <c r="J24" i="5"/>
  <c r="O24" i="5"/>
  <c r="J25" i="5"/>
  <c r="O25" i="5"/>
  <c r="J26" i="5"/>
  <c r="O26" i="5"/>
  <c r="J27" i="5"/>
  <c r="O27" i="5"/>
  <c r="O28" i="5"/>
  <c r="J29" i="5"/>
  <c r="O29" i="5"/>
  <c r="O30" i="5"/>
  <c r="J31" i="5"/>
  <c r="O31" i="5"/>
  <c r="O32" i="5"/>
  <c r="J33" i="5"/>
  <c r="O33" i="5"/>
  <c r="O34" i="5"/>
  <c r="O35" i="5"/>
  <c r="O36" i="5"/>
  <c r="J37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J2" i="5"/>
  <c r="O2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7" i="5"/>
  <c r="N67" i="5"/>
  <c r="N53" i="5"/>
  <c r="M53" i="5"/>
  <c r="M68" i="5"/>
  <c r="N68" i="5"/>
  <c r="M69" i="5"/>
  <c r="N69" i="5"/>
  <c r="M70" i="5"/>
  <c r="N7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N20" i="5"/>
  <c r="M20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2" i="5"/>
  <c r="N52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N2" i="5"/>
  <c r="M2" i="5"/>
  <c r="AK36" i="4"/>
  <c r="AJ36" i="4"/>
  <c r="AL36" i="4"/>
  <c r="AI36" i="4"/>
  <c r="AK35" i="4"/>
  <c r="AJ35" i="4"/>
  <c r="AL35" i="4"/>
  <c r="AI35" i="4"/>
  <c r="AK34" i="4"/>
  <c r="AJ34" i="4"/>
  <c r="AL34" i="4"/>
  <c r="AI34" i="4"/>
  <c r="AK33" i="4"/>
  <c r="AJ33" i="4"/>
  <c r="AL33" i="4"/>
  <c r="AI33" i="4"/>
  <c r="AK32" i="4"/>
  <c r="AJ32" i="4"/>
  <c r="AL32" i="4"/>
  <c r="AI32" i="4"/>
  <c r="AK31" i="4"/>
  <c r="AJ31" i="4"/>
  <c r="AL31" i="4"/>
  <c r="AI31" i="4"/>
  <c r="AK30" i="4"/>
  <c r="AJ30" i="4"/>
  <c r="AL30" i="4"/>
  <c r="AI30" i="4"/>
  <c r="AK29" i="4"/>
  <c r="AJ29" i="4"/>
  <c r="AL29" i="4"/>
  <c r="AI29" i="4"/>
  <c r="AK28" i="4"/>
  <c r="AJ28" i="4"/>
  <c r="AL28" i="4"/>
  <c r="AI28" i="4"/>
  <c r="AK27" i="4"/>
  <c r="AJ27" i="4"/>
  <c r="AL27" i="4"/>
  <c r="AI27" i="4"/>
  <c r="AK24" i="4"/>
  <c r="AJ24" i="4"/>
  <c r="AL24" i="4"/>
  <c r="AI24" i="4"/>
  <c r="AK23" i="4"/>
  <c r="AJ23" i="4"/>
  <c r="AL23" i="4"/>
  <c r="AI23" i="4"/>
  <c r="AK22" i="4"/>
  <c r="AJ22" i="4"/>
  <c r="AL22" i="4"/>
  <c r="AI22" i="4"/>
  <c r="AK21" i="4"/>
  <c r="AJ21" i="4"/>
  <c r="AL21" i="4"/>
  <c r="AI21" i="4"/>
  <c r="AK20" i="4"/>
  <c r="AJ20" i="4"/>
  <c r="AL20" i="4"/>
  <c r="AI20" i="4"/>
  <c r="AK19" i="4"/>
  <c r="AJ19" i="4"/>
  <c r="AL19" i="4"/>
  <c r="AI19" i="4"/>
  <c r="AK18" i="4"/>
  <c r="AJ18" i="4"/>
  <c r="AL18" i="4"/>
  <c r="AI18" i="4"/>
  <c r="AK17" i="4"/>
  <c r="AJ17" i="4"/>
  <c r="AL17" i="4"/>
  <c r="AI17" i="4"/>
  <c r="AK16" i="4"/>
  <c r="AJ16" i="4"/>
  <c r="AL16" i="4"/>
  <c r="AI16" i="4"/>
  <c r="AK15" i="4"/>
  <c r="AJ15" i="4"/>
  <c r="AL15" i="4"/>
  <c r="AI15" i="4"/>
  <c r="AI4" i="4"/>
  <c r="AJ4" i="4"/>
  <c r="AK4" i="4"/>
  <c r="AL4" i="4"/>
  <c r="AI5" i="4"/>
  <c r="AJ5" i="4"/>
  <c r="AK5" i="4"/>
  <c r="AL5" i="4"/>
  <c r="AI6" i="4"/>
  <c r="AJ6" i="4"/>
  <c r="AK6" i="4"/>
  <c r="AL6" i="4"/>
  <c r="AI7" i="4"/>
  <c r="AJ7" i="4"/>
  <c r="AK7" i="4"/>
  <c r="AL7" i="4"/>
  <c r="AI8" i="4"/>
  <c r="AJ8" i="4"/>
  <c r="AK8" i="4"/>
  <c r="AL8" i="4"/>
  <c r="AI9" i="4"/>
  <c r="AJ9" i="4"/>
  <c r="AK9" i="4"/>
  <c r="AL9" i="4"/>
  <c r="AI10" i="4"/>
  <c r="AJ10" i="4"/>
  <c r="AK10" i="4"/>
  <c r="AL10" i="4"/>
  <c r="AI11" i="4"/>
  <c r="AJ11" i="4"/>
  <c r="AK11" i="4"/>
  <c r="AL11" i="4"/>
  <c r="AI12" i="4"/>
  <c r="AJ12" i="4"/>
  <c r="AK12" i="4"/>
  <c r="AL12" i="4"/>
  <c r="AK3" i="4"/>
  <c r="AJ3" i="4"/>
  <c r="AL3" i="4"/>
  <c r="AI3" i="4"/>
  <c r="H3" i="4"/>
  <c r="J3" i="4"/>
  <c r="H22" i="4"/>
  <c r="J22" i="4"/>
  <c r="H21" i="4"/>
  <c r="J21" i="4"/>
  <c r="H20" i="4"/>
  <c r="J20" i="4"/>
  <c r="H19" i="4"/>
  <c r="J19" i="4"/>
  <c r="H18" i="4"/>
  <c r="J18" i="4"/>
  <c r="H17" i="4"/>
  <c r="J17" i="4"/>
  <c r="H16" i="4"/>
  <c r="J16" i="4"/>
  <c r="H15" i="4"/>
  <c r="J15" i="4"/>
  <c r="H14" i="4"/>
  <c r="J14" i="4"/>
  <c r="H13" i="4"/>
  <c r="J13" i="4"/>
  <c r="H12" i="4"/>
  <c r="J12" i="4"/>
  <c r="H11" i="4"/>
  <c r="J11" i="4"/>
  <c r="H10" i="4"/>
  <c r="J10" i="4"/>
  <c r="H9" i="4"/>
  <c r="J9" i="4"/>
  <c r="H8" i="4"/>
  <c r="J8" i="4"/>
  <c r="H7" i="4"/>
  <c r="J7" i="4"/>
  <c r="H6" i="4"/>
  <c r="J6" i="4"/>
  <c r="H5" i="4"/>
  <c r="J5" i="4"/>
  <c r="H4" i="4"/>
  <c r="J4" i="4"/>
  <c r="C20" i="8"/>
  <c r="C10" i="8"/>
</calcChain>
</file>

<file path=xl/sharedStrings.xml><?xml version="1.0" encoding="utf-8"?>
<sst xmlns="http://schemas.openxmlformats.org/spreadsheetml/2006/main" count="4385" uniqueCount="672">
  <si>
    <t>2 Count of ncontent</t>
  </si>
  <si>
    <t>Count of pcontent</t>
  </si>
  <si>
    <t>29 Average of drsratio</t>
  </si>
  <si>
    <t>64 Average of dshoot</t>
  </si>
  <si>
    <t>45 Total</t>
  </si>
  <si>
    <t>Average of stol%</t>
  </si>
  <si>
    <t>StdDev of stol%</t>
  </si>
  <si>
    <t>days</t>
    <phoneticPr fontId="3" type="noConversion"/>
  </si>
  <si>
    <t>se</t>
    <phoneticPr fontId="3" type="noConversion"/>
  </si>
  <si>
    <t>O</t>
    <phoneticPr fontId="3" type="noConversion"/>
  </si>
  <si>
    <t>ON</t>
    <phoneticPr fontId="3" type="noConversion"/>
  </si>
  <si>
    <t>stol%</t>
    <phoneticPr fontId="3" type="noConversion"/>
  </si>
  <si>
    <t>excluded data</t>
    <phoneticPr fontId="3" type="noConversion"/>
  </si>
  <si>
    <t>excluded</t>
    <phoneticPr fontId="3" type="noConversion"/>
  </si>
  <si>
    <t>Average of stol/ind</t>
  </si>
  <si>
    <t>64 Average of stol/ind</t>
  </si>
  <si>
    <t>2 Average of stol/ind</t>
  </si>
  <si>
    <t>Total Average of stol/ind</t>
  </si>
  <si>
    <t>Average of aroot/ind</t>
  </si>
  <si>
    <t>64 Average of aroot/ind</t>
  </si>
  <si>
    <t>Average of pcontent</t>
  </si>
  <si>
    <t>O Average of pcontent</t>
  </si>
  <si>
    <t>OA Average of pcontent</t>
  </si>
  <si>
    <t>SA Average of pcontent</t>
  </si>
  <si>
    <t>101 Average of pcontent</t>
  </si>
  <si>
    <t>1 Average of pcontent</t>
  </si>
  <si>
    <t>ON Average of pcontent</t>
  </si>
  <si>
    <t>S Average of pcontent</t>
  </si>
  <si>
    <t>64 Average of pcontent</t>
  </si>
  <si>
    <t>2 Average of pcontent</t>
  </si>
  <si>
    <t>Average of n:p</t>
  </si>
  <si>
    <t>O Average of n:p</t>
  </si>
  <si>
    <t>OA Average of n:p</t>
  </si>
  <si>
    <t>SA Average of n:p</t>
  </si>
  <si>
    <t>101 Average of n:p</t>
  </si>
  <si>
    <t>1 Average of n:p</t>
  </si>
  <si>
    <t>ON Average of n:p</t>
  </si>
  <si>
    <t>S Average of n:p</t>
  </si>
  <si>
    <t>64 Average of n:p</t>
  </si>
  <si>
    <t>2 Average of n:p</t>
  </si>
  <si>
    <t>StdDev of n%</t>
  </si>
  <si>
    <t>O StdDev of n%</t>
  </si>
  <si>
    <t>OA StdDev of n%</t>
  </si>
  <si>
    <t>101 Average of totn</t>
  </si>
  <si>
    <t>2 Average of totn</t>
  </si>
  <si>
    <t>R</t>
    <phoneticPr fontId="3" type="noConversion"/>
  </si>
  <si>
    <t>ON StdDev of n:p</t>
  </si>
  <si>
    <t>2 Average of aroot/ind</t>
  </si>
  <si>
    <t>Total Average of aroot/ind</t>
  </si>
  <si>
    <t>Average of aroot/stol</t>
  </si>
  <si>
    <t>64 Average of aroot/stol</t>
  </si>
  <si>
    <t>2 Average of aroot/stol</t>
  </si>
  <si>
    <t>Total Average of aroot/stol</t>
  </si>
  <si>
    <t>Average of stol/dshoot</t>
  </si>
  <si>
    <t>64 Average of stol/dshoot</t>
  </si>
  <si>
    <t>2 Average of stol/dshoot</t>
  </si>
  <si>
    <t>Total Average of stol/dshoot</t>
  </si>
  <si>
    <t>Average of stol/dtot</t>
  </si>
  <si>
    <t>64 Average of stol/dtot</t>
  </si>
  <si>
    <t>2 Average of stol/dtot</t>
  </si>
  <si>
    <t>Total Average of stol/dtot</t>
  </si>
  <si>
    <t>Average of aroot/dshoot</t>
  </si>
  <si>
    <t>64 Average of aroot/dshoot</t>
  </si>
  <si>
    <t>2 Average of aroot/dshoot</t>
  </si>
  <si>
    <t>Total Average of aroot/dshoot</t>
  </si>
  <si>
    <t>Average of aroot/dtot</t>
  </si>
  <si>
    <t>64 Average of aroot/dtot</t>
  </si>
  <si>
    <t>2 Average of aroot/dtot</t>
  </si>
  <si>
    <t>Total Average of aroot/dtot</t>
  </si>
  <si>
    <t>data</t>
    <phoneticPr fontId="3" type="noConversion"/>
  </si>
  <si>
    <t>avg</t>
    <phoneticPr fontId="3" type="noConversion"/>
  </si>
  <si>
    <t>count</t>
    <phoneticPr fontId="3" type="noConversion"/>
  </si>
  <si>
    <t>stdev</t>
    <phoneticPr fontId="3" type="noConversion"/>
  </si>
  <si>
    <t>se</t>
    <phoneticPr fontId="3" type="noConversion"/>
  </si>
  <si>
    <t>O</t>
    <phoneticPr fontId="3" type="noConversion"/>
  </si>
  <si>
    <t>stol/ind</t>
  </si>
  <si>
    <t>stol/ind</t>
    <phoneticPr fontId="3" type="noConversion"/>
  </si>
  <si>
    <t>aroot/ind</t>
  </si>
  <si>
    <t>aroot/ind</t>
    <phoneticPr fontId="3" type="noConversion"/>
  </si>
  <si>
    <t>aroot/stol</t>
  </si>
  <si>
    <t>aroot/stol</t>
    <phoneticPr fontId="3" type="noConversion"/>
  </si>
  <si>
    <t>stol/dshoot</t>
  </si>
  <si>
    <t>ON</t>
  </si>
  <si>
    <t>S</t>
  </si>
  <si>
    <t>cm</t>
    <phoneticPr fontId="3" type="noConversion"/>
  </si>
  <si>
    <t>64 StdDev of n:p</t>
  </si>
  <si>
    <t>2 StdDev of n:p</t>
  </si>
  <si>
    <t>exp</t>
    <phoneticPr fontId="3" type="noConversion"/>
  </si>
  <si>
    <t>days</t>
    <phoneticPr fontId="3" type="noConversion"/>
  </si>
  <si>
    <t>soiltrt</t>
    <phoneticPr fontId="3" type="noConversion"/>
  </si>
  <si>
    <t>pltpart</t>
    <phoneticPr fontId="3" type="noConversion"/>
  </si>
  <si>
    <t>data</t>
    <phoneticPr fontId="3" type="noConversion"/>
  </si>
  <si>
    <t>avg</t>
    <phoneticPr fontId="3" type="noConversion"/>
  </si>
  <si>
    <t>count</t>
    <phoneticPr fontId="3" type="noConversion"/>
  </si>
  <si>
    <t>stdev</t>
    <phoneticPr fontId="3" type="noConversion"/>
  </si>
  <si>
    <t>se</t>
    <phoneticPr fontId="3" type="noConversion"/>
  </si>
  <si>
    <t>R</t>
    <phoneticPr fontId="3" type="noConversion"/>
  </si>
  <si>
    <t>n%</t>
  </si>
  <si>
    <t>n%</t>
    <phoneticPr fontId="3" type="noConversion"/>
  </si>
  <si>
    <t>p%</t>
  </si>
  <si>
    <t>ncontent</t>
  </si>
  <si>
    <t>pcontent</t>
  </si>
  <si>
    <t>O Count of n%</t>
  </si>
  <si>
    <t>O Count of p%</t>
  </si>
  <si>
    <t>OA Count of n%</t>
  </si>
  <si>
    <t>OA Count of p%</t>
  </si>
  <si>
    <t>SA Count of n%</t>
  </si>
  <si>
    <t>SA Count of p%</t>
  </si>
  <si>
    <t>101 Count of n%</t>
  </si>
  <si>
    <t>101 Count of p%</t>
  </si>
  <si>
    <t>1 Count of n%</t>
  </si>
  <si>
    <t>1 Count of p%</t>
  </si>
  <si>
    <t>ON Count of n%</t>
  </si>
  <si>
    <t>ON Count of p%</t>
  </si>
  <si>
    <t>S Count of n%</t>
  </si>
  <si>
    <t>S Count of p%</t>
  </si>
  <si>
    <t>64 Count of n%</t>
  </si>
  <si>
    <t>64 Count of p%</t>
  </si>
  <si>
    <t>2 Count of n%</t>
  </si>
  <si>
    <t>2 Count of p%</t>
  </si>
  <si>
    <t>Count of ncontent</t>
  </si>
  <si>
    <t>O Count of ncontent</t>
  </si>
  <si>
    <t>OA Count of ncontent</t>
  </si>
  <si>
    <t>SA Count of ncontent</t>
  </si>
  <si>
    <t>101 Count of ncontent</t>
  </si>
  <si>
    <t>1 Count of ncontent</t>
  </si>
  <si>
    <t>ON Count of ncontent</t>
  </si>
  <si>
    <t>S Count of ncontent</t>
  </si>
  <si>
    <t>64 Count of ncontent</t>
  </si>
  <si>
    <t>29 Average of dshoot</t>
  </si>
  <si>
    <t>29 Average of droot</t>
  </si>
  <si>
    <t>ON Average of ncontent</t>
  </si>
  <si>
    <t>SA Average of ncontent</t>
  </si>
  <si>
    <t>aroot/dshoot</t>
  </si>
  <si>
    <t>aroot/dshoot</t>
    <phoneticPr fontId="3" type="noConversion"/>
  </si>
  <si>
    <t>aroot/dtot</t>
  </si>
  <si>
    <t>aroot/dtot</t>
    <phoneticPr fontId="3" type="noConversion"/>
  </si>
  <si>
    <t>SA</t>
    <phoneticPr fontId="3" type="noConversion"/>
  </si>
  <si>
    <t>1O</t>
    <phoneticPr fontId="3" type="noConversion"/>
  </si>
  <si>
    <t>3OA</t>
    <phoneticPr fontId="3" type="noConversion"/>
  </si>
  <si>
    <t>2ON</t>
    <phoneticPr fontId="3" type="noConversion"/>
  </si>
  <si>
    <t>4S</t>
    <phoneticPr fontId="3" type="noConversion"/>
  </si>
  <si>
    <t>5SA</t>
    <phoneticPr fontId="3" type="noConversion"/>
  </si>
  <si>
    <t>ON</t>
    <phoneticPr fontId="3" type="noConversion"/>
  </si>
  <si>
    <t>OA</t>
    <phoneticPr fontId="3" type="noConversion"/>
  </si>
  <si>
    <t>3OA</t>
    <phoneticPr fontId="3" type="noConversion"/>
  </si>
  <si>
    <t>2ON</t>
    <phoneticPr fontId="3" type="noConversion"/>
  </si>
  <si>
    <t>4S</t>
    <phoneticPr fontId="3" type="noConversion"/>
  </si>
  <si>
    <t>5SA</t>
    <phoneticPr fontId="3" type="noConversion"/>
  </si>
  <si>
    <t>n:p</t>
  </si>
  <si>
    <t>excluded data</t>
    <phoneticPr fontId="3" type="noConversion"/>
  </si>
  <si>
    <t>excluded</t>
    <phoneticPr fontId="3" type="noConversion"/>
  </si>
  <si>
    <t>p%</t>
    <phoneticPr fontId="3" type="noConversion"/>
  </si>
  <si>
    <t>ncontent</t>
    <phoneticPr fontId="3" type="noConversion"/>
  </si>
  <si>
    <t>pcontent</t>
    <phoneticPr fontId="3" type="noConversion"/>
  </si>
  <si>
    <t>n:p</t>
    <phoneticPr fontId="3" type="noConversion"/>
  </si>
  <si>
    <t>OA</t>
    <phoneticPr fontId="3" type="noConversion"/>
  </si>
  <si>
    <t>SA</t>
    <phoneticPr fontId="3" type="noConversion"/>
  </si>
  <si>
    <t>ON</t>
    <phoneticPr fontId="3" type="noConversion"/>
  </si>
  <si>
    <t>ON</t>
    <phoneticPr fontId="3" type="noConversion"/>
  </si>
  <si>
    <t>SA</t>
    <phoneticPr fontId="3" type="noConversion"/>
  </si>
  <si>
    <t>OA</t>
    <phoneticPr fontId="3" type="noConversion"/>
  </si>
  <si>
    <t>excluded data</t>
    <phoneticPr fontId="3" type="noConversion"/>
  </si>
  <si>
    <t>excluded</t>
    <phoneticPr fontId="3" type="noConversion"/>
  </si>
  <si>
    <t>Count of height</t>
  </si>
  <si>
    <t>3 Total</t>
  </si>
  <si>
    <t>10 Total</t>
  </si>
  <si>
    <t>25 Total</t>
  </si>
  <si>
    <t>Average of height</t>
  </si>
  <si>
    <t>exp</t>
    <phoneticPr fontId="3" type="noConversion"/>
  </si>
  <si>
    <t>days</t>
    <phoneticPr fontId="3" type="noConversion"/>
  </si>
  <si>
    <t>soiltrt</t>
    <phoneticPr fontId="3" type="noConversion"/>
  </si>
  <si>
    <t>data</t>
    <phoneticPr fontId="3" type="noConversion"/>
  </si>
  <si>
    <t>avg</t>
    <phoneticPr fontId="3" type="noConversion"/>
  </si>
  <si>
    <t>count</t>
    <phoneticPr fontId="3" type="noConversion"/>
  </si>
  <si>
    <t>stdev</t>
    <phoneticPr fontId="3" type="noConversion"/>
  </si>
  <si>
    <t>se</t>
    <phoneticPr fontId="3" type="noConversion"/>
  </si>
  <si>
    <t>StdDev of height</t>
  </si>
  <si>
    <t>O</t>
    <phoneticPr fontId="3" type="noConversion"/>
  </si>
  <si>
    <t>OA</t>
    <phoneticPr fontId="3" type="noConversion"/>
  </si>
  <si>
    <t>ON</t>
    <phoneticPr fontId="3" type="noConversion"/>
  </si>
  <si>
    <t>S</t>
    <phoneticPr fontId="3" type="noConversion"/>
  </si>
  <si>
    <t>SA</t>
    <phoneticPr fontId="3" type="noConversion"/>
  </si>
  <si>
    <t>SA StdDev of n%</t>
  </si>
  <si>
    <t>Total StdDev of aroot/dtot</t>
  </si>
  <si>
    <t>S Average of ncontent</t>
  </si>
  <si>
    <t>64 Average of ncontent</t>
  </si>
  <si>
    <t>2 Average of ncontent</t>
  </si>
  <si>
    <t>StdDev of droot</t>
  </si>
  <si>
    <t>44 StdDev of droot</t>
  </si>
  <si>
    <t>1 StdDev of droot</t>
  </si>
  <si>
    <t>29 StdDev of droot</t>
  </si>
  <si>
    <t>64 StdDev of droot</t>
  </si>
  <si>
    <t>101 StdDev of droot</t>
  </si>
  <si>
    <t>2 StdDev of droot</t>
  </si>
  <si>
    <t>StdDev of drsratio</t>
  </si>
  <si>
    <t>44 StdDev of drsratio</t>
  </si>
  <si>
    <t>1 StdDev of drsratio</t>
  </si>
  <si>
    <t>29 StdDev of drsratio</t>
  </si>
  <si>
    <t>64 StdDev of drsratio</t>
  </si>
  <si>
    <t>101 StdDev of drsratio</t>
  </si>
  <si>
    <t>2 StdDev of drsratio</t>
  </si>
  <si>
    <t>exp</t>
    <phoneticPr fontId="3" type="noConversion"/>
  </si>
  <si>
    <t>days</t>
    <phoneticPr fontId="3" type="noConversion"/>
  </si>
  <si>
    <t>data</t>
  </si>
  <si>
    <t>data</t>
    <phoneticPr fontId="3" type="noConversion"/>
  </si>
  <si>
    <t>avg</t>
    <phoneticPr fontId="3" type="noConversion"/>
  </si>
  <si>
    <t>count</t>
    <phoneticPr fontId="3" type="noConversion"/>
  </si>
  <si>
    <t>stdev</t>
    <phoneticPr fontId="3" type="noConversion"/>
  </si>
  <si>
    <t>SA</t>
    <phoneticPr fontId="3" type="noConversion"/>
  </si>
  <si>
    <t>dshoot</t>
  </si>
  <si>
    <t>dshoot</t>
    <phoneticPr fontId="3" type="noConversion"/>
  </si>
  <si>
    <t>droot</t>
  </si>
  <si>
    <t>droot</t>
    <phoneticPr fontId="3" type="noConversion"/>
  </si>
  <si>
    <t>drsratio</t>
  </si>
  <si>
    <t>drsratio</t>
    <phoneticPr fontId="3" type="noConversion"/>
  </si>
  <si>
    <t>Count of totng</t>
  </si>
  <si>
    <t>0 Count of totng</t>
  </si>
  <si>
    <t>29 Count of totng</t>
  </si>
  <si>
    <t>101 Count of totng</t>
  </si>
  <si>
    <t>2 Count of totng</t>
  </si>
  <si>
    <t>Total Count of totng</t>
  </si>
  <si>
    <t>Average of totn</t>
  </si>
  <si>
    <t>0 Average of totn</t>
  </si>
  <si>
    <t>29 Average of totn</t>
  </si>
  <si>
    <t>days</t>
  </si>
  <si>
    <t>soiltrt</t>
  </si>
  <si>
    <t>Total</t>
  </si>
  <si>
    <t>O</t>
  </si>
  <si>
    <t>OA</t>
  </si>
  <si>
    <t>SA</t>
  </si>
  <si>
    <t>S StdDev of n:p</t>
  </si>
  <si>
    <t>1 StdDev of n:p</t>
  </si>
  <si>
    <t>NA</t>
    <phoneticPr fontId="3" type="noConversion"/>
  </si>
  <si>
    <t>Count of stol%</t>
  </si>
  <si>
    <t>1 StdDev of n%</t>
  </si>
  <si>
    <t>ON StdDev of n%</t>
  </si>
  <si>
    <t>S StdDev of n%</t>
  </si>
  <si>
    <t>64 StdDev of n%</t>
  </si>
  <si>
    <t>2 StdDev of n%</t>
  </si>
  <si>
    <t>StdDev of p%</t>
  </si>
  <si>
    <t>O StdDev of p%</t>
  </si>
  <si>
    <t>OA StdDev of p%</t>
  </si>
  <si>
    <t>SA StdDev of p%</t>
  </si>
  <si>
    <t>101 StdDev of p%</t>
  </si>
  <si>
    <t>1 StdDev of p%</t>
  </si>
  <si>
    <t>ON StdDev of p%</t>
  </si>
  <si>
    <t>S StdDev of p%</t>
  </si>
  <si>
    <t>64 StdDev of p%</t>
  </si>
  <si>
    <t>2 StdDev of p%</t>
  </si>
  <si>
    <t>StdDev of ncontent</t>
  </si>
  <si>
    <t>O StdDev of ncontent</t>
  </si>
  <si>
    <t>OA StdDev of ncontent</t>
  </si>
  <si>
    <t>SA StdDev of ncontent</t>
  </si>
  <si>
    <t>101 StdDev of ncontent</t>
  </si>
  <si>
    <t>1 StdDev of ncontent</t>
  </si>
  <si>
    <t>ON StdDev of ncontent</t>
  </si>
  <si>
    <t>S StdDev of ncontent</t>
  </si>
  <si>
    <t>64 StdDev of ncontent</t>
  </si>
  <si>
    <t>2 StdDev of ncontent</t>
  </si>
  <si>
    <t>StdDev of pcontent</t>
  </si>
  <si>
    <t>O StdDev of pcontent</t>
  </si>
  <si>
    <t>OA StdDev of pcontent</t>
  </si>
  <si>
    <t>SA StdDev of pcontent</t>
  </si>
  <si>
    <t>101 StdDev of pcontent</t>
  </si>
  <si>
    <t>1 StdDev of pcontent</t>
  </si>
  <si>
    <t>ON StdDev of pcontent</t>
  </si>
  <si>
    <t>S StdDev of pcontent</t>
  </si>
  <si>
    <t>64 StdDev of pcontent</t>
  </si>
  <si>
    <t>2 StdDev of pcontent</t>
  </si>
  <si>
    <t>StdDev of n:p</t>
  </si>
  <si>
    <t>stol/dshoot</t>
    <phoneticPr fontId="3" type="noConversion"/>
  </si>
  <si>
    <t>64 Average of droot</t>
  </si>
  <si>
    <t>Timeline</t>
    <phoneticPr fontId="3" type="noConversion"/>
  </si>
  <si>
    <t>MBC (Y/N)</t>
    <phoneticPr fontId="3" type="noConversion"/>
  </si>
  <si>
    <t>SA</t>
    <phoneticPr fontId="3" type="noConversion"/>
  </si>
  <si>
    <t>excluded</t>
  </si>
  <si>
    <t>excluded</t>
    <phoneticPr fontId="3" type="noConversion"/>
  </si>
  <si>
    <t>excluded</t>
    <phoneticPr fontId="3" type="noConversion"/>
  </si>
  <si>
    <t>Count of dshoot</t>
  </si>
  <si>
    <t>Data</t>
  </si>
  <si>
    <t>Count of droot</t>
  </si>
  <si>
    <t>44 Count of dshoot</t>
  </si>
  <si>
    <t>44 Count of droot</t>
  </si>
  <si>
    <t>1 Count of dshoot</t>
  </si>
  <si>
    <t>1 Count of droot</t>
  </si>
  <si>
    <t>29 Count of dshoot</t>
  </si>
  <si>
    <t>29 Count of droot</t>
  </si>
  <si>
    <t>64 Count of dshoot</t>
  </si>
  <si>
    <t>64 Count of droot</t>
  </si>
  <si>
    <t>101 Count of dshoot</t>
  </si>
  <si>
    <t>101 Count of droot</t>
  </si>
  <si>
    <t>2 Count of dshoot</t>
  </si>
  <si>
    <t>2 Count of droot</t>
  </si>
  <si>
    <t>Count of drsratio</t>
  </si>
  <si>
    <t>44 Count of drsratio</t>
  </si>
  <si>
    <t>1 Count of drsratio</t>
  </si>
  <si>
    <t>29 Count of drsratio</t>
  </si>
  <si>
    <t>64 Count of drsratio</t>
  </si>
  <si>
    <t>101 Count of drsratio</t>
  </si>
  <si>
    <t>2 Count of drsratio</t>
  </si>
  <si>
    <t>excluded data</t>
    <phoneticPr fontId="3" type="noConversion"/>
  </si>
  <si>
    <t>Average of dshoot</t>
  </si>
  <si>
    <t>Average of droot</t>
  </si>
  <si>
    <t>Average of drsratio</t>
  </si>
  <si>
    <t>44 Average of dshoot</t>
  </si>
  <si>
    <t>44 Average of droot</t>
  </si>
  <si>
    <t>44 Average of drsratio</t>
  </si>
  <si>
    <t>1 Average of dshoot</t>
  </si>
  <si>
    <t>1 Average of droot</t>
  </si>
  <si>
    <t>1 Average of drsratio</t>
  </si>
  <si>
    <t>ncontent</t>
    <phoneticPr fontId="3" type="noConversion"/>
  </si>
  <si>
    <t>pcontent</t>
    <phoneticPr fontId="3" type="noConversion"/>
  </si>
  <si>
    <t>SA</t>
    <phoneticPr fontId="3" type="noConversion"/>
  </si>
  <si>
    <t>height</t>
    <phoneticPr fontId="3" type="noConversion"/>
  </si>
  <si>
    <t>101 Average of ncontent</t>
  </si>
  <si>
    <t>OA</t>
    <phoneticPr fontId="3" type="noConversion"/>
  </si>
  <si>
    <t>ON</t>
    <phoneticPr fontId="3" type="noConversion"/>
  </si>
  <si>
    <t>101 StdDev of n:p</t>
  </si>
  <si>
    <t>stol/dtot</t>
  </si>
  <si>
    <t>stol/dtot</t>
    <phoneticPr fontId="3" type="noConversion"/>
  </si>
  <si>
    <t>OA Count of pcontent</t>
  </si>
  <si>
    <t>SA Count of pcontent</t>
  </si>
  <si>
    <t>101 Count of pcontent</t>
  </si>
  <si>
    <t>1 Count of pcontent</t>
  </si>
  <si>
    <t>ON Count of pcontent</t>
  </si>
  <si>
    <t>S Count of pcontent</t>
  </si>
  <si>
    <t>64 Count of pcontent</t>
  </si>
  <si>
    <t>2 Count of pcontent</t>
  </si>
  <si>
    <t>Count of n:p</t>
  </si>
  <si>
    <t>O Count of n:p</t>
  </si>
  <si>
    <t>OA Count of n:p</t>
  </si>
  <si>
    <t>SA Count of n:p</t>
  </si>
  <si>
    <t>101 Count of n:p</t>
  </si>
  <si>
    <t>1 Count of n:p</t>
  </si>
  <si>
    <t>ON Count of n:p</t>
  </si>
  <si>
    <t>S Count of n:p</t>
  </si>
  <si>
    <t>64 Count of n:p</t>
  </si>
  <si>
    <t>2 Count of n:p</t>
  </si>
  <si>
    <t>Average of n%</t>
  </si>
  <si>
    <t>O Average of n%</t>
  </si>
  <si>
    <t>OA Average of n%</t>
  </si>
  <si>
    <t>SA Average of n%</t>
  </si>
  <si>
    <t>101 Average of n%</t>
  </si>
  <si>
    <t>1 Average of n%</t>
  </si>
  <si>
    <t>ON Average of n%</t>
  </si>
  <si>
    <t>S Average of n%</t>
  </si>
  <si>
    <t>64 Average of n%</t>
  </si>
  <si>
    <t>2 Average of n%</t>
  </si>
  <si>
    <t>Average of p%</t>
  </si>
  <si>
    <t>O Average of p%</t>
  </si>
  <si>
    <t>OA Average of p%</t>
  </si>
  <si>
    <t>SA Average of p%</t>
  </si>
  <si>
    <t>101 Average of p%</t>
  </si>
  <si>
    <t>1 Average of p%</t>
  </si>
  <si>
    <t>ON Average of p%</t>
  </si>
  <si>
    <t>S Average of p%</t>
  </si>
  <si>
    <t>64 Average of p%</t>
  </si>
  <si>
    <t>height</t>
    <phoneticPr fontId="3" type="noConversion"/>
  </si>
  <si>
    <t>2 Total</t>
  </si>
  <si>
    <t>Grand Total</t>
  </si>
  <si>
    <t>64 Count of aroot/dshoot</t>
  </si>
  <si>
    <t>S</t>
    <phoneticPr fontId="3" type="noConversion"/>
  </si>
  <si>
    <t>S</t>
    <phoneticPr fontId="3" type="noConversion"/>
  </si>
  <si>
    <t>drsratio</t>
    <phoneticPr fontId="3" type="noConversion"/>
  </si>
  <si>
    <t>dshoot</t>
    <phoneticPr fontId="3" type="noConversion"/>
  </si>
  <si>
    <t>NA</t>
    <phoneticPr fontId="3" type="noConversion"/>
  </si>
  <si>
    <t>mgN/L</t>
    <phoneticPr fontId="3" type="noConversion"/>
  </si>
  <si>
    <t>ugN/G</t>
    <phoneticPr fontId="3" type="noConversion"/>
  </si>
  <si>
    <t>no</t>
    <phoneticPr fontId="3" type="noConversion"/>
  </si>
  <si>
    <t>nh</t>
    <phoneticPr fontId="3" type="noConversion"/>
  </si>
  <si>
    <t>totn</t>
    <phoneticPr fontId="3" type="noConversion"/>
  </si>
  <si>
    <t>exp</t>
  </si>
  <si>
    <t>days</t>
    <phoneticPr fontId="3" type="noConversion"/>
  </si>
  <si>
    <t>hdate</t>
    <phoneticPr fontId="3" type="noConversion"/>
  </si>
  <si>
    <t>soiltrt</t>
    <phoneticPr fontId="3" type="noConversion"/>
  </si>
  <si>
    <t>anitrt</t>
    <phoneticPr fontId="3" type="noConversion"/>
  </si>
  <si>
    <t>rep</t>
    <phoneticPr fontId="3" type="noConversion"/>
  </si>
  <si>
    <t>amfper</t>
    <phoneticPr fontId="3" type="noConversion"/>
  </si>
  <si>
    <t>exp</t>
    <phoneticPr fontId="3" type="noConversion"/>
  </si>
  <si>
    <t>O</t>
    <phoneticPr fontId="3" type="noConversion"/>
  </si>
  <si>
    <t>OA</t>
    <phoneticPr fontId="3" type="noConversion"/>
  </si>
  <si>
    <t>SA</t>
    <phoneticPr fontId="3" type="noConversion"/>
  </si>
  <si>
    <t>SA</t>
    <phoneticPr fontId="3" type="noConversion"/>
  </si>
  <si>
    <t>ON</t>
    <phoneticPr fontId="3" type="noConversion"/>
  </si>
  <si>
    <t>S</t>
    <phoneticPr fontId="3" type="noConversion"/>
  </si>
  <si>
    <t>C</t>
    <phoneticPr fontId="3" type="noConversion"/>
  </si>
  <si>
    <t>O</t>
    <phoneticPr fontId="3" type="noConversion"/>
  </si>
  <si>
    <t>C</t>
    <phoneticPr fontId="3" type="noConversion"/>
  </si>
  <si>
    <t>S</t>
    <phoneticPr fontId="3" type="noConversion"/>
  </si>
  <si>
    <t>CL</t>
    <phoneticPr fontId="3" type="noConversion"/>
  </si>
  <si>
    <t>O</t>
    <phoneticPr fontId="3" type="noConversion"/>
  </si>
  <si>
    <t>CL</t>
    <phoneticPr fontId="3" type="noConversion"/>
  </si>
  <si>
    <t>CL</t>
    <phoneticPr fontId="3" type="noConversion"/>
  </si>
  <si>
    <t>NM</t>
    <phoneticPr fontId="3" type="noConversion"/>
  </si>
  <si>
    <t>OA</t>
    <phoneticPr fontId="3" type="noConversion"/>
  </si>
  <si>
    <t>SA</t>
    <phoneticPr fontId="3" type="noConversion"/>
  </si>
  <si>
    <t>CL</t>
    <phoneticPr fontId="3" type="noConversion"/>
  </si>
  <si>
    <t>NM</t>
    <phoneticPr fontId="3" type="noConversion"/>
  </si>
  <si>
    <t>NM</t>
    <phoneticPr fontId="3" type="noConversion"/>
  </si>
  <si>
    <t>ON</t>
    <phoneticPr fontId="3" type="noConversion"/>
  </si>
  <si>
    <t>NA</t>
    <phoneticPr fontId="3" type="noConversion"/>
  </si>
  <si>
    <t>rep</t>
    <phoneticPr fontId="3" type="noConversion"/>
  </si>
  <si>
    <t>dshoot</t>
    <phoneticPr fontId="3" type="noConversion"/>
  </si>
  <si>
    <t>droot</t>
    <phoneticPr fontId="3" type="noConversion"/>
  </si>
  <si>
    <t>dtot</t>
    <phoneticPr fontId="3" type="noConversion"/>
  </si>
  <si>
    <t>exp</t>
    <phoneticPr fontId="3" type="noConversion"/>
  </si>
  <si>
    <t>days</t>
    <phoneticPr fontId="3" type="noConversion"/>
  </si>
  <si>
    <t>hdate</t>
    <phoneticPr fontId="3" type="noConversion"/>
  </si>
  <si>
    <t>soiltrt</t>
    <phoneticPr fontId="3" type="noConversion"/>
  </si>
  <si>
    <t>StdDev of aroot/dtot</t>
  </si>
  <si>
    <t>64 StdDev of aroot/dtot</t>
  </si>
  <si>
    <t>2 StdDev of aroot/dtot</t>
  </si>
  <si>
    <t>NA</t>
    <phoneticPr fontId="3" type="noConversion"/>
  </si>
  <si>
    <t>OA Average of ncontent</t>
  </si>
  <si>
    <t>101 StdDev of n%</t>
  </si>
  <si>
    <t>Total Average of totn</t>
  </si>
  <si>
    <t>Average of totng</t>
  </si>
  <si>
    <t>0 Average of totng</t>
  </si>
  <si>
    <t>29 Average of totng</t>
  </si>
  <si>
    <t>101 Average of totng</t>
  </si>
  <si>
    <t>2 Average of totng</t>
  </si>
  <si>
    <t>Total Average of totng</t>
  </si>
  <si>
    <t>Count of totn</t>
  </si>
  <si>
    <t>0 Count of totn</t>
  </si>
  <si>
    <t>29 Count of totn</t>
  </si>
  <si>
    <t>101 Count of totn</t>
  </si>
  <si>
    <t>2 Count of totn</t>
  </si>
  <si>
    <t>Total Count of totn</t>
  </si>
  <si>
    <t>StdDev of totn</t>
  </si>
  <si>
    <t>0 StdDev of totn</t>
  </si>
  <si>
    <t>29 StdDev of totn</t>
  </si>
  <si>
    <t>101 StdDev of totn</t>
  </si>
  <si>
    <t>2 StdDev of totn</t>
  </si>
  <si>
    <t>Total StdDev of totn</t>
  </si>
  <si>
    <t>StdDev of totng</t>
  </si>
  <si>
    <t>0 StdDev of totng</t>
  </si>
  <si>
    <t>29 StdDev of totng</t>
  </si>
  <si>
    <t>101 StdDev of totng</t>
  </si>
  <si>
    <t>2 StdDev of totng</t>
  </si>
  <si>
    <t>Total StdDev of totng</t>
  </si>
  <si>
    <t>exp</t>
    <phoneticPr fontId="3" type="noConversion"/>
  </si>
  <si>
    <t>data</t>
    <phoneticPr fontId="3" type="noConversion"/>
  </si>
  <si>
    <t>ON</t>
    <phoneticPr fontId="3" type="noConversion"/>
  </si>
  <si>
    <t>OA</t>
    <phoneticPr fontId="3" type="noConversion"/>
  </si>
  <si>
    <t>S</t>
    <phoneticPr fontId="3" type="noConversion"/>
  </si>
  <si>
    <t>totn</t>
  </si>
  <si>
    <t>totn</t>
    <phoneticPr fontId="3" type="noConversion"/>
  </si>
  <si>
    <t>totng</t>
  </si>
  <si>
    <t>totng</t>
    <phoneticPr fontId="3" type="noConversion"/>
  </si>
  <si>
    <t>pltpart</t>
  </si>
  <si>
    <t>Count of n%</t>
  </si>
  <si>
    <t>R</t>
  </si>
  <si>
    <t>Count of p%</t>
  </si>
  <si>
    <t>se</t>
  </si>
  <si>
    <t>se</t>
    <phoneticPr fontId="3" type="noConversion"/>
  </si>
  <si>
    <t>O</t>
    <phoneticPr fontId="3" type="noConversion"/>
  </si>
  <si>
    <t>OA</t>
    <phoneticPr fontId="3" type="noConversion"/>
  </si>
  <si>
    <t>SA</t>
    <phoneticPr fontId="3" type="noConversion"/>
  </si>
  <si>
    <t>O</t>
    <phoneticPr fontId="3" type="noConversion"/>
  </si>
  <si>
    <t>O StdDev of n:p</t>
  </si>
  <si>
    <t>O Count of pcontent</t>
  </si>
  <si>
    <t>biom</t>
    <phoneticPr fontId="3" type="noConversion"/>
  </si>
  <si>
    <t>reseeded in phytotron</t>
  </si>
  <si>
    <t>all</t>
    <phoneticPr fontId="3" type="noConversion"/>
  </si>
  <si>
    <t>germination</t>
  </si>
  <si>
    <t>photos</t>
  </si>
  <si>
    <t>Y</t>
    <phoneticPr fontId="3" type="noConversion"/>
  </si>
  <si>
    <t>all</t>
    <phoneticPr fontId="3" type="noConversion"/>
  </si>
  <si>
    <t>harvest #1</t>
  </si>
  <si>
    <t>all (pre-fauna trt)</t>
    <phoneticPr fontId="3" type="noConversion"/>
  </si>
  <si>
    <t>N</t>
    <phoneticPr fontId="3" type="noConversion"/>
  </si>
  <si>
    <t>photos; Hoagland sol'n added</t>
  </si>
  <si>
    <t>all</t>
    <phoneticPr fontId="3" type="noConversion"/>
  </si>
  <si>
    <t>photos</t>
    <phoneticPr fontId="3" type="noConversion"/>
  </si>
  <si>
    <t>fauna addition</t>
  </si>
  <si>
    <t>N15 application</t>
  </si>
  <si>
    <t>harvest #2</t>
  </si>
  <si>
    <t>seeds planted in phytotron</t>
  </si>
  <si>
    <t>height measurement 1</t>
  </si>
  <si>
    <t>height measurement 2</t>
  </si>
  <si>
    <t>height measurement 3</t>
  </si>
  <si>
    <t>1,2,3</t>
    <phoneticPr fontId="3" type="noConversion"/>
  </si>
  <si>
    <t>photos</t>
    <phoneticPr fontId="3" type="noConversion"/>
  </si>
  <si>
    <t>photos;stolon eval</t>
    <phoneticPr fontId="3" type="noConversion"/>
  </si>
  <si>
    <t>4 thru 9</t>
    <phoneticPr fontId="3" type="noConversion"/>
  </si>
  <si>
    <t>harvest #2; stolon count</t>
    <phoneticPr fontId="3" type="noConversion"/>
  </si>
  <si>
    <t>4,5,6</t>
    <phoneticPr fontId="3" type="noConversion"/>
  </si>
  <si>
    <t>harvest #3</t>
  </si>
  <si>
    <t>7,8,9</t>
    <phoneticPr fontId="3" type="noConversion"/>
  </si>
  <si>
    <t>Control</t>
    <phoneticPr fontId="3" type="noConversion"/>
  </si>
  <si>
    <t>anitrt</t>
    <phoneticPr fontId="3" type="noConversion"/>
  </si>
  <si>
    <t>rootpen</t>
    <phoneticPr fontId="3" type="noConversion"/>
  </si>
  <si>
    <t>n%</t>
    <phoneticPr fontId="3" type="noConversion"/>
  </si>
  <si>
    <t>p%</t>
    <phoneticPr fontId="3" type="noConversion"/>
  </si>
  <si>
    <t>NA</t>
    <phoneticPr fontId="3" type="noConversion"/>
  </si>
  <si>
    <t>n:p</t>
    <phoneticPr fontId="3" type="noConversion"/>
  </si>
  <si>
    <t>Control</t>
    <phoneticPr fontId="3" type="noConversion"/>
  </si>
  <si>
    <t>CL</t>
    <phoneticPr fontId="3" type="noConversion"/>
  </si>
  <si>
    <t>dshoot</t>
    <phoneticPr fontId="3" type="noConversion"/>
  </si>
  <si>
    <t>droot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</si>
  <si>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</si>
  <si>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</si>
  <si>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</si>
  <si>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Count of aroot/dshoot</t>
  </si>
  <si>
    <t>1 Average of ncontent</t>
  </si>
  <si>
    <t>SA</t>
    <phoneticPr fontId="3" type="noConversion"/>
  </si>
  <si>
    <t>SA</t>
    <phoneticPr fontId="3" type="noConversion"/>
  </si>
  <si>
    <t>SA StdDev of n:p</t>
  </si>
  <si>
    <t>64 Average of drsratio</t>
  </si>
  <si>
    <t>101 Average of dshoot</t>
  </si>
  <si>
    <t>101 Average of droot</t>
  </si>
  <si>
    <t>101 Average of drsratio</t>
  </si>
  <si>
    <t>2 Average of dshoot</t>
  </si>
  <si>
    <t>2 Average of droot</t>
  </si>
  <si>
    <t>2 Average of drsratio</t>
  </si>
  <si>
    <t>StdDev of dshoot</t>
  </si>
  <si>
    <t>44 StdDev of dshoot</t>
  </si>
  <si>
    <t>1 StdDev of dshoot</t>
  </si>
  <si>
    <t>29 StdDev of dshoot</t>
  </si>
  <si>
    <t>64 StdDev of dshoot</t>
  </si>
  <si>
    <t>101 StdDev of dshoot</t>
  </si>
  <si>
    <t>2 StdDev of dshoot</t>
  </si>
  <si>
    <t>OA</t>
    <phoneticPr fontId="3" type="noConversion"/>
  </si>
  <si>
    <t>O</t>
    <phoneticPr fontId="3" type="noConversion"/>
  </si>
  <si>
    <t>ON</t>
    <phoneticPr fontId="3" type="noConversion"/>
  </si>
  <si>
    <t>S</t>
    <phoneticPr fontId="3" type="noConversion"/>
  </si>
  <si>
    <t>SA</t>
    <phoneticPr fontId="3" type="noConversion"/>
  </si>
  <si>
    <t>OA</t>
    <phoneticPr fontId="3" type="noConversion"/>
  </si>
  <si>
    <t>OA</t>
    <phoneticPr fontId="3" type="noConversion"/>
  </si>
  <si>
    <t>ON</t>
    <phoneticPr fontId="3" type="noConversion"/>
  </si>
  <si>
    <t>S</t>
    <phoneticPr fontId="3" type="noConversion"/>
  </si>
  <si>
    <t>dsoilwt</t>
    <phoneticPr fontId="3" type="noConversion"/>
  </si>
  <si>
    <t>g</t>
    <phoneticPr fontId="3" type="noConversion"/>
  </si>
  <si>
    <t>totng</t>
    <phoneticPr fontId="6" type="noConversion"/>
  </si>
  <si>
    <t>pltpart</t>
    <phoneticPr fontId="3" type="noConversion"/>
  </si>
  <si>
    <t>R</t>
    <phoneticPr fontId="3" type="noConversion"/>
  </si>
  <si>
    <t>OA</t>
    <phoneticPr fontId="3" type="noConversion"/>
  </si>
  <si>
    <t>SA</t>
    <phoneticPr fontId="3" type="noConversion"/>
  </si>
  <si>
    <t>SA</t>
    <phoneticPr fontId="3" type="noConversion"/>
  </si>
  <si>
    <t>SA</t>
    <phoneticPr fontId="3" type="noConversion"/>
  </si>
  <si>
    <t>CL</t>
    <phoneticPr fontId="3" type="noConversion"/>
  </si>
  <si>
    <t>SA</t>
    <phoneticPr fontId="3" type="noConversion"/>
  </si>
  <si>
    <t>CL</t>
    <phoneticPr fontId="3" type="noConversion"/>
  </si>
  <si>
    <t>SA</t>
    <phoneticPr fontId="3" type="noConversion"/>
  </si>
  <si>
    <t>O</t>
    <phoneticPr fontId="3" type="noConversion"/>
  </si>
  <si>
    <t>OA</t>
    <phoneticPr fontId="3" type="noConversion"/>
  </si>
  <si>
    <t>OA</t>
    <phoneticPr fontId="3" type="noConversion"/>
  </si>
  <si>
    <t>ON</t>
    <phoneticPr fontId="3" type="noConversion"/>
  </si>
  <si>
    <t>ON</t>
    <phoneticPr fontId="3" type="noConversion"/>
  </si>
  <si>
    <t>O</t>
    <phoneticPr fontId="3" type="noConversion"/>
  </si>
  <si>
    <t>OA</t>
    <phoneticPr fontId="3" type="noConversion"/>
  </si>
  <si>
    <t>ON</t>
    <phoneticPr fontId="3" type="noConversion"/>
  </si>
  <si>
    <t>ON</t>
    <phoneticPr fontId="3" type="noConversion"/>
  </si>
  <si>
    <t>S</t>
    <phoneticPr fontId="3" type="noConversion"/>
  </si>
  <si>
    <t>S</t>
    <phoneticPr fontId="3" type="noConversion"/>
  </si>
  <si>
    <t>2 Average of p%</t>
  </si>
  <si>
    <t>Average of ncontent</t>
  </si>
  <si>
    <t>2 Count of aroot/dshoot</t>
  </si>
  <si>
    <t>Total Count of aroot/dshoot</t>
  </si>
  <si>
    <t>Count of aroot/dtot</t>
  </si>
  <si>
    <t>64 Count of aroot/dtot</t>
  </si>
  <si>
    <t>2 Count of aroot/dtot</t>
  </si>
  <si>
    <t>Total Count of aroot/dtot</t>
  </si>
  <si>
    <t>StdDev of stol/ind</t>
  </si>
  <si>
    <t>64 StdDev of stol/ind</t>
  </si>
  <si>
    <t>2 StdDev of stol/ind</t>
  </si>
  <si>
    <t>Total StdDev of stol/ind</t>
  </si>
  <si>
    <t>StdDev of aroot/ind</t>
  </si>
  <si>
    <t>64 StdDev of aroot/ind</t>
  </si>
  <si>
    <t>2 StdDev of aroot/ind</t>
  </si>
  <si>
    <t>Total StdDev of aroot/ind</t>
  </si>
  <si>
    <t>StdDev of aroot/stol</t>
  </si>
  <si>
    <t>64 StdDev of aroot/stol</t>
  </si>
  <si>
    <t>2 StdDev of aroot/stol</t>
  </si>
  <si>
    <t>Total StdDev of aroot/stol</t>
  </si>
  <si>
    <t>StdDev of stol/dshoot</t>
  </si>
  <si>
    <t>64 StdDev of stol/dshoot</t>
  </si>
  <si>
    <t>2 StdDev of stol/dshoot</t>
  </si>
  <si>
    <t>Total StdDev of stol/dshoot</t>
  </si>
  <si>
    <t>StdDev of stol/dtot</t>
  </si>
  <si>
    <t>64 StdDev of stol/dtot</t>
  </si>
  <si>
    <t>2 StdDev of stol/dtot</t>
  </si>
  <si>
    <t>Total StdDev of stol/dtot</t>
  </si>
  <si>
    <t>StdDev of aroot/dshoot</t>
  </si>
  <si>
    <t>64 StdDev of aroot/dshoot</t>
  </si>
  <si>
    <t>2 StdDev of aroot/dshoot</t>
  </si>
  <si>
    <t>Total StdDev of aroot/dshoot</t>
  </si>
  <si>
    <t>S</t>
    <phoneticPr fontId="3" type="noConversion"/>
  </si>
  <si>
    <t>SA</t>
    <phoneticPr fontId="3" type="noConversion"/>
  </si>
  <si>
    <t>O Average of ncontent</t>
  </si>
  <si>
    <t>Average of amfper</t>
  </si>
  <si>
    <t>Count of amfper</t>
  </si>
  <si>
    <t>StdDev of amfper</t>
  </si>
  <si>
    <t>exp</t>
    <phoneticPr fontId="3" type="noConversion"/>
  </si>
  <si>
    <t>days</t>
    <phoneticPr fontId="3" type="noConversion"/>
  </si>
  <si>
    <t>soiltrt</t>
    <phoneticPr fontId="3" type="noConversion"/>
  </si>
  <si>
    <t>avg</t>
  </si>
  <si>
    <t>avg</t>
    <phoneticPr fontId="3" type="noConversion"/>
  </si>
  <si>
    <t>amf%col</t>
  </si>
  <si>
    <t>amf%col</t>
    <phoneticPr fontId="3" type="noConversion"/>
  </si>
  <si>
    <t>count</t>
  </si>
  <si>
    <t>count</t>
    <phoneticPr fontId="3" type="noConversion"/>
  </si>
  <si>
    <t>stdev</t>
  </si>
  <si>
    <t>stdev</t>
    <phoneticPr fontId="3" type="noConversion"/>
  </si>
  <si>
    <t>OA</t>
    <phoneticPr fontId="3" type="noConversion"/>
  </si>
  <si>
    <t>OA</t>
    <phoneticPr fontId="3" type="noConversion"/>
  </si>
  <si>
    <t>ON</t>
    <phoneticPr fontId="3" type="noConversion"/>
  </si>
  <si>
    <t>ON</t>
    <phoneticPr fontId="3" type="noConversion"/>
  </si>
  <si>
    <t>S</t>
    <phoneticPr fontId="3" type="noConversion"/>
  </si>
  <si>
    <t>O</t>
    <phoneticPr fontId="3" type="noConversion"/>
  </si>
  <si>
    <t>ON</t>
    <phoneticPr fontId="3" type="noConversion"/>
  </si>
  <si>
    <t>stol%</t>
    <phoneticPr fontId="3" type="noConversion"/>
  </si>
  <si>
    <t>stol/ind</t>
    <phoneticPr fontId="3" type="noConversion"/>
  </si>
  <si>
    <t>aroot/ind</t>
    <phoneticPr fontId="3" type="noConversion"/>
  </si>
  <si>
    <t>aroot/stol</t>
    <phoneticPr fontId="3" type="noConversion"/>
  </si>
  <si>
    <t>stol/dtot</t>
    <phoneticPr fontId="3" type="noConversion"/>
  </si>
  <si>
    <t>aroot/dtot</t>
    <phoneticPr fontId="3" type="noConversion"/>
  </si>
  <si>
    <t>stol/dshoot</t>
    <phoneticPr fontId="3" type="noConversion"/>
  </si>
  <si>
    <t>aroot/dshoot</t>
    <phoneticPr fontId="3" type="noConversion"/>
  </si>
  <si>
    <t>stol/pot</t>
    <phoneticPr fontId="3" type="noConversion"/>
  </si>
  <si>
    <t>aroot/pot</t>
    <phoneticPr fontId="3" type="noConversion"/>
  </si>
  <si>
    <t>Fresh shoot biom (Y/N)</t>
    <phoneticPr fontId="3" type="noConversion"/>
  </si>
  <si>
    <t>Fresh root biom (Y/N)</t>
    <phoneticPr fontId="3" type="noConversion"/>
  </si>
  <si>
    <t>Dry shoot biom (Y/N)</t>
    <phoneticPr fontId="3" type="noConversion"/>
  </si>
  <si>
    <t>Dry root biom (Y/N)</t>
    <phoneticPr fontId="3" type="noConversion"/>
  </si>
  <si>
    <t>Roots stained for AMF? (Y/N)</t>
    <phoneticPr fontId="3" type="noConversion"/>
  </si>
  <si>
    <t>Stolons and aerial roots counted? (Y/N)</t>
    <phoneticPr fontId="3" type="noConversion"/>
  </si>
  <si>
    <t>Photos (Y/N)</t>
    <phoneticPr fontId="3" type="noConversion"/>
  </si>
  <si>
    <t>Height eval? (Y/N)</t>
    <phoneticPr fontId="3" type="noConversion"/>
  </si>
  <si>
    <t>Plant N &amp; P Content (Y/N)</t>
    <phoneticPr fontId="3" type="noConversion"/>
  </si>
  <si>
    <t>Soil N (Y/N)</t>
    <phoneticPr fontId="3" type="noConversion"/>
  </si>
  <si>
    <t>ON</t>
    <phoneticPr fontId="3" type="noConversion"/>
  </si>
  <si>
    <t>S</t>
    <phoneticPr fontId="3" type="noConversion"/>
  </si>
  <si>
    <t>OA StdDev of n:p</t>
  </si>
  <si>
    <t>amf</t>
    <phoneticPr fontId="3" type="noConversion"/>
  </si>
  <si>
    <t>morph</t>
    <phoneticPr fontId="3" type="noConversion"/>
  </si>
  <si>
    <t>chem</t>
    <phoneticPr fontId="3" type="noConversion"/>
  </si>
  <si>
    <t>Exp (#1/2)</t>
    <phoneticPr fontId="3" type="noConversion"/>
  </si>
  <si>
    <t>Date</t>
  </si>
  <si>
    <t>Julian Date</t>
  </si>
  <si>
    <t>Event</t>
  </si>
  <si>
    <t>Reps Eval</t>
    <phoneticPr fontId="3" type="noConversion"/>
  </si>
  <si>
    <t xml:space="preserve">Julian Date from seed </t>
  </si>
  <si>
    <t xml:space="preserve">Julian Date from germination (Days of plant growth) </t>
    <phoneticPr fontId="3" type="noConversion"/>
  </si>
  <si>
    <t>O</t>
    <phoneticPr fontId="3" type="noConversion"/>
  </si>
  <si>
    <t>ON</t>
    <phoneticPr fontId="3" type="noConversion"/>
  </si>
  <si>
    <t>OA</t>
    <phoneticPr fontId="3" type="noConversion"/>
  </si>
  <si>
    <t>S</t>
    <phoneticPr fontId="3" type="noConversion"/>
  </si>
  <si>
    <t>SA</t>
    <phoneticPr fontId="3" type="noConversion"/>
  </si>
  <si>
    <t>height</t>
  </si>
  <si>
    <t>stol%</t>
  </si>
  <si>
    <t>Count of stol/ind</t>
  </si>
  <si>
    <t>64 Count of stol/ind</t>
  </si>
  <si>
    <t>2 Count of stol/ind</t>
  </si>
  <si>
    <t>Total Count of stol/ind</t>
  </si>
  <si>
    <t>Count of aroot/ind</t>
  </si>
  <si>
    <t>64 Count of aroot/ind</t>
  </si>
  <si>
    <t>2 Count of aroot/ind</t>
  </si>
  <si>
    <t>Total Count of aroot/ind</t>
  </si>
  <si>
    <t>Count of aroot/stol</t>
  </si>
  <si>
    <t>64 Count of aroot/stol</t>
  </si>
  <si>
    <t>2 Count of aroot/stol</t>
  </si>
  <si>
    <t>Total Count of aroot/stol</t>
  </si>
  <si>
    <t>Count of stol/dshoot</t>
  </si>
  <si>
    <t>64 Count of stol/dshoot</t>
  </si>
  <si>
    <t>2 Count of stol/dshoot</t>
  </si>
  <si>
    <t>Total Count of stol/dshoot</t>
  </si>
  <si>
    <t>Count of stol/dtot</t>
  </si>
  <si>
    <t>64 Count of stol/dtot</t>
  </si>
  <si>
    <t>2 Count of stol/dtot</t>
  </si>
  <si>
    <t>Total Count of stol/dtot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</si>
</sst>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2"/>
      <name val="Arial"/>
    </font>
    <font>
      <sz val="12"/>
      <color indexed="10"/>
      <name val="Arial"/>
    </font>
    <font>
      <sz val="10"/>
      <name val="Arial"/>
    </font>
    <font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2" fillId="0" borderId="0"/>
  </cellStyleXfs>
  <cellXfs count="54">
    <xf numFmtId="0" fontId="0" fillId="0" borderId="0" xfId="0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/>
    <xf numFmtId="14" fontId="4" fillId="0" borderId="0" xfId="0" applyNumberFormat="1" applyFont="1" applyBorder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2" fontId="4" fillId="0" borderId="0" xfId="0" applyNumberFormat="1" applyFont="1" applyFill="1" applyBorder="1" applyAlignment="1"/>
    <xf numFmtId="14" fontId="4" fillId="0" borderId="0" xfId="0" applyNumberFormat="1" applyFont="1" applyFill="1" applyBorder="1" applyAlignment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4" fillId="0" borderId="0" xfId="1" applyFont="1" applyBorder="1" applyAlignment="1"/>
    <xf numFmtId="0" fontId="4" fillId="0" borderId="0" xfId="1" applyFont="1" applyFill="1" applyBorder="1" applyAlignment="1"/>
    <xf numFmtId="14" fontId="5" fillId="0" borderId="0" xfId="0" applyNumberFormat="1" applyFont="1" applyFill="1" applyBorder="1" applyAlignment="1"/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4" fontId="4" fillId="0" borderId="0" xfId="2" applyNumberFormat="1" applyFont="1" applyFill="1" applyBorder="1"/>
    <xf numFmtId="0" fontId="7" fillId="0" borderId="0" xfId="0" applyFont="1" applyFill="1" applyBorder="1" applyAlignment="1">
      <alignment wrapText="1"/>
    </xf>
    <xf numFmtId="2" fontId="7" fillId="0" borderId="0" xfId="0" applyNumberFormat="1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0" fontId="4" fillId="0" borderId="0" xfId="0" applyFont="1" applyBorder="1" applyAlignment="1">
      <alignment horizontal="right"/>
    </xf>
    <xf numFmtId="2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4" fillId="0" borderId="0" xfId="0" applyFont="1" applyBorder="1" applyAlignment="1">
      <alignment wrapText="1"/>
    </xf>
    <xf numFmtId="0" fontId="4" fillId="2" borderId="0" xfId="0" applyFont="1" applyFill="1" applyBorder="1"/>
    <xf numFmtId="16" fontId="4" fillId="0" borderId="0" xfId="0" applyNumberFormat="1" applyFont="1" applyBorder="1"/>
    <xf numFmtId="0" fontId="4" fillId="0" borderId="0" xfId="3" applyFont="1" applyFill="1" applyBorder="1"/>
    <xf numFmtId="0" fontId="0" fillId="0" borderId="3" xfId="0" applyBorder="1"/>
    <xf numFmtId="0" fontId="0" fillId="0" borderId="2" xfId="0" applyBorder="1"/>
    <xf numFmtId="0" fontId="0" fillId="0" borderId="4" xfId="0" pivotButton="1" applyBorder="1"/>
    <xf numFmtId="0" fontId="0" fillId="0" borderId="1" xfId="0" applyBorder="1"/>
    <xf numFmtId="0" fontId="0" fillId="0" borderId="6" xfId="0" applyBorder="1"/>
    <xf numFmtId="0" fontId="0" fillId="0" borderId="3" xfId="0" applyNumberFormat="1" applyBorder="1"/>
    <xf numFmtId="0" fontId="0" fillId="0" borderId="5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NumberFormat="1" applyBorder="1"/>
    <xf numFmtId="14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Fill="1" applyBorder="1" applyAlignment="1"/>
    <xf numFmtId="0" fontId="5" fillId="0" borderId="0" xfId="3" applyFont="1" applyFill="1" applyBorder="1"/>
    <xf numFmtId="0" fontId="5" fillId="0" borderId="0" xfId="0" applyFont="1"/>
    <xf numFmtId="0" fontId="4" fillId="0" borderId="0" xfId="0" applyFont="1"/>
    <xf numFmtId="0" fontId="0" fillId="0" borderId="6" xfId="0" applyFill="1" applyBorder="1"/>
    <xf numFmtId="0" fontId="1" fillId="0" borderId="0" xfId="0" applyFont="1"/>
    <xf numFmtId="0" fontId="0" fillId="0" borderId="1" xfId="0" pivotButton="1" applyBorder="1"/>
  </cellXfs>
  <cellStyles count="4">
    <cellStyle name="Normal" xfId="0" builtinId="0"/>
    <cellStyle name="Normal_JSG 2008 Biomass Aug12.xls" xfId="3"/>
    <cellStyle name="Normal_JSG N data (from Cong).xls" xfId="2"/>
    <cellStyle name="Normal_JSG Results.xls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6.xml"/><Relationship Id="rId21" Type="http://schemas.openxmlformats.org/officeDocument/2006/relationships/pivotCacheDefinition" Target="pivotCache/pivotCacheDefinition7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44 days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'AMF graphs'!$G$3:$G$5</c:f>
                <c:numCache>
                  <c:formatCode>General</c:formatCode>
                  <c:ptCount val="3"/>
                  <c:pt idx="0">
                    <c:v>2.664992645297684</c:v>
                  </c:pt>
                  <c:pt idx="1">
                    <c:v>2.678766211919105</c:v>
                  </c:pt>
                  <c:pt idx="2">
                    <c:v>3.878734295304798</c:v>
                  </c:pt>
                </c:numCache>
              </c:numRef>
            </c:plus>
            <c:minus>
              <c:numRef>
                <c:f>'AMF graphs'!$G$3:$G$5</c:f>
                <c:numCache>
                  <c:formatCode>General</c:formatCode>
                  <c:ptCount val="3"/>
                  <c:pt idx="0">
                    <c:v>2.664992645297684</c:v>
                  </c:pt>
                  <c:pt idx="1">
                    <c:v>2.678766211919105</c:v>
                  </c:pt>
                  <c:pt idx="2">
                    <c:v>3.878734295304798</c:v>
                  </c:pt>
                </c:numCache>
              </c:numRef>
            </c:minus>
          </c:errBars>
          <c:cat>
            <c:strRef>
              <c:f>'AMF graphs'!$C$3:$C$5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'AMF graphs'!$D$3:$D$5</c:f>
              <c:numCache>
                <c:formatCode>General</c:formatCode>
                <c:ptCount val="3"/>
                <c:pt idx="0">
                  <c:v>54.42900368436968</c:v>
                </c:pt>
                <c:pt idx="1">
                  <c:v>47.68782694001844</c:v>
                </c:pt>
                <c:pt idx="2">
                  <c:v>33.37135066277996</c:v>
                </c:pt>
              </c:numCache>
            </c:numRef>
          </c:val>
        </c:ser>
        <c:ser>
          <c:idx val="1"/>
          <c:order val="1"/>
          <c:tx>
            <c:v>101 days</c:v>
          </c:tx>
          <c:spPr>
            <a:solidFill>
              <a:srgbClr val="7F7F7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'AMF graphs'!$G$7:$G$9</c:f>
                <c:numCache>
                  <c:formatCode>General</c:formatCode>
                  <c:ptCount val="3"/>
                  <c:pt idx="0">
                    <c:v>1.562854628896887</c:v>
                  </c:pt>
                  <c:pt idx="1">
                    <c:v>1.42799485565475</c:v>
                  </c:pt>
                  <c:pt idx="2">
                    <c:v>2.099075510767412</c:v>
                  </c:pt>
                </c:numCache>
              </c:numRef>
            </c:plus>
            <c:minus>
              <c:numRef>
                <c:f>'AMF graphs'!$G$7:$G$9</c:f>
                <c:numCache>
                  <c:formatCode>General</c:formatCode>
                  <c:ptCount val="3"/>
                  <c:pt idx="0">
                    <c:v>1.562854628896887</c:v>
                  </c:pt>
                  <c:pt idx="1">
                    <c:v>1.42799485565475</c:v>
                  </c:pt>
                  <c:pt idx="2">
                    <c:v>2.099075510767412</c:v>
                  </c:pt>
                </c:numCache>
              </c:numRef>
            </c:minus>
          </c:errBars>
          <c:cat>
            <c:strRef>
              <c:f>'AMF graphs'!$C$3:$C$5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'AMF graphs'!$D$7:$D$9</c:f>
              <c:numCache>
                <c:formatCode>General</c:formatCode>
                <c:ptCount val="3"/>
                <c:pt idx="0">
                  <c:v>65.26881703641118</c:v>
                </c:pt>
                <c:pt idx="1">
                  <c:v>64.26717171262838</c:v>
                </c:pt>
                <c:pt idx="2">
                  <c:v>49.01672845285947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945800"/>
        <c:axId val="2086355784"/>
      </c:barChart>
      <c:catAx>
        <c:axId val="20599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35578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355784"/>
        <c:scaling>
          <c:orientation val="minMax"/>
          <c:max val="110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Percent root colonization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0892572766626"/>
              <c:y val="0.0224790311537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599458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30026644396723"/>
          <c:y val="0.0670288713910761"/>
          <c:w val="0.266912829078183"/>
          <c:h val="0.11225265320095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graphs'!$H$69:$H$73</c:f>
                <c:numCache>
                  <c:formatCode>General</c:formatCode>
                  <c:ptCount val="5"/>
                  <c:pt idx="0">
                    <c:v>0.0517472489875227</c:v>
                  </c:pt>
                  <c:pt idx="1">
                    <c:v>0.220025251076126</c:v>
                  </c:pt>
                  <c:pt idx="2">
                    <c:v>0.147685852779169</c:v>
                  </c:pt>
                  <c:pt idx="3">
                    <c:v>0.481986629597877</c:v>
                  </c:pt>
                  <c:pt idx="4">
                    <c:v>0.474845003951583</c:v>
                  </c:pt>
                </c:numCache>
              </c:numRef>
            </c:plus>
            <c:minus>
              <c:numRef>
                <c:f>'Biomass graphs'!$H$69:$H$73</c:f>
                <c:numCache>
                  <c:formatCode>General</c:formatCode>
                  <c:ptCount val="5"/>
                  <c:pt idx="0">
                    <c:v>0.0517472489875227</c:v>
                  </c:pt>
                  <c:pt idx="1">
                    <c:v>0.220025251076126</c:v>
                  </c:pt>
                  <c:pt idx="2">
                    <c:v>0.147685852779169</c:v>
                  </c:pt>
                  <c:pt idx="3">
                    <c:v>0.481986629597877</c:v>
                  </c:pt>
                  <c:pt idx="4">
                    <c:v>0.474845003951583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graphs'!$E$69:$E$73</c:f>
              <c:numCache>
                <c:formatCode>General</c:formatCode>
                <c:ptCount val="5"/>
                <c:pt idx="0">
                  <c:v>4.986666666666667</c:v>
                </c:pt>
                <c:pt idx="1">
                  <c:v>5.563333333333333</c:v>
                </c:pt>
                <c:pt idx="2">
                  <c:v>4.933333333333333</c:v>
                </c:pt>
                <c:pt idx="3">
                  <c:v>11.18333333333333</c:v>
                </c:pt>
                <c:pt idx="4">
                  <c:v>9.376666666666666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graphs'!$H$59:$H$63</c:f>
                <c:numCache>
                  <c:formatCode>General</c:formatCode>
                  <c:ptCount val="5"/>
                  <c:pt idx="0">
                    <c:v>0.205777657787342</c:v>
                  </c:pt>
                  <c:pt idx="1">
                    <c:v>0.101050042608162</c:v>
                  </c:pt>
                  <c:pt idx="2">
                    <c:v>0.0819213715162967</c:v>
                  </c:pt>
                  <c:pt idx="3">
                    <c:v>0.51964731629571</c:v>
                  </c:pt>
                  <c:pt idx="4">
                    <c:v>0.205020324195757</c:v>
                  </c:pt>
                </c:numCache>
              </c:numRef>
            </c:plus>
            <c:minus>
              <c:numRef>
                <c:f>'Biomass graphs'!$H$59:$H$63</c:f>
                <c:numCache>
                  <c:formatCode>General</c:formatCode>
                  <c:ptCount val="5"/>
                  <c:pt idx="0">
                    <c:v>0.205777657787342</c:v>
                  </c:pt>
                  <c:pt idx="1">
                    <c:v>0.101050042608162</c:v>
                  </c:pt>
                  <c:pt idx="2">
                    <c:v>0.0819213715162967</c:v>
                  </c:pt>
                  <c:pt idx="3">
                    <c:v>0.51964731629571</c:v>
                  </c:pt>
                  <c:pt idx="4">
                    <c:v>0.205020324195757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graphs'!$E$59:$E$63</c:f>
              <c:numCache>
                <c:formatCode>General</c:formatCode>
                <c:ptCount val="5"/>
                <c:pt idx="0">
                  <c:v>1.353333333333333</c:v>
                </c:pt>
                <c:pt idx="1">
                  <c:v>1.313333333333333</c:v>
                </c:pt>
                <c:pt idx="2">
                  <c:v>1.166666666666667</c:v>
                </c:pt>
                <c:pt idx="3">
                  <c:v>2.35</c:v>
                </c:pt>
                <c:pt idx="4">
                  <c:v>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49992"/>
        <c:axId val="2086687768"/>
      </c:barChart>
      <c:catAx>
        <c:axId val="20872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68776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68776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biomass (g)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72499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graphs'!$H$64:$H$68</c:f>
                <c:numCache>
                  <c:formatCode>General</c:formatCode>
                  <c:ptCount val="5"/>
                  <c:pt idx="0">
                    <c:v>0.0425820305130949</c:v>
                  </c:pt>
                  <c:pt idx="1">
                    <c:v>0.0236814997389487</c:v>
                  </c:pt>
                  <c:pt idx="2">
                    <c:v>0.00945317001857492</c:v>
                  </c:pt>
                  <c:pt idx="3">
                    <c:v>0.0412235784138186</c:v>
                  </c:pt>
                  <c:pt idx="4">
                    <c:v>0.0173172317143437</c:v>
                  </c:pt>
                </c:numCache>
              </c:numRef>
            </c:plus>
            <c:minus>
              <c:numRef>
                <c:f>'Biomass graphs'!$H$64:$H$68</c:f>
                <c:numCache>
                  <c:formatCode>General</c:formatCode>
                  <c:ptCount val="5"/>
                  <c:pt idx="0">
                    <c:v>0.0425820305130949</c:v>
                  </c:pt>
                  <c:pt idx="1">
                    <c:v>0.0236814997389487</c:v>
                  </c:pt>
                  <c:pt idx="2">
                    <c:v>0.00945317001857492</c:v>
                  </c:pt>
                  <c:pt idx="3">
                    <c:v>0.0412235784138186</c:v>
                  </c:pt>
                  <c:pt idx="4">
                    <c:v>0.0173172317143437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graphs'!$E$64:$E$68</c:f>
              <c:numCache>
                <c:formatCode>General</c:formatCode>
                <c:ptCount val="5"/>
                <c:pt idx="0">
                  <c:v>0.271708013533966</c:v>
                </c:pt>
                <c:pt idx="1">
                  <c:v>0.237545888682156</c:v>
                </c:pt>
                <c:pt idx="2">
                  <c:v>0.235924593589426</c:v>
                </c:pt>
                <c:pt idx="3">
                  <c:v>0.208593866595058</c:v>
                </c:pt>
                <c:pt idx="4">
                  <c:v>0.151609141597726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86472"/>
        <c:axId val="2087103576"/>
      </c:barChart>
      <c:catAx>
        <c:axId val="208738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710357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710357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Root:shoot ratio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73864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29 days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'Soil N graphs'!$H$14:$H$18</c:f>
                <c:numCache>
                  <c:formatCode>General</c:formatCode>
                  <c:ptCount val="5"/>
                  <c:pt idx="0">
                    <c:v>1.346836057003393</c:v>
                  </c:pt>
                  <c:pt idx="1">
                    <c:v>0.649978956069581</c:v>
                  </c:pt>
                  <c:pt idx="2">
                    <c:v>0.571559697475061</c:v>
                  </c:pt>
                  <c:pt idx="3">
                    <c:v>2.751686181235063</c:v>
                  </c:pt>
                  <c:pt idx="4">
                    <c:v>1.894643005951245</c:v>
                  </c:pt>
                </c:numCache>
              </c:numRef>
            </c:plus>
            <c:minus>
              <c:numRef>
                <c:f>'Soil N graphs'!$H$14:$H$18</c:f>
                <c:numCache>
                  <c:formatCode>General</c:formatCode>
                  <c:ptCount val="5"/>
                  <c:pt idx="0">
                    <c:v>1.346836057003393</c:v>
                  </c:pt>
                  <c:pt idx="1">
                    <c:v>0.649978956069581</c:v>
                  </c:pt>
                  <c:pt idx="2">
                    <c:v>0.571559697475061</c:v>
                  </c:pt>
                  <c:pt idx="3">
                    <c:v>2.751686181235063</c:v>
                  </c:pt>
                  <c:pt idx="4">
                    <c:v>1.894643005951245</c:v>
                  </c:pt>
                </c:numCache>
              </c:numRef>
            </c:minus>
          </c:errBars>
          <c:cat>
            <c:strRef>
              <c:f>'Soil N graphs'!$C$14:$C$18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'Soil N graphs'!$E$14:$E$18</c:f>
              <c:numCache>
                <c:formatCode>General</c:formatCode>
                <c:ptCount val="5"/>
                <c:pt idx="0">
                  <c:v>11.50143333333333</c:v>
                </c:pt>
                <c:pt idx="1">
                  <c:v>12.4401</c:v>
                </c:pt>
                <c:pt idx="2">
                  <c:v>9.127733333333333</c:v>
                </c:pt>
                <c:pt idx="3">
                  <c:v>17.9365</c:v>
                </c:pt>
                <c:pt idx="4">
                  <c:v>15.9935</c:v>
                </c:pt>
              </c:numCache>
            </c:numRef>
          </c:val>
        </c:ser>
        <c:ser>
          <c:idx val="1"/>
          <c:order val="1"/>
          <c:tx>
            <c:v>101 days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'Soil N graphs'!$H$26:$H$30</c:f>
                <c:numCache>
                  <c:formatCode>General</c:formatCode>
                  <c:ptCount val="5"/>
                  <c:pt idx="0">
                    <c:v>0.163816552047719</c:v>
                  </c:pt>
                  <c:pt idx="1">
                    <c:v>0.199979346812715</c:v>
                  </c:pt>
                  <c:pt idx="2">
                    <c:v>0.308822788377584</c:v>
                  </c:pt>
                  <c:pt idx="3">
                    <c:v>0.579662394491754</c:v>
                  </c:pt>
                  <c:pt idx="4">
                    <c:v>0.167954242250602</c:v>
                  </c:pt>
                </c:numCache>
              </c:numRef>
            </c:plus>
            <c:minus>
              <c:numRef>
                <c:f>'Soil N graphs'!$H$26:$H$30</c:f>
                <c:numCache>
                  <c:formatCode>General</c:formatCode>
                  <c:ptCount val="5"/>
                  <c:pt idx="0">
                    <c:v>0.163816552047719</c:v>
                  </c:pt>
                  <c:pt idx="1">
                    <c:v>0.199979346812715</c:v>
                  </c:pt>
                  <c:pt idx="2">
                    <c:v>0.308822788377584</c:v>
                  </c:pt>
                  <c:pt idx="3">
                    <c:v>0.579662394491754</c:v>
                  </c:pt>
                  <c:pt idx="4">
                    <c:v>0.167954242250602</c:v>
                  </c:pt>
                </c:numCache>
              </c:numRef>
            </c:minus>
          </c:errBars>
          <c:cat>
            <c:strRef>
              <c:f>'Soil N graphs'!$C$14:$C$18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'Soil N graphs'!$E$26:$E$30</c:f>
              <c:numCache>
                <c:formatCode>General</c:formatCode>
                <c:ptCount val="5"/>
                <c:pt idx="0">
                  <c:v>2.558251885425765</c:v>
                </c:pt>
                <c:pt idx="1">
                  <c:v>2.860627111783378</c:v>
                </c:pt>
                <c:pt idx="2">
                  <c:v>3.196107543833486</c:v>
                </c:pt>
                <c:pt idx="3">
                  <c:v>2.745976993189743</c:v>
                </c:pt>
                <c:pt idx="4">
                  <c:v>3.783845480304224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23432"/>
        <c:axId val="2098929576"/>
      </c:barChart>
      <c:catAx>
        <c:axId val="209892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92957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92957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Soil inorganic N (mgN/L)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9234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285168823841352"/>
          <c:y val="0.0625"/>
          <c:w val="0.339831126281007"/>
          <c:h val="0.14506800286327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'Soil N graphs'!$H$26:$H$30</c:f>
                <c:numCache>
                  <c:formatCode>General</c:formatCode>
                  <c:ptCount val="5"/>
                  <c:pt idx="0">
                    <c:v>0.163816552047719</c:v>
                  </c:pt>
                  <c:pt idx="1">
                    <c:v>0.199979346812715</c:v>
                  </c:pt>
                  <c:pt idx="2">
                    <c:v>0.308822788377584</c:v>
                  </c:pt>
                  <c:pt idx="3">
                    <c:v>0.579662394491754</c:v>
                  </c:pt>
                  <c:pt idx="4">
                    <c:v>0.167954242250602</c:v>
                  </c:pt>
                </c:numCache>
              </c:numRef>
            </c:plus>
            <c:minus>
              <c:numRef>
                <c:f>'Soil N graphs'!$H$26:$H$30</c:f>
                <c:numCache>
                  <c:formatCode>General</c:formatCode>
                  <c:ptCount val="5"/>
                  <c:pt idx="0">
                    <c:v>0.163816552047719</c:v>
                  </c:pt>
                  <c:pt idx="1">
                    <c:v>0.199979346812715</c:v>
                  </c:pt>
                  <c:pt idx="2">
                    <c:v>0.308822788377584</c:v>
                  </c:pt>
                  <c:pt idx="3">
                    <c:v>0.579662394491754</c:v>
                  </c:pt>
                  <c:pt idx="4">
                    <c:v>0.167954242250602</c:v>
                  </c:pt>
                </c:numCache>
              </c:numRef>
            </c:minus>
          </c:errBars>
          <c:cat>
            <c:strRef>
              <c:f>'Soil N graphs'!$C$14:$C$18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'Soil N graphs'!$E$26:$E$30</c:f>
              <c:numCache>
                <c:formatCode>General</c:formatCode>
                <c:ptCount val="5"/>
                <c:pt idx="0">
                  <c:v>2.558251885425765</c:v>
                </c:pt>
                <c:pt idx="1">
                  <c:v>2.860627111783378</c:v>
                </c:pt>
                <c:pt idx="2">
                  <c:v>3.196107543833486</c:v>
                </c:pt>
                <c:pt idx="3">
                  <c:v>2.745976993189743</c:v>
                </c:pt>
                <c:pt idx="4">
                  <c:v>3.783845480304224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38456"/>
        <c:axId val="2087092504"/>
      </c:barChart>
      <c:catAx>
        <c:axId val="209963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709250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709250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Soil inorganic N (ugN/G)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96384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Shoot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graphs'!$I$8:$I$10</c:f>
                <c:numCache>
                  <c:formatCode>General</c:formatCode>
                  <c:ptCount val="3"/>
                  <c:pt idx="0">
                    <c:v>0.0191485421551269</c:v>
                  </c:pt>
                  <c:pt idx="1">
                    <c:v>0.0391294149088778</c:v>
                  </c:pt>
                  <c:pt idx="2">
                    <c:v>0.0495086973279556</c:v>
                  </c:pt>
                </c:numCache>
              </c:numRef>
            </c:plus>
            <c:minus>
              <c:numRef>
                <c:f>'Plant N&amp;P graphs'!$I$8:$I$10</c:f>
                <c:numCache>
                  <c:formatCode>General</c:formatCode>
                  <c:ptCount val="3"/>
                  <c:pt idx="0">
                    <c:v>0.0191485421551269</c:v>
                  </c:pt>
                  <c:pt idx="1">
                    <c:v>0.0391294149088778</c:v>
                  </c:pt>
                  <c:pt idx="2">
                    <c:v>0.0495086973279556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graphs'!$F$8:$F$10</c:f>
              <c:numCache>
                <c:formatCode>General</c:formatCode>
                <c:ptCount val="3"/>
                <c:pt idx="0">
                  <c:v>0.68</c:v>
                </c:pt>
                <c:pt idx="1">
                  <c:v>0.603333333333333</c:v>
                </c:pt>
                <c:pt idx="2">
                  <c:v>0.613333333333333</c:v>
                </c:pt>
              </c:numCache>
            </c:numRef>
          </c:val>
        </c:ser>
        <c:ser>
          <c:idx val="1"/>
          <c:order val="1"/>
          <c:tx>
            <c:v>Root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graphs'!$I$11:$I$13</c:f>
                <c:numCache>
                  <c:formatCode>General</c:formatCode>
                  <c:ptCount val="3"/>
                  <c:pt idx="0">
                    <c:v>0.0179660173042816</c:v>
                  </c:pt>
                  <c:pt idx="1">
                    <c:v>0.0276485884711034</c:v>
                  </c:pt>
                  <c:pt idx="2">
                    <c:v>0.0138242942355521</c:v>
                  </c:pt>
                </c:numCache>
              </c:numRef>
            </c:plus>
            <c:minus>
              <c:numRef>
                <c:f>'Plant N&amp;P graphs'!$I$11:$I$13</c:f>
                <c:numCache>
                  <c:formatCode>General</c:formatCode>
                  <c:ptCount val="3"/>
                  <c:pt idx="0">
                    <c:v>0.0179660173042816</c:v>
                  </c:pt>
                  <c:pt idx="1">
                    <c:v>0.0276485884711034</c:v>
                  </c:pt>
                  <c:pt idx="2">
                    <c:v>0.0138242942355521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graphs'!$F$11:$F$13</c:f>
              <c:numCache>
                <c:formatCode>General</c:formatCode>
                <c:ptCount val="3"/>
                <c:pt idx="0">
                  <c:v>0.838333333333333</c:v>
                </c:pt>
                <c:pt idx="1">
                  <c:v>0.703333333333333</c:v>
                </c:pt>
                <c:pt idx="2">
                  <c:v>0.476666666666667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14280"/>
        <c:axId val="2086447224"/>
      </c:barChart>
      <c:catAx>
        <c:axId val="208221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44722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44722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2142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594290486578326"/>
          <c:y val="0.0625"/>
          <c:w val="0.339831126281007"/>
          <c:h val="0.14506800286327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graphs'!$I$20:$I$22</c:f>
                <c:numCache>
                  <c:formatCode>General</c:formatCode>
                  <c:ptCount val="3"/>
                  <c:pt idx="0">
                    <c:v>0.00150731771847582</c:v>
                  </c:pt>
                  <c:pt idx="1">
                    <c:v>0.00250908250364132</c:v>
                  </c:pt>
                  <c:pt idx="2">
                    <c:v>0.00278139056070852</c:v>
                  </c:pt>
                </c:numCache>
              </c:numRef>
            </c:plus>
            <c:minus>
              <c:numRef>
                <c:f>'Plant N&amp;P graphs'!$I$20:$I$22</c:f>
                <c:numCache>
                  <c:formatCode>General</c:formatCode>
                  <c:ptCount val="3"/>
                  <c:pt idx="0">
                    <c:v>0.00150731771847582</c:v>
                  </c:pt>
                  <c:pt idx="1">
                    <c:v>0.00250908250364132</c:v>
                  </c:pt>
                  <c:pt idx="2">
                    <c:v>0.00278139056070852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graphs'!$F$20:$F$22</c:f>
              <c:numCache>
                <c:formatCode>General</c:formatCode>
                <c:ptCount val="3"/>
                <c:pt idx="0">
                  <c:v>0.0514749472402</c:v>
                </c:pt>
                <c:pt idx="1">
                  <c:v>0.05152957967985</c:v>
                </c:pt>
                <c:pt idx="2">
                  <c:v>0.0667688326482401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graphs'!$I$23:$I$25</c:f>
                <c:numCache>
                  <c:formatCode>General</c:formatCode>
                  <c:ptCount val="3"/>
                  <c:pt idx="0">
                    <c:v>0.0015679624608266</c:v>
                  </c:pt>
                  <c:pt idx="1">
                    <c:v>0.00255269340460543</c:v>
                  </c:pt>
                  <c:pt idx="2">
                    <c:v>0.00389590188987397</c:v>
                  </c:pt>
                </c:numCache>
              </c:numRef>
            </c:plus>
            <c:minus>
              <c:numRef>
                <c:f>'Plant N&amp;P graphs'!$I$23:$I$25</c:f>
                <c:numCache>
                  <c:formatCode>General</c:formatCode>
                  <c:ptCount val="3"/>
                  <c:pt idx="0">
                    <c:v>0.0015679624608266</c:v>
                  </c:pt>
                  <c:pt idx="1">
                    <c:v>0.00255269340460543</c:v>
                  </c:pt>
                  <c:pt idx="2">
                    <c:v>0.00389590188987397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graphs'!$F$23:$F$25</c:f>
              <c:numCache>
                <c:formatCode>General</c:formatCode>
                <c:ptCount val="3"/>
                <c:pt idx="0">
                  <c:v>0.0552446011133952</c:v>
                </c:pt>
                <c:pt idx="1">
                  <c:v>0.0510334035657333</c:v>
                </c:pt>
                <c:pt idx="2">
                  <c:v>0.0510448251443833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41896"/>
        <c:axId val="2087687896"/>
      </c:barChart>
      <c:catAx>
        <c:axId val="20861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768789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76878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1418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graphs'!$I$14:$I$16</c:f>
                <c:numCache>
                  <c:formatCode>General</c:formatCode>
                  <c:ptCount val="3"/>
                  <c:pt idx="0">
                    <c:v>0.391168634279951</c:v>
                  </c:pt>
                  <c:pt idx="1">
                    <c:v>0.419356447958592</c:v>
                  </c:pt>
                  <c:pt idx="2">
                    <c:v>1.793791483732466</c:v>
                  </c:pt>
                </c:numCache>
              </c:numRef>
            </c:plus>
            <c:minus>
              <c:numRef>
                <c:f>'Plant N&amp;P graphs'!$I$14:$I$16</c:f>
                <c:numCache>
                  <c:formatCode>General</c:formatCode>
                  <c:ptCount val="3"/>
                  <c:pt idx="0">
                    <c:v>0.391168634279951</c:v>
                  </c:pt>
                  <c:pt idx="1">
                    <c:v>0.419356447958592</c:v>
                  </c:pt>
                  <c:pt idx="2">
                    <c:v>1.793791483732466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graphs'!$F$14:$F$16</c:f>
              <c:numCache>
                <c:formatCode>General</c:formatCode>
                <c:ptCount val="3"/>
                <c:pt idx="0">
                  <c:v>6.429533333333334</c:v>
                </c:pt>
                <c:pt idx="1">
                  <c:v>6.195033333333332</c:v>
                </c:pt>
                <c:pt idx="2">
                  <c:v>17.28646666666667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graphs'!$I$17:$I$19</c:f>
                <c:numCache>
                  <c:formatCode>General</c:formatCode>
                  <c:ptCount val="3"/>
                  <c:pt idx="0">
                    <c:v>0.219355332736635</c:v>
                  </c:pt>
                  <c:pt idx="1">
                    <c:v>0.152773608104716</c:v>
                  </c:pt>
                  <c:pt idx="2">
                    <c:v>0.797977636695834</c:v>
                  </c:pt>
                </c:numCache>
              </c:numRef>
            </c:plus>
            <c:minus>
              <c:numRef>
                <c:f>'Plant N&amp;P graphs'!$I$17:$I$19</c:f>
                <c:numCache>
                  <c:formatCode>General</c:formatCode>
                  <c:ptCount val="3"/>
                  <c:pt idx="0">
                    <c:v>0.219355332736635</c:v>
                  </c:pt>
                  <c:pt idx="1">
                    <c:v>0.152773608104716</c:v>
                  </c:pt>
                  <c:pt idx="2">
                    <c:v>0.797977636695834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graphs'!$F$17:$F$19</c:f>
              <c:numCache>
                <c:formatCode>General</c:formatCode>
                <c:ptCount val="3"/>
                <c:pt idx="0">
                  <c:v>1.7063</c:v>
                </c:pt>
                <c:pt idx="1">
                  <c:v>1.9099</c:v>
                </c:pt>
                <c:pt idx="2">
                  <c:v>6.7425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83592"/>
        <c:axId val="2099033528"/>
      </c:barChart>
      <c:catAx>
        <c:axId val="208598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903352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903352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9835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graphs'!$I$26:$I$28</c:f>
                <c:numCache>
                  <c:formatCode>General</c:formatCode>
                  <c:ptCount val="3"/>
                  <c:pt idx="0">
                    <c:v>0.013481441827079</c:v>
                  </c:pt>
                  <c:pt idx="1">
                    <c:v>0.0229668147718561</c:v>
                  </c:pt>
                  <c:pt idx="2">
                    <c:v>0.126596578258595</c:v>
                  </c:pt>
                </c:numCache>
              </c:numRef>
            </c:plus>
            <c:minus>
              <c:numRef>
                <c:f>'Plant N&amp;P graphs'!$I$26:$I$28</c:f>
                <c:numCache>
                  <c:formatCode>General</c:formatCode>
                  <c:ptCount val="3"/>
                  <c:pt idx="0">
                    <c:v>0.013481441827079</c:v>
                  </c:pt>
                  <c:pt idx="1">
                    <c:v>0.0229668147718561</c:v>
                  </c:pt>
                  <c:pt idx="2">
                    <c:v>0.126596578258595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graphs'!$F$26:$F$28</c:f>
              <c:numCache>
                <c:formatCode>General</c:formatCode>
                <c:ptCount val="3"/>
                <c:pt idx="0">
                  <c:v>0.483143930529722</c:v>
                </c:pt>
                <c:pt idx="1">
                  <c:v>0.527947926742167</c:v>
                </c:pt>
                <c:pt idx="2">
                  <c:v>1.875284408625019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graphs'!$I$29:$I$31</c:f>
                <c:numCache>
                  <c:formatCode>General</c:formatCode>
                  <c:ptCount val="3"/>
                  <c:pt idx="0">
                    <c:v>0.0114379892133163</c:v>
                  </c:pt>
                  <c:pt idx="1">
                    <c:v>0.0130236000300247</c:v>
                  </c:pt>
                  <c:pt idx="2">
                    <c:v>0.102463319651264</c:v>
                  </c:pt>
                </c:numCache>
              </c:numRef>
            </c:plus>
            <c:minus>
              <c:numRef>
                <c:f>'Plant N&amp;P graphs'!$I$29:$I$31</c:f>
                <c:numCache>
                  <c:formatCode>General</c:formatCode>
                  <c:ptCount val="3"/>
                  <c:pt idx="0">
                    <c:v>0.0114379892133163</c:v>
                  </c:pt>
                  <c:pt idx="1">
                    <c:v>0.0130236000300247</c:v>
                  </c:pt>
                  <c:pt idx="2">
                    <c:v>0.102463319651264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graphs'!$F$29:$F$31</c:f>
              <c:numCache>
                <c:formatCode>General</c:formatCode>
                <c:ptCount val="3"/>
                <c:pt idx="0">
                  <c:v>0.111022897839802</c:v>
                </c:pt>
                <c:pt idx="1">
                  <c:v>0.139021240273697</c:v>
                </c:pt>
                <c:pt idx="2">
                  <c:v>0.720250754472124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20936"/>
        <c:axId val="2098780840"/>
      </c:barChart>
      <c:catAx>
        <c:axId val="208562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78084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78084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P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620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graphs'!$I$2:$I$4</c:f>
                <c:numCache>
                  <c:formatCode>General</c:formatCode>
                  <c:ptCount val="3"/>
                  <c:pt idx="0">
                    <c:v>0.523905952154952</c:v>
                  </c:pt>
                  <c:pt idx="1">
                    <c:v>0.442389745672483</c:v>
                  </c:pt>
                  <c:pt idx="2">
                    <c:v>0.436720992024207</c:v>
                  </c:pt>
                </c:numCache>
              </c:numRef>
            </c:plus>
            <c:minus>
              <c:numRef>
                <c:f>'Plant N&amp;P graphs'!$I$2:$I$4</c:f>
                <c:numCache>
                  <c:formatCode>General</c:formatCode>
                  <c:ptCount val="3"/>
                  <c:pt idx="0">
                    <c:v>0.523905952154952</c:v>
                  </c:pt>
                  <c:pt idx="1">
                    <c:v>0.442389745672483</c:v>
                  </c:pt>
                  <c:pt idx="2">
                    <c:v>0.436720992024207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graphs'!$F$2:$F$4</c:f>
              <c:numCache>
                <c:formatCode>General</c:formatCode>
                <c:ptCount val="3"/>
                <c:pt idx="0">
                  <c:v>13.26394032896776</c:v>
                </c:pt>
                <c:pt idx="1">
                  <c:v>11.69079180748472</c:v>
                </c:pt>
                <c:pt idx="2">
                  <c:v>9.138194386915069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graphs'!$I$5:$I$7</c:f>
                <c:numCache>
                  <c:formatCode>General</c:formatCode>
                  <c:ptCount val="3"/>
                  <c:pt idx="0">
                    <c:v>0.625244467120287</c:v>
                  </c:pt>
                  <c:pt idx="1">
                    <c:v>0.223417931079712</c:v>
                  </c:pt>
                  <c:pt idx="2">
                    <c:v>0.489650363927601</c:v>
                  </c:pt>
                </c:numCache>
              </c:numRef>
            </c:plus>
            <c:minus>
              <c:numRef>
                <c:f>'Plant N&amp;P graphs'!$I$5:$I$7</c:f>
                <c:numCache>
                  <c:formatCode>General</c:formatCode>
                  <c:ptCount val="3"/>
                  <c:pt idx="0">
                    <c:v>0.625244467120287</c:v>
                  </c:pt>
                  <c:pt idx="1">
                    <c:v>0.223417931079712</c:v>
                  </c:pt>
                  <c:pt idx="2">
                    <c:v>0.489650363927601</c:v>
                  </c:pt>
                </c:numCache>
              </c:numRef>
            </c:minus>
          </c:errBars>
          <c:cat>
            <c:strRef>
              <c:f>'Plant N&amp;P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'Plant N&amp;P graphs'!$F$5:$F$7</c:f>
              <c:numCache>
                <c:formatCode>General</c:formatCode>
                <c:ptCount val="3"/>
                <c:pt idx="0">
                  <c:v>15.25011810456055</c:v>
                </c:pt>
                <c:pt idx="1">
                  <c:v>13.82732128576788</c:v>
                </c:pt>
                <c:pt idx="2">
                  <c:v>9.510810840345685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01976"/>
        <c:axId val="2082199896"/>
      </c:barChart>
      <c:catAx>
        <c:axId val="208220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219989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21998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N:P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20197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Shoot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graphs'!$I$45:$I$49</c:f>
                <c:numCache>
                  <c:formatCode>General</c:formatCode>
                  <c:ptCount val="5"/>
                  <c:pt idx="0">
                    <c:v>0.0458257569495599</c:v>
                  </c:pt>
                  <c:pt idx="1">
                    <c:v>0.0600925212577354</c:v>
                  </c:pt>
                  <c:pt idx="2">
                    <c:v>0.158149015523686</c:v>
                  </c:pt>
                  <c:pt idx="3">
                    <c:v>0.106666666666665</c:v>
                  </c:pt>
                  <c:pt idx="4">
                    <c:v>0.0199999999999989</c:v>
                  </c:pt>
                </c:numCache>
              </c:numRef>
            </c:plus>
            <c:minus>
              <c:numRef>
                <c:f>'Plant N&amp;P graphs'!$I$45:$I$49</c:f>
                <c:numCache>
                  <c:formatCode>General</c:formatCode>
                  <c:ptCount val="5"/>
                  <c:pt idx="0">
                    <c:v>0.0458257569495599</c:v>
                  </c:pt>
                  <c:pt idx="1">
                    <c:v>0.0600925212577354</c:v>
                  </c:pt>
                  <c:pt idx="2">
                    <c:v>0.158149015523686</c:v>
                  </c:pt>
                  <c:pt idx="3">
                    <c:v>0.106666666666665</c:v>
                  </c:pt>
                  <c:pt idx="4">
                    <c:v>0.0199999999999989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graphs'!$F$45:$F$49</c:f>
              <c:numCache>
                <c:formatCode>General</c:formatCode>
                <c:ptCount val="5"/>
                <c:pt idx="0">
                  <c:v>2.1</c:v>
                </c:pt>
                <c:pt idx="1">
                  <c:v>2.093333333333333</c:v>
                </c:pt>
                <c:pt idx="2">
                  <c:v>1.166666666666667</c:v>
                </c:pt>
                <c:pt idx="3">
                  <c:v>1.743333333333333</c:v>
                </c:pt>
                <c:pt idx="4">
                  <c:v>0.96</c:v>
                </c:pt>
              </c:numCache>
            </c:numRef>
          </c:val>
        </c:ser>
        <c:ser>
          <c:idx val="1"/>
          <c:order val="1"/>
          <c:tx>
            <c:v>Root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graphs'!$I$50:$I$54</c:f>
                <c:numCache>
                  <c:formatCode>General</c:formatCode>
                  <c:ptCount val="5"/>
                  <c:pt idx="0">
                    <c:v>0.0115470053838047</c:v>
                  </c:pt>
                  <c:pt idx="1">
                    <c:v>0.0825294560209325</c:v>
                  </c:pt>
                  <c:pt idx="2">
                    <c:v>0.118930418499409</c:v>
                  </c:pt>
                  <c:pt idx="3">
                    <c:v>0.0949268724393215</c:v>
                  </c:pt>
                  <c:pt idx="4">
                    <c:v>0.0699999999999961</c:v>
                  </c:pt>
                </c:numCache>
              </c:numRef>
            </c:plus>
            <c:minus>
              <c:numRef>
                <c:f>'Plant N&amp;P graphs'!$I$50:$I$54</c:f>
                <c:numCache>
                  <c:formatCode>General</c:formatCode>
                  <c:ptCount val="5"/>
                  <c:pt idx="0">
                    <c:v>0.0115470053838047</c:v>
                  </c:pt>
                  <c:pt idx="1">
                    <c:v>0.0825294560209325</c:v>
                  </c:pt>
                  <c:pt idx="2">
                    <c:v>0.118930418499409</c:v>
                  </c:pt>
                  <c:pt idx="3">
                    <c:v>0.0949268724393215</c:v>
                  </c:pt>
                  <c:pt idx="4">
                    <c:v>0.0699999999999961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graphs'!$F$50:$F$54</c:f>
              <c:numCache>
                <c:formatCode>General</c:formatCode>
                <c:ptCount val="5"/>
                <c:pt idx="0">
                  <c:v>1.82</c:v>
                </c:pt>
                <c:pt idx="1">
                  <c:v>1.833333333333333</c:v>
                </c:pt>
                <c:pt idx="2">
                  <c:v>1.406666666666666</c:v>
                </c:pt>
                <c:pt idx="3">
                  <c:v>1.556666666666667</c:v>
                </c:pt>
                <c:pt idx="4">
                  <c:v>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39640"/>
        <c:axId val="2059893384"/>
      </c:barChart>
      <c:catAx>
        <c:axId val="21000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5989338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5989338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00396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594290486578326"/>
          <c:y val="0.0625"/>
          <c:w val="0.339831126281007"/>
          <c:h val="0.14506800286327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29 days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'AMF graphs'!$G$12:$G$16</c:f>
                <c:numCache>
                  <c:formatCode>General</c:formatCode>
                  <c:ptCount val="5"/>
                  <c:pt idx="0">
                    <c:v>6.257551870901241</c:v>
                  </c:pt>
                  <c:pt idx="1">
                    <c:v>2.381886682178383</c:v>
                  </c:pt>
                  <c:pt idx="2">
                    <c:v>0.590308418715162</c:v>
                  </c:pt>
                  <c:pt idx="3">
                    <c:v>1.051050293233691</c:v>
                  </c:pt>
                  <c:pt idx="4">
                    <c:v>0.377868165914353</c:v>
                  </c:pt>
                </c:numCache>
              </c:numRef>
            </c:plus>
            <c:minus>
              <c:numRef>
                <c:f>'AMF graphs'!$G$12:$G$16</c:f>
                <c:numCache>
                  <c:formatCode>General</c:formatCode>
                  <c:ptCount val="5"/>
                  <c:pt idx="0">
                    <c:v>6.257551870901241</c:v>
                  </c:pt>
                  <c:pt idx="1">
                    <c:v>2.381886682178383</c:v>
                  </c:pt>
                  <c:pt idx="2">
                    <c:v>0.590308418715162</c:v>
                  </c:pt>
                  <c:pt idx="3">
                    <c:v>1.051050293233691</c:v>
                  </c:pt>
                  <c:pt idx="4">
                    <c:v>0.377868165914353</c:v>
                  </c:pt>
                </c:numCache>
              </c:numRef>
            </c:minus>
          </c:errBars>
          <c:cat>
            <c:strRef>
              <c:f>'AMF graphs'!$C$12:$C$16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'AMF graphs'!$D$12:$D$16</c:f>
              <c:numCache>
                <c:formatCode>General</c:formatCode>
                <c:ptCount val="5"/>
                <c:pt idx="0">
                  <c:v>36.6306923000312</c:v>
                </c:pt>
                <c:pt idx="1">
                  <c:v>45.5529878112387</c:v>
                </c:pt>
                <c:pt idx="2">
                  <c:v>56.43104571463266</c:v>
                </c:pt>
                <c:pt idx="3">
                  <c:v>3.869430066026732</c:v>
                </c:pt>
                <c:pt idx="4">
                  <c:v>53.31236180013051</c:v>
                </c:pt>
              </c:numCache>
            </c:numRef>
          </c:val>
        </c:ser>
        <c:ser>
          <c:idx val="1"/>
          <c:order val="1"/>
          <c:tx>
            <c:v>64 days</c:v>
          </c:tx>
          <c:spPr>
            <a:solidFill>
              <a:srgbClr val="7F7F7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'AMF graphs'!$G$18:$G$22</c:f>
                <c:numCache>
                  <c:formatCode>General</c:formatCode>
                  <c:ptCount val="5"/>
                  <c:pt idx="0">
                    <c:v>3.569385693003197</c:v>
                  </c:pt>
                  <c:pt idx="1">
                    <c:v>4.169488446567058</c:v>
                  </c:pt>
                  <c:pt idx="2">
                    <c:v>1.20647259574122</c:v>
                  </c:pt>
                  <c:pt idx="3">
                    <c:v>1.516393080190124</c:v>
                  </c:pt>
                  <c:pt idx="4">
                    <c:v>15.47729544480938</c:v>
                  </c:pt>
                </c:numCache>
              </c:numRef>
            </c:plus>
            <c:minus>
              <c:numRef>
                <c:f>'AMF graphs'!$G$18:$G$22</c:f>
                <c:numCache>
                  <c:formatCode>General</c:formatCode>
                  <c:ptCount val="5"/>
                  <c:pt idx="0">
                    <c:v>3.569385693003197</c:v>
                  </c:pt>
                  <c:pt idx="1">
                    <c:v>4.169488446567058</c:v>
                  </c:pt>
                  <c:pt idx="2">
                    <c:v>1.20647259574122</c:v>
                  </c:pt>
                  <c:pt idx="3">
                    <c:v>1.516393080190124</c:v>
                  </c:pt>
                  <c:pt idx="4">
                    <c:v>15.47729544480938</c:v>
                  </c:pt>
                </c:numCache>
              </c:numRef>
            </c:minus>
          </c:errBars>
          <c:cat>
            <c:strRef>
              <c:f>'AMF graphs'!$C$12:$C$16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'AMF graphs'!$D$18:$D$22</c:f>
              <c:numCache>
                <c:formatCode>General</c:formatCode>
                <c:ptCount val="5"/>
                <c:pt idx="0">
                  <c:v>66.38035452082968</c:v>
                </c:pt>
                <c:pt idx="1">
                  <c:v>68.74619951719188</c:v>
                </c:pt>
                <c:pt idx="2">
                  <c:v>71.17895074696546</c:v>
                </c:pt>
                <c:pt idx="3">
                  <c:v>11.25762673205223</c:v>
                </c:pt>
                <c:pt idx="4">
                  <c:v>67.07304012566043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12504"/>
        <c:axId val="2099009240"/>
      </c:barChart>
      <c:catAx>
        <c:axId val="208641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900924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9009240"/>
        <c:scaling>
          <c:orientation val="minMax"/>
          <c:max val="110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Percent root colonization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0892572766626"/>
              <c:y val="0.0224790311537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4125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30026644396723"/>
          <c:y val="0.0670288713910761"/>
          <c:w val="0.266912829078183"/>
          <c:h val="0.11225265320095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graphs'!$I$65:$I$69</c:f>
                <c:numCache>
                  <c:formatCode>General</c:formatCode>
                  <c:ptCount val="5"/>
                  <c:pt idx="0">
                    <c:v>0.00313633632634412</c:v>
                  </c:pt>
                  <c:pt idx="1">
                    <c:v>0.00648540719564564</c:v>
                  </c:pt>
                  <c:pt idx="2">
                    <c:v>0.00702405768960817</c:v>
                  </c:pt>
                  <c:pt idx="3">
                    <c:v>0.00443650481848538</c:v>
                  </c:pt>
                  <c:pt idx="4">
                    <c:v>0.00507082500000012</c:v>
                  </c:pt>
                </c:numCache>
              </c:numRef>
            </c:plus>
            <c:minus>
              <c:numRef>
                <c:f>'Plant N&amp;P graphs'!$I$65:$I$69</c:f>
                <c:numCache>
                  <c:formatCode>General</c:formatCode>
                  <c:ptCount val="5"/>
                  <c:pt idx="0">
                    <c:v>0.00313633632634412</c:v>
                  </c:pt>
                  <c:pt idx="1">
                    <c:v>0.00648540719564564</c:v>
                  </c:pt>
                  <c:pt idx="2">
                    <c:v>0.00702405768960817</c:v>
                  </c:pt>
                  <c:pt idx="3">
                    <c:v>0.00443650481848538</c:v>
                  </c:pt>
                  <c:pt idx="4">
                    <c:v>0.00507082500000012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graphs'!$F$65:$F$69</c:f>
              <c:numCache>
                <c:formatCode>General</c:formatCode>
                <c:ptCount val="5"/>
                <c:pt idx="0">
                  <c:v>0.148347833333333</c:v>
                </c:pt>
                <c:pt idx="1">
                  <c:v>0.1523242</c:v>
                </c:pt>
                <c:pt idx="2">
                  <c:v>0.0965580833333333</c:v>
                </c:pt>
                <c:pt idx="3">
                  <c:v>0.0886798666666667</c:v>
                </c:pt>
                <c:pt idx="4">
                  <c:v>0.122479175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graphs'!$I$70:$I$74</c:f>
                <c:numCache>
                  <c:formatCode>General</c:formatCode>
                  <c:ptCount val="5"/>
                  <c:pt idx="0">
                    <c:v>0.00668477789141119</c:v>
                  </c:pt>
                  <c:pt idx="1">
                    <c:v>0.0102073156714927</c:v>
                  </c:pt>
                  <c:pt idx="2">
                    <c:v>0.00366997146594266</c:v>
                  </c:pt>
                  <c:pt idx="3">
                    <c:v>0.00322201967577965</c:v>
                  </c:pt>
                  <c:pt idx="4">
                    <c:v>0.00307575000000022</c:v>
                  </c:pt>
                </c:numCache>
              </c:numRef>
            </c:plus>
            <c:minus>
              <c:numRef>
                <c:f>'Plant N&amp;P graphs'!$I$70:$I$74</c:f>
                <c:numCache>
                  <c:formatCode>General</c:formatCode>
                  <c:ptCount val="5"/>
                  <c:pt idx="0">
                    <c:v>0.00668477789141119</c:v>
                  </c:pt>
                  <c:pt idx="1">
                    <c:v>0.0102073156714927</c:v>
                  </c:pt>
                  <c:pt idx="2">
                    <c:v>0.00366997146594266</c:v>
                  </c:pt>
                  <c:pt idx="3">
                    <c:v>0.00322201967577965</c:v>
                  </c:pt>
                  <c:pt idx="4">
                    <c:v>0.00307575000000022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graphs'!$F$70:$F$74</c:f>
              <c:numCache>
                <c:formatCode>General</c:formatCode>
                <c:ptCount val="5"/>
                <c:pt idx="0">
                  <c:v>0.11835765</c:v>
                </c:pt>
                <c:pt idx="1">
                  <c:v>0.10939765</c:v>
                </c:pt>
                <c:pt idx="2">
                  <c:v>0.1035426</c:v>
                </c:pt>
                <c:pt idx="3">
                  <c:v>0.0511238666666667</c:v>
                </c:pt>
                <c:pt idx="4">
                  <c:v>0.1238851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07448"/>
        <c:axId val="2087175080"/>
      </c:barChart>
      <c:catAx>
        <c:axId val="208750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717508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717508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750744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graphs'!$I$55:$I$59</c:f>
                <c:numCache>
                  <c:formatCode>General</c:formatCode>
                  <c:ptCount val="5"/>
                  <c:pt idx="0">
                    <c:v>0.250431573288992</c:v>
                  </c:pt>
                  <c:pt idx="1">
                    <c:v>0.347551084030982</c:v>
                  </c:pt>
                  <c:pt idx="2">
                    <c:v>0.225334997528371</c:v>
                  </c:pt>
                  <c:pt idx="3">
                    <c:v>0.10433154418061</c:v>
                  </c:pt>
                  <c:pt idx="4">
                    <c:v>0.420699999999995</c:v>
                  </c:pt>
                </c:numCache>
              </c:numRef>
            </c:plus>
            <c:minus>
              <c:numRef>
                <c:f>'Plant N&amp;P graphs'!$I$55:$I$59</c:f>
                <c:numCache>
                  <c:formatCode>General</c:formatCode>
                  <c:ptCount val="5"/>
                  <c:pt idx="0">
                    <c:v>0.250431573288992</c:v>
                  </c:pt>
                  <c:pt idx="1">
                    <c:v>0.347551084030982</c:v>
                  </c:pt>
                  <c:pt idx="2">
                    <c:v>0.225334997528371</c:v>
                  </c:pt>
                  <c:pt idx="3">
                    <c:v>0.10433154418061</c:v>
                  </c:pt>
                  <c:pt idx="4">
                    <c:v>0.420699999999995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graphs'!$F$55:$F$59</c:f>
              <c:numCache>
                <c:formatCode>General</c:formatCode>
                <c:ptCount val="5"/>
                <c:pt idx="0">
                  <c:v>1.2531</c:v>
                </c:pt>
                <c:pt idx="1">
                  <c:v>1.948163333333333</c:v>
                </c:pt>
                <c:pt idx="2">
                  <c:v>1.877733333333333</c:v>
                </c:pt>
                <c:pt idx="3">
                  <c:v>4.383266666666666</c:v>
                </c:pt>
                <c:pt idx="4">
                  <c:v>4.3029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graphs'!$I$60:$I$64</c:f>
                <c:numCache>
                  <c:formatCode>General</c:formatCode>
                  <c:ptCount val="5"/>
                  <c:pt idx="0">
                    <c:v>0.0585650468377778</c:v>
                  </c:pt>
                  <c:pt idx="1">
                    <c:v>0.138639957483804</c:v>
                  </c:pt>
                  <c:pt idx="2">
                    <c:v>0.0214940614537551</c:v>
                  </c:pt>
                  <c:pt idx="3">
                    <c:v>0.177757663250968</c:v>
                  </c:pt>
                  <c:pt idx="4">
                    <c:v>0.0840399999999992</c:v>
                  </c:pt>
                </c:numCache>
              </c:numRef>
            </c:plus>
            <c:minus>
              <c:numRef>
                <c:f>'Plant N&amp;P graphs'!$I$60:$I$64</c:f>
                <c:numCache>
                  <c:formatCode>General</c:formatCode>
                  <c:ptCount val="5"/>
                  <c:pt idx="0">
                    <c:v>0.0585650468377778</c:v>
                  </c:pt>
                  <c:pt idx="1">
                    <c:v>0.138639957483804</c:v>
                  </c:pt>
                  <c:pt idx="2">
                    <c:v>0.0214940614537551</c:v>
                  </c:pt>
                  <c:pt idx="3">
                    <c:v>0.177757663250968</c:v>
                  </c:pt>
                  <c:pt idx="4">
                    <c:v>0.0840399999999992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graphs'!$F$60:$F$64</c:f>
              <c:numCache>
                <c:formatCode>General</c:formatCode>
                <c:ptCount val="5"/>
                <c:pt idx="0">
                  <c:v>0.376653333333333</c:v>
                </c:pt>
                <c:pt idx="1">
                  <c:v>0.477093333333333</c:v>
                </c:pt>
                <c:pt idx="2">
                  <c:v>0.571403333333333</c:v>
                </c:pt>
                <c:pt idx="3">
                  <c:v>0.865026666666667</c:v>
                </c:pt>
                <c:pt idx="4">
                  <c:v>0.91916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86456"/>
        <c:axId val="2098323352"/>
      </c:barChart>
      <c:catAx>
        <c:axId val="209838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32335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3233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3864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graphs'!$I$75:$I$79</c:f>
                <c:numCache>
                  <c:formatCode>General</c:formatCode>
                  <c:ptCount val="5"/>
                  <c:pt idx="0">
                    <c:v>0.0156752227387858</c:v>
                  </c:pt>
                  <c:pt idx="1">
                    <c:v>0.0226147198746729</c:v>
                  </c:pt>
                  <c:pt idx="2">
                    <c:v>0.01545850231093</c:v>
                  </c:pt>
                  <c:pt idx="3">
                    <c:v>0.00924948956945803</c:v>
                  </c:pt>
                  <c:pt idx="4">
                    <c:v>0.0649472572499999</c:v>
                  </c:pt>
                </c:numCache>
              </c:numRef>
            </c:plus>
            <c:minus>
              <c:numRef>
                <c:f>'Plant N&amp;P graphs'!$I$75:$I$79</c:f>
                <c:numCache>
                  <c:formatCode>General</c:formatCode>
                  <c:ptCount val="5"/>
                  <c:pt idx="0">
                    <c:v>0.0156752227387858</c:v>
                  </c:pt>
                  <c:pt idx="1">
                    <c:v>0.0226147198746729</c:v>
                  </c:pt>
                  <c:pt idx="2">
                    <c:v>0.01545850231093</c:v>
                  </c:pt>
                  <c:pt idx="3">
                    <c:v>0.00924948956945803</c:v>
                  </c:pt>
                  <c:pt idx="4">
                    <c:v>0.0649472572499999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graphs'!$F$75:$F$79</c:f>
              <c:numCache>
                <c:formatCode>General</c:formatCode>
                <c:ptCount val="5"/>
                <c:pt idx="0">
                  <c:v>0.0879856941166666</c:v>
                </c:pt>
                <c:pt idx="1">
                  <c:v>0.1407675784</c:v>
                </c:pt>
                <c:pt idx="2">
                  <c:v>0.156670782333333</c:v>
                </c:pt>
                <c:pt idx="3">
                  <c:v>0.223536136</c:v>
                </c:pt>
                <c:pt idx="4">
                  <c:v>0.54984374275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graphs'!$I$80:$I$84</c:f>
                <c:numCache>
                  <c:formatCode>General</c:formatCode>
                  <c:ptCount val="5"/>
                  <c:pt idx="0">
                    <c:v>0.00326398812541411</c:v>
                  </c:pt>
                  <c:pt idx="1">
                    <c:v>0.00911779696255669</c:v>
                  </c:pt>
                  <c:pt idx="2">
                    <c:v>0.00455741056225975</c:v>
                  </c:pt>
                  <c:pt idx="3">
                    <c:v>0.00649257854536672</c:v>
                  </c:pt>
                  <c:pt idx="4">
                    <c:v>0.00959674989999995</c:v>
                  </c:pt>
                </c:numCache>
              </c:numRef>
            </c:plus>
            <c:minus>
              <c:numRef>
                <c:f>'Plant N&amp;P graphs'!$I$80:$I$84</c:f>
                <c:numCache>
                  <c:formatCode>General</c:formatCode>
                  <c:ptCount val="5"/>
                  <c:pt idx="0">
                    <c:v>0.00326398812541411</c:v>
                  </c:pt>
                  <c:pt idx="1">
                    <c:v>0.00911779696255669</c:v>
                  </c:pt>
                  <c:pt idx="2">
                    <c:v>0.00455741056225975</c:v>
                  </c:pt>
                  <c:pt idx="3">
                    <c:v>0.00649257854536672</c:v>
                  </c:pt>
                  <c:pt idx="4">
                    <c:v>0.00959674989999995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graphs'!$F$80:$F$84</c:f>
              <c:numCache>
                <c:formatCode>General</c:formatCode>
                <c:ptCount val="5"/>
                <c:pt idx="0">
                  <c:v>0.0243235411666667</c:v>
                </c:pt>
                <c:pt idx="1">
                  <c:v>0.0289174087</c:v>
                </c:pt>
                <c:pt idx="2">
                  <c:v>0.04271700925</c:v>
                </c:pt>
                <c:pt idx="3">
                  <c:v>0.0286808042666667</c:v>
                </c:pt>
                <c:pt idx="4">
                  <c:v>0.0822183561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89560"/>
        <c:axId val="2086999000"/>
      </c:barChart>
      <c:catAx>
        <c:axId val="208698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9990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99900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P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9895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graphs'!$I$35:$I$39</c:f>
                <c:numCache>
                  <c:formatCode>General</c:formatCode>
                  <c:ptCount val="5"/>
                  <c:pt idx="0">
                    <c:v>0.514686691171381</c:v>
                  </c:pt>
                  <c:pt idx="1">
                    <c:v>0.382140527543013</c:v>
                  </c:pt>
                  <c:pt idx="2">
                    <c:v>0.864467018329891</c:v>
                  </c:pt>
                  <c:pt idx="3">
                    <c:v>0.729217026483432</c:v>
                  </c:pt>
                  <c:pt idx="4">
                    <c:v>0.161491702453839</c:v>
                  </c:pt>
                </c:numCache>
              </c:numRef>
            </c:plus>
            <c:minus>
              <c:numRef>
                <c:f>'Plant N&amp;P graphs'!$I$35:$I$39</c:f>
                <c:numCache>
                  <c:formatCode>General</c:formatCode>
                  <c:ptCount val="5"/>
                  <c:pt idx="0">
                    <c:v>0.514686691171381</c:v>
                  </c:pt>
                  <c:pt idx="1">
                    <c:v>0.382140527543013</c:v>
                  </c:pt>
                  <c:pt idx="2">
                    <c:v>0.864467018329891</c:v>
                  </c:pt>
                  <c:pt idx="3">
                    <c:v>0.729217026483432</c:v>
                  </c:pt>
                  <c:pt idx="4">
                    <c:v>0.161491702453839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graphs'!$F$35:$F$39</c:f>
              <c:numCache>
                <c:formatCode>General</c:formatCode>
                <c:ptCount val="5"/>
                <c:pt idx="0">
                  <c:v>14.17439986435541</c:v>
                </c:pt>
                <c:pt idx="1">
                  <c:v>13.76664321264904</c:v>
                </c:pt>
                <c:pt idx="2">
                  <c:v>11.97468284002341</c:v>
                </c:pt>
                <c:pt idx="3">
                  <c:v>19.6570073072063</c:v>
                </c:pt>
                <c:pt idx="4">
                  <c:v>7.844753168545554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graphs'!$I$40:$I$44</c:f>
                <c:numCache>
                  <c:formatCode>General</c:formatCode>
                  <c:ptCount val="5"/>
                  <c:pt idx="0">
                    <c:v>0.912252224576476</c:v>
                  </c:pt>
                  <c:pt idx="1">
                    <c:v>1.125569032560172</c:v>
                  </c:pt>
                  <c:pt idx="2">
                    <c:v>0.863944330574167</c:v>
                  </c:pt>
                  <c:pt idx="3">
                    <c:v>0.874956212529526</c:v>
                  </c:pt>
                  <c:pt idx="4">
                    <c:v>0.28665066774845</c:v>
                  </c:pt>
                </c:numCache>
              </c:numRef>
            </c:plus>
            <c:minus>
              <c:numRef>
                <c:f>'Plant N&amp;P graphs'!$I$40:$I$44</c:f>
                <c:numCache>
                  <c:formatCode>General</c:formatCode>
                  <c:ptCount val="5"/>
                  <c:pt idx="0">
                    <c:v>0.912252224576476</c:v>
                  </c:pt>
                  <c:pt idx="1">
                    <c:v>1.125569032560172</c:v>
                  </c:pt>
                  <c:pt idx="2">
                    <c:v>0.863944330574167</c:v>
                  </c:pt>
                  <c:pt idx="3">
                    <c:v>0.874956212529526</c:v>
                  </c:pt>
                  <c:pt idx="4">
                    <c:v>0.28665066774845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graphs'!$F$40:$F$44</c:f>
              <c:numCache>
                <c:formatCode>General</c:formatCode>
                <c:ptCount val="5"/>
                <c:pt idx="0">
                  <c:v>15.47998049216424</c:v>
                </c:pt>
                <c:pt idx="1">
                  <c:v>16.94038796899006</c:v>
                </c:pt>
                <c:pt idx="2">
                  <c:v>13.56019030067929</c:v>
                </c:pt>
                <c:pt idx="3">
                  <c:v>30.4754898119926</c:v>
                </c:pt>
                <c:pt idx="4">
                  <c:v>11.21295728226133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676184"/>
        <c:axId val="2098292952"/>
      </c:barChart>
      <c:catAx>
        <c:axId val="209867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29295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2929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N:P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6761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Shoot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graphs'!$I$99:$I$103</c:f>
                <c:numCache>
                  <c:formatCode>General</c:formatCode>
                  <c:ptCount val="5"/>
                  <c:pt idx="0">
                    <c:v>0.0328295260059872</c:v>
                  </c:pt>
                  <c:pt idx="1">
                    <c:v>0.0378593889720017</c:v>
                  </c:pt>
                  <c:pt idx="2">
                    <c:v>0.0417665469538055</c:v>
                  </c:pt>
                  <c:pt idx="3">
                    <c:v>0.0480740170061868</c:v>
                  </c:pt>
                  <c:pt idx="4">
                    <c:v>0.0384418753155696</c:v>
                  </c:pt>
                </c:numCache>
              </c:numRef>
            </c:plus>
            <c:minus>
              <c:numRef>
                <c:f>'Plant N&amp;P graphs'!$I$99:$I$103</c:f>
                <c:numCache>
                  <c:formatCode>General</c:formatCode>
                  <c:ptCount val="5"/>
                  <c:pt idx="0">
                    <c:v>0.0328295260059872</c:v>
                  </c:pt>
                  <c:pt idx="1">
                    <c:v>0.0378593889720017</c:v>
                  </c:pt>
                  <c:pt idx="2">
                    <c:v>0.0417665469538055</c:v>
                  </c:pt>
                  <c:pt idx="3">
                    <c:v>0.0480740170061868</c:v>
                  </c:pt>
                  <c:pt idx="4">
                    <c:v>0.0384418753155696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graphs'!$F$99:$F$103</c:f>
              <c:numCache>
                <c:formatCode>General</c:formatCode>
                <c:ptCount val="5"/>
                <c:pt idx="0">
                  <c:v>0.563333333333333</c:v>
                </c:pt>
                <c:pt idx="1">
                  <c:v>0.54</c:v>
                </c:pt>
                <c:pt idx="2">
                  <c:v>0.506666666666667</c:v>
                </c:pt>
                <c:pt idx="3">
                  <c:v>0.493333333333333</c:v>
                </c:pt>
                <c:pt idx="4">
                  <c:v>0.466666666666667</c:v>
                </c:pt>
              </c:numCache>
            </c:numRef>
          </c:val>
        </c:ser>
        <c:ser>
          <c:idx val="1"/>
          <c:order val="1"/>
          <c:tx>
            <c:v>Root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graphs'!$I$104:$I$108</c:f>
                <c:numCache>
                  <c:formatCode>General</c:formatCode>
                  <c:ptCount val="5"/>
                  <c:pt idx="0">
                    <c:v>0.0384418753155691</c:v>
                  </c:pt>
                  <c:pt idx="1">
                    <c:v>0.0458257569495575</c:v>
                  </c:pt>
                  <c:pt idx="2">
                    <c:v>0.0338296385503077</c:v>
                  </c:pt>
                  <c:pt idx="3">
                    <c:v>0.0491030662088537</c:v>
                  </c:pt>
                  <c:pt idx="4">
                    <c:v>0.0933333333333333</c:v>
                  </c:pt>
                </c:numCache>
              </c:numRef>
            </c:plus>
            <c:minus>
              <c:numRef>
                <c:f>'Plant N&amp;P graphs'!$I$104:$I$108</c:f>
                <c:numCache>
                  <c:formatCode>General</c:formatCode>
                  <c:ptCount val="5"/>
                  <c:pt idx="0">
                    <c:v>0.0384418753155691</c:v>
                  </c:pt>
                  <c:pt idx="1">
                    <c:v>0.0458257569495575</c:v>
                  </c:pt>
                  <c:pt idx="2">
                    <c:v>0.0338296385503077</c:v>
                  </c:pt>
                  <c:pt idx="3">
                    <c:v>0.0491030662088537</c:v>
                  </c:pt>
                  <c:pt idx="4">
                    <c:v>0.0933333333333333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graphs'!$F$104:$F$108</c:f>
              <c:numCache>
                <c:formatCode>General</c:formatCode>
                <c:ptCount val="5"/>
                <c:pt idx="0">
                  <c:v>0.776666666666667</c:v>
                </c:pt>
                <c:pt idx="1">
                  <c:v>0.83</c:v>
                </c:pt>
                <c:pt idx="2">
                  <c:v>0.813333333333333</c:v>
                </c:pt>
                <c:pt idx="3">
                  <c:v>0.643333333333333</c:v>
                </c:pt>
                <c:pt idx="4">
                  <c:v>0.983333333333333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57464"/>
        <c:axId val="2086563656"/>
      </c:barChart>
      <c:catAx>
        <c:axId val="20865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56365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56365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%N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5574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594290486578326"/>
          <c:y val="0.0625"/>
          <c:w val="0.339831126281007"/>
          <c:h val="0.145068002863278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graphs'!$I$119:$I$123</c:f>
                <c:numCache>
                  <c:formatCode>General</c:formatCode>
                  <c:ptCount val="5"/>
                  <c:pt idx="0">
                    <c:v>0.00383343763582741</c:v>
                  </c:pt>
                  <c:pt idx="1">
                    <c:v>0.00191160130671467</c:v>
                  </c:pt>
                  <c:pt idx="2">
                    <c:v>0.00367835259019278</c:v>
                  </c:pt>
                  <c:pt idx="3">
                    <c:v>0.00130997608120651</c:v>
                  </c:pt>
                  <c:pt idx="4">
                    <c:v>0.00385173121249829</c:v>
                  </c:pt>
                </c:numCache>
              </c:numRef>
            </c:plus>
            <c:minus>
              <c:numRef>
                <c:f>'Plant N&amp;P graphs'!$I$124:$I$128</c:f>
                <c:numCache>
                  <c:formatCode>General</c:formatCode>
                  <c:ptCount val="5"/>
                  <c:pt idx="0">
                    <c:v>0.00303533404435709</c:v>
                  </c:pt>
                  <c:pt idx="1">
                    <c:v>0.00100033083416336</c:v>
                  </c:pt>
                  <c:pt idx="2">
                    <c:v>0.00361246096760917</c:v>
                  </c:pt>
                  <c:pt idx="3">
                    <c:v>0.00111391827360794</c:v>
                  </c:pt>
                  <c:pt idx="4">
                    <c:v>0.00832132856065933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graphs'!$F$119:$F$123</c:f>
              <c:numCache>
                <c:formatCode>General</c:formatCode>
                <c:ptCount val="5"/>
                <c:pt idx="0">
                  <c:v>0.0622080333333333</c:v>
                </c:pt>
                <c:pt idx="1">
                  <c:v>0.05270335</c:v>
                </c:pt>
                <c:pt idx="2">
                  <c:v>0.0555333333333333</c:v>
                </c:pt>
                <c:pt idx="3">
                  <c:v>0.044548</c:v>
                </c:pt>
                <c:pt idx="4">
                  <c:v>0.0762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graphs'!$I$124:$I$128</c:f>
                <c:numCache>
                  <c:formatCode>General</c:formatCode>
                  <c:ptCount val="5"/>
                  <c:pt idx="0">
                    <c:v>0.00303533404435709</c:v>
                  </c:pt>
                  <c:pt idx="1">
                    <c:v>0.00100033083416336</c:v>
                  </c:pt>
                  <c:pt idx="2">
                    <c:v>0.00361246096760917</c:v>
                  </c:pt>
                  <c:pt idx="3">
                    <c:v>0.00111391827360794</c:v>
                  </c:pt>
                  <c:pt idx="4">
                    <c:v>0.00832132856065933</c:v>
                  </c:pt>
                </c:numCache>
              </c:numRef>
            </c:plus>
            <c:minus>
              <c:numRef>
                <c:f>'Plant N&amp;P graphs'!$I$124:$I$128</c:f>
                <c:numCache>
                  <c:formatCode>General</c:formatCode>
                  <c:ptCount val="5"/>
                  <c:pt idx="0">
                    <c:v>0.00303533404435709</c:v>
                  </c:pt>
                  <c:pt idx="1">
                    <c:v>0.00100033083416336</c:v>
                  </c:pt>
                  <c:pt idx="2">
                    <c:v>0.00361246096760917</c:v>
                  </c:pt>
                  <c:pt idx="3">
                    <c:v>0.00111391827360794</c:v>
                  </c:pt>
                  <c:pt idx="4">
                    <c:v>0.00832132856065933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graphs'!$F$124:$F$128</c:f>
              <c:numCache>
                <c:formatCode>General</c:formatCode>
                <c:ptCount val="5"/>
                <c:pt idx="0">
                  <c:v>0.05864035</c:v>
                </c:pt>
                <c:pt idx="1">
                  <c:v>0.0529393333333333</c:v>
                </c:pt>
                <c:pt idx="2">
                  <c:v>0.0575686</c:v>
                </c:pt>
                <c:pt idx="3">
                  <c:v>0.0382805833333333</c:v>
                </c:pt>
                <c:pt idx="4">
                  <c:v>0.0771578333333333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466328"/>
        <c:axId val="2098332328"/>
      </c:barChart>
      <c:catAx>
        <c:axId val="209846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33232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33232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%P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4663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graphs'!$I$109:$I$113</c:f>
                <c:numCache>
                  <c:formatCode>General</c:formatCode>
                  <c:ptCount val="5"/>
                  <c:pt idx="0">
                    <c:v>0.186650020091079</c:v>
                  </c:pt>
                  <c:pt idx="1">
                    <c:v>0.292029148088567</c:v>
                  </c:pt>
                  <c:pt idx="2">
                    <c:v>0.279290225392869</c:v>
                  </c:pt>
                  <c:pt idx="3">
                    <c:v>0.371978231143228</c:v>
                  </c:pt>
                  <c:pt idx="4">
                    <c:v>0.131344432695107</c:v>
                  </c:pt>
                </c:numCache>
              </c:numRef>
            </c:plus>
            <c:minus>
              <c:numRef>
                <c:f>'Plant N&amp;P graphs'!$I$109:$I$113</c:f>
                <c:numCache>
                  <c:formatCode>General</c:formatCode>
                  <c:ptCount val="5"/>
                  <c:pt idx="0">
                    <c:v>0.186650020091079</c:v>
                  </c:pt>
                  <c:pt idx="1">
                    <c:v>0.292029148088567</c:v>
                  </c:pt>
                  <c:pt idx="2">
                    <c:v>0.279290225392869</c:v>
                  </c:pt>
                  <c:pt idx="3">
                    <c:v>0.371978231143228</c:v>
                  </c:pt>
                  <c:pt idx="4">
                    <c:v>0.131344432695107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graphs'!$F$109:$F$113</c:f>
              <c:numCache>
                <c:formatCode>General</c:formatCode>
                <c:ptCount val="5"/>
                <c:pt idx="0">
                  <c:v>2.8117</c:v>
                </c:pt>
                <c:pt idx="1">
                  <c:v>3.0117</c:v>
                </c:pt>
                <c:pt idx="2">
                  <c:v>2.5103</c:v>
                </c:pt>
                <c:pt idx="3">
                  <c:v>5.476933333333334</c:v>
                </c:pt>
                <c:pt idx="4">
                  <c:v>4.3394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graphs'!$I$114:$I$118</c:f>
                <c:numCache>
                  <c:formatCode>General</c:formatCode>
                  <c:ptCount val="5"/>
                  <c:pt idx="0">
                    <c:v>0.181807709774183</c:v>
                  </c:pt>
                  <c:pt idx="1">
                    <c:v>0.0340457208928077</c:v>
                  </c:pt>
                  <c:pt idx="2">
                    <c:v>0.0499474835313175</c:v>
                  </c:pt>
                  <c:pt idx="3">
                    <c:v>0.227839748751422</c:v>
                  </c:pt>
                  <c:pt idx="4">
                    <c:v>0.0740222113812999</c:v>
                  </c:pt>
                </c:numCache>
              </c:numRef>
            </c:plus>
            <c:minus>
              <c:numRef>
                <c:f>'Plant N&amp;P graphs'!$I$114:$I$118</c:f>
                <c:numCache>
                  <c:formatCode>General</c:formatCode>
                  <c:ptCount val="5"/>
                  <c:pt idx="0">
                    <c:v>0.181807709774183</c:v>
                  </c:pt>
                  <c:pt idx="1">
                    <c:v>0.0340457208928077</c:v>
                  </c:pt>
                  <c:pt idx="2">
                    <c:v>0.0499474835313175</c:v>
                  </c:pt>
                  <c:pt idx="3">
                    <c:v>0.227839748751422</c:v>
                  </c:pt>
                  <c:pt idx="4">
                    <c:v>0.0740222113812999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graphs'!$F$114:$F$118</c:f>
              <c:numCache>
                <c:formatCode>General</c:formatCode>
                <c:ptCount val="5"/>
                <c:pt idx="0">
                  <c:v>1.0539</c:v>
                </c:pt>
                <c:pt idx="1">
                  <c:v>1.081266666666667</c:v>
                </c:pt>
                <c:pt idx="2">
                  <c:v>0.945266666666667</c:v>
                </c:pt>
                <c:pt idx="3">
                  <c:v>1.460933333333333</c:v>
                </c:pt>
                <c:pt idx="4">
                  <c:v>1.368166666666666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82264"/>
        <c:axId val="2098436856"/>
      </c:barChart>
      <c:catAx>
        <c:axId val="209858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43685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43685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5822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graphs'!$I$129:$I$133</c:f>
                <c:numCache>
                  <c:formatCode>General</c:formatCode>
                  <c:ptCount val="5"/>
                  <c:pt idx="0">
                    <c:v>0.0217437738000461</c:v>
                  </c:pt>
                  <c:pt idx="1">
                    <c:v>0.0180370920712148</c:v>
                  </c:pt>
                  <c:pt idx="2">
                    <c:v>0.0223522164691409</c:v>
                  </c:pt>
                  <c:pt idx="3">
                    <c:v>0.00712920948575182</c:v>
                  </c:pt>
                  <c:pt idx="4">
                    <c:v>0.0241113627155325</c:v>
                  </c:pt>
                </c:numCache>
              </c:numRef>
            </c:plus>
            <c:minus>
              <c:numRef>
                <c:f>'Plant N&amp;P graphs'!$I$129:$I$133</c:f>
                <c:numCache>
                  <c:formatCode>General</c:formatCode>
                  <c:ptCount val="5"/>
                  <c:pt idx="0">
                    <c:v>0.0217437738000461</c:v>
                  </c:pt>
                  <c:pt idx="1">
                    <c:v>0.0180370920712148</c:v>
                  </c:pt>
                  <c:pt idx="2">
                    <c:v>0.0223522164691409</c:v>
                  </c:pt>
                  <c:pt idx="3">
                    <c:v>0.00712920948575182</c:v>
                  </c:pt>
                  <c:pt idx="4">
                    <c:v>0.0241113627155325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graphs'!$F$129:$F$133</c:f>
              <c:numCache>
                <c:formatCode>General</c:formatCode>
                <c:ptCount val="5"/>
                <c:pt idx="0">
                  <c:v>0.310519469</c:v>
                </c:pt>
                <c:pt idx="1">
                  <c:v>0.293428466</c:v>
                </c:pt>
                <c:pt idx="2">
                  <c:v>0.274282</c:v>
                </c:pt>
                <c:pt idx="3">
                  <c:v>0.49695028</c:v>
                </c:pt>
                <c:pt idx="4">
                  <c:v>0.711539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graphs'!$I$134:$I$138</c:f>
                <c:numCache>
                  <c:formatCode>General</c:formatCode>
                  <c:ptCount val="5"/>
                  <c:pt idx="0">
                    <c:v>0.0149323177959443</c:v>
                  </c:pt>
                  <c:pt idx="1">
                    <c:v>0.00666831019250842</c:v>
                  </c:pt>
                  <c:pt idx="2">
                    <c:v>0.00557212510947454</c:v>
                  </c:pt>
                  <c:pt idx="3">
                    <c:v>0.0183931903210114</c:v>
                  </c:pt>
                  <c:pt idx="4">
                    <c:v>0.00572558935036488</c:v>
                  </c:pt>
                </c:numCache>
              </c:numRef>
            </c:plus>
            <c:minus>
              <c:numRef>
                <c:f>'Plant N&amp;P graphs'!$I$134:$I$138</c:f>
                <c:numCache>
                  <c:formatCode>General</c:formatCode>
                  <c:ptCount val="5"/>
                  <c:pt idx="0">
                    <c:v>0.0149323177959443</c:v>
                  </c:pt>
                  <c:pt idx="1">
                    <c:v>0.00666831019250842</c:v>
                  </c:pt>
                  <c:pt idx="2">
                    <c:v>0.00557212510947454</c:v>
                  </c:pt>
                  <c:pt idx="3">
                    <c:v>0.0183931903210114</c:v>
                  </c:pt>
                  <c:pt idx="4">
                    <c:v>0.00572558935036488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graphs'!$F$134:$F$138</c:f>
              <c:numCache>
                <c:formatCode>General</c:formatCode>
                <c:ptCount val="5"/>
                <c:pt idx="0">
                  <c:v>0.0799240891666667</c:v>
                </c:pt>
                <c:pt idx="1">
                  <c:v>0.0697238066666666</c:v>
                </c:pt>
                <c:pt idx="2">
                  <c:v>0.067027792</c:v>
                </c:pt>
                <c:pt idx="3">
                  <c:v>0.0890596713333333</c:v>
                </c:pt>
                <c:pt idx="4">
                  <c:v>0.107014020333333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88456"/>
        <c:axId val="2098320312"/>
      </c:barChart>
      <c:catAx>
        <c:axId val="209828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32031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32031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P content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2884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graphs'!$I$89:$I$93</c:f>
                <c:numCache>
                  <c:formatCode>General</c:formatCode>
                  <c:ptCount val="5"/>
                  <c:pt idx="0">
                    <c:v>0.0379145504091561</c:v>
                  </c:pt>
                  <c:pt idx="1">
                    <c:v>0.36569192561362</c:v>
                  </c:pt>
                  <c:pt idx="2">
                    <c:v>0.502881349559153</c:v>
                  </c:pt>
                  <c:pt idx="3">
                    <c:v>0.801781294133227</c:v>
                  </c:pt>
                  <c:pt idx="4">
                    <c:v>0.274751479088279</c:v>
                  </c:pt>
                </c:numCache>
              </c:numRef>
            </c:plus>
            <c:minus>
              <c:numRef>
                <c:f>'Plant N&amp;P graphs'!$I$89:$I$93</c:f>
                <c:numCache>
                  <c:formatCode>General</c:formatCode>
                  <c:ptCount val="5"/>
                  <c:pt idx="0">
                    <c:v>0.0379145504091561</c:v>
                  </c:pt>
                  <c:pt idx="1">
                    <c:v>0.36569192561362</c:v>
                  </c:pt>
                  <c:pt idx="2">
                    <c:v>0.502881349559153</c:v>
                  </c:pt>
                  <c:pt idx="3">
                    <c:v>0.801781294133227</c:v>
                  </c:pt>
                  <c:pt idx="4">
                    <c:v>0.274751479088279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graphs'!$F$89:$F$93</c:f>
              <c:numCache>
                <c:formatCode>General</c:formatCode>
                <c:ptCount val="5"/>
                <c:pt idx="0">
                  <c:v>9.059474255524838</c:v>
                </c:pt>
                <c:pt idx="1">
                  <c:v>10.22128186035481</c:v>
                </c:pt>
                <c:pt idx="2">
                  <c:v>9.134851652478803</c:v>
                </c:pt>
                <c:pt idx="3">
                  <c:v>11.03235103630806</c:v>
                </c:pt>
                <c:pt idx="4">
                  <c:v>6.111980325407291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'Plant N&amp;P graphs'!$I$94:$I$98</c:f>
                <c:numCache>
                  <c:formatCode>General</c:formatCode>
                  <c:ptCount val="5"/>
                  <c:pt idx="0">
                    <c:v>0.18644649885137</c:v>
                  </c:pt>
                  <c:pt idx="1">
                    <c:v>1.145591446460218</c:v>
                  </c:pt>
                  <c:pt idx="2">
                    <c:v>0.488718911716454</c:v>
                  </c:pt>
                  <c:pt idx="3">
                    <c:v>0.981254888101771</c:v>
                  </c:pt>
                  <c:pt idx="4">
                    <c:v>0.246867727947484</c:v>
                  </c:pt>
                </c:numCache>
              </c:numRef>
            </c:plus>
            <c:minus>
              <c:numRef>
                <c:f>'Plant N&amp;P graphs'!$I$94:$I$98</c:f>
                <c:numCache>
                  <c:formatCode>General</c:formatCode>
                  <c:ptCount val="5"/>
                  <c:pt idx="0">
                    <c:v>0.18644649885137</c:v>
                  </c:pt>
                  <c:pt idx="1">
                    <c:v>1.145591446460218</c:v>
                  </c:pt>
                  <c:pt idx="2">
                    <c:v>0.488718911716454</c:v>
                  </c:pt>
                  <c:pt idx="3">
                    <c:v>0.981254888101771</c:v>
                  </c:pt>
                  <c:pt idx="4">
                    <c:v>0.246867727947484</c:v>
                  </c:pt>
                </c:numCache>
              </c:numRef>
            </c:minus>
          </c:errBars>
          <c:cat>
            <c:strRef>
              <c:f>'Plant N&amp;P graphs'!$C$35:$C$39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'Plant N&amp;P graphs'!$F$94:$F$98</c:f>
              <c:numCache>
                <c:formatCode>General</c:formatCode>
                <c:ptCount val="5"/>
                <c:pt idx="0">
                  <c:v>13.25020599422588</c:v>
                </c:pt>
                <c:pt idx="1">
                  <c:v>15.72155891734869</c:v>
                </c:pt>
                <c:pt idx="2">
                  <c:v>14.17762076698323</c:v>
                </c:pt>
                <c:pt idx="3">
                  <c:v>16.78124063275694</c:v>
                </c:pt>
                <c:pt idx="4">
                  <c:v>12.78826449423322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46232"/>
        <c:axId val="2086913144"/>
      </c:barChart>
      <c:catAx>
        <c:axId val="20860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91314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91314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tissue N:P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04623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3 days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'Height graphs'!$H$2:$H$6</c:f>
                <c:numCache>
                  <c:formatCode>General</c:formatCode>
                  <c:ptCount val="5"/>
                  <c:pt idx="0">
                    <c:v>0.0468679521450592</c:v>
                  </c:pt>
                  <c:pt idx="1">
                    <c:v>0.0731584615326714</c:v>
                  </c:pt>
                  <c:pt idx="2">
                    <c:v>0.0872116058648777</c:v>
                  </c:pt>
                  <c:pt idx="3">
                    <c:v>0.141901765708222</c:v>
                  </c:pt>
                  <c:pt idx="4">
                    <c:v>0.0494410724282696</c:v>
                  </c:pt>
                </c:numCache>
              </c:numRef>
            </c:plus>
            <c:minus>
              <c:numRef>
                <c:f>'Height graphs'!$H$2:$H$6</c:f>
                <c:numCache>
                  <c:formatCode>General</c:formatCode>
                  <c:ptCount val="5"/>
                  <c:pt idx="0">
                    <c:v>0.0468679521450592</c:v>
                  </c:pt>
                  <c:pt idx="1">
                    <c:v>0.0731584615326714</c:v>
                  </c:pt>
                  <c:pt idx="2">
                    <c:v>0.0872116058648777</c:v>
                  </c:pt>
                  <c:pt idx="3">
                    <c:v>0.141901765708222</c:v>
                  </c:pt>
                  <c:pt idx="4">
                    <c:v>0.0494410724282696</c:v>
                  </c:pt>
                </c:numCache>
              </c:numRef>
            </c:minus>
          </c:errBars>
          <c:cat>
            <c:strRef>
              <c:f>'Height graphs'!$C$2:$C$6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'Height graphs'!$E$2:$E$6</c:f>
              <c:numCache>
                <c:formatCode>General</c:formatCode>
                <c:ptCount val="5"/>
                <c:pt idx="0">
                  <c:v>2.157777777777777</c:v>
                </c:pt>
                <c:pt idx="1">
                  <c:v>1.927777777777778</c:v>
                </c:pt>
                <c:pt idx="2">
                  <c:v>2.044444444444445</c:v>
                </c:pt>
                <c:pt idx="3">
                  <c:v>2.03</c:v>
                </c:pt>
                <c:pt idx="4">
                  <c:v>2.09125</c:v>
                </c:pt>
              </c:numCache>
            </c:numRef>
          </c:val>
        </c:ser>
        <c:ser>
          <c:idx val="1"/>
          <c:order val="1"/>
          <c:tx>
            <c:v>10 days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'Height graphs'!$H$8:$H$12</c:f>
                <c:numCache>
                  <c:formatCode>General</c:formatCode>
                  <c:ptCount val="5"/>
                  <c:pt idx="0">
                    <c:v>0.0844590630621314</c:v>
                  </c:pt>
                  <c:pt idx="1">
                    <c:v>0.0805881160249085</c:v>
                  </c:pt>
                  <c:pt idx="2">
                    <c:v>0.112954158734012</c:v>
                  </c:pt>
                  <c:pt idx="3">
                    <c:v>0.22056115302161</c:v>
                  </c:pt>
                  <c:pt idx="4">
                    <c:v>0.148203528008903</c:v>
                  </c:pt>
                </c:numCache>
              </c:numRef>
            </c:plus>
            <c:minus>
              <c:numRef>
                <c:f>'Height graphs'!$H$8:$H$12</c:f>
                <c:numCache>
                  <c:formatCode>General</c:formatCode>
                  <c:ptCount val="5"/>
                  <c:pt idx="0">
                    <c:v>0.0844590630621314</c:v>
                  </c:pt>
                  <c:pt idx="1">
                    <c:v>0.0805881160249085</c:v>
                  </c:pt>
                  <c:pt idx="2">
                    <c:v>0.112954158734012</c:v>
                  </c:pt>
                  <c:pt idx="3">
                    <c:v>0.22056115302161</c:v>
                  </c:pt>
                  <c:pt idx="4">
                    <c:v>0.148203528008903</c:v>
                  </c:pt>
                </c:numCache>
              </c:numRef>
            </c:minus>
          </c:errBars>
          <c:cat>
            <c:strRef>
              <c:f>'Height graphs'!$C$2:$C$6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'Height graphs'!$E$8:$E$12</c:f>
              <c:numCache>
                <c:formatCode>General</c:formatCode>
                <c:ptCount val="5"/>
                <c:pt idx="0">
                  <c:v>2.883333333333334</c:v>
                </c:pt>
                <c:pt idx="1">
                  <c:v>2.73</c:v>
                </c:pt>
                <c:pt idx="2">
                  <c:v>2.794444444444445</c:v>
                </c:pt>
                <c:pt idx="3">
                  <c:v>3.59</c:v>
                </c:pt>
                <c:pt idx="4">
                  <c:v>3.41</c:v>
                </c:pt>
              </c:numCache>
            </c:numRef>
          </c:val>
        </c:ser>
        <c:ser>
          <c:idx val="2"/>
          <c:order val="2"/>
          <c:tx>
            <c:v>25 days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'Height graphs'!$H$14:$H$18</c:f>
                <c:numCache>
                  <c:formatCode>General</c:formatCode>
                  <c:ptCount val="5"/>
                  <c:pt idx="0">
                    <c:v>0.10324518342874</c:v>
                  </c:pt>
                  <c:pt idx="1">
                    <c:v>0.162116594226062</c:v>
                  </c:pt>
                  <c:pt idx="2">
                    <c:v>0.18208497541424</c:v>
                  </c:pt>
                  <c:pt idx="3">
                    <c:v>0.510718448201485</c:v>
                  </c:pt>
                  <c:pt idx="4">
                    <c:v>0.450549020244034</c:v>
                  </c:pt>
                </c:numCache>
              </c:numRef>
            </c:plus>
            <c:minus>
              <c:numRef>
                <c:f>'Height graphs'!$H$14:$H$18</c:f>
                <c:numCache>
                  <c:formatCode>General</c:formatCode>
                  <c:ptCount val="5"/>
                  <c:pt idx="0">
                    <c:v>0.10324518342874</c:v>
                  </c:pt>
                  <c:pt idx="1">
                    <c:v>0.162116594226062</c:v>
                  </c:pt>
                  <c:pt idx="2">
                    <c:v>0.18208497541424</c:v>
                  </c:pt>
                  <c:pt idx="3">
                    <c:v>0.510718448201485</c:v>
                  </c:pt>
                  <c:pt idx="4">
                    <c:v>0.450549020244034</c:v>
                  </c:pt>
                </c:numCache>
              </c:numRef>
            </c:minus>
          </c:errBars>
          <c:val>
            <c:numRef>
              <c:f>'Height graphs'!$E$14:$E$18</c:f>
              <c:numCache>
                <c:formatCode>General</c:formatCode>
                <c:ptCount val="5"/>
                <c:pt idx="0">
                  <c:v>4.091111111111111</c:v>
                </c:pt>
                <c:pt idx="1">
                  <c:v>4.118888888888888</c:v>
                </c:pt>
                <c:pt idx="2">
                  <c:v>4.387777777777778</c:v>
                </c:pt>
                <c:pt idx="3">
                  <c:v>6.41</c:v>
                </c:pt>
                <c:pt idx="4">
                  <c:v>6.61125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87512"/>
        <c:axId val="2086105896"/>
      </c:barChart>
      <c:catAx>
        <c:axId val="208688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10589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1058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height (cm)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460953189635187"/>
              <c:y val="0.0679335182534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8875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300223092708966"/>
          <c:y val="0.0625"/>
          <c:w val="0.304506584447034"/>
          <c:h val="0.22044291338582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graphs'!$H$2:$H$4</c:f>
                <c:numCache>
                  <c:formatCode>General</c:formatCode>
                  <c:ptCount val="3"/>
                  <c:pt idx="0">
                    <c:v>0.00499999999999972</c:v>
                  </c:pt>
                  <c:pt idx="1">
                    <c:v>0.0637704215656972</c:v>
                  </c:pt>
                  <c:pt idx="2">
                    <c:v>0.553917863947356</c:v>
                  </c:pt>
                </c:numCache>
              </c:numRef>
            </c:plus>
            <c:minus>
              <c:numRef>
                <c:f>'Biomass graphs'!$H$2:$H$4</c:f>
                <c:numCache>
                  <c:formatCode>General</c:formatCode>
                  <c:ptCount val="3"/>
                  <c:pt idx="0">
                    <c:v>0.00499999999999972</c:v>
                  </c:pt>
                  <c:pt idx="1">
                    <c:v>0.0637704215656972</c:v>
                  </c:pt>
                  <c:pt idx="2">
                    <c:v>0.553917863947356</c:v>
                  </c:pt>
                </c:numCache>
              </c:numRef>
            </c:minus>
          </c:errBars>
          <c:cat>
            <c:strRef>
              <c:f>'Biomass graphs'!$C$2:$C$4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'Biomass graphs'!$E$2:$E$4</c:f>
              <c:numCache>
                <c:formatCode>General</c:formatCode>
                <c:ptCount val="3"/>
                <c:pt idx="0">
                  <c:v>0.395</c:v>
                </c:pt>
                <c:pt idx="1">
                  <c:v>1.18</c:v>
                </c:pt>
                <c:pt idx="2">
                  <c:v>6.975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54136"/>
        <c:axId val="2074328232"/>
      </c:barChart>
      <c:catAx>
        <c:axId val="209905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743282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7432823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biomass (g)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90541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graphs'!$H$4:$H$8</c:f>
                <c:numCache>
                  <c:formatCode>General</c:formatCode>
                  <c:ptCount val="5"/>
                  <c:pt idx="0">
                    <c:v>7.60116950066092</c:v>
                  </c:pt>
                  <c:pt idx="1">
                    <c:v>4.944132324730442</c:v>
                  </c:pt>
                  <c:pt idx="2">
                    <c:v>11.15546702045434</c:v>
                  </c:pt>
                  <c:pt idx="3">
                    <c:v>6.146362971528593</c:v>
                  </c:pt>
                  <c:pt idx="4">
                    <c:v>5.47722557505166</c:v>
                  </c:pt>
                </c:numCache>
              </c:numRef>
            </c:plus>
            <c:minus>
              <c:numRef>
                <c:f>'Morph graphs'!$H$4:$H$8</c:f>
                <c:numCache>
                  <c:formatCode>General</c:formatCode>
                  <c:ptCount val="5"/>
                  <c:pt idx="0">
                    <c:v>7.60116950066092</c:v>
                  </c:pt>
                  <c:pt idx="1">
                    <c:v>4.944132324730442</c:v>
                  </c:pt>
                  <c:pt idx="2">
                    <c:v>11.15546702045434</c:v>
                  </c:pt>
                  <c:pt idx="3">
                    <c:v>6.146362971528593</c:v>
                  </c:pt>
                  <c:pt idx="4">
                    <c:v>5.47722557505166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graphs'!$E$4:$E$8</c:f>
              <c:numCache>
                <c:formatCode>General</c:formatCode>
                <c:ptCount val="5"/>
                <c:pt idx="0">
                  <c:v>13.33333333333333</c:v>
                </c:pt>
                <c:pt idx="1">
                  <c:v>13.33333333333333</c:v>
                </c:pt>
                <c:pt idx="2">
                  <c:v>63.33333333333334</c:v>
                </c:pt>
                <c:pt idx="3">
                  <c:v>23.33333333333333</c:v>
                </c:pt>
                <c:pt idx="4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73656"/>
        <c:axId val="2058280728"/>
      </c:barChart>
      <c:catAx>
        <c:axId val="208087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5828072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5828072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%Ind. with more than one stolon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08736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graphs'!$H$14:$H$18</c:f>
                <c:numCache>
                  <c:formatCode>General</c:formatCode>
                  <c:ptCount val="5"/>
                  <c:pt idx="0">
                    <c:v>1.055610370771273</c:v>
                  </c:pt>
                  <c:pt idx="1">
                    <c:v>4.624828503974345</c:v>
                  </c:pt>
                  <c:pt idx="2">
                    <c:v>1.399924601404012</c:v>
                  </c:pt>
                  <c:pt idx="3">
                    <c:v>0.711476996929161</c:v>
                  </c:pt>
                  <c:pt idx="4">
                    <c:v>1.258627791787615</c:v>
                  </c:pt>
                </c:numCache>
              </c:numRef>
            </c:plus>
            <c:minus>
              <c:numRef>
                <c:f>'Morph graphs'!$H$14:$H$18</c:f>
                <c:numCache>
                  <c:formatCode>General</c:formatCode>
                  <c:ptCount val="5"/>
                  <c:pt idx="0">
                    <c:v>1.055610370771273</c:v>
                  </c:pt>
                  <c:pt idx="1">
                    <c:v>4.624828503974345</c:v>
                  </c:pt>
                  <c:pt idx="2">
                    <c:v>1.399924601404012</c:v>
                  </c:pt>
                  <c:pt idx="3">
                    <c:v>0.711476996929161</c:v>
                  </c:pt>
                  <c:pt idx="4">
                    <c:v>1.258627791787615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graphs'!$E$14:$E$18</c:f>
              <c:numCache>
                <c:formatCode>General</c:formatCode>
                <c:ptCount val="5"/>
                <c:pt idx="0">
                  <c:v>15.24470348918558</c:v>
                </c:pt>
                <c:pt idx="1">
                  <c:v>16.5092312959177</c:v>
                </c:pt>
                <c:pt idx="2">
                  <c:v>26.03416773063092</c:v>
                </c:pt>
                <c:pt idx="3">
                  <c:v>4.50091684604959</c:v>
                </c:pt>
                <c:pt idx="4">
                  <c:v>21.35548009202978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02328"/>
        <c:axId val="2061134088"/>
      </c:barChart>
      <c:catAx>
        <c:axId val="208250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6113408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6113408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Aerial roots per shoot biomass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5023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graphs'!$H$26:$H$30</c:f>
                <c:numCache>
                  <c:formatCode>General</c:formatCode>
                  <c:ptCount val="5"/>
                  <c:pt idx="0">
                    <c:v>0.152752523165195</c:v>
                  </c:pt>
                  <c:pt idx="1">
                    <c:v>0.600925212577331</c:v>
                  </c:pt>
                  <c:pt idx="2">
                    <c:v>0.115470053837929</c:v>
                  </c:pt>
                  <c:pt idx="3">
                    <c:v>0.260341655863555</c:v>
                  </c:pt>
                  <c:pt idx="4">
                    <c:v>1.299999999999994</c:v>
                  </c:pt>
                </c:numCache>
              </c:numRef>
            </c:plus>
            <c:minus>
              <c:numRef>
                <c:f>'Morph graphs'!$H$26:$H$30</c:f>
                <c:numCache>
                  <c:formatCode>General</c:formatCode>
                  <c:ptCount val="5"/>
                  <c:pt idx="0">
                    <c:v>0.152752523165195</c:v>
                  </c:pt>
                  <c:pt idx="1">
                    <c:v>0.600925212577331</c:v>
                  </c:pt>
                  <c:pt idx="2">
                    <c:v>0.115470053837929</c:v>
                  </c:pt>
                  <c:pt idx="3">
                    <c:v>0.260341655863555</c:v>
                  </c:pt>
                  <c:pt idx="4">
                    <c:v>1.299999999999994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graphs'!$E$26:$E$30</c:f>
              <c:numCache>
                <c:formatCode>General</c:formatCode>
                <c:ptCount val="5"/>
                <c:pt idx="0">
                  <c:v>0.9</c:v>
                </c:pt>
                <c:pt idx="1">
                  <c:v>1.666666666666667</c:v>
                </c:pt>
                <c:pt idx="2">
                  <c:v>4.2</c:v>
                </c:pt>
                <c:pt idx="3">
                  <c:v>1.166666666666667</c:v>
                </c:pt>
                <c:pt idx="4">
                  <c:v>9.600000000000001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486728"/>
        <c:axId val="2057455848"/>
      </c:barChart>
      <c:catAx>
        <c:axId val="205748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5745584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5745584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Aerial roots per ind.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5748672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graphs'!$H$32:$H$36</c:f>
                <c:numCache>
                  <c:formatCode>General</c:formatCode>
                  <c:ptCount val="5"/>
                  <c:pt idx="0">
                    <c:v>0.0571238997254505</c:v>
                  </c:pt>
                  <c:pt idx="1">
                    <c:v>0.202277436487536</c:v>
                  </c:pt>
                  <c:pt idx="2">
                    <c:v>0.0327581326684025</c:v>
                  </c:pt>
                  <c:pt idx="3">
                    <c:v>0.0878289040638144</c:v>
                  </c:pt>
                  <c:pt idx="4">
                    <c:v>0.125929682217713</c:v>
                  </c:pt>
                </c:numCache>
              </c:numRef>
            </c:plus>
            <c:minus>
              <c:numRef>
                <c:f>'Morph graphs'!$H$32:$H$36</c:f>
                <c:numCache>
                  <c:formatCode>General</c:formatCode>
                  <c:ptCount val="5"/>
                  <c:pt idx="0">
                    <c:v>0.0571238997254505</c:v>
                  </c:pt>
                  <c:pt idx="1">
                    <c:v>0.202277436487536</c:v>
                  </c:pt>
                  <c:pt idx="2">
                    <c:v>0.0327581326684025</c:v>
                  </c:pt>
                  <c:pt idx="3">
                    <c:v>0.0878289040638144</c:v>
                  </c:pt>
                  <c:pt idx="4">
                    <c:v>0.125929682217713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graphs'!$E$32:$E$36</c:f>
              <c:numCache>
                <c:formatCode>General</c:formatCode>
                <c:ptCount val="5"/>
                <c:pt idx="0">
                  <c:v>0.369424054206663</c:v>
                </c:pt>
                <c:pt idx="1">
                  <c:v>0.546906796906797</c:v>
                </c:pt>
                <c:pt idx="2">
                  <c:v>1.125177809388336</c:v>
                </c:pt>
                <c:pt idx="3">
                  <c:v>0.348019670388091</c:v>
                </c:pt>
                <c:pt idx="4">
                  <c:v>1.753380662609872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65160"/>
        <c:axId val="2057465800"/>
      </c:barChart>
      <c:catAx>
        <c:axId val="208256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574658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5746580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Aerial roots per stolon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5651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graphs'!$H$38:$H$42</c:f>
                <c:numCache>
                  <c:formatCode>General</c:formatCode>
                  <c:ptCount val="5"/>
                  <c:pt idx="0">
                    <c:v>7.054774175806292</c:v>
                  </c:pt>
                  <c:pt idx="1">
                    <c:v>5.22277881431048</c:v>
                  </c:pt>
                  <c:pt idx="2">
                    <c:v>1.831269488093479</c:v>
                  </c:pt>
                  <c:pt idx="3">
                    <c:v>1.649697066073347</c:v>
                  </c:pt>
                  <c:pt idx="4">
                    <c:v>0.1577366300623</c:v>
                  </c:pt>
                </c:numCache>
              </c:numRef>
            </c:plus>
            <c:minus>
              <c:numRef>
                <c:f>'Morph graphs'!$H$38:$H$42</c:f>
                <c:numCache>
                  <c:formatCode>General</c:formatCode>
                  <c:ptCount val="5"/>
                  <c:pt idx="0">
                    <c:v>7.054774175806292</c:v>
                  </c:pt>
                  <c:pt idx="1">
                    <c:v>5.22277881431048</c:v>
                  </c:pt>
                  <c:pt idx="2">
                    <c:v>1.831269488093479</c:v>
                  </c:pt>
                  <c:pt idx="3">
                    <c:v>1.649697066073347</c:v>
                  </c:pt>
                  <c:pt idx="4">
                    <c:v>0.1577366300623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graphs'!$E$38:$E$42</c:f>
              <c:numCache>
                <c:formatCode>General</c:formatCode>
                <c:ptCount val="5"/>
                <c:pt idx="0">
                  <c:v>43.2301031550973</c:v>
                </c:pt>
                <c:pt idx="1">
                  <c:v>33.78188703629267</c:v>
                </c:pt>
                <c:pt idx="2">
                  <c:v>23.23428879453521</c:v>
                </c:pt>
                <c:pt idx="3">
                  <c:v>13.76538042467246</c:v>
                </c:pt>
                <c:pt idx="4">
                  <c:v>12.19093165080928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53672"/>
        <c:axId val="2082556072"/>
      </c:barChart>
      <c:catAx>
        <c:axId val="207845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255607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255607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Stolons per shoot biomass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845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'Morph graphs'!$H$50:$H$54</c:f>
                <c:numCache>
                  <c:formatCode>General</c:formatCode>
                  <c:ptCount val="5"/>
                  <c:pt idx="0">
                    <c:v>0.185592145427668</c:v>
                  </c:pt>
                  <c:pt idx="1">
                    <c:v>0.30550504633039</c:v>
                  </c:pt>
                  <c:pt idx="2">
                    <c:v>0.0333333333333715</c:v>
                  </c:pt>
                  <c:pt idx="3">
                    <c:v>0.185592145427666</c:v>
                  </c:pt>
                  <c:pt idx="4">
                    <c:v>0.350000000000008</c:v>
                  </c:pt>
                </c:numCache>
              </c:numRef>
            </c:plus>
            <c:minus>
              <c:numRef>
                <c:f>'Morph graphs'!$H$50:$H$54</c:f>
                <c:numCache>
                  <c:formatCode>General</c:formatCode>
                  <c:ptCount val="5"/>
                  <c:pt idx="0">
                    <c:v>0.185592145427668</c:v>
                  </c:pt>
                  <c:pt idx="1">
                    <c:v>0.30550504633039</c:v>
                  </c:pt>
                  <c:pt idx="2">
                    <c:v>0.0333333333333715</c:v>
                  </c:pt>
                  <c:pt idx="3">
                    <c:v>0.185592145427666</c:v>
                  </c:pt>
                  <c:pt idx="4">
                    <c:v>0.350000000000008</c:v>
                  </c:pt>
                </c:numCache>
              </c:numRef>
            </c:minus>
          </c:errBars>
          <c:cat>
            <c:strRef>
              <c:f>'Morph graphs'!$C$4:$C$8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'Morph graphs'!$E$50:$E$54</c:f>
              <c:numCache>
                <c:formatCode>General</c:formatCode>
                <c:ptCount val="5"/>
                <c:pt idx="0">
                  <c:v>2.433333333333333</c:v>
                </c:pt>
                <c:pt idx="1">
                  <c:v>3.0</c:v>
                </c:pt>
                <c:pt idx="2">
                  <c:v>3.733333333333333</c:v>
                </c:pt>
                <c:pt idx="3">
                  <c:v>3.433333333333334</c:v>
                </c:pt>
                <c:pt idx="4">
                  <c:v>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27560"/>
        <c:axId val="2082836696"/>
      </c:barChart>
      <c:catAx>
        <c:axId val="208342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283669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28366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Stolons per ind.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34275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tx>
            <c:v>Shoot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graphs'!$H$14:$H$16</c:f>
                <c:numCache>
                  <c:formatCode>General</c:formatCode>
                  <c:ptCount val="3"/>
                  <c:pt idx="0">
                    <c:v>0.294077482403136</c:v>
                  </c:pt>
                  <c:pt idx="1">
                    <c:v>0.234559548554691</c:v>
                  </c:pt>
                  <c:pt idx="2">
                    <c:v>0.958619061489234</c:v>
                  </c:pt>
                </c:numCache>
              </c:numRef>
            </c:plus>
            <c:minus>
              <c:numRef>
                <c:f>'Biomass graphs'!$H$14:$H$16</c:f>
                <c:numCache>
                  <c:formatCode>General</c:formatCode>
                  <c:ptCount val="3"/>
                  <c:pt idx="0">
                    <c:v>0.294077482403136</c:v>
                  </c:pt>
                  <c:pt idx="1">
                    <c:v>0.234559548554691</c:v>
                  </c:pt>
                  <c:pt idx="2">
                    <c:v>0.958619061489234</c:v>
                  </c:pt>
                </c:numCache>
              </c:numRef>
            </c:minus>
          </c:errBars>
          <c:cat>
            <c:strRef>
              <c:f>'Biomass graphs'!$C$8:$C$10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'Biomass graphs'!$E$14:$E$16</c:f>
              <c:numCache>
                <c:formatCode>General</c:formatCode>
                <c:ptCount val="3"/>
                <c:pt idx="0">
                  <c:v>9.811666666666665</c:v>
                </c:pt>
                <c:pt idx="1">
                  <c:v>10.5</c:v>
                </c:pt>
                <c:pt idx="2">
                  <c:v>28.86333333333333</c:v>
                </c:pt>
              </c:numCache>
            </c:numRef>
          </c:val>
        </c:ser>
        <c:ser>
          <c:idx val="1"/>
          <c:order val="1"/>
          <c:tx>
            <c:v>Root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graphs'!$H$8:$H$10</c:f>
                <c:numCache>
                  <c:formatCode>General</c:formatCode>
                  <c:ptCount val="3"/>
                  <c:pt idx="0">
                    <c:v>0.151083627922626</c:v>
                  </c:pt>
                  <c:pt idx="1">
                    <c:v>0.14437167941872</c:v>
                  </c:pt>
                  <c:pt idx="2">
                    <c:v>1.161264875517687</c:v>
                  </c:pt>
                </c:numCache>
              </c:numRef>
            </c:plus>
            <c:minus>
              <c:numRef>
                <c:f>'Biomass graphs'!$H$8:$H$10</c:f>
                <c:numCache>
                  <c:formatCode>General</c:formatCode>
                  <c:ptCount val="3"/>
                  <c:pt idx="0">
                    <c:v>0.151083627922626</c:v>
                  </c:pt>
                  <c:pt idx="1">
                    <c:v>0.14437167941872</c:v>
                  </c:pt>
                  <c:pt idx="2">
                    <c:v>1.161264875517687</c:v>
                  </c:pt>
                </c:numCache>
              </c:numRef>
            </c:minus>
          </c:errBars>
          <c:val>
            <c:numRef>
              <c:f>'Biomass graphs'!$E$8:$E$10</c:f>
              <c:numCache>
                <c:formatCode>General</c:formatCode>
                <c:ptCount val="3"/>
                <c:pt idx="0">
                  <c:v>2.006666666666667</c:v>
                </c:pt>
                <c:pt idx="1">
                  <c:v>2.765</c:v>
                </c:pt>
                <c:pt idx="2">
                  <c:v>13.47833333333333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57960"/>
        <c:axId val="2085651000"/>
      </c:barChart>
      <c:catAx>
        <c:axId val="20873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56510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565100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biomass (g)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73579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288415259684941"/>
          <c:y val="0.0681818181818182"/>
          <c:w val="0.250436030330393"/>
          <c:h val="0.13370436649964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graphs'!$H$11:$H$13</c:f>
                <c:numCache>
                  <c:formatCode>General</c:formatCode>
                  <c:ptCount val="3"/>
                  <c:pt idx="0">
                    <c:v>0.0139967983232206</c:v>
                  </c:pt>
                  <c:pt idx="1">
                    <c:v>0.00854699627526388</c:v>
                  </c:pt>
                  <c:pt idx="2">
                    <c:v>0.0363867053655809</c:v>
                  </c:pt>
                </c:numCache>
              </c:numRef>
            </c:plus>
            <c:minus>
              <c:numRef>
                <c:f>'Biomass graphs'!$H$11:$H$13</c:f>
                <c:numCache>
                  <c:formatCode>General</c:formatCode>
                  <c:ptCount val="3"/>
                  <c:pt idx="0">
                    <c:v>0.0139967983232206</c:v>
                  </c:pt>
                  <c:pt idx="1">
                    <c:v>0.00854699627526388</c:v>
                  </c:pt>
                  <c:pt idx="2">
                    <c:v>0.0363867053655809</c:v>
                  </c:pt>
                </c:numCache>
              </c:numRef>
            </c:minus>
          </c:errBars>
          <c:cat>
            <c:strRef>
              <c:f>'Biomass graphs'!$C$8:$C$10</c:f>
              <c:strCache>
                <c:ptCount val="3"/>
                <c:pt idx="0">
                  <c:v>O</c:v>
                </c:pt>
                <c:pt idx="1">
                  <c:v>OA</c:v>
                </c:pt>
                <c:pt idx="2">
                  <c:v>SA</c:v>
                </c:pt>
              </c:strCache>
            </c:strRef>
          </c:cat>
          <c:val>
            <c:numRef>
              <c:f>'Biomass graphs'!$E$11:$E$13</c:f>
              <c:numCache>
                <c:formatCode>General</c:formatCode>
                <c:ptCount val="3"/>
                <c:pt idx="0">
                  <c:v>0.204516383596351</c:v>
                </c:pt>
                <c:pt idx="1">
                  <c:v>0.262088687160469</c:v>
                </c:pt>
                <c:pt idx="2">
                  <c:v>0.46688186904831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40104"/>
        <c:axId val="2087054328"/>
      </c:barChart>
      <c:catAx>
        <c:axId val="208654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7054328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705432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Root:shoot ratio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5401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graphs'!$H$33:$H$37</c:f>
                <c:numCache>
                  <c:formatCode>General</c:formatCode>
                  <c:ptCount val="5"/>
                  <c:pt idx="0">
                    <c:v>0.0115628994111145</c:v>
                  </c:pt>
                  <c:pt idx="1">
                    <c:v>0.0107452297451982</c:v>
                  </c:pt>
                  <c:pt idx="2">
                    <c:v>0.0288681793690663</c:v>
                  </c:pt>
                  <c:pt idx="3">
                    <c:v>0.0384418753155694</c:v>
                  </c:pt>
                  <c:pt idx="4">
                    <c:v>0.0352766841475278</c:v>
                  </c:pt>
                </c:numCache>
              </c:numRef>
            </c:plus>
            <c:minus>
              <c:numRef>
                <c:f>'Biomass graphs'!$H$33:$H$37</c:f>
                <c:numCache>
                  <c:formatCode>General</c:formatCode>
                  <c:ptCount val="5"/>
                  <c:pt idx="0">
                    <c:v>0.0115628994111145</c:v>
                  </c:pt>
                  <c:pt idx="1">
                    <c:v>0.0107452297451982</c:v>
                  </c:pt>
                  <c:pt idx="2">
                    <c:v>0.0288681793690663</c:v>
                  </c:pt>
                  <c:pt idx="3">
                    <c:v>0.0384418753155694</c:v>
                  </c:pt>
                  <c:pt idx="4">
                    <c:v>0.0352766841475278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graphs'!$E$33:$E$37</c:f>
              <c:numCache>
                <c:formatCode>General</c:formatCode>
                <c:ptCount val="5"/>
                <c:pt idx="0">
                  <c:v>0.0806060606060606</c:v>
                </c:pt>
                <c:pt idx="1">
                  <c:v>0.0549074074074074</c:v>
                </c:pt>
                <c:pt idx="2">
                  <c:v>0.0898039215686274</c:v>
                </c:pt>
                <c:pt idx="3">
                  <c:v>0.203333333333333</c:v>
                </c:pt>
                <c:pt idx="4">
                  <c:v>0.193333333333333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graphs'!$H$23:$H$27</c:f>
                <c:numCache>
                  <c:formatCode>General</c:formatCode>
                  <c:ptCount val="5"/>
                  <c:pt idx="0">
                    <c:v>0.00572753666740634</c:v>
                  </c:pt>
                  <c:pt idx="1">
                    <c:v>0.0061301245156301</c:v>
                  </c:pt>
                  <c:pt idx="2">
                    <c:v>0.0275989790812219</c:v>
                  </c:pt>
                  <c:pt idx="3">
                    <c:v>0.0306103244885558</c:v>
                  </c:pt>
                  <c:pt idx="4">
                    <c:v>0.0236931413514545</c:v>
                  </c:pt>
                </c:numCache>
              </c:numRef>
            </c:plus>
            <c:minus>
              <c:numRef>
                <c:f>'Biomass graphs'!$H$23:$H$27</c:f>
                <c:numCache>
                  <c:formatCode>General</c:formatCode>
                  <c:ptCount val="5"/>
                  <c:pt idx="0">
                    <c:v>0.00572753666740634</c:v>
                  </c:pt>
                  <c:pt idx="1">
                    <c:v>0.0061301245156301</c:v>
                  </c:pt>
                  <c:pt idx="2">
                    <c:v>0.0275989790812219</c:v>
                  </c:pt>
                  <c:pt idx="3">
                    <c:v>0.0306103244885558</c:v>
                  </c:pt>
                  <c:pt idx="4">
                    <c:v>0.0236931413514545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graphs'!$E$23:$E$27</c:f>
              <c:numCache>
                <c:formatCode>General</c:formatCode>
                <c:ptCount val="5"/>
                <c:pt idx="0">
                  <c:v>0.0762113826043238</c:v>
                </c:pt>
                <c:pt idx="1">
                  <c:v>0.0716410203867171</c:v>
                </c:pt>
                <c:pt idx="2">
                  <c:v>0.0998882650029708</c:v>
                </c:pt>
                <c:pt idx="3">
                  <c:v>0.100909790781815</c:v>
                </c:pt>
                <c:pt idx="4">
                  <c:v>0.10912118699187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31592"/>
        <c:axId val="2085782216"/>
      </c:barChart>
      <c:catAx>
        <c:axId val="20859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578221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578221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biomass (g)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9315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graphs'!$H$28:$H$32</c:f>
                <c:numCache>
                  <c:formatCode>General</c:formatCode>
                  <c:ptCount val="5"/>
                  <c:pt idx="0">
                    <c:v>0.0719998380472251</c:v>
                  </c:pt>
                  <c:pt idx="1">
                    <c:v>0.288122149732384</c:v>
                  </c:pt>
                  <c:pt idx="2">
                    <c:v>0.146414593041705</c:v>
                  </c:pt>
                  <c:pt idx="3">
                    <c:v>0.0684289799205835</c:v>
                  </c:pt>
                  <c:pt idx="4">
                    <c:v>0.065503338674564</c:v>
                  </c:pt>
                </c:numCache>
              </c:numRef>
            </c:plus>
            <c:minus>
              <c:numRef>
                <c:f>'Biomass graphs'!$H$28:$H$32</c:f>
                <c:numCache>
                  <c:formatCode>General</c:formatCode>
                  <c:ptCount val="5"/>
                  <c:pt idx="0">
                    <c:v>0.0719998380472251</c:v>
                  </c:pt>
                  <c:pt idx="1">
                    <c:v>0.288122149732384</c:v>
                  </c:pt>
                  <c:pt idx="2">
                    <c:v>0.146414593041705</c:v>
                  </c:pt>
                  <c:pt idx="3">
                    <c:v>0.0684289799205835</c:v>
                  </c:pt>
                  <c:pt idx="4">
                    <c:v>0.065503338674564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graphs'!$E$28:$E$32</c:f>
              <c:numCache>
                <c:formatCode>General</c:formatCode>
                <c:ptCount val="5"/>
                <c:pt idx="0">
                  <c:v>0.965822780850232</c:v>
                </c:pt>
                <c:pt idx="1">
                  <c:v>1.41021259323428</c:v>
                </c:pt>
                <c:pt idx="2">
                  <c:v>1.182723380420749</c:v>
                </c:pt>
                <c:pt idx="3">
                  <c:v>0.470432851402176</c:v>
                </c:pt>
                <c:pt idx="4">
                  <c:v>0.56623215998094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61160"/>
        <c:axId val="2075716296"/>
      </c:barChart>
      <c:catAx>
        <c:axId val="208706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7571629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7571629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Root:shoot ratio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70611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graphs'!$H$51:$H$55</c:f>
                <c:numCache>
                  <c:formatCode>General</c:formatCode>
                  <c:ptCount val="5"/>
                  <c:pt idx="0">
                    <c:v>0.11777426619503</c:v>
                  </c:pt>
                  <c:pt idx="1">
                    <c:v>0.183712033114631</c:v>
                  </c:pt>
                  <c:pt idx="2">
                    <c:v>0.126007054476239</c:v>
                  </c:pt>
                  <c:pt idx="3">
                    <c:v>0.213853532431271</c:v>
                  </c:pt>
                  <c:pt idx="4">
                    <c:v>0.345000000000001</c:v>
                  </c:pt>
                </c:numCache>
              </c:numRef>
            </c:plus>
            <c:minus>
              <c:numRef>
                <c:f>'Biomass graphs'!$H$51:$H$55</c:f>
                <c:numCache>
                  <c:formatCode>General</c:formatCode>
                  <c:ptCount val="5"/>
                  <c:pt idx="0">
                    <c:v>0.11777426619503</c:v>
                  </c:pt>
                  <c:pt idx="1">
                    <c:v>0.183712033114631</c:v>
                  </c:pt>
                  <c:pt idx="2">
                    <c:v>0.126007054476239</c:v>
                  </c:pt>
                  <c:pt idx="3">
                    <c:v>0.213853532431271</c:v>
                  </c:pt>
                  <c:pt idx="4">
                    <c:v>0.345000000000001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graphs'!$E$51:$E$55</c:f>
              <c:numCache>
                <c:formatCode>General</c:formatCode>
                <c:ptCount val="5"/>
                <c:pt idx="0">
                  <c:v>0.597333333333333</c:v>
                </c:pt>
                <c:pt idx="1">
                  <c:v>0.939666666666667</c:v>
                </c:pt>
                <c:pt idx="2">
                  <c:v>1.626666666666667</c:v>
                </c:pt>
                <c:pt idx="3">
                  <c:v>2.54</c:v>
                </c:pt>
                <c:pt idx="4">
                  <c:v>4.475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graphs'!$H$41:$H$45</c:f>
                <c:numCache>
                  <c:formatCode>General</c:formatCode>
                  <c:ptCount val="5"/>
                  <c:pt idx="0">
                    <c:v>0.0310179159698248</c:v>
                  </c:pt>
                  <c:pt idx="1">
                    <c:v>0.0865685341859911</c:v>
                  </c:pt>
                  <c:pt idx="2">
                    <c:v>0.0523736575006939</c:v>
                  </c:pt>
                  <c:pt idx="3">
                    <c:v>0.0972905156962613</c:v>
                  </c:pt>
                  <c:pt idx="4">
                    <c:v>0.0940000000000003</c:v>
                  </c:pt>
                </c:numCache>
              </c:numRef>
            </c:plus>
            <c:minus>
              <c:numRef>
                <c:f>'Biomass graphs'!$H$41:$H$45</c:f>
                <c:numCache>
                  <c:formatCode>General</c:formatCode>
                  <c:ptCount val="5"/>
                  <c:pt idx="0">
                    <c:v>0.0310179159698248</c:v>
                  </c:pt>
                  <c:pt idx="1">
                    <c:v>0.0865685341859911</c:v>
                  </c:pt>
                  <c:pt idx="2">
                    <c:v>0.0523736575006939</c:v>
                  </c:pt>
                  <c:pt idx="3">
                    <c:v>0.0972905156962613</c:v>
                  </c:pt>
                  <c:pt idx="4">
                    <c:v>0.0940000000000003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graphs'!$E$41:$E$45</c:f>
              <c:numCache>
                <c:formatCode>General</c:formatCode>
                <c:ptCount val="5"/>
                <c:pt idx="0">
                  <c:v>0.206666666666667</c:v>
                </c:pt>
                <c:pt idx="1">
                  <c:v>0.265333333333333</c:v>
                </c:pt>
                <c:pt idx="2">
                  <c:v>0.415</c:v>
                </c:pt>
                <c:pt idx="3">
                  <c:v>0.553666666666667</c:v>
                </c:pt>
                <c:pt idx="4">
                  <c:v>0.666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66936"/>
        <c:axId val="2086916520"/>
      </c:barChart>
      <c:catAx>
        <c:axId val="208636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691652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86916520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Plant biomass (g)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6366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699276226835"/>
          <c:y val="0.0497737556561086"/>
          <c:w val="0.668329356557703"/>
          <c:h val="0.556191163604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'Biomass graphs'!$H$46:$H$50</c:f>
                <c:numCache>
                  <c:formatCode>General</c:formatCode>
                  <c:ptCount val="5"/>
                  <c:pt idx="0">
                    <c:v>0.026798579871636</c:v>
                  </c:pt>
                  <c:pt idx="1">
                    <c:v>0.0479857492037828</c:v>
                  </c:pt>
                  <c:pt idx="2">
                    <c:v>0.027561925951345</c:v>
                  </c:pt>
                  <c:pt idx="3">
                    <c:v>0.0408431576629757</c:v>
                  </c:pt>
                  <c:pt idx="4">
                    <c:v>0.032673585644962</c:v>
                  </c:pt>
                </c:numCache>
              </c:numRef>
            </c:plus>
            <c:minus>
              <c:numRef>
                <c:f>'Biomass graphs'!$H$46:$H$50</c:f>
                <c:numCache>
                  <c:formatCode>General</c:formatCode>
                  <c:ptCount val="5"/>
                  <c:pt idx="0">
                    <c:v>0.026798579871636</c:v>
                  </c:pt>
                  <c:pt idx="1">
                    <c:v>0.0479857492037828</c:v>
                  </c:pt>
                  <c:pt idx="2">
                    <c:v>0.027561925951345</c:v>
                  </c:pt>
                  <c:pt idx="3">
                    <c:v>0.0408431576629757</c:v>
                  </c:pt>
                  <c:pt idx="4">
                    <c:v>0.032673585644962</c:v>
                  </c:pt>
                </c:numCache>
              </c:numRef>
            </c:minus>
          </c:errBars>
          <c:cat>
            <c:strRef>
              <c:f>'Biomass graphs'!$C$23:$C$27</c:f>
              <c:strCache>
                <c:ptCount val="5"/>
                <c:pt idx="0">
                  <c:v>O</c:v>
                </c:pt>
                <c:pt idx="1">
                  <c:v>ON</c:v>
                </c:pt>
                <c:pt idx="2">
                  <c:v>OA</c:v>
                </c:pt>
                <c:pt idx="3">
                  <c:v>S</c:v>
                </c:pt>
                <c:pt idx="4">
                  <c:v>SA</c:v>
                </c:pt>
              </c:strCache>
            </c:strRef>
          </c:cat>
          <c:val>
            <c:numRef>
              <c:f>'Biomass graphs'!$E$46:$E$50</c:f>
              <c:numCache>
                <c:formatCode>General</c:formatCode>
                <c:ptCount val="5"/>
                <c:pt idx="0">
                  <c:v>0.354432828880849</c:v>
                </c:pt>
                <c:pt idx="1">
                  <c:v>0.275967307697422</c:v>
                </c:pt>
                <c:pt idx="2">
                  <c:v>0.255644438847816</c:v>
                </c:pt>
                <c:pt idx="3">
                  <c:v>0.219388669643094</c:v>
                </c:pt>
                <c:pt idx="4">
                  <c:v>0.151345784815086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52776"/>
        <c:axId val="2098898424"/>
      </c:barChart>
      <c:catAx>
        <c:axId val="209855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Soil treatment</a:t>
                </a:r>
              </a:p>
            </c:rich>
          </c:tx>
          <c:layout>
            <c:manualLayout>
              <c:xMode val="edge"/>
              <c:yMode val="edge"/>
              <c:x val="0.404322612569601"/>
              <c:y val="0.828538237977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889842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098898424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0"/>
                  <a:t>Root:shoot ratio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359601824803392"/>
              <c:y val="0.141797154617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855277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Relationship Id="rId14" Type="http://schemas.openxmlformats.org/officeDocument/2006/relationships/chart" Target="../charts/chart27.xml"/><Relationship Id="rId15" Type="http://schemas.openxmlformats.org/officeDocument/2006/relationships/chart" Target="../charts/chart2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23</xdr:row>
      <xdr:rowOff>12700</xdr:rowOff>
    </xdr:from>
    <xdr:to>
      <xdr:col>3</xdr:col>
      <xdr:colOff>918633</xdr:colOff>
      <xdr:row>36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25400</xdr:rowOff>
    </xdr:from>
    <xdr:to>
      <xdr:col>6</xdr:col>
      <xdr:colOff>601133</xdr:colOff>
      <xdr:row>36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63500</xdr:rowOff>
    </xdr:from>
    <xdr:to>
      <xdr:col>11</xdr:col>
      <xdr:colOff>283633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14</xdr:row>
      <xdr:rowOff>152400</xdr:rowOff>
    </xdr:from>
    <xdr:to>
      <xdr:col>11</xdr:col>
      <xdr:colOff>347133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330200</xdr:colOff>
      <xdr:row>14</xdr:row>
      <xdr:rowOff>76200</xdr:rowOff>
    </xdr:from>
    <xdr:to>
      <xdr:col>13</xdr:col>
      <xdr:colOff>931333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749300</xdr:colOff>
      <xdr:row>29</xdr:row>
      <xdr:rowOff>88900</xdr:rowOff>
    </xdr:from>
    <xdr:to>
      <xdr:col>11</xdr:col>
      <xdr:colOff>397933</xdr:colOff>
      <xdr:row>43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482600</xdr:colOff>
      <xdr:row>29</xdr:row>
      <xdr:rowOff>114300</xdr:rowOff>
    </xdr:from>
    <xdr:to>
      <xdr:col>14</xdr:col>
      <xdr:colOff>131233</xdr:colOff>
      <xdr:row>43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774700</xdr:colOff>
      <xdr:row>43</xdr:row>
      <xdr:rowOff>139700</xdr:rowOff>
    </xdr:from>
    <xdr:to>
      <xdr:col>11</xdr:col>
      <xdr:colOff>423333</xdr:colOff>
      <xdr:row>57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469900</xdr:colOff>
      <xdr:row>43</xdr:row>
      <xdr:rowOff>127000</xdr:rowOff>
    </xdr:from>
    <xdr:to>
      <xdr:col>14</xdr:col>
      <xdr:colOff>118533</xdr:colOff>
      <xdr:row>57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774700</xdr:colOff>
      <xdr:row>57</xdr:row>
      <xdr:rowOff>139700</xdr:rowOff>
    </xdr:from>
    <xdr:to>
      <xdr:col>11</xdr:col>
      <xdr:colOff>423333</xdr:colOff>
      <xdr:row>71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482600</xdr:colOff>
      <xdr:row>58</xdr:row>
      <xdr:rowOff>38100</xdr:rowOff>
    </xdr:from>
    <xdr:to>
      <xdr:col>14</xdr:col>
      <xdr:colOff>131233</xdr:colOff>
      <xdr:row>71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8</xdr:row>
      <xdr:rowOff>152400</xdr:rowOff>
    </xdr:from>
    <xdr:to>
      <xdr:col>10</xdr:col>
      <xdr:colOff>842433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23</xdr:row>
      <xdr:rowOff>38100</xdr:rowOff>
    </xdr:from>
    <xdr:to>
      <xdr:col>10</xdr:col>
      <xdr:colOff>944033</xdr:colOff>
      <xdr:row>36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12</xdr:col>
      <xdr:colOff>601133</xdr:colOff>
      <xdr:row>14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25400</xdr:rowOff>
    </xdr:from>
    <xdr:to>
      <xdr:col>12</xdr:col>
      <xdr:colOff>601133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0</xdr:row>
      <xdr:rowOff>152400</xdr:rowOff>
    </xdr:from>
    <xdr:to>
      <xdr:col>15</xdr:col>
      <xdr:colOff>270933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749300</xdr:colOff>
      <xdr:row>16</xdr:row>
      <xdr:rowOff>12700</xdr:rowOff>
    </xdr:from>
    <xdr:to>
      <xdr:col>15</xdr:col>
      <xdr:colOff>397933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7</xdr:row>
      <xdr:rowOff>50800</xdr:rowOff>
    </xdr:from>
    <xdr:to>
      <xdr:col>18</xdr:col>
      <xdr:colOff>29633</xdr:colOff>
      <xdr:row>20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63500</xdr:rowOff>
    </xdr:from>
    <xdr:to>
      <xdr:col>12</xdr:col>
      <xdr:colOff>601133</xdr:colOff>
      <xdr:row>46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46</xdr:row>
      <xdr:rowOff>139700</xdr:rowOff>
    </xdr:from>
    <xdr:to>
      <xdr:col>12</xdr:col>
      <xdr:colOff>601133</xdr:colOff>
      <xdr:row>60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660400</xdr:colOff>
      <xdr:row>33</xdr:row>
      <xdr:rowOff>38100</xdr:rowOff>
    </xdr:from>
    <xdr:to>
      <xdr:col>15</xdr:col>
      <xdr:colOff>309033</xdr:colOff>
      <xdr:row>46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660400</xdr:colOff>
      <xdr:row>46</xdr:row>
      <xdr:rowOff>139700</xdr:rowOff>
    </xdr:from>
    <xdr:to>
      <xdr:col>15</xdr:col>
      <xdr:colOff>309033</xdr:colOff>
      <xdr:row>60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330200</xdr:colOff>
      <xdr:row>39</xdr:row>
      <xdr:rowOff>0</xdr:rowOff>
    </xdr:from>
    <xdr:to>
      <xdr:col>17</xdr:col>
      <xdr:colOff>931333</xdr:colOff>
      <xdr:row>52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901700</xdr:colOff>
      <xdr:row>87</xdr:row>
      <xdr:rowOff>139700</xdr:rowOff>
    </xdr:from>
    <xdr:to>
      <xdr:col>12</xdr:col>
      <xdr:colOff>550333</xdr:colOff>
      <xdr:row>101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102</xdr:row>
      <xdr:rowOff>101600</xdr:rowOff>
    </xdr:from>
    <xdr:to>
      <xdr:col>12</xdr:col>
      <xdr:colOff>601133</xdr:colOff>
      <xdr:row>116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622300</xdr:colOff>
      <xdr:row>87</xdr:row>
      <xdr:rowOff>152400</xdr:rowOff>
    </xdr:from>
    <xdr:to>
      <xdr:col>15</xdr:col>
      <xdr:colOff>270933</xdr:colOff>
      <xdr:row>101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647700</xdr:colOff>
      <xdr:row>102</xdr:row>
      <xdr:rowOff>50800</xdr:rowOff>
    </xdr:from>
    <xdr:to>
      <xdr:col>15</xdr:col>
      <xdr:colOff>296333</xdr:colOff>
      <xdr:row>115</xdr:row>
      <xdr:rowOff>139700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482600</xdr:colOff>
      <xdr:row>90</xdr:row>
      <xdr:rowOff>76200</xdr:rowOff>
    </xdr:from>
    <xdr:to>
      <xdr:col>18</xdr:col>
      <xdr:colOff>131233</xdr:colOff>
      <xdr:row>104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11</xdr:col>
      <xdr:colOff>601133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11</xdr:col>
      <xdr:colOff>601133</xdr:colOff>
      <xdr:row>16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11</xdr:col>
      <xdr:colOff>613833</xdr:colOff>
      <xdr:row>44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939800</xdr:colOff>
      <xdr:row>17</xdr:row>
      <xdr:rowOff>76200</xdr:rowOff>
    </xdr:from>
    <xdr:to>
      <xdr:col>11</xdr:col>
      <xdr:colOff>588433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368300</xdr:colOff>
      <xdr:row>17</xdr:row>
      <xdr:rowOff>101600</xdr:rowOff>
    </xdr:from>
    <xdr:to>
      <xdr:col>17</xdr:col>
      <xdr:colOff>16933</xdr:colOff>
      <xdr:row>31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571500</xdr:colOff>
      <xdr:row>30</xdr:row>
      <xdr:rowOff>139700</xdr:rowOff>
    </xdr:from>
    <xdr:to>
      <xdr:col>14</xdr:col>
      <xdr:colOff>220133</xdr:colOff>
      <xdr:row>44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609600</xdr:colOff>
      <xdr:row>17</xdr:row>
      <xdr:rowOff>38100</xdr:rowOff>
    </xdr:from>
    <xdr:to>
      <xdr:col>14</xdr:col>
      <xdr:colOff>258233</xdr:colOff>
      <xdr:row>30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sa Lee User" refreshedDate="39368.891481481478" refreshedVersion="3" recordCount="78">
  <cacheSource type="worksheet">
    <worksheetSource ref="A1:G79" sheet="AMF"/>
  </cacheSource>
  <cacheFields count="7">
    <cacheField name="exp" numFmtId="0">
      <sharedItems containsSemiMixedTypes="0" containsString="0" containsNumber="1" containsInteger="1" minValue="1" maxValue="2" count="2">
        <n v="1"/>
        <n v="2"/>
      </sharedItems>
    </cacheField>
    <cacheField name="days" numFmtId="0">
      <sharedItems containsSemiMixedTypes="0" containsString="0" containsNumber="1" containsInteger="1" minValue="29" maxValue="101" count="4">
        <n v="44"/>
        <n v="101"/>
        <n v="29"/>
        <n v="64"/>
      </sharedItems>
    </cacheField>
    <cacheField name="hdate" numFmtId="14">
      <sharedItems containsSemiMixedTypes="0" containsNonDate="0" containsDate="1" containsString="0" minDate="2007-10-02T00:00:00" maxDate="2008-09-16T00:00:00" count="4">
        <d v="2007-10-02T00:00:00"/>
        <d v="2007-11-28T00:00:00"/>
        <d v="2008-08-12T00:00:00"/>
        <d v="2008-09-16T00:00:00"/>
      </sharedItems>
    </cacheField>
    <cacheField name="soiltrt" numFmtId="0">
      <sharedItems count="5">
        <s v="O"/>
        <s v="OA"/>
        <s v="SA"/>
        <s v="ON"/>
        <s v="S"/>
      </sharedItems>
    </cacheField>
    <cacheField name="anitrt" numFmtId="0">
      <sharedItems count="4">
        <s v="NA"/>
        <s v="C"/>
        <s v="CL"/>
        <s v="NM"/>
      </sharedItems>
    </cacheField>
    <cacheField name="rep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mfper" numFmtId="0">
      <sharedItems containsString="0" containsBlank="1" containsNumber="1" minValue="1.9607843137254901" maxValue="82.550335570469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ssa Lee User" refreshedDate="39368.901458333334" refreshedVersion="3" recordCount="93">
  <cacheSource type="worksheet">
    <worksheetSource ref="A1:J94" sheet="Biomass"/>
  </cacheSource>
  <cacheFields count="10">
    <cacheField name="exp" numFmtId="0">
      <sharedItems containsSemiMixedTypes="0" containsString="0" containsNumber="1" containsInteger="1" minValue="1" maxValue="2" count="2">
        <n v="1"/>
        <n v="2"/>
      </sharedItems>
    </cacheField>
    <cacheField name="days" numFmtId="0">
      <sharedItems containsSemiMixedTypes="0" containsString="0" containsNumber="1" containsInteger="1" minValue="29" maxValue="113" count="5">
        <n v="44"/>
        <n v="101"/>
        <n v="29"/>
        <n v="64"/>
        <n v="113" u="1"/>
      </sharedItems>
    </cacheField>
    <cacheField name="hdate" numFmtId="14">
      <sharedItems containsSemiMixedTypes="0" containsNonDate="0" containsDate="1" containsString="0" minDate="2007-10-02T00:00:00" maxDate="2008-10-23T00:00:00" count="5">
        <d v="2007-10-02T00:00:00"/>
        <d v="2007-11-28T00:00:00"/>
        <d v="2008-08-12T00:00:00"/>
        <d v="2008-09-16T00:00:00"/>
        <d v="2008-10-23T00:00:00"/>
      </sharedItems>
    </cacheField>
    <cacheField name="soiltrt" numFmtId="0">
      <sharedItems count="5">
        <s v="O"/>
        <s v="OA"/>
        <s v="SA"/>
        <s v="ON"/>
        <s v="S"/>
      </sharedItems>
    </cacheField>
    <cacheField name="anitrt" numFmtId="0">
      <sharedItems count="4">
        <s v="NA"/>
        <s v="Control"/>
        <s v="CL"/>
        <s v="NM"/>
      </sharedItems>
    </cacheField>
    <cacheField name="rep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shoot" numFmtId="0">
      <sharedItems containsString="0" containsBlank="1" containsNumber="1" minValue="3.3750000000000002E-2" maxValue="35.5"/>
    </cacheField>
    <cacheField name="droot" numFmtId="0">
      <sharedItems containsBlank="1" containsMixedTypes="1" containsNumber="1" minValue="4.446E-2" maxValue="19.54"/>
    </cacheField>
    <cacheField name="dtot" numFmtId="0">
      <sharedItems containsBlank="1" containsMixedTypes="1" containsNumber="1" minValue="9.8799999999999999E-2" maxValue="50.94"/>
    </cacheField>
    <cacheField name="drsratio" numFmtId="0">
      <sharedItems containsBlank="1" containsMixedTypes="1" containsNumber="1" minValue="0.11867219917012446" maxValue="1.9765242165242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ssa Lee User" refreshedDate="39368.905300925922" refreshedVersion="3" recordCount="35">
  <cacheSource type="worksheet">
    <worksheetSource ref="A2:J37" sheet="Soil N"/>
  </cacheSource>
  <cacheFields count="10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0" maxValue="101" count="3">
        <n v="0"/>
        <n v="29"/>
        <n v="101"/>
      </sharedItems>
    </cacheField>
    <cacheField name="hdate" numFmtId="0">
      <sharedItems containsDate="1" containsMixedTypes="1" minDate="2008-08-12T00:00:00" maxDate="2008-10-23T00:00:00" count="3">
        <s v="NA"/>
        <d v="2008-08-12T00:00:00"/>
        <d v="2008-10-23T00:00:00"/>
      </sharedItems>
    </cacheField>
    <cacheField name="soiltrt" numFmtId="0">
      <sharedItems count="5">
        <s v="O"/>
        <s v="OA"/>
        <s v="ON"/>
        <s v="S"/>
        <s v="SA"/>
      </sharedItems>
    </cacheField>
    <cacheField name="rep" numFmtId="0">
      <sharedItems containsMixedTypes="1" containsNumber="1" containsInteger="1" minValue="1" maxValue="9" count="7">
        <s v="NA"/>
        <n v="1"/>
        <n v="2"/>
        <n v="3"/>
        <n v="7"/>
        <n v="8"/>
        <n v="9"/>
      </sharedItems>
    </cacheField>
    <cacheField name="no" numFmtId="0">
      <sharedItems containsSemiMixedTypes="0" containsString="0" containsNumber="1" minValue="0.22768912844329875" maxValue="11.087"/>
    </cacheField>
    <cacheField name="nh" numFmtId="0">
      <sharedItems containsSemiMixedTypes="0" containsString="0" containsNumber="1" minValue="0.2903" maxValue="20.289899999999999"/>
    </cacheField>
    <cacheField name="totn" numFmtId="0">
      <sharedItems containsSemiMixedTypes="0" containsString="0" containsNumber="1" minValue="1.8559391284432987" maxValue="23.357099999999999"/>
    </cacheField>
    <cacheField name="dsoilwt" numFmtId="0">
      <sharedItems containsString="0" containsBlank="1" containsNumber="1" minValue="17.333333333333336" maxValue="18.693069306930692" count="21">
        <n v="18.076923076923077"/>
        <n v="18.252427184466018"/>
        <n v="18.235294117647058"/>
        <n v="18.613861386138616"/>
        <n v="18.441558441558442"/>
        <n v="18.12977099236641"/>
        <n v="18.223938223938223"/>
        <n v="18.140417457305503"/>
        <n v="17.333333333333336"/>
        <n v="17.95761078998073"/>
        <n v="18.452380952380953"/>
        <n v="17.769080234833659"/>
        <n v="17.485029940119759"/>
        <n v="17.969924812030072"/>
        <n v="18.693069306930692"/>
        <n v="18.625954198473281"/>
        <n v="18.310412573673872"/>
        <n v="17.984790874524712"/>
        <n v="17.696737044145873"/>
        <n v="17.401129943502827"/>
        <m/>
      </sharedItems>
    </cacheField>
    <cacheField name="totng" numFmtId="0">
      <sharedItems containsString="0" containsBlank="1" containsNumber="1" minValue="3.9125755319148938" maxValue="12.756184442060084" count="21">
        <n v="4.3114638297872343"/>
        <n v="3.9125755319148938"/>
        <n v="5.7783548387096779"/>
        <n v="9.0779122340425538"/>
        <n v="9.9022542253521149"/>
        <n v="7.3886757894736856"/>
        <n v="6.701679872881356"/>
        <n v="4.9038011506276149"/>
        <n v="5.9078653846153832"/>
        <n v="4.6465535407725316"/>
        <n v="4.7683819354838706"/>
        <n v="6.6666365638766525"/>
        <n v="6.7119130136986298"/>
        <n v="7.6452740585774066"/>
        <n v="7.7048342161016947"/>
        <n v="8.6168471311475425"/>
        <n v="12.756184442060084"/>
        <n v="8.2274517970401693"/>
        <n v="11.135103579175706"/>
        <n v="7.74553149350649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ssa Lee User" refreshedDate="39368.912141203706" refreshedVersion="3" recordCount="96">
  <cacheSource type="worksheet">
    <worksheetSource ref="A1:O97" sheet="Plant N&amp;P"/>
  </cacheSource>
  <cacheFields count="15">
    <cacheField name="exp" numFmtId="0">
      <sharedItems containsSemiMixedTypes="0" containsString="0" containsNumber="1" containsInteger="1" minValue="1" maxValue="2" count="2">
        <n v="1"/>
        <n v="2"/>
      </sharedItems>
    </cacheField>
    <cacheField name="days" numFmtId="0">
      <sharedItems containsSemiMixedTypes="0" containsString="0" containsNumber="1" containsInteger="1" minValue="64" maxValue="101" count="2">
        <n v="101"/>
        <n v="64"/>
      </sharedItems>
    </cacheField>
    <cacheField name="hdate" numFmtId="14">
      <sharedItems containsSemiMixedTypes="0" containsNonDate="0" containsDate="1" containsString="0" minDate="2007-11-28T00:00:00" maxDate="2008-10-23T00:00:00" count="3">
        <d v="2007-11-28T00:00:00"/>
        <d v="2008-09-16T00:00:00"/>
        <d v="2008-10-23T00:00:00"/>
      </sharedItems>
    </cacheField>
    <cacheField name="soiltrt" numFmtId="0">
      <sharedItems count="5">
        <s v="O"/>
        <s v="OA"/>
        <s v="SA"/>
        <s v="ON"/>
        <s v="S"/>
      </sharedItems>
    </cacheField>
    <cacheField name="anitrt" numFmtId="0">
      <sharedItems count="5">
        <s v="CL"/>
        <s v="Control"/>
        <s v="NM"/>
        <s v="C"/>
        <s v="NA"/>
      </sharedItems>
    </cacheField>
    <cacheField name="rootpen" numFmtId="0">
      <sharedItems containsMixedTypes="1" containsNumber="1" containsInteger="1" minValue="0" maxValue="4" count="5">
        <n v="0"/>
        <n v="1"/>
        <n v="4"/>
        <n v="2"/>
        <s v="NA"/>
      </sharedItems>
    </cacheField>
    <cacheField name="rep" numFmtId="0">
      <sharedItems containsSemiMixedTypes="0" containsString="0" containsNumber="1" containsInteger="1" minValue="1" maxValue="9" count="9">
        <n v="2"/>
        <n v="4"/>
        <n v="1"/>
        <n v="3"/>
        <n v="5"/>
        <n v="6"/>
        <n v="7"/>
        <n v="8"/>
        <n v="9"/>
      </sharedItems>
    </cacheField>
    <cacheField name="pltpart" numFmtId="0">
      <sharedItems count="2">
        <s v="R"/>
        <s v="S"/>
      </sharedItems>
    </cacheField>
    <cacheField name="n%" numFmtId="0">
      <sharedItems containsString="0" containsBlank="1" containsNumber="1" minValue="0.4" maxValue="2.21"/>
    </cacheField>
    <cacheField name="p%" numFmtId="0">
      <sharedItems containsString="0" containsBlank="1" containsNumber="1" minValue="3.6703199999999998E-2" maxValue="0.1641628"/>
    </cacheField>
    <cacheField name="dshoot" numFmtId="0">
      <sharedItems containsBlank="1" containsMixedTypes="1" containsNumber="1" minValue="0.40200000000000002" maxValue="33.6"/>
    </cacheField>
    <cacheField name="droot" numFmtId="0">
      <sharedItems containsBlank="1" containsMixedTypes="1" containsNumber="1" minValue="0.16" maxValue="18.04"/>
    </cacheField>
    <cacheField name="ncontent" numFmtId="0">
      <sharedItems containsString="0" containsBlank="1" containsNumber="1" minValue="0.28800000000000003" maxValue="24.419599999999999"/>
    </cacheField>
    <cacheField name="pcontent" numFmtId="0">
      <sharedItems containsString="0" containsBlank="1" containsNumber="1" minValue="1.5039336000000002E-2" maxValue="2.1931709114800002"/>
    </cacheField>
    <cacheField name="n:p" numFmtId="0">
      <sharedItems containsString="0" containsBlank="1" containsNumber="1" minValue="5.7215511760966313" maxValue="32.214188560383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issa Lee User" refreshedDate="39368.92328703704" refreshedVersion="3" recordCount="135">
  <cacheSource type="worksheet">
    <worksheetSource ref="A2:F137" sheet="Height"/>
  </cacheSource>
  <cacheFields count="6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3" maxValue="25" count="3">
        <n v="3"/>
        <n v="10"/>
        <n v="25"/>
      </sharedItems>
    </cacheField>
    <cacheField name="hdate" numFmtId="14">
      <sharedItems containsSemiMixedTypes="0" containsNonDate="0" containsDate="1" containsString="0" minDate="2008-07-17T00:00:00" maxDate="2008-08-08T00:00:00" count="3">
        <d v="2008-07-17T00:00:00"/>
        <d v="2008-07-24T00:00:00"/>
        <d v="2008-08-08T00:00:00"/>
      </sharedItems>
    </cacheField>
    <cacheField name="soiltrt" numFmtId="0">
      <sharedItems count="5">
        <s v="O"/>
        <s v="OA"/>
        <s v="ON"/>
        <s v="S"/>
        <s v="SA"/>
      </sharedItems>
    </cacheField>
    <cacheField name="rep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height" numFmtId="0">
      <sharedItems containsString="0" containsBlank="1" containsNumber="1" minValue="1.29" maxValue="8.4300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rissa Lee User" refreshedDate="39368.928263888891" refreshedVersion="3" recordCount="30">
  <cacheSource type="worksheet">
    <worksheetSource ref="A1:F30" sheet="Morph1"/>
  </cacheSource>
  <cacheFields count="6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45" maxValue="45" count="1">
        <n v="45"/>
      </sharedItems>
    </cacheField>
    <cacheField name="hdate" numFmtId="14">
      <sharedItems containsSemiMixedTypes="0" containsNonDate="0" containsDate="1" containsString="0" minDate="2008-08-28T00:00:00" maxDate="2008-08-28T00:00:00" count="1">
        <d v="2008-08-28T00:00:00"/>
      </sharedItems>
    </cacheField>
    <cacheField name="soiltrt" numFmtId="0">
      <sharedItems count="5">
        <s v="O"/>
        <s v="OA"/>
        <s v="ON"/>
        <s v="S"/>
        <s v="SA"/>
      </sharedItems>
    </cacheField>
    <cacheField name="rep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  <cacheField name="stol%" numFmtId="0">
      <sharedItems containsString="0" containsBlank="1" containsNumber="1" containsInteger="1" minValue="0" maxValue="100" count="10">
        <n v="0"/>
        <n v="10"/>
        <n v="50"/>
        <n v="100"/>
        <n v="40"/>
        <n v="90"/>
        <n v="70"/>
        <n v="20"/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rissa Lee User" refreshedDate="39368.95820601852" refreshedVersion="3" recordCount="15">
  <cacheSource type="worksheet">
    <worksheetSource ref="A1:Q16" sheet="Morph2"/>
  </cacheSource>
  <cacheFields count="17">
    <cacheField name="exp" numFmtId="0">
      <sharedItems containsSemiMixedTypes="0" containsString="0" containsNumber="1" containsInteger="1" minValue="2" maxValue="2" count="1">
        <n v="2"/>
      </sharedItems>
    </cacheField>
    <cacheField name="days" numFmtId="0">
      <sharedItems containsSemiMixedTypes="0" containsString="0" containsNumber="1" containsInteger="1" minValue="64" maxValue="64" count="1">
        <n v="64"/>
      </sharedItems>
    </cacheField>
    <cacheField name="hdate" numFmtId="14">
      <sharedItems containsSemiMixedTypes="0" containsNonDate="0" containsDate="1" containsString="0" minDate="2008-09-16T00:00:00" maxDate="2008-09-16T00:00:00" count="1">
        <d v="2008-09-16T00:00:00"/>
      </sharedItems>
    </cacheField>
    <cacheField name="soiltrt" numFmtId="0">
      <sharedItems count="5">
        <s v="O"/>
        <s v="OA"/>
        <s v="ON"/>
        <s v="S"/>
        <s v="SA"/>
      </sharedItems>
    </cacheField>
    <cacheField name="rep" numFmtId="0">
      <sharedItems containsSemiMixedTypes="0" containsString="0" containsNumber="1" containsInteger="1" minValue="4" maxValue="6" count="3">
        <n v="4"/>
        <n v="5"/>
        <n v="6"/>
      </sharedItems>
    </cacheField>
    <cacheField name="stol/pot" numFmtId="0">
      <sharedItems containsString="0" containsBlank="1" containsNumber="1" containsInteger="1" minValue="22" maxValue="58" count="12">
        <n v="23"/>
        <n v="22"/>
        <n v="28"/>
        <n v="38"/>
        <n v="37"/>
        <n v="26"/>
        <n v="36"/>
        <n v="32"/>
        <n v="33"/>
        <n v="51"/>
        <m/>
        <n v="58"/>
      </sharedItems>
    </cacheField>
    <cacheField name="aroot/pot" numFmtId="0">
      <sharedItems containsString="0" containsBlank="1" containsNumber="1" containsInteger="1" minValue="5" maxValue="109" count="15">
        <n v="6"/>
        <n v="10"/>
        <n v="11"/>
        <n v="42"/>
        <n v="40"/>
        <n v="44"/>
        <n v="5"/>
        <n v="25"/>
        <n v="20"/>
        <n v="12"/>
        <n v="7"/>
        <n v="16"/>
        <n v="83"/>
        <m/>
        <n v="109"/>
      </sharedItems>
    </cacheField>
    <cacheField name="stol/ind" numFmtId="0">
      <sharedItems containsString="0" containsBlank="1" containsNumber="1" minValue="2.2000000000000002" maxValue="5.8" count="12">
        <n v="2.2999999999999998"/>
        <n v="2.2000000000000002"/>
        <n v="2.8"/>
        <n v="3.8"/>
        <n v="3.7"/>
        <n v="2.6"/>
        <n v="3.6"/>
        <n v="3.2"/>
        <n v="3.3"/>
        <n v="5.0999999999999996"/>
        <m/>
        <n v="5.8"/>
      </sharedItems>
    </cacheField>
    <cacheField name="aroot/ind" numFmtId="0">
      <sharedItems containsString="0" containsBlank="1" containsNumber="1" minValue="0.5" maxValue="10.9" count="15">
        <n v="0.6"/>
        <n v="1"/>
        <n v="1.1000000000000001"/>
        <n v="4.2"/>
        <n v="4"/>
        <n v="4.4000000000000004"/>
        <n v="0.5"/>
        <n v="2.5"/>
        <n v="2"/>
        <n v="1.2"/>
        <n v="0.7"/>
        <n v="1.6"/>
        <n v="8.3000000000000007"/>
        <m/>
        <n v="10.9"/>
      </sharedItems>
    </cacheField>
    <cacheField name="aroot/stol" numFmtId="0">
      <sharedItems containsString="0" containsBlank="1" containsNumber="1" minValue="0.18421052631578946" maxValue="1.8793103448275863" count="15">
        <n v="0.2608695652173913"/>
        <n v="0.45454545454545453"/>
        <n v="0.3928571428571429"/>
        <n v="1.1052631578947369"/>
        <n v="1.0810810810810809"/>
        <n v="1.1891891891891893"/>
        <n v="0.19230769230769229"/>
        <n v="0.8928571428571429"/>
        <n v="0.55555555555555558"/>
        <n v="0.37499999999999994"/>
        <n v="0.18421052631578946"/>
        <n v="0.48484848484848492"/>
        <n v="1.6274509803921571"/>
        <m/>
        <n v="1.8793103448275863"/>
      </sharedItems>
    </cacheField>
    <cacheField name="dshoot" numFmtId="2">
      <sharedItems containsString="0" containsBlank="1" containsNumber="1" minValue="0.40200000000000002" maxValue="4.82" count="15">
        <n v="0.40200000000000002"/>
        <n v="0.58099999999999996"/>
        <n v="0.80900000000000005"/>
        <n v="1.67"/>
        <n v="1.39"/>
        <n v="1.82"/>
        <n v="0.58899999999999997"/>
        <n v="1.02"/>
        <n v="1.21"/>
        <n v="2.4"/>
        <n v="2.2599999999999998"/>
        <n v="2.96"/>
        <n v="4.13"/>
        <m/>
        <n v="4.82"/>
      </sharedItems>
    </cacheField>
    <cacheField name="droot" numFmtId="2">
      <sharedItems containsString="0" containsBlank="1" containsNumber="1" minValue="0.16" maxValue="0.76" count="15">
        <n v="0.16400000000000001"/>
        <n v="0.189"/>
        <n v="0.26700000000000002"/>
        <n v="0.51500000000000001"/>
        <n v="0.33800000000000002"/>
        <n v="0.39200000000000002"/>
        <n v="0.16"/>
        <n v="0.19900000000000001"/>
        <n v="0.437"/>
        <n v="0.72099999999999997"/>
        <n v="0.38400000000000001"/>
        <n v="0.55600000000000005"/>
        <n v="0.76"/>
        <m/>
        <n v="0.57199999999999995"/>
      </sharedItems>
    </cacheField>
    <cacheField name="dtot" numFmtId="2">
      <sharedItems containsString="0" containsBlank="1" containsNumber="1" minValue="0.56600000000000006" maxValue="5.3920000000000003" count="15">
        <n v="0.56600000000000006"/>
        <n v="0.77"/>
        <n v="1.0760000000000001"/>
        <n v="2.1850000000000001"/>
        <n v="1.728"/>
        <n v="2.2120000000000002"/>
        <n v="0.749"/>
        <n v="1.2190000000000001"/>
        <n v="1.647"/>
        <n v="3.121"/>
        <n v="2.6439999999999997"/>
        <n v="3.516"/>
        <n v="4.8899999999999997"/>
        <m/>
        <n v="5.3920000000000003"/>
      </sharedItems>
    </cacheField>
    <cacheField name="stol/dshoot" numFmtId="0">
      <sharedItems containsString="0" containsBlank="1" containsNumber="1" minValue="11.148648648648649" maxValue="57.2139303482587" count="15">
        <n v="57.2139303482587"/>
        <n v="37.865748709122208"/>
        <n v="34.610630407910996"/>
        <n v="22.754491017964074"/>
        <n v="26.618705035971225"/>
        <n v="20.329670329670328"/>
        <n v="44.142614601018678"/>
        <n v="27.450980392156861"/>
        <n v="29.75206611570248"/>
        <n v="13.333333333333334"/>
        <n v="16.814159292035399"/>
        <n v="11.148648648648649"/>
        <n v="12.348668280871671"/>
        <m/>
        <n v="12.033195020746888"/>
      </sharedItems>
    </cacheField>
    <cacheField name="stol/dtot" numFmtId="0">
      <sharedItems containsString="0" containsBlank="1" containsNumber="1" minValue="9.3856655290102395" maxValue="40.636042402826853" count="15">
        <n v="40.636042402826853"/>
        <n v="28.571428571428569"/>
        <n v="26.022304832713754"/>
        <n v="17.391304347826086"/>
        <n v="21.412037037037038"/>
        <n v="16.726943942133815"/>
        <n v="34.712950600801065"/>
        <n v="22.969647251845775"/>
        <n v="21.857923497267759"/>
        <n v="10.25312399871836"/>
        <n v="14.372163388804843"/>
        <n v="9.3856655290102395"/>
        <n v="10.429447852760736"/>
        <m/>
        <n v="10.7566765578635"/>
      </sharedItems>
    </cacheField>
    <cacheField name="aroot/dshoot" numFmtId="0">
      <sharedItems containsString="0" containsBlank="1" containsNumber="1" minValue="3.0973451327433632" maxValue="28.776978417266189" count="15">
        <n v="14.925373134328357"/>
        <n v="17.211703958691913"/>
        <n v="13.597033374536464"/>
        <n v="25.149700598802397"/>
        <n v="28.776978417266189"/>
        <n v="24.175824175824175"/>
        <n v="8.4889643463497464"/>
        <n v="24.509803921568626"/>
        <n v="16.528925619834713"/>
        <n v="5"/>
        <n v="3.0973451327433632"/>
        <n v="5.4054054054054053"/>
        <n v="20.09685230024213"/>
        <m/>
        <n v="22.614107883817425"/>
      </sharedItems>
    </cacheField>
    <cacheField name="aroot/dtot" numFmtId="0">
      <sharedItems containsString="0" containsBlank="1" containsNumber="1" minValue="2.6475037821482603" maxValue="23.148148148148149" count="15">
        <n v="10.600706713780918"/>
        <n v="12.987012987012987"/>
        <n v="10.223048327137546"/>
        <n v="19.221967963386728"/>
        <n v="23.148148148148149"/>
        <n v="19.89150090415913"/>
        <n v="6.6755674232309747"/>
        <n v="20.50861361771944"/>
        <n v="12.143290831815422"/>
        <n v="3.8449214995193848"/>
        <n v="2.6475037821482603"/>
        <n v="4.5506257110352673"/>
        <n v="16.973415132924337"/>
        <m/>
        <n v="20.2151335311572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  <n v="51.415094339622648"/>
  </r>
  <r>
    <x v="0"/>
    <x v="0"/>
    <x v="0"/>
    <x v="0"/>
    <x v="0"/>
    <x v="1"/>
    <n v="50.828729281767963"/>
  </r>
  <r>
    <x v="0"/>
    <x v="0"/>
    <x v="0"/>
    <x v="0"/>
    <x v="0"/>
    <x v="2"/>
    <n v="53.191489361702125"/>
  </r>
  <r>
    <x v="0"/>
    <x v="0"/>
    <x v="0"/>
    <x v="0"/>
    <x v="0"/>
    <x v="3"/>
    <n v="62.280701754385973"/>
  </r>
  <r>
    <x v="0"/>
    <x v="0"/>
    <x v="0"/>
    <x v="1"/>
    <x v="0"/>
    <x v="0"/>
    <n v="55.056179775280903"/>
  </r>
  <r>
    <x v="0"/>
    <x v="0"/>
    <x v="0"/>
    <x v="1"/>
    <x v="0"/>
    <x v="1"/>
    <n v="47.058823529411761"/>
  </r>
  <r>
    <x v="0"/>
    <x v="0"/>
    <x v="0"/>
    <x v="1"/>
    <x v="0"/>
    <x v="2"/>
    <n v="42.231075697211153"/>
  </r>
  <r>
    <x v="0"/>
    <x v="0"/>
    <x v="0"/>
    <x v="1"/>
    <x v="0"/>
    <x v="3"/>
    <n v="46.405228758169933"/>
  </r>
  <r>
    <x v="0"/>
    <x v="0"/>
    <x v="0"/>
    <x v="2"/>
    <x v="0"/>
    <x v="0"/>
    <n v="41.501976284584977"/>
  </r>
  <r>
    <x v="0"/>
    <x v="0"/>
    <x v="0"/>
    <x v="2"/>
    <x v="0"/>
    <x v="1"/>
    <n v="38.493723849372387"/>
  </r>
  <r>
    <x v="0"/>
    <x v="0"/>
    <x v="0"/>
    <x v="2"/>
    <x v="0"/>
    <x v="2"/>
    <n v="27.173913043478258"/>
  </r>
  <r>
    <x v="0"/>
    <x v="0"/>
    <x v="0"/>
    <x v="2"/>
    <x v="0"/>
    <x v="3"/>
    <n v="26.315789473684209"/>
  </r>
  <r>
    <x v="0"/>
    <x v="1"/>
    <x v="1"/>
    <x v="0"/>
    <x v="1"/>
    <x v="0"/>
    <n v="56.46766169154229"/>
  </r>
  <r>
    <x v="0"/>
    <x v="1"/>
    <x v="1"/>
    <x v="0"/>
    <x v="1"/>
    <x v="1"/>
    <n v="71.403508771929822"/>
  </r>
  <r>
    <x v="0"/>
    <x v="1"/>
    <x v="1"/>
    <x v="0"/>
    <x v="1"/>
    <x v="2"/>
    <n v="70.036101083032491"/>
  </r>
  <r>
    <x v="0"/>
    <x v="1"/>
    <x v="1"/>
    <x v="0"/>
    <x v="1"/>
    <x v="3"/>
    <n v="66.804979253112023"/>
  </r>
  <r>
    <x v="0"/>
    <x v="1"/>
    <x v="1"/>
    <x v="0"/>
    <x v="2"/>
    <x v="0"/>
    <n v="61.128526645768019"/>
  </r>
  <r>
    <x v="0"/>
    <x v="1"/>
    <x v="1"/>
    <x v="0"/>
    <x v="2"/>
    <x v="1"/>
    <n v="67.192429022082024"/>
  </r>
  <r>
    <x v="0"/>
    <x v="1"/>
    <x v="1"/>
    <x v="0"/>
    <x v="2"/>
    <x v="2"/>
    <n v="59.22330097087378"/>
  </r>
  <r>
    <x v="0"/>
    <x v="1"/>
    <x v="1"/>
    <x v="0"/>
    <x v="2"/>
    <x v="3"/>
    <n v="68.370607028753994"/>
  </r>
  <r>
    <x v="0"/>
    <x v="1"/>
    <x v="1"/>
    <x v="0"/>
    <x v="3"/>
    <x v="0"/>
    <n v="65.541490857946556"/>
  </r>
  <r>
    <x v="0"/>
    <x v="1"/>
    <x v="1"/>
    <x v="0"/>
    <x v="3"/>
    <x v="1"/>
    <n v="74.400000000000006"/>
  </r>
  <r>
    <x v="0"/>
    <x v="1"/>
    <x v="1"/>
    <x v="0"/>
    <x v="3"/>
    <x v="2"/>
    <n v="60.730593607305941"/>
  </r>
  <r>
    <x v="0"/>
    <x v="1"/>
    <x v="1"/>
    <x v="0"/>
    <x v="3"/>
    <x v="3"/>
    <n v="61.926605504587151"/>
  </r>
  <r>
    <x v="0"/>
    <x v="1"/>
    <x v="1"/>
    <x v="1"/>
    <x v="1"/>
    <x v="0"/>
    <n v="60.380622837370247"/>
  </r>
  <r>
    <x v="0"/>
    <x v="1"/>
    <x v="1"/>
    <x v="1"/>
    <x v="1"/>
    <x v="1"/>
    <n v="65.194346289752644"/>
  </r>
  <r>
    <x v="0"/>
    <x v="1"/>
    <x v="1"/>
    <x v="1"/>
    <x v="1"/>
    <x v="2"/>
    <n v="55.752212389380531"/>
  </r>
  <r>
    <x v="0"/>
    <x v="1"/>
    <x v="1"/>
    <x v="1"/>
    <x v="1"/>
    <x v="3"/>
    <n v="68.674698795180717"/>
  </r>
  <r>
    <x v="0"/>
    <x v="1"/>
    <x v="1"/>
    <x v="1"/>
    <x v="2"/>
    <x v="0"/>
    <n v="65.238095238095241"/>
  </r>
  <r>
    <x v="0"/>
    <x v="1"/>
    <x v="1"/>
    <x v="1"/>
    <x v="2"/>
    <x v="1"/>
    <n v="69.53125"/>
  </r>
  <r>
    <x v="0"/>
    <x v="1"/>
    <x v="1"/>
    <x v="1"/>
    <x v="2"/>
    <x v="2"/>
    <n v="65.781710914454266"/>
  </r>
  <r>
    <x v="0"/>
    <x v="1"/>
    <x v="1"/>
    <x v="1"/>
    <x v="2"/>
    <x v="3"/>
    <n v="62.695924764890286"/>
  </r>
  <r>
    <x v="0"/>
    <x v="1"/>
    <x v="1"/>
    <x v="1"/>
    <x v="3"/>
    <x v="0"/>
    <n v="68.478260869565219"/>
  </r>
  <r>
    <x v="0"/>
    <x v="1"/>
    <x v="1"/>
    <x v="1"/>
    <x v="3"/>
    <x v="1"/>
    <n v="70.434782608695656"/>
  </r>
  <r>
    <x v="0"/>
    <x v="1"/>
    <x v="1"/>
    <x v="1"/>
    <x v="3"/>
    <x v="2"/>
    <n v="55.844155844155843"/>
  </r>
  <r>
    <x v="0"/>
    <x v="1"/>
    <x v="1"/>
    <x v="1"/>
    <x v="3"/>
    <x v="3"/>
    <n v="63.2"/>
  </r>
  <r>
    <x v="0"/>
    <x v="1"/>
    <x v="1"/>
    <x v="2"/>
    <x v="1"/>
    <x v="0"/>
    <n v="52.293577981651374"/>
  </r>
  <r>
    <x v="0"/>
    <x v="1"/>
    <x v="1"/>
    <x v="2"/>
    <x v="1"/>
    <x v="1"/>
    <n v="54.901960784313729"/>
  </r>
  <r>
    <x v="0"/>
    <x v="1"/>
    <x v="1"/>
    <x v="2"/>
    <x v="1"/>
    <x v="2"/>
    <n v="40.603248259860791"/>
  </r>
  <r>
    <x v="0"/>
    <x v="1"/>
    <x v="1"/>
    <x v="2"/>
    <x v="1"/>
    <x v="3"/>
    <n v="46.978557504873294"/>
  </r>
  <r>
    <x v="0"/>
    <x v="1"/>
    <x v="1"/>
    <x v="2"/>
    <x v="2"/>
    <x v="0"/>
    <n v="53.687315634218294"/>
  </r>
  <r>
    <x v="0"/>
    <x v="1"/>
    <x v="1"/>
    <x v="2"/>
    <x v="2"/>
    <x v="1"/>
    <n v="62.251655629139066"/>
  </r>
  <r>
    <x v="0"/>
    <x v="1"/>
    <x v="1"/>
    <x v="2"/>
    <x v="2"/>
    <x v="2"/>
    <n v="38.825757575757578"/>
  </r>
  <r>
    <x v="0"/>
    <x v="1"/>
    <x v="1"/>
    <x v="2"/>
    <x v="2"/>
    <x v="3"/>
    <n v="45.155993431855499"/>
  </r>
  <r>
    <x v="0"/>
    <x v="1"/>
    <x v="1"/>
    <x v="2"/>
    <x v="3"/>
    <x v="0"/>
    <n v="42.124105011933175"/>
  </r>
  <r>
    <x v="0"/>
    <x v="1"/>
    <x v="1"/>
    <x v="2"/>
    <x v="3"/>
    <x v="1"/>
    <n v="55.753968253968253"/>
  </r>
  <r>
    <x v="0"/>
    <x v="1"/>
    <x v="1"/>
    <x v="2"/>
    <x v="3"/>
    <x v="2"/>
    <n v="52.800000000000004"/>
  </r>
  <r>
    <x v="0"/>
    <x v="1"/>
    <x v="1"/>
    <x v="2"/>
    <x v="3"/>
    <x v="3"/>
    <n v="42.824601366742598"/>
  </r>
  <r>
    <x v="1"/>
    <x v="2"/>
    <x v="2"/>
    <x v="0"/>
    <x v="0"/>
    <x v="0"/>
    <n v="24.137931034482758"/>
  </r>
  <r>
    <x v="1"/>
    <x v="2"/>
    <x v="2"/>
    <x v="0"/>
    <x v="0"/>
    <x v="1"/>
    <n v="42.229729729729733"/>
  </r>
  <r>
    <x v="1"/>
    <x v="2"/>
    <x v="2"/>
    <x v="0"/>
    <x v="0"/>
    <x v="2"/>
    <n v="43.524416135881104"/>
  </r>
  <r>
    <x v="1"/>
    <x v="2"/>
    <x v="2"/>
    <x v="1"/>
    <x v="0"/>
    <x v="0"/>
    <n v="55.271565495207668"/>
  </r>
  <r>
    <x v="1"/>
    <x v="2"/>
    <x v="2"/>
    <x v="1"/>
    <x v="0"/>
    <x v="1"/>
    <n v="56.81818181818182"/>
  </r>
  <r>
    <x v="1"/>
    <x v="2"/>
    <x v="2"/>
    <x v="1"/>
    <x v="0"/>
    <x v="2"/>
    <n v="57.203389830508478"/>
  </r>
  <r>
    <x v="1"/>
    <x v="2"/>
    <x v="2"/>
    <x v="3"/>
    <x v="0"/>
    <x v="0"/>
    <n v="50"/>
  </r>
  <r>
    <x v="1"/>
    <x v="2"/>
    <x v="2"/>
    <x v="3"/>
    <x v="0"/>
    <x v="1"/>
    <n v="41.85022026431718"/>
  </r>
  <r>
    <x v="1"/>
    <x v="2"/>
    <x v="2"/>
    <x v="3"/>
    <x v="0"/>
    <x v="2"/>
    <n v="44.808743169398909"/>
  </r>
  <r>
    <x v="1"/>
    <x v="2"/>
    <x v="2"/>
    <x v="4"/>
    <x v="0"/>
    <x v="0"/>
    <n v="1.9607843137254901"/>
  </r>
  <r>
    <x v="1"/>
    <x v="2"/>
    <x v="2"/>
    <x v="4"/>
    <x v="0"/>
    <x v="1"/>
    <n v="4.0609137055837561"/>
  </r>
  <r>
    <x v="1"/>
    <x v="2"/>
    <x v="2"/>
    <x v="4"/>
    <x v="0"/>
    <x v="2"/>
    <n v="5.5865921787709496"/>
  </r>
  <r>
    <x v="1"/>
    <x v="2"/>
    <x v="2"/>
    <x v="2"/>
    <x v="0"/>
    <x v="0"/>
    <n v="53.846153846153847"/>
  </r>
  <r>
    <x v="1"/>
    <x v="2"/>
    <x v="2"/>
    <x v="2"/>
    <x v="0"/>
    <x v="1"/>
    <n v="52.582159624413151"/>
  </r>
  <r>
    <x v="1"/>
    <x v="2"/>
    <x v="2"/>
    <x v="2"/>
    <x v="0"/>
    <x v="2"/>
    <n v="53.508771929824562"/>
  </r>
  <r>
    <x v="1"/>
    <x v="3"/>
    <x v="3"/>
    <x v="0"/>
    <x v="0"/>
    <x v="3"/>
    <n v="64.96350364963503"/>
  </r>
  <r>
    <x v="1"/>
    <x v="3"/>
    <x v="3"/>
    <x v="0"/>
    <x v="0"/>
    <x v="4"/>
    <n v="73.148148148148152"/>
  </r>
  <r>
    <x v="1"/>
    <x v="3"/>
    <x v="3"/>
    <x v="0"/>
    <x v="0"/>
    <x v="5"/>
    <n v="61.029411764705884"/>
  </r>
  <r>
    <x v="1"/>
    <x v="3"/>
    <x v="3"/>
    <x v="1"/>
    <x v="0"/>
    <x v="3"/>
    <n v="70.476190476190482"/>
  </r>
  <r>
    <x v="1"/>
    <x v="3"/>
    <x v="3"/>
    <x v="1"/>
    <x v="0"/>
    <x v="4"/>
    <n v="69.53125"/>
  </r>
  <r>
    <x v="1"/>
    <x v="3"/>
    <x v="3"/>
    <x v="1"/>
    <x v="0"/>
    <x v="5"/>
    <n v="73.529411764705884"/>
  </r>
  <r>
    <x v="1"/>
    <x v="3"/>
    <x v="3"/>
    <x v="3"/>
    <x v="0"/>
    <x v="3"/>
    <n v="65.648854961832058"/>
  </r>
  <r>
    <x v="1"/>
    <x v="3"/>
    <x v="3"/>
    <x v="3"/>
    <x v="0"/>
    <x v="4"/>
    <n v="63.589743589743584"/>
  </r>
  <r>
    <x v="1"/>
    <x v="3"/>
    <x v="3"/>
    <x v="3"/>
    <x v="0"/>
    <x v="5"/>
    <n v="77"/>
  </r>
  <r>
    <x v="1"/>
    <x v="3"/>
    <x v="3"/>
    <x v="4"/>
    <x v="0"/>
    <x v="3"/>
    <n v="13.732394366197184"/>
  </r>
  <r>
    <x v="1"/>
    <x v="3"/>
    <x v="3"/>
    <x v="4"/>
    <x v="0"/>
    <x v="4"/>
    <n v="8.5020242914979747"/>
  </r>
  <r>
    <x v="1"/>
    <x v="3"/>
    <x v="3"/>
    <x v="4"/>
    <x v="0"/>
    <x v="5"/>
    <n v="11.538461538461538"/>
  </r>
  <r>
    <x v="1"/>
    <x v="3"/>
    <x v="3"/>
    <x v="2"/>
    <x v="0"/>
    <x v="3"/>
    <n v="51.595744680851062"/>
  </r>
  <r>
    <x v="1"/>
    <x v="3"/>
    <x v="3"/>
    <x v="2"/>
    <x v="0"/>
    <x v="4"/>
    <m/>
  </r>
  <r>
    <x v="1"/>
    <x v="3"/>
    <x v="3"/>
    <x v="2"/>
    <x v="0"/>
    <x v="5"/>
    <n v="82.5503355704697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x v="0"/>
    <x v="0"/>
    <x v="0"/>
    <x v="0"/>
    <x v="0"/>
    <x v="0"/>
    <n v="0.4"/>
    <s v="NA"/>
    <s v="NA"/>
    <s v="NA"/>
  </r>
  <r>
    <x v="0"/>
    <x v="0"/>
    <x v="0"/>
    <x v="0"/>
    <x v="0"/>
    <x v="1"/>
    <n v="0.38"/>
    <s v="NA"/>
    <s v="NA"/>
    <s v="NA"/>
  </r>
  <r>
    <x v="0"/>
    <x v="0"/>
    <x v="0"/>
    <x v="0"/>
    <x v="0"/>
    <x v="2"/>
    <n v="0.4"/>
    <s v="NA"/>
    <s v="NA"/>
    <s v="NA"/>
  </r>
  <r>
    <x v="0"/>
    <x v="0"/>
    <x v="0"/>
    <x v="0"/>
    <x v="0"/>
    <x v="3"/>
    <n v="0.4"/>
    <s v="NA"/>
    <s v="NA"/>
    <s v="NA"/>
  </r>
  <r>
    <x v="0"/>
    <x v="0"/>
    <x v="0"/>
    <x v="1"/>
    <x v="0"/>
    <x v="0"/>
    <n v="1.36"/>
    <s v="NA"/>
    <s v="NA"/>
    <s v="NA"/>
  </r>
  <r>
    <x v="0"/>
    <x v="0"/>
    <x v="0"/>
    <x v="1"/>
    <x v="0"/>
    <x v="1"/>
    <n v="1.1399999999999999"/>
    <s v="NA"/>
    <s v="NA"/>
    <s v="NA"/>
  </r>
  <r>
    <x v="0"/>
    <x v="0"/>
    <x v="0"/>
    <x v="1"/>
    <x v="0"/>
    <x v="2"/>
    <n v="1.06"/>
    <s v="NA"/>
    <s v="NA"/>
    <s v="NA"/>
  </r>
  <r>
    <x v="0"/>
    <x v="0"/>
    <x v="0"/>
    <x v="1"/>
    <x v="0"/>
    <x v="3"/>
    <n v="1.1599999999999999"/>
    <s v="NA"/>
    <s v="NA"/>
    <s v="NA"/>
  </r>
  <r>
    <x v="0"/>
    <x v="0"/>
    <x v="0"/>
    <x v="2"/>
    <x v="0"/>
    <x v="0"/>
    <n v="7.86"/>
    <s v="NA"/>
    <s v="NA"/>
    <s v="NA"/>
  </r>
  <r>
    <x v="0"/>
    <x v="0"/>
    <x v="0"/>
    <x v="2"/>
    <x v="0"/>
    <x v="1"/>
    <n v="7.02"/>
    <s v="NA"/>
    <s v="NA"/>
    <s v="NA"/>
  </r>
  <r>
    <x v="0"/>
    <x v="0"/>
    <x v="0"/>
    <x v="2"/>
    <x v="0"/>
    <x v="2"/>
    <n v="7.62"/>
    <s v="NA"/>
    <s v="NA"/>
    <s v="NA"/>
  </r>
  <r>
    <x v="0"/>
    <x v="0"/>
    <x v="0"/>
    <x v="2"/>
    <x v="0"/>
    <x v="3"/>
    <n v="5.4"/>
    <s v="NA"/>
    <s v="NA"/>
    <s v="NA"/>
  </r>
  <r>
    <x v="0"/>
    <x v="1"/>
    <x v="1"/>
    <x v="0"/>
    <x v="1"/>
    <x v="0"/>
    <n v="11.14"/>
    <n v="1.76"/>
    <n v="12.9"/>
    <n v="0.15798922800718132"/>
  </r>
  <r>
    <x v="0"/>
    <x v="1"/>
    <x v="1"/>
    <x v="0"/>
    <x v="1"/>
    <x v="1"/>
    <n v="10.08"/>
    <n v="2.16"/>
    <n v="12.24"/>
    <n v="0.2142857142857143"/>
  </r>
  <r>
    <x v="0"/>
    <x v="1"/>
    <x v="1"/>
    <x v="0"/>
    <x v="1"/>
    <x v="2"/>
    <n v="8.92"/>
    <n v="1.48"/>
    <n v="10.4"/>
    <n v="0.16591928251121077"/>
  </r>
  <r>
    <x v="0"/>
    <x v="1"/>
    <x v="1"/>
    <x v="0"/>
    <x v="1"/>
    <x v="3"/>
    <n v="9.16"/>
    <n v="1.28"/>
    <n v="10.44"/>
    <n v="0.13973799126637554"/>
  </r>
  <r>
    <x v="0"/>
    <x v="1"/>
    <x v="1"/>
    <x v="0"/>
    <x v="2"/>
    <x v="0"/>
    <n v="9.86"/>
    <n v="1.9"/>
    <n v="11.76"/>
    <n v="0.1926977687626775"/>
  </r>
  <r>
    <x v="0"/>
    <x v="1"/>
    <x v="1"/>
    <x v="0"/>
    <x v="2"/>
    <x v="1"/>
    <n v="11.52"/>
    <n v="2.98"/>
    <n v="14.5"/>
    <n v="0.25868055555555558"/>
  </r>
  <r>
    <x v="0"/>
    <x v="1"/>
    <x v="1"/>
    <x v="0"/>
    <x v="2"/>
    <x v="2"/>
    <n v="10.56"/>
    <n v="2.38"/>
    <n v="12.940000000000001"/>
    <n v="0.22537878787878785"/>
  </r>
  <r>
    <x v="0"/>
    <x v="1"/>
    <x v="1"/>
    <x v="0"/>
    <x v="2"/>
    <x v="3"/>
    <n v="10.02"/>
    <n v="2.7"/>
    <n v="12.719999999999999"/>
    <n v="0.26946107784431139"/>
  </r>
  <r>
    <x v="0"/>
    <x v="1"/>
    <x v="1"/>
    <x v="0"/>
    <x v="3"/>
    <x v="0"/>
    <n v="8.44"/>
    <n v="2.06"/>
    <n v="10.5"/>
    <n v="0.24407582938388628"/>
  </r>
  <r>
    <x v="0"/>
    <x v="1"/>
    <x v="1"/>
    <x v="0"/>
    <x v="3"/>
    <x v="1"/>
    <n v="8.9600000000000009"/>
    <n v="1.44"/>
    <n v="10.4"/>
    <n v="0.1607142857142857"/>
  </r>
  <r>
    <x v="0"/>
    <x v="1"/>
    <x v="1"/>
    <x v="0"/>
    <x v="3"/>
    <x v="2"/>
    <n v="10.56"/>
    <n v="1.64"/>
    <n v="12.200000000000001"/>
    <n v="0.15530303030303028"/>
  </r>
  <r>
    <x v="0"/>
    <x v="1"/>
    <x v="1"/>
    <x v="0"/>
    <x v="3"/>
    <x v="3"/>
    <n v="8.52"/>
    <n v="2.2999999999999998"/>
    <n v="10.82"/>
    <n v="0.2699530516431925"/>
  </r>
  <r>
    <x v="0"/>
    <x v="1"/>
    <x v="1"/>
    <x v="1"/>
    <x v="1"/>
    <x v="0"/>
    <n v="10.82"/>
    <n v="2.76"/>
    <n v="13.58"/>
    <n v="0.255083179297597"/>
  </r>
  <r>
    <x v="0"/>
    <x v="1"/>
    <x v="1"/>
    <x v="1"/>
    <x v="1"/>
    <x v="1"/>
    <n v="10.18"/>
    <n v="2.2400000000000002"/>
    <n v="12.42"/>
    <n v="0.22003929273084483"/>
  </r>
  <r>
    <x v="0"/>
    <x v="1"/>
    <x v="1"/>
    <x v="1"/>
    <x v="1"/>
    <x v="2"/>
    <n v="10.6"/>
    <n v="2.58"/>
    <n v="13.18"/>
    <n v="0.24339622641509434"/>
  </r>
  <r>
    <x v="0"/>
    <x v="1"/>
    <x v="1"/>
    <x v="1"/>
    <x v="1"/>
    <x v="3"/>
    <n v="10.24"/>
    <n v="2.5"/>
    <n v="12.74"/>
    <n v="0.244140625"/>
  </r>
  <r>
    <x v="0"/>
    <x v="1"/>
    <x v="1"/>
    <x v="1"/>
    <x v="2"/>
    <x v="0"/>
    <n v="9.52"/>
    <n v="2.3199999999999998"/>
    <n v="11.84"/>
    <n v="0.24369747899159663"/>
  </r>
  <r>
    <x v="0"/>
    <x v="1"/>
    <x v="1"/>
    <x v="1"/>
    <x v="2"/>
    <x v="1"/>
    <n v="12.34"/>
    <n v="4.08"/>
    <n v="16.420000000000002"/>
    <n v="0.33063209076175043"/>
  </r>
  <r>
    <x v="0"/>
    <x v="1"/>
    <x v="1"/>
    <x v="1"/>
    <x v="2"/>
    <x v="2"/>
    <n v="10.52"/>
    <n v="2.7"/>
    <n v="13.219999999999999"/>
    <n v="0.25665399239543729"/>
  </r>
  <r>
    <x v="0"/>
    <x v="1"/>
    <x v="1"/>
    <x v="1"/>
    <x v="2"/>
    <x v="3"/>
    <n v="10.56"/>
    <n v="2.5"/>
    <n v="13.06"/>
    <n v="0.23674242424242423"/>
  </r>
  <r>
    <x v="0"/>
    <x v="1"/>
    <x v="1"/>
    <x v="1"/>
    <x v="3"/>
    <x v="0"/>
    <n v="10.44"/>
    <n v="2.78"/>
    <n v="13.219999999999999"/>
    <n v="0.26628352490421453"/>
  </r>
  <r>
    <x v="0"/>
    <x v="1"/>
    <x v="1"/>
    <x v="1"/>
    <x v="3"/>
    <x v="1"/>
    <n v="9.82"/>
    <n v="2.7"/>
    <n v="12.52"/>
    <n v="0.27494908350305503"/>
  </r>
  <r>
    <x v="0"/>
    <x v="1"/>
    <x v="1"/>
    <x v="1"/>
    <x v="3"/>
    <x v="2"/>
    <n v="11.52"/>
    <n v="3.36"/>
    <n v="14.879999999999999"/>
    <n v="0.29166666666666669"/>
  </r>
  <r>
    <x v="0"/>
    <x v="1"/>
    <x v="1"/>
    <x v="1"/>
    <x v="3"/>
    <x v="3"/>
    <n v="9.44"/>
    <n v="2.66"/>
    <n v="12.1"/>
    <n v="0.28177966101694918"/>
  </r>
  <r>
    <x v="0"/>
    <x v="1"/>
    <x v="1"/>
    <x v="2"/>
    <x v="1"/>
    <x v="0"/>
    <n v="28"/>
    <n v="11.72"/>
    <n v="39.72"/>
    <n v="0.41857142857142859"/>
  </r>
  <r>
    <x v="0"/>
    <x v="1"/>
    <x v="1"/>
    <x v="2"/>
    <x v="1"/>
    <x v="1"/>
    <n v="25.96"/>
    <n v="9.6199999999999992"/>
    <n v="35.58"/>
    <n v="0.3705701078582434"/>
  </r>
  <r>
    <x v="0"/>
    <x v="1"/>
    <x v="1"/>
    <x v="2"/>
    <x v="1"/>
    <x v="2"/>
    <n v="33.6"/>
    <n v="17.34"/>
    <n v="50.94"/>
    <n v="0.51607142857142851"/>
  </r>
  <r>
    <x v="0"/>
    <x v="1"/>
    <x v="1"/>
    <x v="2"/>
    <x v="1"/>
    <x v="3"/>
    <n v="31.6"/>
    <n v="17.54"/>
    <n v="49.14"/>
    <n v="0.55506329113924047"/>
  </r>
  <r>
    <x v="0"/>
    <x v="1"/>
    <x v="1"/>
    <x v="2"/>
    <x v="2"/>
    <x v="0"/>
    <n v="35.5"/>
    <n v="9"/>
    <n v="44.5"/>
    <n v="0.25352112676056338"/>
  </r>
  <r>
    <x v="0"/>
    <x v="1"/>
    <x v="1"/>
    <x v="2"/>
    <x v="2"/>
    <x v="1"/>
    <n v="28.72"/>
    <n v="19.54"/>
    <n v="48.26"/>
    <n v="0.68036211699164351"/>
  </r>
  <r>
    <x v="0"/>
    <x v="1"/>
    <x v="1"/>
    <x v="2"/>
    <x v="2"/>
    <x v="2"/>
    <n v="28"/>
    <n v="11.84"/>
    <n v="39.840000000000003"/>
    <n v="0.42285714285714288"/>
  </r>
  <r>
    <x v="0"/>
    <x v="1"/>
    <x v="1"/>
    <x v="2"/>
    <x v="2"/>
    <x v="3"/>
    <n v="26.84"/>
    <n v="14.28"/>
    <n v="41.12"/>
    <n v="0.53204172876304023"/>
  </r>
  <r>
    <x v="0"/>
    <x v="1"/>
    <x v="1"/>
    <x v="2"/>
    <x v="3"/>
    <x v="0"/>
    <n v="23.84"/>
    <n v="10.02"/>
    <n v="33.86"/>
    <n v="0.42030201342281875"/>
  </r>
  <r>
    <x v="0"/>
    <x v="1"/>
    <x v="1"/>
    <x v="2"/>
    <x v="3"/>
    <x v="1"/>
    <n v="26.24"/>
    <n v="7.72"/>
    <n v="33.96"/>
    <n v="0.29420731707317072"/>
  </r>
  <r>
    <x v="0"/>
    <x v="1"/>
    <x v="1"/>
    <x v="2"/>
    <x v="3"/>
    <x v="2"/>
    <n v="29.78"/>
    <n v="18.04"/>
    <n v="47.82"/>
    <n v="0.60577568838146401"/>
  </r>
  <r>
    <x v="0"/>
    <x v="1"/>
    <x v="1"/>
    <x v="2"/>
    <x v="3"/>
    <x v="3"/>
    <n v="28.28"/>
    <n v="15.08"/>
    <n v="43.36"/>
    <n v="0.53323903818953322"/>
  </r>
  <r>
    <x v="1"/>
    <x v="2"/>
    <x v="2"/>
    <x v="0"/>
    <x v="0"/>
    <x v="0"/>
    <n v="0.06"/>
    <n v="6.6211764705882303E-2"/>
    <n v="0.1262117647058823"/>
    <n v="1.1035294117647052"/>
  </r>
  <r>
    <x v="1"/>
    <x v="2"/>
    <x v="2"/>
    <x v="0"/>
    <x v="0"/>
    <x v="1"/>
    <n v="8.1818181818181832E-2"/>
    <n v="7.6371794871794865E-2"/>
    <n v="0.1581899766899767"/>
    <n v="0.9334330484330482"/>
  </r>
  <r>
    <x v="1"/>
    <x v="2"/>
    <x v="2"/>
    <x v="0"/>
    <x v="0"/>
    <x v="2"/>
    <n v="0.1"/>
    <n v="8.6050588235294129E-2"/>
    <n v="0.18605058823529413"/>
    <n v="0.86050588235294123"/>
  </r>
  <r>
    <x v="1"/>
    <x v="2"/>
    <x v="2"/>
    <x v="1"/>
    <x v="0"/>
    <x v="0"/>
    <n v="8.9411764705882357E-2"/>
    <n v="8.8511764705882345E-2"/>
    <n v="0.1779235294117647"/>
    <n v="0.98993421052631569"/>
  </r>
  <r>
    <x v="1"/>
    <x v="2"/>
    <x v="2"/>
    <x v="1"/>
    <x v="0"/>
    <x v="1"/>
    <n v="0.14000000000000001"/>
    <n v="0.1523530303030303"/>
    <n v="0.29235303030303028"/>
    <n v="1.0882359307359306"/>
  </r>
  <r>
    <x v="1"/>
    <x v="2"/>
    <x v="2"/>
    <x v="1"/>
    <x v="0"/>
    <x v="2"/>
    <n v="0.04"/>
    <n v="5.8799999999999998E-2"/>
    <n v="9.8799999999999999E-2"/>
    <n v="1.47"/>
  </r>
  <r>
    <x v="1"/>
    <x v="2"/>
    <x v="2"/>
    <x v="3"/>
    <x v="0"/>
    <x v="0"/>
    <n v="6.2222222222222227E-2"/>
    <n v="6.43875E-2"/>
    <n v="0.12660972222222222"/>
    <n v="1.0347991071428571"/>
  </r>
  <r>
    <x v="1"/>
    <x v="2"/>
    <x v="2"/>
    <x v="3"/>
    <x v="0"/>
    <x v="1"/>
    <n v="6.8750000000000006E-2"/>
    <n v="8.382786885245902E-2"/>
    <n v="0.15257786885245903"/>
    <n v="1.2193144560357674"/>
  </r>
  <r>
    <x v="1"/>
    <x v="2"/>
    <x v="2"/>
    <x v="3"/>
    <x v="0"/>
    <x v="2"/>
    <n v="3.3750000000000002E-2"/>
    <n v="6.6707692307692301E-2"/>
    <n v="0.1004576923076923"/>
    <n v="1.9765242165242163"/>
  </r>
  <r>
    <x v="1"/>
    <x v="2"/>
    <x v="2"/>
    <x v="4"/>
    <x v="0"/>
    <x v="0"/>
    <n v="0.26"/>
    <n v="0.14965398773006136"/>
    <n v="0.40965398773006134"/>
    <n v="0.57559226050023593"/>
  </r>
  <r>
    <x v="1"/>
    <x v="2"/>
    <x v="2"/>
    <x v="4"/>
    <x v="0"/>
    <x v="1"/>
    <n v="0.22"/>
    <n v="0.1086153846153846"/>
    <n v="0.32861538461538459"/>
    <n v="0.49370629370629365"/>
  </r>
  <r>
    <x v="1"/>
    <x v="2"/>
    <x v="2"/>
    <x v="4"/>
    <x v="0"/>
    <x v="2"/>
    <n v="0.13"/>
    <n v="4.446E-2"/>
    <n v="0.17446"/>
    <n v="0.34199999999999997"/>
  </r>
  <r>
    <x v="1"/>
    <x v="2"/>
    <x v="2"/>
    <x v="2"/>
    <x v="0"/>
    <x v="0"/>
    <n v="0.18"/>
    <n v="7.9170000000000004E-2"/>
    <n v="0.25917000000000001"/>
    <n v="0.43983333333333335"/>
  </r>
  <r>
    <x v="1"/>
    <x v="2"/>
    <x v="2"/>
    <x v="2"/>
    <x v="0"/>
    <x v="1"/>
    <n v="0.14000000000000001"/>
    <n v="9.2295999999999989E-2"/>
    <n v="0.232296"/>
    <n v="0.65925714285714276"/>
  </r>
  <r>
    <x v="1"/>
    <x v="2"/>
    <x v="2"/>
    <x v="2"/>
    <x v="0"/>
    <x v="2"/>
    <n v="0.26"/>
    <n v="0.15589756097560975"/>
    <n v="0.41589756097560976"/>
    <n v="0.59960600375234518"/>
  </r>
  <r>
    <x v="1"/>
    <x v="3"/>
    <x v="3"/>
    <x v="0"/>
    <x v="0"/>
    <x v="3"/>
    <n v="0.40200000000000002"/>
    <n v="0.16400000000000001"/>
    <n v="0.56600000000000006"/>
    <n v="0.4079601990049751"/>
  </r>
  <r>
    <x v="1"/>
    <x v="3"/>
    <x v="3"/>
    <x v="0"/>
    <x v="0"/>
    <x v="4"/>
    <n v="0.58099999999999996"/>
    <n v="0.189"/>
    <n v="0.77"/>
    <n v="0.32530120481927716"/>
  </r>
  <r>
    <x v="1"/>
    <x v="3"/>
    <x v="3"/>
    <x v="0"/>
    <x v="0"/>
    <x v="5"/>
    <n v="0.80900000000000005"/>
    <n v="0.26700000000000002"/>
    <n v="1.0760000000000001"/>
    <n v="0.33003708281829419"/>
  </r>
  <r>
    <x v="1"/>
    <x v="3"/>
    <x v="3"/>
    <x v="1"/>
    <x v="0"/>
    <x v="3"/>
    <n v="1.67"/>
    <n v="0.51500000000000001"/>
    <n v="2.1850000000000001"/>
    <n v="0.30838323353293418"/>
  </r>
  <r>
    <x v="1"/>
    <x v="3"/>
    <x v="3"/>
    <x v="1"/>
    <x v="0"/>
    <x v="4"/>
    <n v="1.39"/>
    <n v="0.33800000000000002"/>
    <n v="1.728"/>
    <n v="0.2431654676258993"/>
  </r>
  <r>
    <x v="1"/>
    <x v="3"/>
    <x v="3"/>
    <x v="1"/>
    <x v="0"/>
    <x v="5"/>
    <n v="1.82"/>
    <n v="0.39200000000000002"/>
    <n v="2.2120000000000002"/>
    <n v="0.2153846153846154"/>
  </r>
  <r>
    <x v="1"/>
    <x v="3"/>
    <x v="3"/>
    <x v="3"/>
    <x v="0"/>
    <x v="3"/>
    <n v="0.58899999999999997"/>
    <n v="0.16"/>
    <n v="0.749"/>
    <n v="0.27164685908319186"/>
  </r>
  <r>
    <x v="1"/>
    <x v="3"/>
    <x v="3"/>
    <x v="3"/>
    <x v="0"/>
    <x v="4"/>
    <n v="1.02"/>
    <n v="0.19900000000000001"/>
    <n v="1.2190000000000001"/>
    <n v="0.19509803921568628"/>
  </r>
  <r>
    <x v="1"/>
    <x v="3"/>
    <x v="3"/>
    <x v="3"/>
    <x v="0"/>
    <x v="5"/>
    <n v="1.21"/>
    <n v="0.437"/>
    <n v="1.647"/>
    <n v="0.36115702479338846"/>
  </r>
  <r>
    <x v="1"/>
    <x v="3"/>
    <x v="3"/>
    <x v="4"/>
    <x v="0"/>
    <x v="3"/>
    <n v="2.4"/>
    <n v="0.72099999999999997"/>
    <n v="3.121"/>
    <n v="0.30041666666666667"/>
  </r>
  <r>
    <x v="1"/>
    <x v="3"/>
    <x v="3"/>
    <x v="4"/>
    <x v="0"/>
    <x v="4"/>
    <n v="2.2599999999999998"/>
    <n v="0.38400000000000001"/>
    <n v="2.6439999999999997"/>
    <n v="0.16991150442477879"/>
  </r>
  <r>
    <x v="1"/>
    <x v="3"/>
    <x v="3"/>
    <x v="4"/>
    <x v="0"/>
    <x v="5"/>
    <n v="2.96"/>
    <n v="0.55600000000000005"/>
    <n v="3.516"/>
    <n v="0.18783783783783786"/>
  </r>
  <r>
    <x v="1"/>
    <x v="3"/>
    <x v="3"/>
    <x v="2"/>
    <x v="0"/>
    <x v="3"/>
    <n v="4.13"/>
    <n v="0.76"/>
    <n v="4.8899999999999997"/>
    <n v="0.18401937046004843"/>
  </r>
  <r>
    <x v="1"/>
    <x v="3"/>
    <x v="3"/>
    <x v="2"/>
    <x v="0"/>
    <x v="4"/>
    <m/>
    <m/>
    <m/>
    <m/>
  </r>
  <r>
    <x v="1"/>
    <x v="3"/>
    <x v="3"/>
    <x v="2"/>
    <x v="0"/>
    <x v="5"/>
    <n v="4.82"/>
    <n v="0.57199999999999995"/>
    <n v="5.3920000000000003"/>
    <n v="0.11867219917012446"/>
  </r>
  <r>
    <x v="1"/>
    <x v="1"/>
    <x v="4"/>
    <x v="0"/>
    <x v="0"/>
    <x v="6"/>
    <n v="5.09"/>
    <n v="1.25"/>
    <n v="6.34"/>
    <n v="0.24557956777996071"/>
  </r>
  <r>
    <x v="1"/>
    <x v="1"/>
    <x v="4"/>
    <x v="0"/>
    <x v="0"/>
    <x v="7"/>
    <n v="4.9400000000000004"/>
    <n v="1.06"/>
    <n v="6"/>
    <n v="0.2145748987854251"/>
  </r>
  <r>
    <x v="1"/>
    <x v="1"/>
    <x v="4"/>
    <x v="0"/>
    <x v="0"/>
    <x v="8"/>
    <n v="4.93"/>
    <n v="1.75"/>
    <n v="6.68"/>
    <n v="0.35496957403651119"/>
  </r>
  <r>
    <x v="1"/>
    <x v="1"/>
    <x v="4"/>
    <x v="1"/>
    <x v="0"/>
    <x v="6"/>
    <n v="5.2"/>
    <n v="1.32"/>
    <n v="6.5200000000000005"/>
    <n v="0.25384615384615383"/>
  </r>
  <r>
    <x v="1"/>
    <x v="1"/>
    <x v="4"/>
    <x v="1"/>
    <x v="0"/>
    <x v="7"/>
    <n v="4.91"/>
    <n v="1.1399999999999999"/>
    <n v="6.05"/>
    <n v="0.2321792260692464"/>
  </r>
  <r>
    <x v="1"/>
    <x v="1"/>
    <x v="4"/>
    <x v="1"/>
    <x v="0"/>
    <x v="8"/>
    <n v="4.6900000000000004"/>
    <n v="1.04"/>
    <n v="5.73"/>
    <n v="0.22174840085287845"/>
  </r>
  <r>
    <x v="1"/>
    <x v="1"/>
    <x v="4"/>
    <x v="3"/>
    <x v="0"/>
    <x v="6"/>
    <n v="5.53"/>
    <n v="1.49"/>
    <n v="7.0200000000000005"/>
    <n v="0.26943942133815552"/>
  </r>
  <r>
    <x v="1"/>
    <x v="1"/>
    <x v="4"/>
    <x v="3"/>
    <x v="0"/>
    <x v="7"/>
    <n v="5.2"/>
    <n v="1.31"/>
    <n v="6.51"/>
    <n v="0.25192307692307692"/>
  </r>
  <r>
    <x v="1"/>
    <x v="1"/>
    <x v="4"/>
    <x v="3"/>
    <x v="0"/>
    <x v="8"/>
    <n v="5.96"/>
    <n v="1.1399999999999999"/>
    <n v="7.1"/>
    <n v="0.19127516778523487"/>
  </r>
  <r>
    <x v="1"/>
    <x v="1"/>
    <x v="4"/>
    <x v="4"/>
    <x v="0"/>
    <x v="6"/>
    <n v="12.11"/>
    <n v="3.19"/>
    <n v="15.299999999999999"/>
    <n v="0.26341866226259292"/>
  </r>
  <r>
    <x v="1"/>
    <x v="1"/>
    <x v="4"/>
    <x v="4"/>
    <x v="0"/>
    <x v="7"/>
    <n v="10.95"/>
    <n v="1.4"/>
    <n v="12.35"/>
    <n v="0.12785388127853881"/>
  </r>
  <r>
    <x v="1"/>
    <x v="1"/>
    <x v="4"/>
    <x v="4"/>
    <x v="0"/>
    <x v="8"/>
    <n v="10.49"/>
    <n v="2.46"/>
    <n v="12.95"/>
    <n v="0.23450905624404195"/>
  </r>
  <r>
    <x v="1"/>
    <x v="1"/>
    <x v="4"/>
    <x v="2"/>
    <x v="0"/>
    <x v="6"/>
    <n v="10.02"/>
    <n v="1.42"/>
    <n v="11.44"/>
    <n v="0.14171656686626746"/>
  </r>
  <r>
    <x v="1"/>
    <x v="1"/>
    <x v="4"/>
    <x v="2"/>
    <x v="0"/>
    <x v="7"/>
    <n v="9.66"/>
    <n v="1.79"/>
    <n v="11.45"/>
    <n v="0.18530020703933747"/>
  </r>
  <r>
    <x v="1"/>
    <x v="1"/>
    <x v="4"/>
    <x v="2"/>
    <x v="0"/>
    <x v="8"/>
    <n v="8.4499999999999993"/>
    <n v="1.08"/>
    <n v="9.5299999999999994"/>
    <n v="0.127810650887573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x v="0"/>
    <x v="0"/>
    <x v="0"/>
    <x v="0"/>
    <n v="7.4375999999999998"/>
    <n v="0.35620000000000002"/>
    <n v="7.7938000000000001"/>
    <x v="0"/>
    <x v="0"/>
  </r>
  <r>
    <x v="0"/>
    <x v="0"/>
    <x v="0"/>
    <x v="1"/>
    <x v="0"/>
    <n v="6.7920999999999996"/>
    <n v="0.3493"/>
    <n v="7.1414"/>
    <x v="1"/>
    <x v="1"/>
  </r>
  <r>
    <x v="0"/>
    <x v="0"/>
    <x v="0"/>
    <x v="2"/>
    <x v="0"/>
    <n v="10.246700000000001"/>
    <n v="0.2903"/>
    <n v="10.537000000000001"/>
    <x v="2"/>
    <x v="2"/>
  </r>
  <r>
    <x v="0"/>
    <x v="0"/>
    <x v="0"/>
    <x v="3"/>
    <x v="0"/>
    <n v="1.9449000000000001"/>
    <n v="14.9526"/>
    <n v="16.897500000000001"/>
    <x v="3"/>
    <x v="3"/>
  </r>
  <r>
    <x v="0"/>
    <x v="0"/>
    <x v="0"/>
    <x v="4"/>
    <x v="0"/>
    <n v="2.1705000000000001"/>
    <n v="16.090800000000002"/>
    <n v="18.261300000000002"/>
    <x v="4"/>
    <x v="4"/>
  </r>
  <r>
    <x v="0"/>
    <x v="1"/>
    <x v="1"/>
    <x v="0"/>
    <x v="1"/>
    <n v="11.087"/>
    <n v="2.3085"/>
    <n v="13.3955"/>
    <x v="5"/>
    <x v="5"/>
  </r>
  <r>
    <x v="0"/>
    <x v="1"/>
    <x v="1"/>
    <x v="0"/>
    <x v="2"/>
    <n v="10.6624"/>
    <n v="1.5507"/>
    <n v="12.213100000000001"/>
    <x v="6"/>
    <x v="6"/>
  </r>
  <r>
    <x v="0"/>
    <x v="1"/>
    <x v="1"/>
    <x v="0"/>
    <x v="3"/>
    <n v="7.5567000000000002"/>
    <n v="1.339"/>
    <n v="8.8956999999999997"/>
    <x v="7"/>
    <x v="7"/>
  </r>
  <r>
    <x v="0"/>
    <x v="1"/>
    <x v="1"/>
    <x v="1"/>
    <x v="1"/>
    <n v="8.1471999999999998"/>
    <n v="2.0931000000000002"/>
    <n v="10.2403"/>
    <x v="8"/>
    <x v="8"/>
  </r>
  <r>
    <x v="0"/>
    <x v="1"/>
    <x v="1"/>
    <x v="1"/>
    <x v="2"/>
    <n v="7.3083999999999998"/>
    <n v="1.0357000000000001"/>
    <n v="8.3440999999999992"/>
    <x v="9"/>
    <x v="9"/>
  </r>
  <r>
    <x v="0"/>
    <x v="1"/>
    <x v="1"/>
    <x v="1"/>
    <x v="3"/>
    <n v="7.2027999999999999"/>
    <n v="1.5960000000000001"/>
    <n v="8.7988"/>
    <x v="10"/>
    <x v="10"/>
  </r>
  <r>
    <x v="0"/>
    <x v="1"/>
    <x v="1"/>
    <x v="2"/>
    <x v="1"/>
    <n v="9.4939"/>
    <n v="2.3521000000000001"/>
    <n v="11.846"/>
    <x v="11"/>
    <x v="11"/>
  </r>
  <r>
    <x v="0"/>
    <x v="1"/>
    <x v="1"/>
    <x v="2"/>
    <x v="2"/>
    <n v="10.2005"/>
    <n v="1.5353000000000001"/>
    <n v="11.735799999999999"/>
    <x v="12"/>
    <x v="12"/>
  </r>
  <r>
    <x v="0"/>
    <x v="1"/>
    <x v="1"/>
    <x v="2"/>
    <x v="3"/>
    <n v="10.685499999999999"/>
    <n v="3.0529999999999999"/>
    <n v="13.738499999999998"/>
    <x v="13"/>
    <x v="13"/>
  </r>
  <r>
    <x v="0"/>
    <x v="1"/>
    <x v="1"/>
    <x v="3"/>
    <x v="1"/>
    <n v="2.0657999999999999"/>
    <n v="12.3369"/>
    <n v="14.402699999999999"/>
    <x v="14"/>
    <x v="14"/>
  </r>
  <r>
    <x v="0"/>
    <x v="1"/>
    <x v="1"/>
    <x v="3"/>
    <x v="2"/>
    <n v="2.3933999999999997"/>
    <n v="13.656300000000002"/>
    <n v="16.049700000000001"/>
    <x v="15"/>
    <x v="15"/>
  </r>
  <r>
    <x v="0"/>
    <x v="1"/>
    <x v="1"/>
    <x v="3"/>
    <x v="3"/>
    <n v="3.0671999999999997"/>
    <n v="20.289899999999999"/>
    <n v="23.357099999999999"/>
    <x v="16"/>
    <x v="16"/>
  </r>
  <r>
    <x v="0"/>
    <x v="1"/>
    <x v="1"/>
    <x v="4"/>
    <x v="1"/>
    <n v="3.1880999999999999"/>
    <n v="11.6088"/>
    <n v="14.796900000000001"/>
    <x v="17"/>
    <x v="17"/>
  </r>
  <r>
    <x v="0"/>
    <x v="1"/>
    <x v="1"/>
    <x v="4"/>
    <x v="2"/>
    <n v="3.7713000000000001"/>
    <n v="15.934200000000001"/>
    <n v="19.705500000000001"/>
    <x v="18"/>
    <x v="18"/>
  </r>
  <r>
    <x v="0"/>
    <x v="1"/>
    <x v="1"/>
    <x v="4"/>
    <x v="3"/>
    <n v="5.4816000000000003"/>
    <n v="7.9965000000000011"/>
    <n v="13.478100000000001"/>
    <x v="19"/>
    <x v="19"/>
  </r>
  <r>
    <x v="0"/>
    <x v="2"/>
    <x v="2"/>
    <x v="0"/>
    <x v="4"/>
    <n v="2.129891987473103"/>
    <n v="0.75"/>
    <n v="2.879891987473103"/>
    <x v="20"/>
    <x v="20"/>
  </r>
  <r>
    <x v="0"/>
    <x v="2"/>
    <x v="2"/>
    <x v="0"/>
    <x v="5"/>
    <n v="1.8042033277232152"/>
    <n v="0.6472500000000001"/>
    <n v="2.4514533277232156"/>
    <x v="20"/>
    <x v="20"/>
  </r>
  <r>
    <x v="0"/>
    <x v="2"/>
    <x v="2"/>
    <x v="0"/>
    <x v="6"/>
    <n v="1.7014103410809776"/>
    <n v="0.6419999999999999"/>
    <n v="2.3434103410809772"/>
    <x v="20"/>
    <x v="20"/>
  </r>
  <r>
    <x v="0"/>
    <x v="2"/>
    <x v="2"/>
    <x v="1"/>
    <x v="4"/>
    <n v="1.9895502673682863"/>
    <n v="0.95600000000000007"/>
    <n v="2.9455502673682865"/>
    <x v="20"/>
    <x v="20"/>
  </r>
  <r>
    <x v="0"/>
    <x v="2"/>
    <x v="2"/>
    <x v="1"/>
    <x v="5"/>
    <n v="2.2752934659877715"/>
    <n v="1.5349999999999999"/>
    <n v="3.8102934659877716"/>
    <x v="20"/>
    <x v="20"/>
  </r>
  <r>
    <x v="0"/>
    <x v="2"/>
    <x v="2"/>
    <x v="1"/>
    <x v="6"/>
    <n v="2.1394788981444002"/>
    <n v="0.69300000000000006"/>
    <n v="2.8324788981444002"/>
    <x v="20"/>
    <x v="20"/>
  </r>
  <r>
    <x v="0"/>
    <x v="2"/>
    <x v="2"/>
    <x v="2"/>
    <x v="4"/>
    <n v="1.8606595794541851"/>
    <n v="0.61275000000000002"/>
    <n v="2.4734095794541853"/>
    <x v="20"/>
    <x v="20"/>
  </r>
  <r>
    <x v="0"/>
    <x v="2"/>
    <x v="2"/>
    <x v="2"/>
    <x v="5"/>
    <n v="2.5149662327701909"/>
    <n v="0.626"/>
    <n v="3.1409662327701908"/>
    <x v="20"/>
    <x v="20"/>
  </r>
  <r>
    <x v="0"/>
    <x v="2"/>
    <x v="2"/>
    <x v="2"/>
    <x v="6"/>
    <n v="2.2542555231257588"/>
    <n v="0.71324999999999994"/>
    <n v="2.9675055231257588"/>
    <x v="20"/>
    <x v="20"/>
  </r>
  <r>
    <x v="0"/>
    <x v="2"/>
    <x v="2"/>
    <x v="3"/>
    <x v="4"/>
    <n v="0.22768912844329875"/>
    <n v="1.62825"/>
    <n v="1.8559391284432987"/>
    <x v="20"/>
    <x v="20"/>
  </r>
  <r>
    <x v="0"/>
    <x v="2"/>
    <x v="2"/>
    <x v="3"/>
    <x v="5"/>
    <n v="0.28334647095166066"/>
    <n v="3.5510000000000002"/>
    <n v="3.8343464709516608"/>
    <x v="20"/>
    <x v="20"/>
  </r>
  <r>
    <x v="0"/>
    <x v="2"/>
    <x v="2"/>
    <x v="3"/>
    <x v="6"/>
    <n v="0.28414538017426871"/>
    <n v="2.2635000000000001"/>
    <n v="2.5476453801742687"/>
    <x v="20"/>
    <x v="20"/>
  </r>
  <r>
    <x v="0"/>
    <x v="2"/>
    <x v="2"/>
    <x v="4"/>
    <x v="4"/>
    <n v="0.75203988154839252"/>
    <n v="3.351"/>
    <n v="4.1030398815483924"/>
    <x v="20"/>
    <x v="20"/>
  </r>
  <r>
    <x v="0"/>
    <x v="2"/>
    <x v="2"/>
    <x v="4"/>
    <x v="5"/>
    <n v="1.7008777349325721"/>
    <n v="1.8327499999999999"/>
    <n v="3.5336277349325718"/>
    <x v="20"/>
    <x v="20"/>
  </r>
  <r>
    <x v="0"/>
    <x v="2"/>
    <x v="2"/>
    <x v="4"/>
    <x v="6"/>
    <n v="2.427618824431709"/>
    <n v="1.28725"/>
    <n v="3.7148688244317087"/>
    <x v="20"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  <x v="0"/>
    <n v="0.87"/>
    <n v="4.8712129077099993E-2"/>
    <s v="NA"/>
    <n v="2.98"/>
    <n v="2.5926"/>
    <n v="0.14516214464975799"/>
    <n v="17.860028220548354"/>
  </r>
  <r>
    <x v="0"/>
    <x v="0"/>
    <x v="0"/>
    <x v="0"/>
    <x v="1"/>
    <x v="0"/>
    <x v="0"/>
    <x v="0"/>
    <n v="0.86"/>
    <n v="5.3452153020800003E-2"/>
    <s v="NA"/>
    <n v="2.16"/>
    <n v="1.8576000000000001"/>
    <n v="0.11545665052492801"/>
    <n v="16.089155467046304"/>
  </r>
  <r>
    <x v="0"/>
    <x v="0"/>
    <x v="0"/>
    <x v="0"/>
    <x v="1"/>
    <x v="0"/>
    <x v="1"/>
    <x v="0"/>
    <n v="0.88"/>
    <n v="5.9248672979199994E-2"/>
    <s v="NA"/>
    <n v="1.28"/>
    <n v="1.1264000000000001"/>
    <n v="7.5838301413375997E-2"/>
    <n v="14.852653329618628"/>
  </r>
  <r>
    <x v="0"/>
    <x v="0"/>
    <x v="0"/>
    <x v="0"/>
    <x v="2"/>
    <x v="1"/>
    <x v="2"/>
    <x v="0"/>
    <n v="0.76"/>
    <n v="5.5492496638699998E-2"/>
    <s v="NA"/>
    <n v="2.06"/>
    <n v="1.5656000000000001"/>
    <n v="0.114314543075722"/>
    <n v="13.695545272511355"/>
  </r>
  <r>
    <x v="0"/>
    <x v="0"/>
    <x v="0"/>
    <x v="0"/>
    <x v="2"/>
    <x v="1"/>
    <x v="0"/>
    <x v="0"/>
    <n v="0.84"/>
    <n v="5.5961870980799994E-2"/>
    <s v="NA"/>
    <n v="1.44"/>
    <n v="1.2096"/>
    <n v="8.0585094212351993E-2"/>
    <n v="15.010220088749289"/>
  </r>
  <r>
    <x v="0"/>
    <x v="0"/>
    <x v="0"/>
    <x v="0"/>
    <x v="2"/>
    <x v="0"/>
    <x v="1"/>
    <x v="0"/>
    <n v="0.82"/>
    <n v="5.8600283983771075E-2"/>
    <s v="NA"/>
    <n v="2.2999999999999998"/>
    <n v="1.8859999999999997"/>
    <n v="0.13478065316267346"/>
    <n v="13.993106248889392"/>
  </r>
  <r>
    <x v="0"/>
    <x v="0"/>
    <x v="0"/>
    <x v="1"/>
    <x v="1"/>
    <x v="0"/>
    <x v="0"/>
    <x v="0"/>
    <n v="0.76"/>
    <n v="5.3424903562200005E-2"/>
    <s v="NA"/>
    <n v="2.2400000000000002"/>
    <n v="1.7024000000000001"/>
    <n v="0.11967178397932803"/>
    <n v="14.225575514893896"/>
  </r>
  <r>
    <x v="0"/>
    <x v="0"/>
    <x v="0"/>
    <x v="1"/>
    <x v="1"/>
    <x v="0"/>
    <x v="1"/>
    <x v="0"/>
    <n v="0.59"/>
    <n v="4.0324575000000001E-2"/>
    <s v="NA"/>
    <n v="2.5"/>
    <n v="1.4749999999999999"/>
    <n v="0.1008114375"/>
    <n v="14.631276337072368"/>
  </r>
  <r>
    <x v="0"/>
    <x v="0"/>
    <x v="0"/>
    <x v="1"/>
    <x v="2"/>
    <x v="0"/>
    <x v="2"/>
    <x v="0"/>
    <n v="0.68"/>
    <n v="4.8553759148400003E-2"/>
    <s v="NA"/>
    <n v="2.78"/>
    <n v="1.8904000000000001"/>
    <n v="0.134979450432552"/>
    <n v="14.005094804743006"/>
  </r>
  <r>
    <x v="0"/>
    <x v="0"/>
    <x v="0"/>
    <x v="1"/>
    <x v="2"/>
    <x v="0"/>
    <x v="0"/>
    <x v="0"/>
    <n v="0.68"/>
    <n v="5.0452638284800004E-2"/>
    <s v="NA"/>
    <n v="2.7"/>
    <n v="1.8360000000000003"/>
    <n v="0.13622212336896003"/>
    <n v="13.477986942158887"/>
  </r>
  <r>
    <x v="0"/>
    <x v="0"/>
    <x v="0"/>
    <x v="1"/>
    <x v="2"/>
    <x v="1"/>
    <x v="3"/>
    <x v="0"/>
    <n v="0.77"/>
    <n v="5.8114508000000002E-2"/>
    <s v="NA"/>
    <n v="3.36"/>
    <n v="2.5872000000000002"/>
    <n v="0.19526474688000001"/>
    <n v="13.24970349916754"/>
  </r>
  <r>
    <x v="0"/>
    <x v="0"/>
    <x v="0"/>
    <x v="1"/>
    <x v="2"/>
    <x v="0"/>
    <x v="1"/>
    <x v="0"/>
    <n v="0.74"/>
    <n v="5.5330037398999998E-2"/>
    <s v="NA"/>
    <n v="2.66"/>
    <n v="1.9684000000000001"/>
    <n v="0.14717789948134"/>
    <n v="13.374290616571574"/>
  </r>
  <r>
    <x v="0"/>
    <x v="0"/>
    <x v="0"/>
    <x v="2"/>
    <x v="0"/>
    <x v="2"/>
    <x v="1"/>
    <x v="0"/>
    <n v="0.45"/>
    <n v="4.0913973999999999E-2"/>
    <s v="NA"/>
    <n v="14.28"/>
    <n v="6.4260000000000002"/>
    <n v="0.58425154871999996"/>
    <n v="10.998687147818982"/>
  </r>
  <r>
    <x v="0"/>
    <x v="0"/>
    <x v="0"/>
    <x v="2"/>
    <x v="1"/>
    <x v="3"/>
    <x v="0"/>
    <x v="0"/>
    <n v="0.44"/>
    <n v="4.7666511386999996E-2"/>
    <s v="NA"/>
    <n v="9.6199999999999992"/>
    <n v="4.2328000000000001"/>
    <n v="0.45855183954293993"/>
    <n v="9.2307993011630476"/>
  </r>
  <r>
    <x v="0"/>
    <x v="0"/>
    <x v="0"/>
    <x v="2"/>
    <x v="1"/>
    <x v="1"/>
    <x v="3"/>
    <x v="0"/>
    <n v="0.53"/>
    <n v="6.7201581120299989E-2"/>
    <s v="NA"/>
    <n v="17.34"/>
    <n v="9.1902000000000008"/>
    <n v="1.1652754166260018"/>
    <n v="7.8867191986335525"/>
  </r>
  <r>
    <x v="0"/>
    <x v="0"/>
    <x v="0"/>
    <x v="2"/>
    <x v="2"/>
    <x v="0"/>
    <x v="2"/>
    <x v="0"/>
    <n v="0.5"/>
    <n v="5.6747255832E-2"/>
    <s v="NA"/>
    <n v="10.02"/>
    <n v="5.01"/>
    <n v="0.56860750343664002"/>
    <n v="8.8109987464459572"/>
  </r>
  <r>
    <x v="0"/>
    <x v="0"/>
    <x v="0"/>
    <x v="2"/>
    <x v="2"/>
    <x v="3"/>
    <x v="3"/>
    <x v="0"/>
    <n v="0.48"/>
    <n v="4.4332641999999998E-2"/>
    <s v="NA"/>
    <n v="18.04"/>
    <n v="8.6591999999999985"/>
    <n v="0.79976086167999993"/>
    <n v="10.827236508936236"/>
  </r>
  <r>
    <x v="0"/>
    <x v="0"/>
    <x v="0"/>
    <x v="2"/>
    <x v="2"/>
    <x v="3"/>
    <x v="1"/>
    <x v="0"/>
    <n v="0.46"/>
    <n v="4.9406986526999992E-2"/>
    <s v="NA"/>
    <n v="15.08"/>
    <n v="6.9368000000000007"/>
    <n v="0.7450573568271599"/>
    <n v="9.3104241390763356"/>
  </r>
  <r>
    <x v="0"/>
    <x v="0"/>
    <x v="0"/>
    <x v="0"/>
    <x v="3"/>
    <x v="0"/>
    <x v="0"/>
    <x v="1"/>
    <n v="0.69"/>
    <n v="4.4409747999999999E-2"/>
    <n v="11.52"/>
    <s v="NA"/>
    <n v="7.9487999999999994"/>
    <n v="0.51160029695999998"/>
    <n v="15.537129370785891"/>
  </r>
  <r>
    <x v="0"/>
    <x v="0"/>
    <x v="0"/>
    <x v="0"/>
    <x v="1"/>
    <x v="0"/>
    <x v="0"/>
    <x v="1"/>
    <n v="0.71"/>
    <n v="5.3127411999999999E-2"/>
    <n v="10.08"/>
    <s v="NA"/>
    <n v="7.1567999999999996"/>
    <n v="0.53552431296000003"/>
    <n v="13.364099120807918"/>
  </r>
  <r>
    <x v="0"/>
    <x v="0"/>
    <x v="0"/>
    <x v="0"/>
    <x v="1"/>
    <x v="0"/>
    <x v="1"/>
    <x v="1"/>
    <n v="0.63"/>
    <n v="5.0800369999999997E-2"/>
    <n v="9.16"/>
    <s v="NA"/>
    <n v="5.7708000000000004"/>
    <n v="0.4653313892"/>
    <n v="12.401484477376838"/>
  </r>
  <r>
    <x v="0"/>
    <x v="0"/>
    <x v="0"/>
    <x v="0"/>
    <x v="2"/>
    <x v="1"/>
    <x v="2"/>
    <x v="1"/>
    <n v="0.75"/>
    <n v="5.4846550000000001E-2"/>
    <n v="8.44"/>
    <s v="NA"/>
    <n v="6.33"/>
    <n v="0.46290488199999996"/>
    <n v="13.674515534705465"/>
  </r>
  <r>
    <x v="0"/>
    <x v="0"/>
    <x v="0"/>
    <x v="0"/>
    <x v="2"/>
    <x v="1"/>
    <x v="0"/>
    <x v="1"/>
    <n v="0.67"/>
    <n v="5.2799456225700002E-2"/>
    <n v="8.9600000000000009"/>
    <s v="NA"/>
    <n v="6.0032000000000005"/>
    <n v="0.47308312778227207"/>
    <n v="12.689524625707778"/>
  </r>
  <r>
    <x v="0"/>
    <x v="0"/>
    <x v="0"/>
    <x v="0"/>
    <x v="2"/>
    <x v="0"/>
    <x v="1"/>
    <x v="1"/>
    <n v="0.63"/>
    <n v="5.2866147215500009E-2"/>
    <n v="8.52"/>
    <s v="NA"/>
    <n v="5.3675999999999995"/>
    <n v="0.45041957427606005"/>
    <n v="11.916888844422695"/>
  </r>
  <r>
    <x v="0"/>
    <x v="0"/>
    <x v="0"/>
    <x v="1"/>
    <x v="1"/>
    <x v="0"/>
    <x v="0"/>
    <x v="1"/>
    <n v="0.73"/>
    <n v="5.4445800308000003E-2"/>
    <n v="10.18"/>
    <s v="NA"/>
    <n v="7.4314"/>
    <n v="0.55425824713544003"/>
    <n v="13.407829361867922"/>
  </r>
  <r>
    <x v="0"/>
    <x v="0"/>
    <x v="0"/>
    <x v="1"/>
    <x v="1"/>
    <x v="0"/>
    <x v="1"/>
    <x v="1"/>
    <n v="0.52"/>
    <n v="4.5960361754E-2"/>
    <n v="10.24"/>
    <s v="NA"/>
    <n v="5.3248000000000006"/>
    <n v="0.47063410436095998"/>
    <n v="11.314097194953947"/>
  </r>
  <r>
    <x v="0"/>
    <x v="0"/>
    <x v="0"/>
    <x v="1"/>
    <x v="2"/>
    <x v="0"/>
    <x v="2"/>
    <x v="1"/>
    <n v="0.59"/>
    <n v="4.8804372999999998E-2"/>
    <n v="10.44"/>
    <s v="NA"/>
    <n v="6.1595999999999993"/>
    <n v="0.50951765411999994"/>
    <n v="12.089080623984248"/>
  </r>
  <r>
    <x v="0"/>
    <x v="0"/>
    <x v="0"/>
    <x v="1"/>
    <x v="2"/>
    <x v="0"/>
    <x v="0"/>
    <x v="1"/>
    <n v="0.48"/>
    <n v="4.6849544303099996E-2"/>
    <n v="9.82"/>
    <s v="NA"/>
    <n v="4.7135999999999996"/>
    <n v="0.46006252505644196"/>
    <n v="10.245563903344921"/>
  </r>
  <r>
    <x v="0"/>
    <x v="0"/>
    <x v="0"/>
    <x v="1"/>
    <x v="2"/>
    <x v="1"/>
    <x v="3"/>
    <x v="1"/>
    <n v="0.61"/>
    <n v="5.0666724000000003E-2"/>
    <n v="11.52"/>
    <s v="NA"/>
    <n v="7.0271999999999997"/>
    <n v="0.58368066048"/>
    <n v="12.039460060610983"/>
  </r>
  <r>
    <x v="0"/>
    <x v="0"/>
    <x v="0"/>
    <x v="1"/>
    <x v="2"/>
    <x v="0"/>
    <x v="1"/>
    <x v="1"/>
    <n v="0.69"/>
    <n v="6.2450674714000003E-2"/>
    <n v="9.44"/>
    <s v="NA"/>
    <n v="6.5135999999999994"/>
    <n v="0.58953436930016001"/>
    <n v="11.048719700146295"/>
  </r>
  <r>
    <x v="0"/>
    <x v="0"/>
    <x v="0"/>
    <x v="2"/>
    <x v="0"/>
    <x v="2"/>
    <x v="1"/>
    <x v="1"/>
    <n v="0.51"/>
    <n v="5.6197085000000001E-2"/>
    <n v="26.84"/>
    <s v="NA"/>
    <n v="13.6884"/>
    <n v="1.5083297614"/>
    <n v="9.0752038117279579"/>
  </r>
  <r>
    <x v="0"/>
    <x v="0"/>
    <x v="0"/>
    <x v="2"/>
    <x v="1"/>
    <x v="3"/>
    <x v="0"/>
    <x v="1"/>
    <n v="0.56999999999999995"/>
    <n v="6.5892913122099994E-2"/>
    <n v="25.96"/>
    <s v="NA"/>
    <n v="14.797199999999998"/>
    <n v="1.7105800246497158"/>
    <n v="8.6503991551228925"/>
  </r>
  <r>
    <x v="0"/>
    <x v="0"/>
    <x v="0"/>
    <x v="2"/>
    <x v="1"/>
    <x v="1"/>
    <x v="3"/>
    <x v="1"/>
    <n v="0.54"/>
    <n v="6.3880707999999994E-2"/>
    <n v="33.6"/>
    <s v="NA"/>
    <n v="18.144000000000002"/>
    <n v="2.1463917887999999"/>
    <n v="8.4532563414920219"/>
  </r>
  <r>
    <x v="0"/>
    <x v="0"/>
    <x v="0"/>
    <x v="2"/>
    <x v="2"/>
    <x v="0"/>
    <x v="2"/>
    <x v="1"/>
    <n v="0.54"/>
    <n v="6.6249487999999995E-2"/>
    <n v="23.84"/>
    <s v="NA"/>
    <n v="12.873600000000001"/>
    <n v="1.5793877939199998"/>
    <n v="8.1510063896644773"/>
  </r>
  <r>
    <x v="0"/>
    <x v="0"/>
    <x v="0"/>
    <x v="2"/>
    <x v="2"/>
    <x v="3"/>
    <x v="3"/>
    <x v="1"/>
    <n v="0.82"/>
    <n v="7.3645766000000001E-2"/>
    <n v="29.78"/>
    <s v="NA"/>
    <n v="24.419599999999999"/>
    <n v="2.1931709114800002"/>
    <n v="11.134380759920401"/>
  </r>
  <r>
    <x v="0"/>
    <x v="0"/>
    <x v="0"/>
    <x v="2"/>
    <x v="2"/>
    <x v="3"/>
    <x v="1"/>
    <x v="1"/>
    <n v="0.7"/>
    <n v="7.4747035767340972E-2"/>
    <n v="28.28"/>
    <s v="NA"/>
    <n v="19.795999999999999"/>
    <n v="2.1138461715004029"/>
    <n v="9.3649198635626583"/>
  </r>
  <r>
    <x v="1"/>
    <x v="1"/>
    <x v="1"/>
    <x v="0"/>
    <x v="4"/>
    <x v="4"/>
    <x v="1"/>
    <x v="0"/>
    <n v="1.82"/>
    <n v="0.11223625000000001"/>
    <s v="NA"/>
    <n v="0.16400000000000001"/>
    <n v="0.29848000000000002"/>
    <n v="1.8406745000000002E-2"/>
    <n v="16.215794807827237"/>
  </r>
  <r>
    <x v="1"/>
    <x v="1"/>
    <x v="1"/>
    <x v="0"/>
    <x v="4"/>
    <x v="4"/>
    <x v="4"/>
    <x v="0"/>
    <n v="1.8"/>
    <n v="0.13171179999999999"/>
    <s v="NA"/>
    <n v="0.189"/>
    <n v="0.3402"/>
    <n v="2.48935302E-2"/>
    <n v="13.666201509659729"/>
  </r>
  <r>
    <x v="1"/>
    <x v="1"/>
    <x v="1"/>
    <x v="0"/>
    <x v="4"/>
    <x v="4"/>
    <x v="5"/>
    <x v="0"/>
    <n v="1.84"/>
    <n v="0.1111249"/>
    <s v="NA"/>
    <n v="0.26700000000000002"/>
    <n v="0.49128000000000005"/>
    <n v="2.96703483E-2"/>
    <n v="16.557945159005769"/>
  </r>
  <r>
    <x v="1"/>
    <x v="1"/>
    <x v="1"/>
    <x v="1"/>
    <x v="4"/>
    <x v="4"/>
    <x v="1"/>
    <x v="0"/>
    <n v="1.19"/>
    <n v="0.10057175"/>
    <s v="NA"/>
    <n v="0.51500000000000001"/>
    <n v="0.61285000000000001"/>
    <n v="5.1794451250000005E-2"/>
    <n v="11.832348547181489"/>
  </r>
  <r>
    <x v="1"/>
    <x v="1"/>
    <x v="1"/>
    <x v="1"/>
    <x v="4"/>
    <x v="4"/>
    <x v="4"/>
    <x v="0"/>
    <n v="1.6"/>
    <n v="0.11084065"/>
    <s v="NA"/>
    <n v="0.33800000000000002"/>
    <n v="0.54080000000000006"/>
    <n v="3.7464139700000003E-2"/>
    <n v="14.435137289433074"/>
  </r>
  <r>
    <x v="1"/>
    <x v="1"/>
    <x v="1"/>
    <x v="1"/>
    <x v="4"/>
    <x v="4"/>
    <x v="5"/>
    <x v="0"/>
    <n v="1.43"/>
    <n v="9.9215399999999995E-2"/>
    <s v="NA"/>
    <n v="0.39200000000000002"/>
    <n v="0.56055999999999995"/>
    <n v="3.8892436799999999E-2"/>
    <n v="14.413085065423312"/>
  </r>
  <r>
    <x v="1"/>
    <x v="1"/>
    <x v="1"/>
    <x v="3"/>
    <x v="4"/>
    <x v="4"/>
    <x v="1"/>
    <x v="0"/>
    <n v="1.8"/>
    <n v="9.3995850000000006E-2"/>
    <s v="NA"/>
    <n v="0.16"/>
    <n v="0.28800000000000003"/>
    <n v="1.5039336000000002E-2"/>
    <n v="19.149781612698856"/>
  </r>
  <r>
    <x v="1"/>
    <x v="1"/>
    <x v="1"/>
    <x v="3"/>
    <x v="4"/>
    <x v="4"/>
    <x v="4"/>
    <x v="0"/>
    <n v="1.99"/>
    <n v="0.1287027"/>
    <s v="NA"/>
    <n v="0.19900000000000001"/>
    <n v="0.39601000000000003"/>
    <n v="2.5611837300000002E-2"/>
    <n v="15.461991084880115"/>
  </r>
  <r>
    <x v="1"/>
    <x v="1"/>
    <x v="1"/>
    <x v="3"/>
    <x v="4"/>
    <x v="4"/>
    <x v="5"/>
    <x v="0"/>
    <n v="1.71"/>
    <n v="0.1054944"/>
    <s v="NA"/>
    <n v="0.437"/>
    <n v="0.74726999999999999"/>
    <n v="4.61010528E-2"/>
    <n v="16.20939120939121"/>
  </r>
  <r>
    <x v="1"/>
    <x v="1"/>
    <x v="1"/>
    <x v="4"/>
    <x v="4"/>
    <x v="4"/>
    <x v="1"/>
    <x v="0"/>
    <n v="1.68"/>
    <n v="5.7075200000000006E-2"/>
    <s v="NA"/>
    <n v="0.72099999999999997"/>
    <n v="1.2112799999999999"/>
    <n v="4.1151219200000005E-2"/>
    <n v="29.434850863422287"/>
  </r>
  <r>
    <x v="1"/>
    <x v="1"/>
    <x v="1"/>
    <x v="4"/>
    <x v="4"/>
    <x v="4"/>
    <x v="4"/>
    <x v="0"/>
    <n v="1.62"/>
    <n v="5.0288400000000004E-2"/>
    <s v="NA"/>
    <n v="0.38400000000000001"/>
    <n v="0.62208000000000008"/>
    <n v="1.9310745600000002E-2"/>
    <n v="32.214188560383704"/>
  </r>
  <r>
    <x v="1"/>
    <x v="1"/>
    <x v="1"/>
    <x v="4"/>
    <x v="4"/>
    <x v="4"/>
    <x v="5"/>
    <x v="0"/>
    <n v="1.37"/>
    <n v="4.6008E-2"/>
    <s v="NA"/>
    <n v="0.55600000000000005"/>
    <n v="0.76172000000000017"/>
    <n v="2.5580448000000002E-2"/>
    <n v="29.777430012171799"/>
  </r>
  <r>
    <x v="1"/>
    <x v="1"/>
    <x v="1"/>
    <x v="2"/>
    <x v="4"/>
    <x v="4"/>
    <x v="1"/>
    <x v="0"/>
    <n v="1.32"/>
    <n v="0.12080934999999998"/>
    <s v="NA"/>
    <n v="0.76"/>
    <n v="1.0032000000000001"/>
    <n v="9.1815105999999994E-2"/>
    <n v="10.926306614512869"/>
  </r>
  <r>
    <x v="1"/>
    <x v="1"/>
    <x v="1"/>
    <x v="2"/>
    <x v="4"/>
    <x v="4"/>
    <x v="4"/>
    <x v="0"/>
    <m/>
    <m/>
    <m/>
    <m/>
    <m/>
    <m/>
    <m/>
  </r>
  <r>
    <x v="1"/>
    <x v="1"/>
    <x v="1"/>
    <x v="2"/>
    <x v="4"/>
    <x v="4"/>
    <x v="5"/>
    <x v="0"/>
    <n v="1.46"/>
    <n v="0.12696084999999999"/>
    <s v="NA"/>
    <n v="0.57199999999999995"/>
    <n v="0.83511999999999986"/>
    <n v="7.262160619999998E-2"/>
    <n v="11.499607950009787"/>
  </r>
  <r>
    <x v="1"/>
    <x v="1"/>
    <x v="1"/>
    <x v="0"/>
    <x v="4"/>
    <x v="4"/>
    <x v="1"/>
    <x v="1"/>
    <n v="2.16"/>
    <n v="0.15091484999999999"/>
    <n v="0.40200000000000002"/>
    <s v="NA"/>
    <n v="0.86832000000000009"/>
    <n v="6.0667769699999999E-2"/>
    <n v="14.312706801219365"/>
  </r>
  <r>
    <x v="1"/>
    <x v="1"/>
    <x v="1"/>
    <x v="0"/>
    <x v="4"/>
    <x v="4"/>
    <x v="4"/>
    <x v="1"/>
    <n v="2.0099999999999998"/>
    <n v="0.15202090000000001"/>
    <n v="0.58099999999999996"/>
    <s v="NA"/>
    <n v="1.1678099999999998"/>
    <n v="8.8324142899999999E-2"/>
    <n v="13.221866203923273"/>
  </r>
  <r>
    <x v="1"/>
    <x v="1"/>
    <x v="1"/>
    <x v="0"/>
    <x v="4"/>
    <x v="4"/>
    <x v="5"/>
    <x v="1"/>
    <n v="2.13"/>
    <n v="0.14210774999999998"/>
    <n v="0.80900000000000005"/>
    <s v="NA"/>
    <n v="1.7231700000000001"/>
    <n v="0.11496516974999998"/>
    <n v="14.988626587923601"/>
  </r>
  <r>
    <x v="1"/>
    <x v="1"/>
    <x v="1"/>
    <x v="1"/>
    <x v="4"/>
    <x v="4"/>
    <x v="1"/>
    <x v="1"/>
    <n v="0.87"/>
    <n v="8.2530000000000006E-2"/>
    <n v="1.67"/>
    <s v="NA"/>
    <n v="1.4528999999999999"/>
    <n v="0.13782510000000001"/>
    <n v="10.541621228644129"/>
  </r>
  <r>
    <x v="1"/>
    <x v="1"/>
    <x v="1"/>
    <x v="1"/>
    <x v="4"/>
    <x v="4"/>
    <x v="4"/>
    <x v="1"/>
    <n v="1.41"/>
    <n v="0.1042216"/>
    <n v="1.39"/>
    <s v="NA"/>
    <n v="1.9598999999999998"/>
    <n v="0.14486802399999998"/>
    <n v="13.528865417533408"/>
  </r>
  <r>
    <x v="1"/>
    <x v="1"/>
    <x v="1"/>
    <x v="1"/>
    <x v="4"/>
    <x v="4"/>
    <x v="5"/>
    <x v="1"/>
    <n v="1.22"/>
    <n v="0.10292264999999999"/>
    <n v="1.82"/>
    <s v="NA"/>
    <n v="2.2204000000000002"/>
    <n v="0.18731922299999998"/>
    <n v="11.853561873892676"/>
  </r>
  <r>
    <x v="1"/>
    <x v="1"/>
    <x v="1"/>
    <x v="3"/>
    <x v="4"/>
    <x v="4"/>
    <x v="1"/>
    <x v="1"/>
    <n v="2.21"/>
    <n v="0.1641628"/>
    <n v="0.58899999999999997"/>
    <s v="NA"/>
    <n v="1.30169"/>
    <n v="9.6691889199999992E-2"/>
    <n v="13.462246014322368"/>
  </r>
  <r>
    <x v="1"/>
    <x v="1"/>
    <x v="1"/>
    <x v="3"/>
    <x v="4"/>
    <x v="4"/>
    <x v="4"/>
    <x v="1"/>
    <n v="2.0099999999999998"/>
    <n v="0.15099479999999998"/>
    <n v="1.02"/>
    <s v="NA"/>
    <n v="2.0501999999999998"/>
    <n v="0.15401469599999998"/>
    <n v="13.311716694879559"/>
  </r>
  <r>
    <x v="1"/>
    <x v="1"/>
    <x v="1"/>
    <x v="3"/>
    <x v="4"/>
    <x v="4"/>
    <x v="5"/>
    <x v="1"/>
    <n v="2.06"/>
    <n v="0.141815"/>
    <n v="1.21"/>
    <s v="NA"/>
    <n v="2.4925999999999999"/>
    <n v="0.17159615"/>
    <n v="14.525966928745197"/>
  </r>
  <r>
    <x v="1"/>
    <x v="1"/>
    <x v="1"/>
    <x v="4"/>
    <x v="4"/>
    <x v="4"/>
    <x v="1"/>
    <x v="1"/>
    <n v="1.85"/>
    <n v="8.7670799999999993E-2"/>
    <n v="2.4"/>
    <s v="NA"/>
    <n v="4.4400000000000004"/>
    <n v="0.21040991999999997"/>
    <n v="21.101666689479281"/>
  </r>
  <r>
    <x v="1"/>
    <x v="1"/>
    <x v="1"/>
    <x v="4"/>
    <x v="4"/>
    <x v="4"/>
    <x v="4"/>
    <x v="1"/>
    <n v="1.85"/>
    <n v="9.681880000000001E-2"/>
    <n v="2.2599999999999998"/>
    <s v="NA"/>
    <n v="4.181"/>
    <n v="0.218810488"/>
    <n v="19.107859217424714"/>
  </r>
  <r>
    <x v="1"/>
    <x v="1"/>
    <x v="1"/>
    <x v="4"/>
    <x v="4"/>
    <x v="4"/>
    <x v="5"/>
    <x v="1"/>
    <n v="1.53"/>
    <n v="8.1550000000000011E-2"/>
    <n v="2.96"/>
    <s v="NA"/>
    <n v="4.5288000000000004"/>
    <n v="0.24138800000000002"/>
    <n v="18.761496014714897"/>
  </r>
  <r>
    <x v="1"/>
    <x v="1"/>
    <x v="1"/>
    <x v="2"/>
    <x v="4"/>
    <x v="4"/>
    <x v="1"/>
    <x v="1"/>
    <n v="0.94"/>
    <n v="0.11740834999999999"/>
    <n v="4.13"/>
    <s v="NA"/>
    <n v="3.8821999999999997"/>
    <n v="0.48489648549999997"/>
    <n v="8.0062448709993799"/>
  </r>
  <r>
    <x v="1"/>
    <x v="1"/>
    <x v="1"/>
    <x v="2"/>
    <x v="4"/>
    <x v="4"/>
    <x v="4"/>
    <x v="1"/>
    <m/>
    <m/>
    <m/>
    <m/>
    <m/>
    <m/>
    <m/>
  </r>
  <r>
    <x v="1"/>
    <x v="1"/>
    <x v="1"/>
    <x v="2"/>
    <x v="4"/>
    <x v="4"/>
    <x v="5"/>
    <x v="1"/>
    <n v="0.98"/>
    <n v="0.12755"/>
    <n v="4.82"/>
    <s v="NA"/>
    <n v="4.7236000000000002"/>
    <n v="0.61479099999999998"/>
    <n v="7.6832614660917287"/>
  </r>
  <r>
    <x v="1"/>
    <x v="0"/>
    <x v="2"/>
    <x v="0"/>
    <x v="4"/>
    <x v="4"/>
    <x v="6"/>
    <x v="0"/>
    <n v="0.7"/>
    <n v="5.2709149999999996E-2"/>
    <s v="NA"/>
    <n v="1.25"/>
    <n v="0.875"/>
    <n v="6.5886437499999992E-2"/>
    <n v="13.280426643191932"/>
  </r>
  <r>
    <x v="1"/>
    <x v="0"/>
    <x v="2"/>
    <x v="0"/>
    <x v="4"/>
    <x v="4"/>
    <x v="7"/>
    <x v="0"/>
    <n v="0.82"/>
    <n v="6.0485500000000005E-2"/>
    <s v="NA"/>
    <n v="1.06"/>
    <n v="0.86919999999999997"/>
    <n v="6.4114630000000006E-2"/>
    <n v="13.556968198989839"/>
  </r>
  <r>
    <x v="1"/>
    <x v="0"/>
    <x v="2"/>
    <x v="0"/>
    <x v="4"/>
    <x v="4"/>
    <x v="8"/>
    <x v="0"/>
    <n v="0.81"/>
    <n v="6.2726400000000002E-2"/>
    <s v="NA"/>
    <n v="1.75"/>
    <n v="1.4175"/>
    <n v="0.1097712"/>
    <n v="12.913223140495868"/>
  </r>
  <r>
    <x v="1"/>
    <x v="0"/>
    <x v="2"/>
    <x v="1"/>
    <x v="4"/>
    <x v="4"/>
    <x v="6"/>
    <x v="0"/>
    <n v="0.79"/>
    <n v="5.849805000000001E-2"/>
    <s v="NA"/>
    <n v="1.32"/>
    <n v="1.0428000000000002"/>
    <n v="7.721742600000002E-2"/>
    <n v="13.504723661728894"/>
  </r>
  <r>
    <x v="1"/>
    <x v="0"/>
    <x v="2"/>
    <x v="1"/>
    <x v="4"/>
    <x v="4"/>
    <x v="7"/>
    <x v="0"/>
    <n v="0.77"/>
    <n v="5.0898899999999997E-2"/>
    <s v="NA"/>
    <n v="1.1399999999999999"/>
    <n v="0.87779999999999991"/>
    <n v="5.8024745999999988E-2"/>
    <n v="15.128028307095047"/>
  </r>
  <r>
    <x v="1"/>
    <x v="0"/>
    <x v="2"/>
    <x v="1"/>
    <x v="4"/>
    <x v="4"/>
    <x v="8"/>
    <x v="0"/>
    <n v="0.88"/>
    <n v="6.330885E-2"/>
    <s v="NA"/>
    <n v="1.04"/>
    <n v="0.91520000000000001"/>
    <n v="6.5841204E-2"/>
    <n v="13.900110332125761"/>
  </r>
  <r>
    <x v="1"/>
    <x v="0"/>
    <x v="2"/>
    <x v="3"/>
    <x v="4"/>
    <x v="4"/>
    <x v="6"/>
    <x v="0"/>
    <n v="0.74"/>
    <n v="5.4863999999999996E-2"/>
    <s v="NA"/>
    <n v="1.49"/>
    <n v="1.1026"/>
    <n v="8.1747359999999991E-2"/>
    <n v="13.487897346165063"/>
  </r>
  <r>
    <x v="1"/>
    <x v="0"/>
    <x v="2"/>
    <x v="3"/>
    <x v="4"/>
    <x v="4"/>
    <x v="7"/>
    <x v="0"/>
    <n v="0.86"/>
    <n v="5.2449999999999997E-2"/>
    <s v="NA"/>
    <n v="1.31"/>
    <n v="1.1266"/>
    <n v="6.8709499999999993E-2"/>
    <n v="16.396568160152526"/>
  </r>
  <r>
    <x v="1"/>
    <x v="0"/>
    <x v="2"/>
    <x v="3"/>
    <x v="4"/>
    <x v="4"/>
    <x v="8"/>
    <x v="0"/>
    <n v="0.89"/>
    <n v="5.1504000000000001E-2"/>
    <s v="NA"/>
    <n v="1.1399999999999999"/>
    <n v="1.0145999999999999"/>
    <n v="5.8714559999999999E-2"/>
    <n v="17.280211245728488"/>
  </r>
  <r>
    <x v="1"/>
    <x v="0"/>
    <x v="2"/>
    <x v="4"/>
    <x v="4"/>
    <x v="4"/>
    <x v="6"/>
    <x v="0"/>
    <n v="0.56000000000000005"/>
    <n v="3.7706799999999999E-2"/>
    <s v="NA"/>
    <n v="3.19"/>
    <n v="1.7864000000000002"/>
    <n v="0.120284692"/>
    <n v="14.851432632840762"/>
  </r>
  <r>
    <x v="1"/>
    <x v="0"/>
    <x v="2"/>
    <x v="4"/>
    <x v="4"/>
    <x v="4"/>
    <x v="7"/>
    <x v="0"/>
    <n v="0.73"/>
    <n v="4.0431749999999995E-2"/>
    <s v="NA"/>
    <n v="1.4"/>
    <n v="1.022"/>
    <n v="5.6604449999999987E-2"/>
    <n v="18.055117574678317"/>
  </r>
  <r>
    <x v="1"/>
    <x v="0"/>
    <x v="2"/>
    <x v="4"/>
    <x v="4"/>
    <x v="4"/>
    <x v="8"/>
    <x v="0"/>
    <n v="0.64"/>
    <n v="3.6703199999999998E-2"/>
    <s v="NA"/>
    <n v="2.46"/>
    <n v="1.5744"/>
    <n v="9.0289871999999993E-2"/>
    <n v="17.437171690751761"/>
  </r>
  <r>
    <x v="1"/>
    <x v="0"/>
    <x v="2"/>
    <x v="2"/>
    <x v="4"/>
    <x v="4"/>
    <x v="6"/>
    <x v="0"/>
    <n v="1.01"/>
    <n v="8.1357399999999996E-2"/>
    <s v="NA"/>
    <n v="1.42"/>
    <n v="1.4341999999999999"/>
    <n v="0.11552750799999999"/>
    <n v="12.414359357599924"/>
  </r>
  <r>
    <x v="1"/>
    <x v="0"/>
    <x v="2"/>
    <x v="2"/>
    <x v="4"/>
    <x v="4"/>
    <x v="7"/>
    <x v="0"/>
    <n v="0.81"/>
    <n v="6.1111499999999999E-2"/>
    <s v="NA"/>
    <n v="1.79"/>
    <n v="1.4499000000000002"/>
    <n v="0.109389585"/>
    <n v="13.254461107974768"/>
  </r>
  <r>
    <x v="1"/>
    <x v="0"/>
    <x v="2"/>
    <x v="2"/>
    <x v="4"/>
    <x v="4"/>
    <x v="8"/>
    <x v="0"/>
    <n v="1.1299999999999999"/>
    <n v="8.9004600000000003E-2"/>
    <s v="NA"/>
    <n v="1.08"/>
    <n v="1.2203999999999999"/>
    <n v="9.6124968000000005E-2"/>
    <n v="12.695973017124956"/>
  </r>
  <r>
    <x v="1"/>
    <x v="0"/>
    <x v="2"/>
    <x v="0"/>
    <x v="4"/>
    <x v="4"/>
    <x v="6"/>
    <x v="1"/>
    <n v="0.61"/>
    <n v="6.7896499999999999E-2"/>
    <n v="5.09"/>
    <s v="NA"/>
    <n v="3.1048999999999998"/>
    <n v="0.34559318499999997"/>
    <n v="8.9842628117796934"/>
  </r>
  <r>
    <x v="1"/>
    <x v="0"/>
    <x v="2"/>
    <x v="0"/>
    <x v="4"/>
    <x v="4"/>
    <x v="7"/>
    <x v="1"/>
    <n v="0.57999999999999996"/>
    <n v="6.3815399999999994E-2"/>
    <n v="4.9400000000000004"/>
    <s v="NA"/>
    <n v="2.8652000000000002"/>
    <n v="0.31524807599999999"/>
    <n v="9.0887152630869661"/>
  </r>
  <r>
    <x v="1"/>
    <x v="0"/>
    <x v="2"/>
    <x v="0"/>
    <x v="4"/>
    <x v="4"/>
    <x v="8"/>
    <x v="1"/>
    <n v="0.5"/>
    <n v="5.4912200000000001E-2"/>
    <n v="4.93"/>
    <s v="NA"/>
    <n v="2.4649999999999999"/>
    <n v="0.27071714599999996"/>
    <n v="9.105444691707854"/>
  </r>
  <r>
    <x v="1"/>
    <x v="0"/>
    <x v="2"/>
    <x v="1"/>
    <x v="4"/>
    <x v="4"/>
    <x v="6"/>
    <x v="1"/>
    <n v="0.59"/>
    <n v="6.0499999999999998E-2"/>
    <n v="5.2"/>
    <s v="NA"/>
    <n v="3.0680000000000001"/>
    <n v="0.31459999999999999"/>
    <n v="9.7520661157024797"/>
  </r>
  <r>
    <x v="1"/>
    <x v="0"/>
    <x v="2"/>
    <x v="1"/>
    <x v="4"/>
    <x v="4"/>
    <x v="7"/>
    <x v="1"/>
    <n v="0.46"/>
    <n v="4.8350000000000004E-2"/>
    <n v="4.91"/>
    <s v="NA"/>
    <n v="2.2586000000000004"/>
    <n v="0.23739850000000004"/>
    <n v="9.5139607032057913"/>
  </r>
  <r>
    <x v="1"/>
    <x v="0"/>
    <x v="2"/>
    <x v="1"/>
    <x v="4"/>
    <x v="4"/>
    <x v="8"/>
    <x v="1"/>
    <n v="0.47"/>
    <n v="5.7749999999999996E-2"/>
    <n v="4.6900000000000004"/>
    <s v="NA"/>
    <n v="2.2042999999999999"/>
    <n v="0.27084750000000002"/>
    <n v="8.1385281385281392"/>
  </r>
  <r>
    <x v="1"/>
    <x v="0"/>
    <x v="2"/>
    <x v="3"/>
    <x v="4"/>
    <x v="4"/>
    <x v="6"/>
    <x v="1"/>
    <n v="0.47"/>
    <n v="4.895E-2"/>
    <n v="5.53"/>
    <s v="NA"/>
    <n v="2.5991"/>
    <n v="0.27069350000000003"/>
    <n v="9.6016343207354442"/>
  </r>
  <r>
    <x v="1"/>
    <x v="0"/>
    <x v="2"/>
    <x v="3"/>
    <x v="4"/>
    <x v="4"/>
    <x v="7"/>
    <x v="1"/>
    <n v="0.55000000000000004"/>
    <n v="5.3949999999999998E-2"/>
    <n v="5.2"/>
    <s v="NA"/>
    <n v="2.8600000000000003"/>
    <n v="0.28054000000000001"/>
    <n v="10.194624652455978"/>
  </r>
  <r>
    <x v="1"/>
    <x v="0"/>
    <x v="2"/>
    <x v="3"/>
    <x v="4"/>
    <x v="4"/>
    <x v="8"/>
    <x v="1"/>
    <n v="0.6"/>
    <n v="5.5210049999999997E-2"/>
    <n v="5.96"/>
    <s v="NA"/>
    <n v="3.5760000000000001"/>
    <n v="0.32905189799999995"/>
    <n v="10.867586607873024"/>
  </r>
  <r>
    <x v="1"/>
    <x v="0"/>
    <x v="2"/>
    <x v="4"/>
    <x v="4"/>
    <x v="4"/>
    <x v="6"/>
    <x v="1"/>
    <n v="0.4"/>
    <n v="4.1944000000000002E-2"/>
    <n v="12.11"/>
    <s v="NA"/>
    <n v="4.8440000000000003"/>
    <n v="0.50794183999999998"/>
    <n v="9.5365248903299644"/>
  </r>
  <r>
    <x v="1"/>
    <x v="0"/>
    <x v="2"/>
    <x v="4"/>
    <x v="4"/>
    <x v="4"/>
    <x v="7"/>
    <x v="1"/>
    <n v="0.56000000000000005"/>
    <n v="4.5600000000000002E-2"/>
    <n v="10.95"/>
    <s v="NA"/>
    <n v="6.1320000000000006"/>
    <n v="0.49931999999999999"/>
    <n v="12.280701754385966"/>
  </r>
  <r>
    <x v="1"/>
    <x v="0"/>
    <x v="2"/>
    <x v="4"/>
    <x v="4"/>
    <x v="4"/>
    <x v="8"/>
    <x v="1"/>
    <n v="0.52"/>
    <n v="4.6100000000000002E-2"/>
    <n v="10.49"/>
    <s v="NA"/>
    <n v="5.4548000000000005"/>
    <n v="0.48358900000000005"/>
    <n v="11.279826464208243"/>
  </r>
  <r>
    <x v="1"/>
    <x v="0"/>
    <x v="2"/>
    <x v="2"/>
    <x v="4"/>
    <x v="4"/>
    <x v="6"/>
    <x v="1"/>
    <n v="0.41"/>
    <n v="6.8649999999999989E-2"/>
    <n v="10.02"/>
    <s v="NA"/>
    <n v="4.1081999999999992"/>
    <n v="0.68787299999999985"/>
    <n v="5.9723233794610344"/>
  </r>
  <r>
    <x v="1"/>
    <x v="0"/>
    <x v="2"/>
    <x v="2"/>
    <x v="4"/>
    <x v="4"/>
    <x v="7"/>
    <x v="1"/>
    <n v="0.45"/>
    <n v="7.8649999999999998E-2"/>
    <n v="9.66"/>
    <s v="NA"/>
    <n v="4.3470000000000004"/>
    <n v="0.75975899999999996"/>
    <n v="5.7215511760966313"/>
  </r>
  <r>
    <x v="1"/>
    <x v="0"/>
    <x v="2"/>
    <x v="2"/>
    <x v="4"/>
    <x v="4"/>
    <x v="8"/>
    <x v="1"/>
    <n v="0.54"/>
    <n v="8.1300000000000011E-2"/>
    <n v="8.4499999999999993"/>
    <s v="NA"/>
    <n v="4.5629999999999997"/>
    <n v="0.68698500000000007"/>
    <n v="6.642066420664206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5">
  <r>
    <x v="0"/>
    <x v="0"/>
    <x v="0"/>
    <x v="0"/>
    <x v="0"/>
    <n v="2.3600000000000003"/>
  </r>
  <r>
    <x v="0"/>
    <x v="0"/>
    <x v="0"/>
    <x v="0"/>
    <x v="1"/>
    <n v="2.1100000000000003"/>
  </r>
  <r>
    <x v="0"/>
    <x v="0"/>
    <x v="0"/>
    <x v="0"/>
    <x v="2"/>
    <n v="1.9899999999999998"/>
  </r>
  <r>
    <x v="0"/>
    <x v="0"/>
    <x v="0"/>
    <x v="0"/>
    <x v="3"/>
    <n v="2.4"/>
  </r>
  <r>
    <x v="0"/>
    <x v="0"/>
    <x v="0"/>
    <x v="0"/>
    <x v="4"/>
    <n v="2.1499999999999995"/>
  </r>
  <r>
    <x v="0"/>
    <x v="0"/>
    <x v="0"/>
    <x v="0"/>
    <x v="5"/>
    <n v="2.0800000000000005"/>
  </r>
  <r>
    <x v="0"/>
    <x v="0"/>
    <x v="0"/>
    <x v="0"/>
    <x v="6"/>
    <n v="2.21"/>
  </r>
  <r>
    <x v="0"/>
    <x v="0"/>
    <x v="0"/>
    <x v="0"/>
    <x v="7"/>
    <n v="2.0499999999999998"/>
  </r>
  <r>
    <x v="0"/>
    <x v="0"/>
    <x v="0"/>
    <x v="0"/>
    <x v="8"/>
    <n v="2.0699999999999998"/>
  </r>
  <r>
    <x v="0"/>
    <x v="0"/>
    <x v="0"/>
    <x v="1"/>
    <x v="0"/>
    <n v="2.4"/>
  </r>
  <r>
    <x v="0"/>
    <x v="0"/>
    <x v="0"/>
    <x v="1"/>
    <x v="1"/>
    <n v="2.2600000000000002"/>
  </r>
  <r>
    <x v="0"/>
    <x v="0"/>
    <x v="0"/>
    <x v="1"/>
    <x v="2"/>
    <n v="2.06"/>
  </r>
  <r>
    <x v="0"/>
    <x v="0"/>
    <x v="0"/>
    <x v="1"/>
    <x v="3"/>
    <n v="2.3600000000000003"/>
  </r>
  <r>
    <x v="0"/>
    <x v="0"/>
    <x v="0"/>
    <x v="1"/>
    <x v="4"/>
    <n v="1.6800000000000002"/>
  </r>
  <r>
    <x v="0"/>
    <x v="0"/>
    <x v="0"/>
    <x v="1"/>
    <x v="5"/>
    <n v="1.73"/>
  </r>
  <r>
    <x v="0"/>
    <x v="0"/>
    <x v="0"/>
    <x v="1"/>
    <x v="6"/>
    <n v="1.85"/>
  </r>
  <r>
    <x v="0"/>
    <x v="0"/>
    <x v="0"/>
    <x v="1"/>
    <x v="7"/>
    <n v="2.0799999999999996"/>
  </r>
  <r>
    <x v="0"/>
    <x v="0"/>
    <x v="0"/>
    <x v="1"/>
    <x v="8"/>
    <n v="1.98"/>
  </r>
  <r>
    <x v="0"/>
    <x v="0"/>
    <x v="0"/>
    <x v="2"/>
    <x v="0"/>
    <n v="2.2299999999999995"/>
  </r>
  <r>
    <x v="0"/>
    <x v="0"/>
    <x v="0"/>
    <x v="2"/>
    <x v="1"/>
    <n v="2.27"/>
  </r>
  <r>
    <x v="0"/>
    <x v="0"/>
    <x v="0"/>
    <x v="2"/>
    <x v="2"/>
    <n v="1.9300000000000002"/>
  </r>
  <r>
    <x v="0"/>
    <x v="0"/>
    <x v="0"/>
    <x v="2"/>
    <x v="3"/>
    <n v="1.69"/>
  </r>
  <r>
    <x v="0"/>
    <x v="0"/>
    <x v="0"/>
    <x v="2"/>
    <x v="4"/>
    <n v="1.95"/>
  </r>
  <r>
    <x v="0"/>
    <x v="0"/>
    <x v="0"/>
    <x v="2"/>
    <x v="5"/>
    <n v="1.6600000000000001"/>
  </r>
  <r>
    <x v="0"/>
    <x v="0"/>
    <x v="0"/>
    <x v="2"/>
    <x v="6"/>
    <n v="1.8800000000000001"/>
  </r>
  <r>
    <x v="0"/>
    <x v="0"/>
    <x v="0"/>
    <x v="2"/>
    <x v="7"/>
    <n v="2.0099999999999998"/>
  </r>
  <r>
    <x v="0"/>
    <x v="0"/>
    <x v="0"/>
    <x v="2"/>
    <x v="8"/>
    <n v="1.73"/>
  </r>
  <r>
    <x v="0"/>
    <x v="0"/>
    <x v="0"/>
    <x v="3"/>
    <x v="0"/>
    <n v="2.1900000000000004"/>
  </r>
  <r>
    <x v="0"/>
    <x v="0"/>
    <x v="0"/>
    <x v="3"/>
    <x v="1"/>
    <n v="2.72"/>
  </r>
  <r>
    <x v="0"/>
    <x v="0"/>
    <x v="0"/>
    <x v="3"/>
    <x v="2"/>
    <n v="2.12"/>
  </r>
  <r>
    <x v="0"/>
    <x v="0"/>
    <x v="0"/>
    <x v="3"/>
    <x v="3"/>
    <n v="2.4800000000000004"/>
  </r>
  <r>
    <x v="0"/>
    <x v="0"/>
    <x v="0"/>
    <x v="3"/>
    <x v="4"/>
    <n v="1.29"/>
  </r>
  <r>
    <x v="0"/>
    <x v="0"/>
    <x v="0"/>
    <x v="3"/>
    <x v="5"/>
    <n v="1.9899999999999998"/>
  </r>
  <r>
    <x v="0"/>
    <x v="0"/>
    <x v="0"/>
    <x v="3"/>
    <x v="6"/>
    <n v="1.6199999999999999"/>
  </r>
  <r>
    <x v="0"/>
    <x v="0"/>
    <x v="0"/>
    <x v="3"/>
    <x v="7"/>
    <n v="1.94"/>
  </r>
  <r>
    <x v="0"/>
    <x v="0"/>
    <x v="0"/>
    <x v="3"/>
    <x v="8"/>
    <n v="1.9199999999999995"/>
  </r>
  <r>
    <x v="0"/>
    <x v="0"/>
    <x v="0"/>
    <x v="4"/>
    <x v="0"/>
    <n v="2.13"/>
  </r>
  <r>
    <x v="0"/>
    <x v="0"/>
    <x v="0"/>
    <x v="4"/>
    <x v="1"/>
    <n v="2.0699999999999998"/>
  </r>
  <r>
    <x v="0"/>
    <x v="0"/>
    <x v="0"/>
    <x v="4"/>
    <x v="2"/>
    <n v="2.04"/>
  </r>
  <r>
    <x v="0"/>
    <x v="0"/>
    <x v="0"/>
    <x v="4"/>
    <x v="3"/>
    <n v="2.04"/>
  </r>
  <r>
    <x v="0"/>
    <x v="0"/>
    <x v="0"/>
    <x v="4"/>
    <x v="4"/>
    <m/>
  </r>
  <r>
    <x v="0"/>
    <x v="0"/>
    <x v="0"/>
    <x v="4"/>
    <x v="5"/>
    <n v="1.8799999999999997"/>
  </r>
  <r>
    <x v="0"/>
    <x v="0"/>
    <x v="0"/>
    <x v="4"/>
    <x v="6"/>
    <n v="2.37"/>
  </r>
  <r>
    <x v="0"/>
    <x v="0"/>
    <x v="0"/>
    <x v="4"/>
    <x v="7"/>
    <n v="2.04"/>
  </r>
  <r>
    <x v="0"/>
    <x v="0"/>
    <x v="0"/>
    <x v="4"/>
    <x v="8"/>
    <n v="2.1599999999999997"/>
  </r>
  <r>
    <x v="0"/>
    <x v="1"/>
    <x v="1"/>
    <x v="0"/>
    <x v="0"/>
    <n v="3.3"/>
  </r>
  <r>
    <x v="0"/>
    <x v="1"/>
    <x v="1"/>
    <x v="0"/>
    <x v="1"/>
    <n v="2.83"/>
  </r>
  <r>
    <x v="0"/>
    <x v="1"/>
    <x v="1"/>
    <x v="0"/>
    <x v="2"/>
    <n v="2.5900000000000003"/>
  </r>
  <r>
    <x v="0"/>
    <x v="1"/>
    <x v="1"/>
    <x v="0"/>
    <x v="3"/>
    <n v="3.19"/>
  </r>
  <r>
    <x v="0"/>
    <x v="1"/>
    <x v="1"/>
    <x v="0"/>
    <x v="4"/>
    <n v="2.83"/>
  </r>
  <r>
    <x v="0"/>
    <x v="1"/>
    <x v="1"/>
    <x v="0"/>
    <x v="5"/>
    <n v="2.54"/>
  </r>
  <r>
    <x v="0"/>
    <x v="1"/>
    <x v="1"/>
    <x v="0"/>
    <x v="6"/>
    <n v="3"/>
  </r>
  <r>
    <x v="0"/>
    <x v="1"/>
    <x v="1"/>
    <x v="0"/>
    <x v="7"/>
    <n v="2.74"/>
  </r>
  <r>
    <x v="0"/>
    <x v="1"/>
    <x v="1"/>
    <x v="0"/>
    <x v="8"/>
    <n v="2.9300000000000006"/>
  </r>
  <r>
    <x v="0"/>
    <x v="1"/>
    <x v="1"/>
    <x v="1"/>
    <x v="0"/>
    <n v="3.15"/>
  </r>
  <r>
    <x v="0"/>
    <x v="1"/>
    <x v="1"/>
    <x v="1"/>
    <x v="1"/>
    <n v="2.95"/>
  </r>
  <r>
    <x v="0"/>
    <x v="1"/>
    <x v="1"/>
    <x v="1"/>
    <x v="2"/>
    <n v="2.2999999999999998"/>
  </r>
  <r>
    <x v="0"/>
    <x v="1"/>
    <x v="1"/>
    <x v="1"/>
    <x v="3"/>
    <n v="3.18"/>
  </r>
  <r>
    <x v="0"/>
    <x v="1"/>
    <x v="1"/>
    <x v="1"/>
    <x v="4"/>
    <n v="2.31"/>
  </r>
  <r>
    <x v="0"/>
    <x v="1"/>
    <x v="1"/>
    <x v="1"/>
    <x v="5"/>
    <n v="2.5100000000000002"/>
  </r>
  <r>
    <x v="0"/>
    <x v="1"/>
    <x v="1"/>
    <x v="1"/>
    <x v="6"/>
    <n v="3"/>
  </r>
  <r>
    <x v="0"/>
    <x v="1"/>
    <x v="1"/>
    <x v="1"/>
    <x v="7"/>
    <n v="2.9200000000000004"/>
  </r>
  <r>
    <x v="0"/>
    <x v="1"/>
    <x v="1"/>
    <x v="1"/>
    <x v="8"/>
    <n v="2.8300000000000005"/>
  </r>
  <r>
    <x v="0"/>
    <x v="1"/>
    <x v="1"/>
    <x v="2"/>
    <x v="0"/>
    <n v="3.06"/>
  </r>
  <r>
    <x v="0"/>
    <x v="1"/>
    <x v="1"/>
    <x v="2"/>
    <x v="1"/>
    <n v="3.02"/>
  </r>
  <r>
    <x v="0"/>
    <x v="1"/>
    <x v="1"/>
    <x v="2"/>
    <x v="2"/>
    <n v="2.4500000000000002"/>
  </r>
  <r>
    <x v="0"/>
    <x v="1"/>
    <x v="1"/>
    <x v="2"/>
    <x v="3"/>
    <n v="2.48"/>
  </r>
  <r>
    <x v="0"/>
    <x v="1"/>
    <x v="1"/>
    <x v="2"/>
    <x v="4"/>
    <n v="2.95"/>
  </r>
  <r>
    <x v="0"/>
    <x v="1"/>
    <x v="1"/>
    <x v="2"/>
    <x v="5"/>
    <n v="2.5100000000000002"/>
  </r>
  <r>
    <x v="0"/>
    <x v="1"/>
    <x v="1"/>
    <x v="2"/>
    <x v="6"/>
    <n v="2.76"/>
  </r>
  <r>
    <x v="0"/>
    <x v="1"/>
    <x v="1"/>
    <x v="2"/>
    <x v="7"/>
    <n v="2.5499999999999998"/>
  </r>
  <r>
    <x v="0"/>
    <x v="1"/>
    <x v="1"/>
    <x v="2"/>
    <x v="8"/>
    <n v="2.79"/>
  </r>
  <r>
    <x v="0"/>
    <x v="1"/>
    <x v="1"/>
    <x v="3"/>
    <x v="0"/>
    <n v="4.21"/>
  </r>
  <r>
    <x v="0"/>
    <x v="1"/>
    <x v="1"/>
    <x v="3"/>
    <x v="1"/>
    <n v="4.5200000000000005"/>
  </r>
  <r>
    <x v="0"/>
    <x v="1"/>
    <x v="1"/>
    <x v="3"/>
    <x v="2"/>
    <n v="3.53"/>
  </r>
  <r>
    <x v="0"/>
    <x v="1"/>
    <x v="1"/>
    <x v="3"/>
    <x v="3"/>
    <n v="4.410000000000001"/>
  </r>
  <r>
    <x v="0"/>
    <x v="1"/>
    <x v="1"/>
    <x v="3"/>
    <x v="4"/>
    <n v="2.73"/>
  </r>
  <r>
    <x v="0"/>
    <x v="1"/>
    <x v="1"/>
    <x v="3"/>
    <x v="5"/>
    <n v="3.29"/>
  </r>
  <r>
    <x v="0"/>
    <x v="1"/>
    <x v="1"/>
    <x v="3"/>
    <x v="6"/>
    <n v="2.7800000000000002"/>
  </r>
  <r>
    <x v="0"/>
    <x v="1"/>
    <x v="1"/>
    <x v="3"/>
    <x v="7"/>
    <n v="3.2900000000000005"/>
  </r>
  <r>
    <x v="0"/>
    <x v="1"/>
    <x v="1"/>
    <x v="3"/>
    <x v="8"/>
    <n v="3.5499999999999994"/>
  </r>
  <r>
    <x v="0"/>
    <x v="1"/>
    <x v="1"/>
    <x v="4"/>
    <x v="0"/>
    <n v="3.7700000000000005"/>
  </r>
  <r>
    <x v="0"/>
    <x v="1"/>
    <x v="1"/>
    <x v="4"/>
    <x v="1"/>
    <n v="3.4"/>
  </r>
  <r>
    <x v="0"/>
    <x v="1"/>
    <x v="1"/>
    <x v="4"/>
    <x v="2"/>
    <n v="3.38"/>
  </r>
  <r>
    <x v="0"/>
    <x v="1"/>
    <x v="1"/>
    <x v="4"/>
    <x v="3"/>
    <n v="3.5100000000000002"/>
  </r>
  <r>
    <x v="0"/>
    <x v="1"/>
    <x v="1"/>
    <x v="4"/>
    <x v="4"/>
    <m/>
  </r>
  <r>
    <x v="0"/>
    <x v="1"/>
    <x v="1"/>
    <x v="4"/>
    <x v="5"/>
    <n v="2.7"/>
  </r>
  <r>
    <x v="0"/>
    <x v="1"/>
    <x v="1"/>
    <x v="4"/>
    <x v="6"/>
    <n v="3.5699999999999994"/>
  </r>
  <r>
    <x v="0"/>
    <x v="1"/>
    <x v="1"/>
    <x v="4"/>
    <x v="7"/>
    <n v="2.95"/>
  </r>
  <r>
    <x v="0"/>
    <x v="1"/>
    <x v="1"/>
    <x v="4"/>
    <x v="8"/>
    <n v="4.0000000000000009"/>
  </r>
  <r>
    <x v="0"/>
    <x v="2"/>
    <x v="2"/>
    <x v="0"/>
    <x v="0"/>
    <n v="3.8299999999999996"/>
  </r>
  <r>
    <x v="0"/>
    <x v="2"/>
    <x v="2"/>
    <x v="0"/>
    <x v="1"/>
    <n v="3.9499999999999993"/>
  </r>
  <r>
    <x v="0"/>
    <x v="2"/>
    <x v="2"/>
    <x v="0"/>
    <x v="2"/>
    <n v="4.7499999999999991"/>
  </r>
  <r>
    <x v="0"/>
    <x v="2"/>
    <x v="2"/>
    <x v="0"/>
    <x v="3"/>
    <n v="4.01"/>
  </r>
  <r>
    <x v="0"/>
    <x v="2"/>
    <x v="2"/>
    <x v="0"/>
    <x v="4"/>
    <n v="4.2200000000000006"/>
  </r>
  <r>
    <x v="0"/>
    <x v="2"/>
    <x v="2"/>
    <x v="0"/>
    <x v="5"/>
    <n v="4.0699999999999994"/>
  </r>
  <r>
    <x v="0"/>
    <x v="2"/>
    <x v="2"/>
    <x v="0"/>
    <x v="6"/>
    <n v="4.34"/>
  </r>
  <r>
    <x v="0"/>
    <x v="2"/>
    <x v="2"/>
    <x v="0"/>
    <x v="7"/>
    <n v="3.7300000000000004"/>
  </r>
  <r>
    <x v="0"/>
    <x v="2"/>
    <x v="2"/>
    <x v="0"/>
    <x v="8"/>
    <n v="3.9200000000000004"/>
  </r>
  <r>
    <x v="0"/>
    <x v="2"/>
    <x v="2"/>
    <x v="1"/>
    <x v="0"/>
    <n v="4.9300000000000006"/>
  </r>
  <r>
    <x v="0"/>
    <x v="2"/>
    <x v="2"/>
    <x v="1"/>
    <x v="1"/>
    <n v="3.7600000000000002"/>
  </r>
  <r>
    <x v="0"/>
    <x v="2"/>
    <x v="2"/>
    <x v="1"/>
    <x v="2"/>
    <n v="3.6700000000000004"/>
  </r>
  <r>
    <x v="0"/>
    <x v="2"/>
    <x v="2"/>
    <x v="1"/>
    <x v="3"/>
    <n v="5.42"/>
  </r>
  <r>
    <x v="0"/>
    <x v="2"/>
    <x v="2"/>
    <x v="1"/>
    <x v="4"/>
    <n v="4.41"/>
  </r>
  <r>
    <x v="0"/>
    <x v="2"/>
    <x v="2"/>
    <x v="1"/>
    <x v="5"/>
    <n v="4.1399999999999997"/>
  </r>
  <r>
    <x v="0"/>
    <x v="2"/>
    <x v="2"/>
    <x v="1"/>
    <x v="6"/>
    <n v="4.3499999999999996"/>
  </r>
  <r>
    <x v="0"/>
    <x v="2"/>
    <x v="2"/>
    <x v="1"/>
    <x v="7"/>
    <n v="4.5699999999999994"/>
  </r>
  <r>
    <x v="0"/>
    <x v="2"/>
    <x v="2"/>
    <x v="1"/>
    <x v="8"/>
    <n v="4.24"/>
  </r>
  <r>
    <x v="0"/>
    <x v="2"/>
    <x v="2"/>
    <x v="2"/>
    <x v="0"/>
    <n v="3.47"/>
  </r>
  <r>
    <x v="0"/>
    <x v="2"/>
    <x v="2"/>
    <x v="2"/>
    <x v="1"/>
    <n v="4"/>
  </r>
  <r>
    <x v="0"/>
    <x v="2"/>
    <x v="2"/>
    <x v="2"/>
    <x v="2"/>
    <n v="3.55"/>
  </r>
  <r>
    <x v="0"/>
    <x v="2"/>
    <x v="2"/>
    <x v="2"/>
    <x v="3"/>
    <n v="4.4000000000000004"/>
  </r>
  <r>
    <x v="0"/>
    <x v="2"/>
    <x v="2"/>
    <x v="2"/>
    <x v="4"/>
    <n v="4.05"/>
  </r>
  <r>
    <x v="0"/>
    <x v="2"/>
    <x v="2"/>
    <x v="2"/>
    <x v="5"/>
    <n v="4.32"/>
  </r>
  <r>
    <x v="0"/>
    <x v="2"/>
    <x v="2"/>
    <x v="2"/>
    <x v="6"/>
    <n v="4.2399999999999993"/>
  </r>
  <r>
    <x v="0"/>
    <x v="2"/>
    <x v="2"/>
    <x v="2"/>
    <x v="7"/>
    <n v="5.0999999999999996"/>
  </r>
  <r>
    <x v="0"/>
    <x v="2"/>
    <x v="2"/>
    <x v="2"/>
    <x v="8"/>
    <n v="3.94"/>
  </r>
  <r>
    <x v="0"/>
    <x v="2"/>
    <x v="2"/>
    <x v="3"/>
    <x v="0"/>
    <n v="8.06"/>
  </r>
  <r>
    <x v="0"/>
    <x v="2"/>
    <x v="2"/>
    <x v="3"/>
    <x v="1"/>
    <n v="4.5200000000000005"/>
  </r>
  <r>
    <x v="0"/>
    <x v="2"/>
    <x v="2"/>
    <x v="3"/>
    <x v="2"/>
    <n v="3.78"/>
  </r>
  <r>
    <x v="0"/>
    <x v="2"/>
    <x v="2"/>
    <x v="3"/>
    <x v="3"/>
    <n v="7.0699999999999985"/>
  </r>
  <r>
    <x v="0"/>
    <x v="2"/>
    <x v="2"/>
    <x v="3"/>
    <x v="4"/>
    <n v="6.669999999999999"/>
  </r>
  <r>
    <x v="0"/>
    <x v="2"/>
    <x v="2"/>
    <x v="3"/>
    <x v="5"/>
    <n v="8.4300000000000015"/>
  </r>
  <r>
    <x v="0"/>
    <x v="2"/>
    <x v="2"/>
    <x v="3"/>
    <x v="6"/>
    <n v="5.85"/>
  </r>
  <r>
    <x v="0"/>
    <x v="2"/>
    <x v="2"/>
    <x v="3"/>
    <x v="7"/>
    <n v="7.18"/>
  </r>
  <r>
    <x v="0"/>
    <x v="2"/>
    <x v="2"/>
    <x v="3"/>
    <x v="8"/>
    <n v="6.13"/>
  </r>
  <r>
    <x v="0"/>
    <x v="2"/>
    <x v="2"/>
    <x v="4"/>
    <x v="0"/>
    <n v="5.8199999999999994"/>
  </r>
  <r>
    <x v="0"/>
    <x v="2"/>
    <x v="2"/>
    <x v="4"/>
    <x v="1"/>
    <n v="4.6800000000000006"/>
  </r>
  <r>
    <x v="0"/>
    <x v="2"/>
    <x v="2"/>
    <x v="4"/>
    <x v="2"/>
    <n v="6.8599999999999994"/>
  </r>
  <r>
    <x v="0"/>
    <x v="2"/>
    <x v="2"/>
    <x v="4"/>
    <x v="3"/>
    <n v="5.1100000000000003"/>
  </r>
  <r>
    <x v="0"/>
    <x v="2"/>
    <x v="2"/>
    <x v="4"/>
    <x v="4"/>
    <m/>
  </r>
  <r>
    <x v="0"/>
    <x v="2"/>
    <x v="2"/>
    <x v="4"/>
    <x v="5"/>
    <n v="7.44"/>
  </r>
  <r>
    <x v="0"/>
    <x v="2"/>
    <x v="2"/>
    <x v="4"/>
    <x v="6"/>
    <n v="7.4599999999999991"/>
  </r>
  <r>
    <x v="0"/>
    <x v="2"/>
    <x v="2"/>
    <x v="4"/>
    <x v="7"/>
    <n v="8.33"/>
  </r>
  <r>
    <x v="0"/>
    <x v="2"/>
    <x v="2"/>
    <x v="4"/>
    <x v="8"/>
    <n v="7.18999999999999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2"/>
    <x v="1"/>
  </r>
  <r>
    <x v="0"/>
    <x v="0"/>
    <x v="0"/>
    <x v="0"/>
    <x v="3"/>
    <x v="1"/>
  </r>
  <r>
    <x v="0"/>
    <x v="0"/>
    <x v="0"/>
    <x v="0"/>
    <x v="4"/>
    <x v="0"/>
  </r>
  <r>
    <x v="0"/>
    <x v="0"/>
    <x v="0"/>
    <x v="0"/>
    <x v="5"/>
    <x v="2"/>
  </r>
  <r>
    <x v="0"/>
    <x v="0"/>
    <x v="0"/>
    <x v="1"/>
    <x v="0"/>
    <x v="3"/>
  </r>
  <r>
    <x v="0"/>
    <x v="0"/>
    <x v="0"/>
    <x v="1"/>
    <x v="1"/>
    <x v="4"/>
  </r>
  <r>
    <x v="0"/>
    <x v="0"/>
    <x v="0"/>
    <x v="1"/>
    <x v="2"/>
    <x v="5"/>
  </r>
  <r>
    <x v="0"/>
    <x v="0"/>
    <x v="0"/>
    <x v="1"/>
    <x v="3"/>
    <x v="4"/>
  </r>
  <r>
    <x v="0"/>
    <x v="0"/>
    <x v="0"/>
    <x v="1"/>
    <x v="4"/>
    <x v="6"/>
  </r>
  <r>
    <x v="0"/>
    <x v="0"/>
    <x v="0"/>
    <x v="1"/>
    <x v="5"/>
    <x v="4"/>
  </r>
  <r>
    <x v="0"/>
    <x v="0"/>
    <x v="0"/>
    <x v="2"/>
    <x v="0"/>
    <x v="0"/>
  </r>
  <r>
    <x v="0"/>
    <x v="0"/>
    <x v="0"/>
    <x v="2"/>
    <x v="1"/>
    <x v="7"/>
  </r>
  <r>
    <x v="0"/>
    <x v="0"/>
    <x v="0"/>
    <x v="2"/>
    <x v="2"/>
    <x v="0"/>
  </r>
  <r>
    <x v="0"/>
    <x v="0"/>
    <x v="0"/>
    <x v="2"/>
    <x v="3"/>
    <x v="7"/>
  </r>
  <r>
    <x v="0"/>
    <x v="0"/>
    <x v="0"/>
    <x v="2"/>
    <x v="4"/>
    <x v="1"/>
  </r>
  <r>
    <x v="0"/>
    <x v="0"/>
    <x v="0"/>
    <x v="2"/>
    <x v="5"/>
    <x v="8"/>
  </r>
  <r>
    <x v="0"/>
    <x v="0"/>
    <x v="0"/>
    <x v="3"/>
    <x v="0"/>
    <x v="8"/>
  </r>
  <r>
    <x v="0"/>
    <x v="0"/>
    <x v="0"/>
    <x v="3"/>
    <x v="1"/>
    <x v="1"/>
  </r>
  <r>
    <x v="0"/>
    <x v="0"/>
    <x v="0"/>
    <x v="3"/>
    <x v="2"/>
    <x v="7"/>
  </r>
  <r>
    <x v="0"/>
    <x v="0"/>
    <x v="0"/>
    <x v="3"/>
    <x v="3"/>
    <x v="2"/>
  </r>
  <r>
    <x v="0"/>
    <x v="0"/>
    <x v="0"/>
    <x v="3"/>
    <x v="4"/>
    <x v="1"/>
  </r>
  <r>
    <x v="0"/>
    <x v="0"/>
    <x v="0"/>
    <x v="3"/>
    <x v="5"/>
    <x v="7"/>
  </r>
  <r>
    <x v="0"/>
    <x v="0"/>
    <x v="0"/>
    <x v="4"/>
    <x v="0"/>
    <x v="6"/>
  </r>
  <r>
    <x v="0"/>
    <x v="0"/>
    <x v="0"/>
    <x v="4"/>
    <x v="1"/>
    <x v="9"/>
  </r>
  <r>
    <x v="0"/>
    <x v="0"/>
    <x v="0"/>
    <x v="4"/>
    <x v="2"/>
    <x v="5"/>
  </r>
  <r>
    <x v="0"/>
    <x v="0"/>
    <x v="0"/>
    <x v="4"/>
    <x v="3"/>
    <x v="3"/>
  </r>
  <r>
    <x v="0"/>
    <x v="0"/>
    <x v="0"/>
    <x v="4"/>
    <x v="4"/>
    <x v="3"/>
  </r>
  <r>
    <x v="0"/>
    <x v="0"/>
    <x v="0"/>
    <x v="4"/>
    <x v="5"/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1"/>
    <x v="1"/>
    <x v="1"/>
    <x v="1"/>
    <x v="1"/>
    <x v="1"/>
    <x v="1"/>
    <x v="1"/>
    <x v="1"/>
  </r>
  <r>
    <x v="0"/>
    <x v="0"/>
    <x v="0"/>
    <x v="0"/>
    <x v="2"/>
    <x v="2"/>
    <x v="2"/>
    <x v="2"/>
    <x v="2"/>
    <x v="2"/>
    <x v="2"/>
    <x v="2"/>
    <x v="2"/>
    <x v="2"/>
    <x v="2"/>
    <x v="2"/>
    <x v="2"/>
  </r>
  <r>
    <x v="0"/>
    <x v="0"/>
    <x v="0"/>
    <x v="1"/>
    <x v="0"/>
    <x v="3"/>
    <x v="3"/>
    <x v="3"/>
    <x v="3"/>
    <x v="3"/>
    <x v="3"/>
    <x v="3"/>
    <x v="3"/>
    <x v="3"/>
    <x v="3"/>
    <x v="3"/>
    <x v="3"/>
  </r>
  <r>
    <x v="0"/>
    <x v="0"/>
    <x v="0"/>
    <x v="1"/>
    <x v="1"/>
    <x v="4"/>
    <x v="4"/>
    <x v="4"/>
    <x v="4"/>
    <x v="4"/>
    <x v="4"/>
    <x v="4"/>
    <x v="4"/>
    <x v="4"/>
    <x v="4"/>
    <x v="4"/>
    <x v="4"/>
  </r>
  <r>
    <x v="0"/>
    <x v="0"/>
    <x v="0"/>
    <x v="1"/>
    <x v="2"/>
    <x v="4"/>
    <x v="5"/>
    <x v="4"/>
    <x v="5"/>
    <x v="5"/>
    <x v="5"/>
    <x v="5"/>
    <x v="5"/>
    <x v="5"/>
    <x v="5"/>
    <x v="5"/>
    <x v="5"/>
  </r>
  <r>
    <x v="0"/>
    <x v="0"/>
    <x v="0"/>
    <x v="2"/>
    <x v="0"/>
    <x v="5"/>
    <x v="6"/>
    <x v="5"/>
    <x v="6"/>
    <x v="6"/>
    <x v="6"/>
    <x v="6"/>
    <x v="6"/>
    <x v="6"/>
    <x v="6"/>
    <x v="6"/>
    <x v="6"/>
  </r>
  <r>
    <x v="0"/>
    <x v="0"/>
    <x v="0"/>
    <x v="2"/>
    <x v="1"/>
    <x v="2"/>
    <x v="7"/>
    <x v="2"/>
    <x v="7"/>
    <x v="7"/>
    <x v="7"/>
    <x v="7"/>
    <x v="7"/>
    <x v="7"/>
    <x v="7"/>
    <x v="7"/>
    <x v="7"/>
  </r>
  <r>
    <x v="0"/>
    <x v="0"/>
    <x v="0"/>
    <x v="2"/>
    <x v="2"/>
    <x v="6"/>
    <x v="8"/>
    <x v="6"/>
    <x v="8"/>
    <x v="8"/>
    <x v="8"/>
    <x v="8"/>
    <x v="8"/>
    <x v="8"/>
    <x v="8"/>
    <x v="8"/>
    <x v="8"/>
  </r>
  <r>
    <x v="0"/>
    <x v="0"/>
    <x v="0"/>
    <x v="3"/>
    <x v="0"/>
    <x v="7"/>
    <x v="9"/>
    <x v="7"/>
    <x v="9"/>
    <x v="9"/>
    <x v="9"/>
    <x v="9"/>
    <x v="9"/>
    <x v="9"/>
    <x v="9"/>
    <x v="9"/>
    <x v="9"/>
  </r>
  <r>
    <x v="0"/>
    <x v="0"/>
    <x v="0"/>
    <x v="3"/>
    <x v="1"/>
    <x v="3"/>
    <x v="10"/>
    <x v="3"/>
    <x v="10"/>
    <x v="10"/>
    <x v="10"/>
    <x v="10"/>
    <x v="10"/>
    <x v="10"/>
    <x v="10"/>
    <x v="10"/>
    <x v="10"/>
  </r>
  <r>
    <x v="0"/>
    <x v="0"/>
    <x v="0"/>
    <x v="3"/>
    <x v="2"/>
    <x v="8"/>
    <x v="11"/>
    <x v="8"/>
    <x v="11"/>
    <x v="11"/>
    <x v="11"/>
    <x v="11"/>
    <x v="11"/>
    <x v="11"/>
    <x v="11"/>
    <x v="11"/>
    <x v="11"/>
  </r>
  <r>
    <x v="0"/>
    <x v="0"/>
    <x v="0"/>
    <x v="4"/>
    <x v="0"/>
    <x v="9"/>
    <x v="12"/>
    <x v="9"/>
    <x v="12"/>
    <x v="12"/>
    <x v="12"/>
    <x v="12"/>
    <x v="12"/>
    <x v="12"/>
    <x v="12"/>
    <x v="12"/>
    <x v="12"/>
  </r>
  <r>
    <x v="0"/>
    <x v="0"/>
    <x v="0"/>
    <x v="4"/>
    <x v="1"/>
    <x v="10"/>
    <x v="13"/>
    <x v="10"/>
    <x v="13"/>
    <x v="13"/>
    <x v="13"/>
    <x v="13"/>
    <x v="13"/>
    <x v="13"/>
    <x v="13"/>
    <x v="13"/>
    <x v="13"/>
  </r>
  <r>
    <x v="0"/>
    <x v="0"/>
    <x v="0"/>
    <x v="4"/>
    <x v="2"/>
    <x v="11"/>
    <x v="14"/>
    <x v="11"/>
    <x v="14"/>
    <x v="14"/>
    <x v="14"/>
    <x v="14"/>
    <x v="14"/>
    <x v="14"/>
    <x v="14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T1:V6" firstHeaderRow="2" firstDataRow="2" firstDataCol="2"/>
  <pivotFields count="7">
    <pivotField axis="axisRow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numFmtId="14" outline="0" subtotalTop="0" showAll="0" includeNewItemsInFilter="1"/>
    <pivotField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4">
    <i>
      <x v="1"/>
      <x/>
    </i>
    <i r="1">
      <x v="2"/>
    </i>
    <i t="default">
      <x v="1"/>
    </i>
    <i t="grand">
      <x/>
    </i>
  </rowItems>
  <colItems count="1">
    <i/>
  </colItems>
  <dataFields count="1">
    <dataField name="StdDev of amfper" fld="6" subtotal="stdDev" baseField="0" baseItem="0"/>
  </data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4" cacheId="3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AF2:AK222" firstHeaderRow="1" firstDataRow="1" firstDataCol="5"/>
  <pivotFields count="15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5">
    <field x="0"/>
    <field x="1"/>
    <field x="3"/>
    <field x="7"/>
    <field x="-2"/>
  </rowFields>
  <rowItems count="220">
    <i>
      <x/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/>
    </i>
    <i t="default" i="1">
      <x/>
    </i>
    <i t="default" i="2">
      <x/>
    </i>
    <i t="default" i="3">
      <x/>
    </i>
    <i t="default" i="4">
      <x/>
    </i>
    <i>
      <x v="1"/>
      <x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/>
    </i>
    <i t="default" r="1" i="1">
      <x/>
    </i>
    <i t="default" r="1" i="2">
      <x/>
    </i>
    <i t="default" r="1" i="3">
      <x/>
    </i>
    <i t="default" r="1" i="4">
      <x/>
    </i>
    <i r="1"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 v="1"/>
    </i>
    <i t="default" i="1">
      <x v="1"/>
    </i>
    <i t="default" i="2">
      <x v="1"/>
    </i>
    <i t="default" i="3">
      <x v="1"/>
    </i>
    <i t="default" i="4">
      <x v="1"/>
    </i>
  </rowItems>
  <colItems count="1">
    <i/>
  </colItems>
  <dataFields count="5">
    <dataField name="StdDev of n%" fld="8" subtotal="stdDev" baseField="0" baseItem="0"/>
    <dataField name="StdDev of p%" fld="9" subtotal="stdDev" baseField="0" baseItem="0"/>
    <dataField name="StdDev of ncontent" fld="12" subtotal="stdDev" baseField="0" baseItem="0"/>
    <dataField name="StdDev of pcontent" fld="13" subtotal="stdDev" baseField="0" baseItem="0"/>
    <dataField name="StdDev of n:p" fld="14" subtotal="stdDev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2" cacheId="3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R2:W222" firstHeaderRow="1" firstDataRow="1" firstDataCol="5"/>
  <pivotFields count="15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5">
    <field x="0"/>
    <field x="1"/>
    <field x="3"/>
    <field x="7"/>
    <field x="-2"/>
  </rowFields>
  <rowItems count="220">
    <i>
      <x/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/>
    </i>
    <i t="default" i="1">
      <x/>
    </i>
    <i t="default" i="2">
      <x/>
    </i>
    <i t="default" i="3">
      <x/>
    </i>
    <i t="default" i="4">
      <x/>
    </i>
    <i>
      <x v="1"/>
      <x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/>
    </i>
    <i t="default" r="1" i="1">
      <x/>
    </i>
    <i t="default" r="1" i="2">
      <x/>
    </i>
    <i t="default" r="1" i="3">
      <x/>
    </i>
    <i t="default" r="1" i="4">
      <x/>
    </i>
    <i r="1"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 v="1"/>
    </i>
    <i t="default" i="1">
      <x v="1"/>
    </i>
    <i t="default" i="2">
      <x v="1"/>
    </i>
    <i t="default" i="3">
      <x v="1"/>
    </i>
    <i t="default" i="4">
      <x v="1"/>
    </i>
  </rowItems>
  <colItems count="1">
    <i/>
  </colItems>
  <dataFields count="5">
    <dataField name="Average of n%" fld="8" subtotal="average" baseField="0" baseItem="0"/>
    <dataField name="Average of p%" fld="9" subtotal="average" baseField="0" baseItem="0"/>
    <dataField name="Average of ncontent" fld="12" subtotal="average" baseField="0" baseItem="0"/>
    <dataField name="Average of pcontent" fld="13" subtotal="average" baseField="0" baseItem="0"/>
    <dataField name="Average of n:p" fld="14" subtotal="average" baseField="0" baseItem="0"/>
  </data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3" cacheId="3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Y2:AD222" firstHeaderRow="1" firstDataRow="1" firstDataCol="5"/>
  <pivotFields count="15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5">
    <field x="0"/>
    <field x="1"/>
    <field x="3"/>
    <field x="7"/>
    <field x="-2"/>
  </rowFields>
  <rowItems count="220">
    <i>
      <x/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/>
    </i>
    <i t="default" i="1">
      <x/>
    </i>
    <i t="default" i="2">
      <x/>
    </i>
    <i t="default" i="3">
      <x/>
    </i>
    <i t="default" i="4">
      <x/>
    </i>
    <i>
      <x v="1"/>
      <x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/>
    </i>
    <i t="default" r="1" i="1">
      <x/>
    </i>
    <i t="default" r="1" i="2">
      <x/>
    </i>
    <i t="default" r="1" i="3">
      <x/>
    </i>
    <i t="default" r="1" i="4">
      <x/>
    </i>
    <i r="1">
      <x v="1"/>
      <x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/>
    </i>
    <i t="default" r="2" i="1">
      <x/>
    </i>
    <i t="default" r="2" i="2">
      <x/>
    </i>
    <i t="default" r="2" i="3">
      <x/>
    </i>
    <i t="default" r="2" i="4">
      <x/>
    </i>
    <i r="2">
      <x v="1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1"/>
    </i>
    <i t="default" r="2" i="1">
      <x v="1"/>
    </i>
    <i t="default" r="2" i="2">
      <x v="1"/>
    </i>
    <i t="default" r="2" i="3">
      <x v="1"/>
    </i>
    <i t="default" r="2" i="4">
      <x v="1"/>
    </i>
    <i r="2">
      <x v="2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2"/>
    </i>
    <i t="default" r="2" i="1">
      <x v="2"/>
    </i>
    <i t="default" r="2" i="2">
      <x v="2"/>
    </i>
    <i t="default" r="2" i="3">
      <x v="2"/>
    </i>
    <i t="default" r="2" i="4">
      <x v="2"/>
    </i>
    <i r="2">
      <x v="3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3"/>
    </i>
    <i t="default" r="2" i="1">
      <x v="3"/>
    </i>
    <i t="default" r="2" i="2">
      <x v="3"/>
    </i>
    <i t="default" r="2" i="3">
      <x v="3"/>
    </i>
    <i t="default" r="2" i="4">
      <x v="3"/>
    </i>
    <i r="2">
      <x v="4"/>
      <x/>
      <x/>
    </i>
    <i r="4" i="1">
      <x v="1"/>
    </i>
    <i r="4" i="2">
      <x v="2"/>
    </i>
    <i r="4" i="3">
      <x v="3"/>
    </i>
    <i r="4" i="4">
      <x v="4"/>
    </i>
    <i r="3">
      <x v="1"/>
      <x/>
    </i>
    <i r="4" i="1">
      <x v="1"/>
    </i>
    <i r="4" i="2">
      <x v="2"/>
    </i>
    <i r="4" i="3">
      <x v="3"/>
    </i>
    <i r="4" i="4">
      <x v="4"/>
    </i>
    <i t="default" r="2">
      <x v="4"/>
    </i>
    <i t="default" r="2" i="1">
      <x v="4"/>
    </i>
    <i t="default" r="2" i="2">
      <x v="4"/>
    </i>
    <i t="default" r="2" i="3">
      <x v="4"/>
    </i>
    <i t="default" r="2" i="4">
      <x v="4"/>
    </i>
    <i t="default" r="1">
      <x v="1"/>
    </i>
    <i t="default" r="1" i="1">
      <x v="1"/>
    </i>
    <i t="default" r="1" i="2">
      <x v="1"/>
    </i>
    <i t="default" r="1" i="3">
      <x v="1"/>
    </i>
    <i t="default" r="1" i="4">
      <x v="1"/>
    </i>
    <i t="default">
      <x v="1"/>
    </i>
    <i t="default" i="1">
      <x v="1"/>
    </i>
    <i t="default" i="2">
      <x v="1"/>
    </i>
    <i t="default" i="3">
      <x v="1"/>
    </i>
    <i t="default" i="4">
      <x v="1"/>
    </i>
  </rowItems>
  <colItems count="1">
    <i/>
  </colItems>
  <dataFields count="5">
    <dataField name="Count of n%" fld="8" subtotal="count" baseField="0" baseItem="0"/>
    <dataField name="Count of p%" fld="9" subtotal="count" baseField="0" baseItem="0"/>
    <dataField name="Count of ncontent" fld="12" subtotal="count" baseField="0" baseItem="0"/>
    <dataField name="Count of pcontent" fld="13" subtotal="count" baseField="0" baseItem="0"/>
    <dataField name="Count of n:p" fld="14" subtotal="count" baseField="0" baseItem="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18" cacheId="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S3:V24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20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t="default">
      <x/>
    </i>
    <i t="grand">
      <x/>
    </i>
  </rowItems>
  <colItems count="1">
    <i/>
  </colItems>
  <dataFields count="1">
    <dataField name="StdDev of height" fld="5" subtotal="stdDev" baseField="0" baseItem="0"/>
  </data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6" cacheId="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3:L24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20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t="default">
      <x/>
    </i>
    <i t="grand">
      <x/>
    </i>
  </rowItems>
  <colItems count="1">
    <i/>
  </colItems>
  <dataFields count="1">
    <dataField name="Average of height" fld="5" subtotal="average" baseField="0" baseItem="0"/>
  </data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17" cacheId="4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N3:Q24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20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t="default" r="1">
      <x v="2"/>
    </i>
    <i t="default">
      <x/>
    </i>
    <i t="grand">
      <x/>
    </i>
  </rowItems>
  <colItems count="1">
    <i/>
  </colItems>
  <dataFields count="1">
    <dataField name="Count of height" fld="5" subtotal="count" baseField="0" baseItem="0"/>
  </data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1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S2:V11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8">
    <i>
      <x/>
      <x/>
      <x/>
    </i>
    <i r="2">
      <x v="1"/>
    </i>
    <i r="2">
      <x v="2"/>
    </i>
    <i r="2">
      <x v="3"/>
    </i>
    <i r="2">
      <x v="4"/>
    </i>
    <i t="default" r="1">
      <x/>
    </i>
    <i t="default">
      <x/>
    </i>
    <i t="grand">
      <x/>
    </i>
  </rowItems>
  <colItems count="1">
    <i/>
  </colItems>
  <dataFields count="1">
    <dataField name="StdDev of stol%" fld="5" subtotal="stdDev" baseField="0" baseItem="0"/>
  </data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19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I2:L11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8">
    <i>
      <x/>
      <x/>
      <x/>
    </i>
    <i r="2">
      <x v="1"/>
    </i>
    <i r="2">
      <x v="2"/>
    </i>
    <i r="2">
      <x v="3"/>
    </i>
    <i r="2">
      <x v="4"/>
    </i>
    <i t="default" r="1">
      <x/>
    </i>
    <i t="default">
      <x/>
    </i>
    <i t="grand">
      <x/>
    </i>
  </rowItems>
  <colItems count="1">
    <i/>
  </colItems>
  <dataFields count="1">
    <dataField name="Average of stol%" fld="5" subtotal="average" baseField="0" baseItem="0"/>
  </data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0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N2:Q11" firstHeaderRow="2" firstDataRow="2" firstDataCol="3"/>
  <pivotFields count="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3">
    <field x="0"/>
    <field x="1"/>
    <field x="3"/>
  </rowFields>
  <rowItems count="8">
    <i>
      <x/>
      <x/>
      <x/>
    </i>
    <i r="2">
      <x v="1"/>
    </i>
    <i r="2">
      <x v="2"/>
    </i>
    <i r="2">
      <x v="3"/>
    </i>
    <i r="2">
      <x v="4"/>
    </i>
    <i t="default" r="1">
      <x/>
    </i>
    <i t="default">
      <x/>
    </i>
    <i t="grand">
      <x/>
    </i>
  </rowItems>
  <colItems count="1">
    <i/>
  </colItems>
  <dataFields count="1">
    <dataField name="Count of stol%" fld="5" subtotal="count" baseField="0" baseItem="0"/>
  </data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F2:AJ58" firstHeaderRow="1" firstDataRow="1" firstDataCol="4"/>
  <pivotFields count="17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5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4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StdDev of stol/ind" fld="7" subtotal="stdDev" baseField="0" baseItem="0"/>
    <dataField name="StdDev of aroot/ind" fld="8" subtotal="stdDev" baseField="0" baseItem="0"/>
    <dataField name="StdDev of aroot/stol" fld="9" subtotal="stdDev" baseField="0" baseItem="0"/>
    <dataField name="StdDev of stol/dshoot" fld="13" subtotal="stdDev" baseField="0" baseItem="0"/>
    <dataField name="StdDev of stol/dtot" fld="14" subtotal="stdDev" baseField="0" baseItem="0"/>
    <dataField name="StdDev of aroot/dshoot" fld="15" subtotal="stdDev" baseField="0" baseItem="0"/>
    <dataField name="StdDev of aroot/dtot" fld="16" subtotal="stdDev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J1:L6" firstHeaderRow="2" firstDataRow="2" firstDataCol="2"/>
  <pivotFields count="7">
    <pivotField axis="axisRow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numFmtId="14" outline="0" subtotalTop="0" showAll="0" includeNewItemsInFilter="1"/>
    <pivotField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4">
    <i>
      <x v="1"/>
      <x/>
    </i>
    <i r="1">
      <x v="2"/>
    </i>
    <i t="default">
      <x v="1"/>
    </i>
    <i t="grand">
      <x/>
    </i>
  </rowItems>
  <colItems count="1">
    <i/>
  </colItems>
  <dataFields count="1">
    <dataField name="Average of amfper" fld="6" subtotal="average" baseField="0" baseItem="0"/>
  </data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T2:X58" firstHeaderRow="1" firstDataRow="1" firstDataCol="4"/>
  <pivotFields count="17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5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4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Average of stol/ind" fld="7" subtotal="average" baseField="0" baseItem="0"/>
    <dataField name="Average of aroot/ind" fld="8" subtotal="average" baseField="0" baseItem="0"/>
    <dataField name="Average of aroot/stol" fld="9" subtotal="average" baseField="0" baseItem="0"/>
    <dataField name="Average of stol/dshoot" fld="13" subtotal="average" baseField="0" baseItem="0"/>
    <dataField name="Average of stol/dtot" fld="14" subtotal="average" baseField="0" baseItem="0"/>
    <dataField name="Average of aroot/dshoot" fld="15" subtotal="average" baseField="0" baseItem="0"/>
    <dataField name="Average of aroot/dtot" fld="16" subtotal="average" baseField="0" baseItem="0"/>
  </data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Z2:AD58" firstHeaderRow="1" firstDataRow="1" firstDataCol="4"/>
  <pivotFields count="17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56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1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2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3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r="2">
      <x v="4"/>
      <x/>
    </i>
    <i r="3" i="1">
      <x v="1"/>
    </i>
    <i r="3" i="2">
      <x v="2"/>
    </i>
    <i r="3" i="3">
      <x v="3"/>
    </i>
    <i r="3" i="4">
      <x v="4"/>
    </i>
    <i r="3" i="5">
      <x v="5"/>
    </i>
    <i r="3" i="6">
      <x v="6"/>
    </i>
    <i t="default" r="1">
      <x/>
    </i>
    <i t="default" r="1" i="1">
      <x/>
    </i>
    <i t="default" r="1" i="2">
      <x/>
    </i>
    <i t="default" r="1" i="3">
      <x/>
    </i>
    <i t="default" r="1" i="4">
      <x/>
    </i>
    <i t="default" r="1" i="5">
      <x/>
    </i>
    <i t="default" r="1" i="6">
      <x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Count of stol/ind" fld="7" subtotal="count" baseField="0" baseItem="0"/>
    <dataField name="Count of aroot/ind" fld="8" subtotal="count" baseField="0" baseItem="0"/>
    <dataField name="Count of aroot/stol" fld="9" subtotal="count" baseField="0" baseItem="0"/>
    <dataField name="Count of stol/dshoot" fld="13" subtotal="count" baseField="0" baseItem="0"/>
    <dataField name="Count of stol/dtot" fld="14" subtotal="count" baseField="0" baseItem="0"/>
    <dataField name="Count of aroot/dshoot" fld="15" subtotal="count" baseField="0" baseItem="0"/>
    <dataField name="Count of aroot/dtot" fld="16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O1:Q6" firstHeaderRow="2" firstDataRow="2" firstDataCol="2"/>
  <pivotFields count="7">
    <pivotField axis="axisRow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5">
        <item x="2"/>
        <item x="0"/>
        <item x="3"/>
        <item x="1"/>
        <item t="default"/>
      </items>
    </pivotField>
    <pivotField compact="0" numFmtId="14" outline="0" subtotalTop="0" showAll="0" includeNewItemsInFilter="1"/>
    <pivotField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4">
    <i>
      <x v="1"/>
      <x/>
    </i>
    <i r="1">
      <x v="2"/>
    </i>
    <i t="default">
      <x v="1"/>
    </i>
    <i t="grand">
      <x/>
    </i>
  </rowItems>
  <colItems count="1">
    <i/>
  </colItems>
  <dataFields count="1">
    <dataField name="Count of amfper" fld="6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missingCaption="NA" showMultipleLabel="0" showMemberPropertyTips="0" useAutoFormatting="1" rowGrandTotals="0" colGrandTotals="0" indent="0" compact="0" compactData="0" gridDropZones="1" multipleFieldFilters="0">
  <location ref="Y2:AC86" firstHeaderRow="1" firstDataRow="1" firstDataCol="4"/>
  <pivotFields count="10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2"/>
        <item x="0"/>
        <item x="3"/>
        <item x="1"/>
        <item m="1" x="4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84">
    <i>
      <x/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/>
    </i>
    <i t="default" i="1">
      <x/>
    </i>
    <i t="default" i="2">
      <x/>
    </i>
    <i>
      <x v="1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 v="1"/>
    </i>
    <i t="default" i="1">
      <x v="1"/>
    </i>
    <i t="default" i="2">
      <x v="1"/>
    </i>
  </rowItems>
  <colItems count="1">
    <i/>
  </colItems>
  <dataFields count="3">
    <dataField name="StdDev of dshoot" fld="6" subtotal="stdDev" baseField="0" baseItem="0"/>
    <dataField name="StdDev of droot" fld="7" subtotal="stdDev" baseField="0" baseItem="0"/>
    <dataField name="StdDev of drsratio" fld="9" subtotal="stdDev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missingCaption="NA" showMultipleLabel="0" showMemberPropertyTips="0" useAutoFormatting="1" rowGrandTotals="0" colGrandTotals="0" indent="0" compact="0" compactData="0" gridDropZones="1" multipleFieldFilters="0">
  <location ref="M2:Q86" firstHeaderRow="1" firstDataRow="1" firstDataCol="4"/>
  <pivotFields count="10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2"/>
        <item x="0"/>
        <item x="3"/>
        <item x="1"/>
        <item m="1" x="4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84">
    <i>
      <x/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/>
    </i>
    <i t="default" i="1">
      <x/>
    </i>
    <i t="default" i="2">
      <x/>
    </i>
    <i>
      <x v="1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 v="1"/>
    </i>
    <i t="default" i="1">
      <x v="1"/>
    </i>
    <i t="default" i="2">
      <x v="1"/>
    </i>
  </rowItems>
  <colItems count="1">
    <i/>
  </colItems>
  <dataFields count="3">
    <dataField name="Average of dshoot" fld="6" subtotal="average" baseField="0" baseItem="0"/>
    <dataField name="Average of droot" fld="7" subtotal="average" baseField="0" baseItem="0"/>
    <dataField name="Average of drsratio" fld="9" subtotal="average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missingCaption="NA" showMultipleLabel="0" showMemberPropertyTips="0" useAutoFormatting="1" rowGrandTotals="0" colGrandTotals="0" indent="0" compact="0" compactData="0" gridDropZones="1" multipleFieldFilters="0">
  <location ref="S2:W86" firstHeaderRow="1" firstDataRow="1" firstDataCol="4"/>
  <pivotFields count="10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6">
        <item x="2"/>
        <item x="0"/>
        <item x="3"/>
        <item x="1"/>
        <item m="1" x="4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84">
    <i>
      <x/>
      <x v="1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/>
    </i>
    <i t="default" i="1">
      <x/>
    </i>
    <i t="default" i="2">
      <x/>
    </i>
    <i>
      <x v="1"/>
      <x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2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 v="1"/>
    </i>
    <i t="default" i="1">
      <x v="1"/>
    </i>
    <i t="default" i="2">
      <x v="1"/>
    </i>
  </rowItems>
  <colItems count="1">
    <i/>
  </colItems>
  <dataFields count="3">
    <dataField name="Count of dshoot" fld="6" subtotal="count" baseField="0" baseItem="0"/>
    <dataField name="Count of droot" fld="7" subtotal="count" baseField="0" baseItem="0"/>
    <dataField name="Count of drsratio" fld="9" subtotal="count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Y2:AC42" firstHeaderRow="1" firstDataRow="1" firstDataCol="4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40">
    <i>
      <x/>
      <x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2"/>
    </i>
    <i t="default" r="1" i="1">
      <x v="2"/>
    </i>
    <i t="default">
      <x/>
    </i>
    <i t="default" i="1">
      <x/>
    </i>
    <i t="grand">
      <x/>
    </i>
    <i t="grand" i="1">
      <x/>
    </i>
  </rowItems>
  <colItems count="1">
    <i/>
  </colItems>
  <dataFields count="2">
    <dataField name="StdDev of totn" fld="7" subtotal="stdDev" baseField="0" baseItem="0"/>
    <dataField name="StdDev of totng" fld="9" subtotal="stdDev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M2:Q42" firstHeaderRow="1" firstDataRow="1" firstDataCol="4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40">
    <i>
      <x/>
      <x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2"/>
    </i>
    <i t="default" r="1" i="1">
      <x v="2"/>
    </i>
    <i t="default">
      <x/>
    </i>
    <i t="default" i="1">
      <x/>
    </i>
    <i t="grand">
      <x/>
    </i>
    <i t="grand" i="1">
      <x/>
    </i>
  </rowItems>
  <colItems count="1">
    <i/>
  </colItems>
  <dataFields count="2">
    <dataField name="Average of totn" fld="7" subtotal="average" baseField="0" baseItem="0"/>
    <dataField name="Average of totng" fld="9" subtotal="average" baseField="0" baseItem="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S2:W42" firstHeaderRow="1" firstDataRow="1" firstDataCol="4"/>
  <pivotFields count="1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4">
    <field x="0"/>
    <field x="1"/>
    <field x="3"/>
    <field x="-2"/>
  </rowFields>
  <rowItems count="40">
    <i>
      <x/>
      <x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/>
    </i>
    <i t="default" r="1" i="1">
      <x/>
    </i>
    <i r="1">
      <x v="1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r="2">
      <x v="1"/>
      <x/>
    </i>
    <i r="3" i="1">
      <x v="1"/>
    </i>
    <i r="2">
      <x v="2"/>
      <x/>
    </i>
    <i r="3" i="1">
      <x v="1"/>
    </i>
    <i r="2">
      <x v="3"/>
      <x/>
    </i>
    <i r="3" i="1">
      <x v="1"/>
    </i>
    <i r="2">
      <x v="4"/>
      <x/>
    </i>
    <i r="3" i="1">
      <x v="1"/>
    </i>
    <i t="default" r="1">
      <x v="2"/>
    </i>
    <i t="default" r="1" i="1">
      <x v="2"/>
    </i>
    <i t="default">
      <x/>
    </i>
    <i t="default" i="1">
      <x/>
    </i>
    <i t="grand">
      <x/>
    </i>
    <i t="grand" i="1">
      <x/>
    </i>
  </rowItems>
  <colItems count="1">
    <i/>
  </colItems>
  <dataFields count="2">
    <dataField name="Count of totn" fld="7" subtotal="count" baseField="0" baseItem="0"/>
    <dataField name="Count of totng" fld="9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pivotTable" Target="../pivotTables/pivotTable17.xml"/><Relationship Id="rId3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Relationship Id="rId2" Type="http://schemas.openxmlformats.org/officeDocument/2006/relationships/pivotTable" Target="../pivotTables/pivotTable20.xml"/><Relationship Id="rId3" Type="http://schemas.openxmlformats.org/officeDocument/2006/relationships/pivotTable" Target="../pivotTables/pivot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tabSelected="1" topLeftCell="I1" zoomScale="75" workbookViewId="0">
      <selection activeCell="V18" sqref="V18"/>
    </sheetView>
  </sheetViews>
  <sheetFormatPr baseColWidth="10" defaultRowHeight="15" x14ac:dyDescent="0"/>
  <cols>
    <col min="1" max="1" width="5.5703125" style="1" customWidth="1"/>
    <col min="2" max="4" width="10.7109375" style="1"/>
    <col min="5" max="5" width="6" style="1" customWidth="1"/>
    <col min="6" max="6" width="5.140625" style="1" customWidth="1"/>
    <col min="7" max="7" width="10.7109375" style="1"/>
    <col min="8" max="8" width="4" style="1" customWidth="1"/>
    <col min="9" max="9" width="4.28515625" style="1" customWidth="1"/>
    <col min="10" max="10" width="4" style="1" customWidth="1"/>
    <col min="11" max="11" width="7.7109375" style="1" customWidth="1"/>
    <col min="12" max="12" width="12" style="1" customWidth="1"/>
    <col min="13" max="13" width="3.85546875" style="1" customWidth="1"/>
    <col min="14" max="14" width="4.42578125" style="1" customWidth="1"/>
    <col min="15" max="15" width="4.28515625" style="1" customWidth="1"/>
    <col min="16" max="16" width="7.7109375" style="1" customWidth="1"/>
    <col min="17" max="18" width="4.85546875" style="1" customWidth="1"/>
    <col min="19" max="19" width="4.28515625" style="1" customWidth="1"/>
    <col min="20" max="20" width="3.85546875" style="1" customWidth="1"/>
    <col min="21" max="21" width="7.7109375" style="1" customWidth="1"/>
    <col min="22" max="23" width="12" style="1" customWidth="1"/>
    <col min="24" max="24" width="3.7109375" style="1" customWidth="1"/>
    <col min="25" max="25" width="5.140625" style="1" customWidth="1"/>
    <col min="26" max="26" width="6.140625" style="1" customWidth="1"/>
    <col min="27" max="27" width="5.42578125" style="1" bestFit="1" customWidth="1"/>
    <col min="28" max="16384" width="10.7109375" style="1"/>
  </cols>
  <sheetData>
    <row r="1" spans="1:39" s="2" customFormat="1">
      <c r="A1" s="2" t="s">
        <v>372</v>
      </c>
      <c r="B1" s="2" t="s">
        <v>373</v>
      </c>
      <c r="C1" s="2" t="s">
        <v>374</v>
      </c>
      <c r="D1" s="2" t="s">
        <v>375</v>
      </c>
      <c r="E1" s="2" t="s">
        <v>376</v>
      </c>
      <c r="F1" s="2" t="s">
        <v>377</v>
      </c>
      <c r="G1" s="2" t="s">
        <v>378</v>
      </c>
      <c r="J1" s="53" t="s">
        <v>591</v>
      </c>
      <c r="K1" s="40"/>
      <c r="L1" s="32"/>
      <c r="M1"/>
      <c r="N1"/>
      <c r="O1" s="53" t="s">
        <v>592</v>
      </c>
      <c r="P1" s="40"/>
      <c r="Q1" s="32"/>
      <c r="R1"/>
      <c r="T1" s="53" t="s">
        <v>593</v>
      </c>
      <c r="U1" s="40"/>
      <c r="V1" s="32"/>
      <c r="W1"/>
      <c r="AB1" s="2" t="s">
        <v>600</v>
      </c>
      <c r="AJ1" s="2" t="s">
        <v>599</v>
      </c>
    </row>
    <row r="2" spans="1:39">
      <c r="A2" s="1">
        <v>1</v>
      </c>
      <c r="B2" s="1">
        <v>44</v>
      </c>
      <c r="C2" s="3">
        <v>37895</v>
      </c>
      <c r="D2" s="1" t="s">
        <v>380</v>
      </c>
      <c r="E2" s="1" t="s">
        <v>401</v>
      </c>
      <c r="F2" s="1">
        <v>1</v>
      </c>
      <c r="G2" s="1">
        <v>51.415094339622648</v>
      </c>
      <c r="J2" s="53" t="s">
        <v>372</v>
      </c>
      <c r="K2" s="53" t="s">
        <v>225</v>
      </c>
      <c r="L2" s="32" t="s">
        <v>227</v>
      </c>
      <c r="M2"/>
      <c r="N2"/>
      <c r="O2" s="53" t="s">
        <v>372</v>
      </c>
      <c r="P2" s="53" t="s">
        <v>225</v>
      </c>
      <c r="Q2" s="32" t="s">
        <v>227</v>
      </c>
      <c r="R2"/>
      <c r="T2" s="53" t="s">
        <v>372</v>
      </c>
      <c r="U2" s="53" t="s">
        <v>225</v>
      </c>
      <c r="V2" s="32" t="s">
        <v>227</v>
      </c>
      <c r="W2"/>
      <c r="Y2" s="1" t="s">
        <v>594</v>
      </c>
      <c r="Z2" s="1" t="s">
        <v>595</v>
      </c>
      <c r="AA2" s="1" t="s">
        <v>596</v>
      </c>
      <c r="AB2" s="1" t="s">
        <v>598</v>
      </c>
      <c r="AC2" s="1" t="s">
        <v>602</v>
      </c>
      <c r="AD2" s="1" t="s">
        <v>604</v>
      </c>
      <c r="AE2" s="1" t="s">
        <v>455</v>
      </c>
      <c r="AG2" s="1" t="s">
        <v>372</v>
      </c>
      <c r="AH2" s="1" t="s">
        <v>225</v>
      </c>
      <c r="AI2" s="1" t="s">
        <v>226</v>
      </c>
      <c r="AJ2" s="1" t="s">
        <v>597</v>
      </c>
      <c r="AK2" s="1" t="s">
        <v>601</v>
      </c>
      <c r="AL2" s="1" t="s">
        <v>603</v>
      </c>
      <c r="AM2" s="1" t="s">
        <v>454</v>
      </c>
    </row>
    <row r="3" spans="1:39">
      <c r="A3" s="1">
        <v>1</v>
      </c>
      <c r="B3" s="1">
        <v>44</v>
      </c>
      <c r="C3" s="3">
        <v>37895</v>
      </c>
      <c r="D3" s="1" t="s">
        <v>380</v>
      </c>
      <c r="E3" s="1" t="s">
        <v>401</v>
      </c>
      <c r="F3" s="1">
        <v>2</v>
      </c>
      <c r="G3" s="1">
        <v>50.828729281767963</v>
      </c>
      <c r="J3" s="35">
        <v>2</v>
      </c>
      <c r="K3" s="35">
        <v>29</v>
      </c>
      <c r="L3" s="37">
        <v>39.159303538411955</v>
      </c>
      <c r="M3"/>
      <c r="N3"/>
      <c r="O3" s="35">
        <v>2</v>
      </c>
      <c r="P3" s="35">
        <v>29</v>
      </c>
      <c r="Q3" s="37">
        <v>15</v>
      </c>
      <c r="R3"/>
      <c r="T3" s="35">
        <v>2</v>
      </c>
      <c r="U3" s="35">
        <v>29</v>
      </c>
      <c r="V3" s="37">
        <v>20.093298287875683</v>
      </c>
      <c r="W3"/>
      <c r="Y3" s="1">
        <v>1</v>
      </c>
      <c r="Z3" s="1">
        <v>44</v>
      </c>
      <c r="AA3" s="1" t="s">
        <v>456</v>
      </c>
      <c r="AB3" s="1">
        <f>M3</f>
        <v>0</v>
      </c>
      <c r="AC3" s="1">
        <f>R3</f>
        <v>0</v>
      </c>
      <c r="AD3" s="1">
        <f>W3</f>
        <v>0</v>
      </c>
      <c r="AE3" s="1" t="e">
        <f>AD3/SQRT(AC3)</f>
        <v>#DIV/0!</v>
      </c>
    </row>
    <row r="4" spans="1:39">
      <c r="A4" s="1">
        <v>1</v>
      </c>
      <c r="B4" s="1">
        <v>44</v>
      </c>
      <c r="C4" s="3">
        <v>37895</v>
      </c>
      <c r="D4" s="1" t="s">
        <v>380</v>
      </c>
      <c r="E4" s="1" t="s">
        <v>401</v>
      </c>
      <c r="F4" s="1">
        <v>3</v>
      </c>
      <c r="G4" s="1">
        <v>53.191489361702125</v>
      </c>
      <c r="J4" s="38"/>
      <c r="K4" s="36">
        <v>64</v>
      </c>
      <c r="L4" s="39">
        <v>56.202533914459899</v>
      </c>
      <c r="M4"/>
      <c r="N4"/>
      <c r="O4" s="38"/>
      <c r="P4" s="36">
        <v>64</v>
      </c>
      <c r="Q4" s="39">
        <v>14</v>
      </c>
      <c r="R4"/>
      <c r="T4" s="38"/>
      <c r="U4" s="36">
        <v>64</v>
      </c>
      <c r="V4" s="39">
        <v>25.471731175496824</v>
      </c>
      <c r="W4"/>
      <c r="Y4" s="1">
        <v>1</v>
      </c>
      <c r="Z4" s="1">
        <v>44</v>
      </c>
      <c r="AA4" s="1" t="s">
        <v>457</v>
      </c>
      <c r="AB4" s="1">
        <f t="shared" ref="AB4:AB5" si="0">M4</f>
        <v>0</v>
      </c>
      <c r="AC4" s="1">
        <f t="shared" ref="AC4:AC5" si="1">R4</f>
        <v>0</v>
      </c>
      <c r="AD4" s="1">
        <f t="shared" ref="AD4:AD5" si="2">W4</f>
        <v>0</v>
      </c>
      <c r="AE4" s="1" t="e">
        <f t="shared" ref="AE4:AE5" si="3">AD4/SQRT(AC4)</f>
        <v>#DIV/0!</v>
      </c>
    </row>
    <row r="5" spans="1:39">
      <c r="A5" s="1">
        <v>1</v>
      </c>
      <c r="B5" s="1">
        <v>44</v>
      </c>
      <c r="C5" s="3">
        <v>37895</v>
      </c>
      <c r="D5" s="1" t="s">
        <v>380</v>
      </c>
      <c r="E5" s="1" t="s">
        <v>401</v>
      </c>
      <c r="F5" s="1">
        <v>4</v>
      </c>
      <c r="G5" s="1">
        <v>62.280701754385973</v>
      </c>
      <c r="J5" s="35" t="s">
        <v>359</v>
      </c>
      <c r="K5" s="40"/>
      <c r="L5" s="37">
        <v>47.387069926848895</v>
      </c>
      <c r="M5"/>
      <c r="N5"/>
      <c r="O5" s="35" t="s">
        <v>359</v>
      </c>
      <c r="P5" s="40"/>
      <c r="Q5" s="37">
        <v>29</v>
      </c>
      <c r="R5"/>
      <c r="T5" s="35" t="s">
        <v>359</v>
      </c>
      <c r="U5" s="40"/>
      <c r="V5" s="37">
        <v>24.046311592553117</v>
      </c>
      <c r="W5"/>
      <c r="Y5" s="1">
        <v>1</v>
      </c>
      <c r="Z5" s="1">
        <v>44</v>
      </c>
      <c r="AA5" s="1" t="s">
        <v>458</v>
      </c>
      <c r="AB5" s="1">
        <f t="shared" si="0"/>
        <v>0</v>
      </c>
      <c r="AC5" s="1">
        <f t="shared" si="1"/>
        <v>0</v>
      </c>
      <c r="AD5" s="1">
        <f t="shared" si="2"/>
        <v>0</v>
      </c>
      <c r="AE5" s="1" t="e">
        <f t="shared" si="3"/>
        <v>#DIV/0!</v>
      </c>
    </row>
    <row r="6" spans="1:39">
      <c r="A6" s="1">
        <v>1</v>
      </c>
      <c r="B6" s="1">
        <v>44</v>
      </c>
      <c r="C6" s="3">
        <v>37895</v>
      </c>
      <c r="D6" s="1" t="s">
        <v>381</v>
      </c>
      <c r="E6" s="1" t="s">
        <v>401</v>
      </c>
      <c r="F6" s="1">
        <v>1</v>
      </c>
      <c r="G6" s="1">
        <v>55.056179775280903</v>
      </c>
      <c r="J6" s="41" t="s">
        <v>360</v>
      </c>
      <c r="K6" s="42"/>
      <c r="L6" s="43">
        <v>47.387069926848895</v>
      </c>
      <c r="M6"/>
      <c r="N6"/>
      <c r="O6" s="41" t="s">
        <v>360</v>
      </c>
      <c r="P6" s="42"/>
      <c r="Q6" s="43">
        <v>29</v>
      </c>
      <c r="R6"/>
      <c r="T6" s="41" t="s">
        <v>360</v>
      </c>
      <c r="U6" s="42"/>
      <c r="V6" s="43">
        <v>24.046311592553117</v>
      </c>
      <c r="W6"/>
    </row>
    <row r="7" spans="1:39">
      <c r="A7" s="1">
        <v>1</v>
      </c>
      <c r="B7" s="1">
        <v>44</v>
      </c>
      <c r="C7" s="3">
        <v>37895</v>
      </c>
      <c r="D7" s="1" t="s">
        <v>381</v>
      </c>
      <c r="E7" s="1" t="s">
        <v>401</v>
      </c>
      <c r="F7" s="1">
        <v>2</v>
      </c>
      <c r="G7" s="1">
        <v>47.058823529411761</v>
      </c>
      <c r="J7"/>
      <c r="K7"/>
      <c r="L7"/>
      <c r="M7"/>
      <c r="N7"/>
      <c r="O7"/>
      <c r="P7"/>
      <c r="Q7"/>
      <c r="R7"/>
      <c r="T7"/>
      <c r="U7"/>
      <c r="V7"/>
      <c r="W7"/>
      <c r="Y7" s="1">
        <v>1</v>
      </c>
      <c r="Z7" s="1">
        <v>101</v>
      </c>
      <c r="AA7" s="1" t="s">
        <v>456</v>
      </c>
      <c r="AB7" s="1">
        <f t="shared" ref="AB7:AB22" si="4">M7</f>
        <v>0</v>
      </c>
      <c r="AC7" s="1">
        <f t="shared" ref="AC7:AC22" si="5">R7</f>
        <v>0</v>
      </c>
      <c r="AD7" s="1">
        <f t="shared" ref="AD7:AD22" si="6">W7</f>
        <v>0</v>
      </c>
      <c r="AE7" s="1" t="e">
        <f t="shared" ref="AE7:AE22" si="7">AD7/SQRT(AC7)</f>
        <v>#DIV/0!</v>
      </c>
    </row>
    <row r="8" spans="1:39">
      <c r="A8" s="1">
        <v>1</v>
      </c>
      <c r="B8" s="1">
        <v>44</v>
      </c>
      <c r="C8" s="3">
        <v>37895</v>
      </c>
      <c r="D8" s="1" t="s">
        <v>381</v>
      </c>
      <c r="E8" s="1" t="s">
        <v>401</v>
      </c>
      <c r="F8" s="1">
        <v>3</v>
      </c>
      <c r="G8" s="1">
        <v>42.231075697211153</v>
      </c>
      <c r="J8"/>
      <c r="K8"/>
      <c r="L8"/>
      <c r="M8"/>
      <c r="N8"/>
      <c r="O8"/>
      <c r="P8"/>
      <c r="Q8"/>
      <c r="R8"/>
      <c r="T8"/>
      <c r="U8"/>
      <c r="V8"/>
      <c r="W8"/>
      <c r="Y8" s="1">
        <v>1</v>
      </c>
      <c r="Z8" s="1">
        <v>101</v>
      </c>
      <c r="AA8" s="1" t="s">
        <v>457</v>
      </c>
      <c r="AB8" s="1">
        <f t="shared" si="4"/>
        <v>0</v>
      </c>
      <c r="AC8" s="1">
        <f t="shared" si="5"/>
        <v>0</v>
      </c>
      <c r="AD8" s="1">
        <f t="shared" si="6"/>
        <v>0</v>
      </c>
      <c r="AE8" s="1" t="e">
        <f t="shared" si="7"/>
        <v>#DIV/0!</v>
      </c>
    </row>
    <row r="9" spans="1:39">
      <c r="A9" s="1">
        <v>1</v>
      </c>
      <c r="B9" s="1">
        <v>44</v>
      </c>
      <c r="C9" s="3">
        <v>37895</v>
      </c>
      <c r="D9" s="1" t="s">
        <v>381</v>
      </c>
      <c r="E9" s="1" t="s">
        <v>401</v>
      </c>
      <c r="F9" s="1">
        <v>4</v>
      </c>
      <c r="G9" s="1">
        <v>46.405228758169933</v>
      </c>
      <c r="J9"/>
      <c r="K9"/>
      <c r="L9"/>
      <c r="M9"/>
      <c r="N9"/>
      <c r="O9"/>
      <c r="P9"/>
      <c r="Q9"/>
      <c r="R9"/>
      <c r="T9"/>
      <c r="U9"/>
      <c r="V9"/>
      <c r="W9"/>
      <c r="Y9" s="1">
        <v>1</v>
      </c>
      <c r="Z9" s="1">
        <v>101</v>
      </c>
      <c r="AA9" s="1" t="s">
        <v>458</v>
      </c>
      <c r="AB9" s="1">
        <f t="shared" si="4"/>
        <v>0</v>
      </c>
      <c r="AC9" s="1">
        <f t="shared" si="5"/>
        <v>0</v>
      </c>
      <c r="AD9" s="1">
        <f t="shared" si="6"/>
        <v>0</v>
      </c>
      <c r="AE9" s="1" t="e">
        <f t="shared" si="7"/>
        <v>#DIV/0!</v>
      </c>
    </row>
    <row r="10" spans="1:39">
      <c r="A10" s="1">
        <v>1</v>
      </c>
      <c r="B10" s="1">
        <v>44</v>
      </c>
      <c r="C10" s="3">
        <v>37895</v>
      </c>
      <c r="D10" s="1" t="s">
        <v>383</v>
      </c>
      <c r="E10" s="1" t="s">
        <v>401</v>
      </c>
      <c r="F10" s="1">
        <v>1</v>
      </c>
      <c r="G10" s="1">
        <v>41.501976284584977</v>
      </c>
      <c r="J10"/>
      <c r="K10"/>
      <c r="L10"/>
      <c r="M10"/>
      <c r="N10"/>
      <c r="O10"/>
      <c r="P10"/>
      <c r="Q10"/>
      <c r="R10"/>
      <c r="T10"/>
      <c r="U10"/>
      <c r="V10"/>
      <c r="W10"/>
    </row>
    <row r="11" spans="1:39">
      <c r="A11" s="1">
        <v>1</v>
      </c>
      <c r="B11" s="1">
        <v>44</v>
      </c>
      <c r="C11" s="3">
        <v>37895</v>
      </c>
      <c r="D11" s="1" t="s">
        <v>383</v>
      </c>
      <c r="E11" s="1" t="s">
        <v>401</v>
      </c>
      <c r="F11" s="1">
        <v>2</v>
      </c>
      <c r="G11" s="1">
        <v>38.493723849372387</v>
      </c>
      <c r="J11"/>
      <c r="K11"/>
      <c r="L11"/>
      <c r="M11"/>
      <c r="N11"/>
      <c r="O11"/>
      <c r="P11"/>
      <c r="Q11"/>
      <c r="R11"/>
      <c r="T11" t="s">
        <v>372</v>
      </c>
      <c r="U11" t="s">
        <v>225</v>
      </c>
      <c r="V11" t="s">
        <v>454</v>
      </c>
      <c r="W11"/>
    </row>
    <row r="12" spans="1:39">
      <c r="A12" s="1">
        <v>1</v>
      </c>
      <c r="B12" s="1">
        <v>44</v>
      </c>
      <c r="C12" s="3">
        <v>37895</v>
      </c>
      <c r="D12" s="1" t="s">
        <v>383</v>
      </c>
      <c r="E12" s="1" t="s">
        <v>401</v>
      </c>
      <c r="F12" s="1">
        <v>3</v>
      </c>
      <c r="G12" s="1">
        <v>27.173913043478258</v>
      </c>
      <c r="J12"/>
      <c r="K12"/>
      <c r="L12"/>
      <c r="M12"/>
      <c r="N12"/>
      <c r="O12"/>
      <c r="P12"/>
      <c r="Q12"/>
      <c r="R12"/>
      <c r="T12">
        <v>2</v>
      </c>
      <c r="U12">
        <v>29</v>
      </c>
      <c r="V12">
        <f>V3/SQRT(Q3)</f>
        <v>5.1880673092880345</v>
      </c>
      <c r="W12"/>
      <c r="Y12" s="1">
        <v>2</v>
      </c>
      <c r="Z12" s="1">
        <v>29</v>
      </c>
      <c r="AA12" s="1" t="s">
        <v>459</v>
      </c>
      <c r="AB12" s="1">
        <f t="shared" si="4"/>
        <v>0</v>
      </c>
      <c r="AC12" s="1">
        <f t="shared" si="5"/>
        <v>0</v>
      </c>
      <c r="AD12" s="1">
        <f t="shared" si="6"/>
        <v>0</v>
      </c>
      <c r="AE12" s="1" t="e">
        <f t="shared" si="7"/>
        <v>#DIV/0!</v>
      </c>
      <c r="AG12" s="1">
        <v>2</v>
      </c>
      <c r="AH12" s="1">
        <v>29</v>
      </c>
      <c r="AI12" s="1" t="s">
        <v>228</v>
      </c>
      <c r="AJ12" s="1">
        <v>36.6306923000312</v>
      </c>
      <c r="AK12" s="1">
        <v>3</v>
      </c>
      <c r="AL12" s="1">
        <v>10.838397771398633</v>
      </c>
      <c r="AM12" s="1">
        <v>6.2575518709012412</v>
      </c>
    </row>
    <row r="13" spans="1:39">
      <c r="A13" s="1">
        <v>1</v>
      </c>
      <c r="B13" s="1">
        <v>44</v>
      </c>
      <c r="C13" s="3">
        <v>37895</v>
      </c>
      <c r="D13" s="1" t="s">
        <v>383</v>
      </c>
      <c r="E13" s="1" t="s">
        <v>401</v>
      </c>
      <c r="F13" s="1">
        <v>4</v>
      </c>
      <c r="G13" s="1">
        <v>26.315789473684209</v>
      </c>
      <c r="J13"/>
      <c r="K13"/>
      <c r="L13"/>
      <c r="M13"/>
      <c r="N13"/>
      <c r="O13"/>
      <c r="P13"/>
      <c r="Q13"/>
      <c r="R13"/>
      <c r="T13">
        <v>2</v>
      </c>
      <c r="U13">
        <v>64</v>
      </c>
      <c r="V13">
        <f>V4/SQRT(Q4)</f>
        <v>6.8076065076226984</v>
      </c>
      <c r="W13"/>
      <c r="Y13" s="1">
        <v>2</v>
      </c>
      <c r="Z13" s="1">
        <v>29</v>
      </c>
      <c r="AA13" s="1" t="s">
        <v>457</v>
      </c>
      <c r="AB13" s="1">
        <f t="shared" si="4"/>
        <v>0</v>
      </c>
      <c r="AC13" s="1">
        <f t="shared" si="5"/>
        <v>0</v>
      </c>
      <c r="AD13" s="1">
        <f t="shared" si="6"/>
        <v>0</v>
      </c>
      <c r="AE13" s="1" t="e">
        <f t="shared" si="7"/>
        <v>#DIV/0!</v>
      </c>
      <c r="AG13" s="1">
        <v>2</v>
      </c>
      <c r="AH13" s="1">
        <v>29</v>
      </c>
      <c r="AI13" s="1" t="s">
        <v>82</v>
      </c>
      <c r="AJ13" s="1">
        <v>45.552987811238701</v>
      </c>
      <c r="AK13" s="1">
        <v>3</v>
      </c>
      <c r="AL13" s="1">
        <v>4.1255487514046214</v>
      </c>
      <c r="AM13" s="1">
        <v>2.3818866821783828</v>
      </c>
    </row>
    <row r="14" spans="1:39">
      <c r="A14" s="1">
        <v>1</v>
      </c>
      <c r="B14" s="1">
        <v>101</v>
      </c>
      <c r="C14" s="4">
        <v>37952</v>
      </c>
      <c r="D14" s="1" t="s">
        <v>380</v>
      </c>
      <c r="E14" s="1" t="s">
        <v>386</v>
      </c>
      <c r="F14" s="1">
        <v>1</v>
      </c>
      <c r="G14" s="1">
        <v>56.46766169154229</v>
      </c>
      <c r="J14"/>
      <c r="K14"/>
      <c r="L14"/>
      <c r="M14"/>
      <c r="N14"/>
      <c r="O14"/>
      <c r="P14"/>
      <c r="Q14"/>
      <c r="R14"/>
      <c r="T14"/>
      <c r="U14"/>
      <c r="V14"/>
      <c r="W14"/>
      <c r="Y14" s="1">
        <v>2</v>
      </c>
      <c r="Z14" s="1">
        <v>29</v>
      </c>
      <c r="AA14" s="1" t="s">
        <v>632</v>
      </c>
      <c r="AB14" s="1">
        <f t="shared" si="4"/>
        <v>0</v>
      </c>
      <c r="AC14" s="1">
        <f t="shared" si="5"/>
        <v>0</v>
      </c>
      <c r="AD14" s="1">
        <f t="shared" si="6"/>
        <v>0</v>
      </c>
      <c r="AE14" s="1" t="e">
        <f t="shared" si="7"/>
        <v>#DIV/0!</v>
      </c>
      <c r="AG14" s="1">
        <v>2</v>
      </c>
      <c r="AH14" s="1">
        <v>29</v>
      </c>
      <c r="AI14" s="1" t="s">
        <v>229</v>
      </c>
      <c r="AJ14" s="1">
        <v>56.43104571463266</v>
      </c>
      <c r="AK14" s="1">
        <v>3</v>
      </c>
      <c r="AL14" s="1">
        <v>1.0224441733503027</v>
      </c>
      <c r="AM14" s="1">
        <v>0.59030841871516171</v>
      </c>
    </row>
    <row r="15" spans="1:39">
      <c r="A15" s="1">
        <v>1</v>
      </c>
      <c r="B15" s="1">
        <v>101</v>
      </c>
      <c r="C15" s="4">
        <v>37952</v>
      </c>
      <c r="D15" s="1" t="s">
        <v>387</v>
      </c>
      <c r="E15" s="1" t="s">
        <v>388</v>
      </c>
      <c r="F15" s="1">
        <v>2</v>
      </c>
      <c r="G15" s="1">
        <v>71.403508771929822</v>
      </c>
      <c r="J15"/>
      <c r="K15"/>
      <c r="L15"/>
      <c r="M15"/>
      <c r="N15"/>
      <c r="O15"/>
      <c r="P15"/>
      <c r="Q15"/>
      <c r="R15"/>
      <c r="T15"/>
      <c r="U15"/>
      <c r="V15"/>
      <c r="W15"/>
      <c r="Y15" s="1">
        <v>2</v>
      </c>
      <c r="Z15" s="1">
        <v>29</v>
      </c>
      <c r="AA15" s="1" t="s">
        <v>633</v>
      </c>
      <c r="AB15" s="1">
        <f t="shared" si="4"/>
        <v>0</v>
      </c>
      <c r="AC15" s="1">
        <f t="shared" si="5"/>
        <v>0</v>
      </c>
      <c r="AD15" s="1">
        <f t="shared" si="6"/>
        <v>0</v>
      </c>
      <c r="AE15" s="1" t="e">
        <f t="shared" si="7"/>
        <v>#DIV/0!</v>
      </c>
      <c r="AG15" s="1">
        <v>2</v>
      </c>
      <c r="AH15" s="1">
        <v>29</v>
      </c>
      <c r="AI15" s="1" t="s">
        <v>83</v>
      </c>
      <c r="AJ15" s="1">
        <v>3.869430066026732</v>
      </c>
      <c r="AK15" s="1">
        <v>3</v>
      </c>
      <c r="AL15" s="1">
        <v>1.82047250919092</v>
      </c>
      <c r="AM15" s="1">
        <v>1.0510502932336911</v>
      </c>
    </row>
    <row r="16" spans="1:39">
      <c r="A16" s="1">
        <v>1</v>
      </c>
      <c r="B16" s="1">
        <v>101</v>
      </c>
      <c r="C16" s="4">
        <v>37952</v>
      </c>
      <c r="D16" s="1" t="s">
        <v>387</v>
      </c>
      <c r="E16" s="1" t="s">
        <v>388</v>
      </c>
      <c r="F16" s="1">
        <v>3</v>
      </c>
      <c r="G16" s="1">
        <v>70.036101083032491</v>
      </c>
      <c r="J16"/>
      <c r="K16"/>
      <c r="L16"/>
      <c r="M16"/>
      <c r="O16"/>
      <c r="P16"/>
      <c r="Q16"/>
      <c r="R16"/>
      <c r="T16"/>
      <c r="U16"/>
      <c r="V16"/>
      <c r="W16"/>
      <c r="Y16" s="1">
        <v>2</v>
      </c>
      <c r="Z16" s="1">
        <v>29</v>
      </c>
      <c r="AA16" s="1" t="s">
        <v>506</v>
      </c>
      <c r="AB16" s="1">
        <f t="shared" si="4"/>
        <v>0</v>
      </c>
      <c r="AC16" s="1">
        <f t="shared" si="5"/>
        <v>0</v>
      </c>
      <c r="AD16" s="1">
        <f t="shared" si="6"/>
        <v>0</v>
      </c>
      <c r="AE16" s="1" t="e">
        <f t="shared" si="7"/>
        <v>#DIV/0!</v>
      </c>
      <c r="AG16" s="1">
        <v>2</v>
      </c>
      <c r="AH16" s="1">
        <v>29</v>
      </c>
      <c r="AI16" s="1" t="s">
        <v>230</v>
      </c>
      <c r="AJ16" s="1">
        <v>53.31236180013051</v>
      </c>
      <c r="AK16" s="1">
        <v>3</v>
      </c>
      <c r="AL16" s="1">
        <v>0.65448686192652594</v>
      </c>
      <c r="AM16" s="1">
        <v>0.37786816591435318</v>
      </c>
    </row>
    <row r="17" spans="1:39">
      <c r="A17" s="1">
        <v>1</v>
      </c>
      <c r="B17" s="1">
        <v>101</v>
      </c>
      <c r="C17" s="4">
        <v>37952</v>
      </c>
      <c r="D17" s="1" t="s">
        <v>387</v>
      </c>
      <c r="E17" s="1" t="s">
        <v>388</v>
      </c>
      <c r="F17" s="1">
        <v>4</v>
      </c>
      <c r="G17" s="1">
        <v>66.804979253112023</v>
      </c>
      <c r="J17"/>
      <c r="K17"/>
      <c r="L17"/>
      <c r="M17"/>
      <c r="O17"/>
      <c r="P17"/>
      <c r="Q17"/>
      <c r="R17"/>
      <c r="T17"/>
      <c r="U17"/>
      <c r="V17"/>
      <c r="W17"/>
    </row>
    <row r="18" spans="1:39">
      <c r="A18" s="1">
        <v>1</v>
      </c>
      <c r="B18" s="1">
        <v>101</v>
      </c>
      <c r="C18" s="4">
        <v>37952</v>
      </c>
      <c r="D18" s="1" t="s">
        <v>387</v>
      </c>
      <c r="E18" s="1" t="s">
        <v>390</v>
      </c>
      <c r="F18" s="1">
        <v>1</v>
      </c>
      <c r="G18" s="1">
        <v>61.128526645768019</v>
      </c>
      <c r="J18"/>
      <c r="K18"/>
      <c r="L18"/>
      <c r="M18"/>
      <c r="O18"/>
      <c r="P18"/>
      <c r="Q18"/>
      <c r="R18"/>
      <c r="T18"/>
      <c r="U18"/>
      <c r="V18"/>
      <c r="W18"/>
      <c r="Y18" s="1">
        <v>2</v>
      </c>
      <c r="Z18" s="1">
        <v>64</v>
      </c>
      <c r="AA18" s="1" t="s">
        <v>459</v>
      </c>
      <c r="AB18" s="1">
        <f t="shared" si="4"/>
        <v>0</v>
      </c>
      <c r="AC18" s="1">
        <f t="shared" si="5"/>
        <v>0</v>
      </c>
      <c r="AD18" s="1">
        <f t="shared" si="6"/>
        <v>0</v>
      </c>
      <c r="AE18" s="1" t="e">
        <f t="shared" si="7"/>
        <v>#DIV/0!</v>
      </c>
      <c r="AG18" s="1">
        <v>2</v>
      </c>
      <c r="AH18" s="1">
        <v>64</v>
      </c>
      <c r="AI18" s="1" t="s">
        <v>228</v>
      </c>
      <c r="AJ18" s="1">
        <v>66.380354520829684</v>
      </c>
      <c r="AK18" s="1">
        <v>3</v>
      </c>
      <c r="AL18" s="1">
        <v>6.1823573720909835</v>
      </c>
      <c r="AM18" s="1">
        <v>3.5693856930031966</v>
      </c>
    </row>
    <row r="19" spans="1:39">
      <c r="A19" s="1">
        <v>1</v>
      </c>
      <c r="B19" s="1">
        <v>101</v>
      </c>
      <c r="C19" s="4">
        <v>37952</v>
      </c>
      <c r="D19" s="1" t="s">
        <v>391</v>
      </c>
      <c r="E19" s="1" t="s">
        <v>392</v>
      </c>
      <c r="F19" s="1">
        <v>2</v>
      </c>
      <c r="G19" s="1">
        <v>67.192429022082024</v>
      </c>
      <c r="J19"/>
      <c r="K19"/>
      <c r="L19"/>
      <c r="M19"/>
      <c r="O19"/>
      <c r="P19"/>
      <c r="Q19"/>
      <c r="R19"/>
      <c r="T19"/>
      <c r="U19"/>
      <c r="V19"/>
      <c r="W19"/>
      <c r="Y19" s="1">
        <v>2</v>
      </c>
      <c r="Z19" s="1">
        <v>64</v>
      </c>
      <c r="AA19" s="1" t="s">
        <v>457</v>
      </c>
      <c r="AB19" s="1">
        <f t="shared" si="4"/>
        <v>0</v>
      </c>
      <c r="AC19" s="1">
        <f t="shared" si="5"/>
        <v>0</v>
      </c>
      <c r="AD19" s="1">
        <f t="shared" si="6"/>
        <v>0</v>
      </c>
      <c r="AE19" s="1" t="e">
        <f t="shared" si="7"/>
        <v>#DIV/0!</v>
      </c>
      <c r="AG19" s="1">
        <v>2</v>
      </c>
      <c r="AH19" s="1">
        <v>64</v>
      </c>
      <c r="AI19" s="1" t="s">
        <v>82</v>
      </c>
      <c r="AJ19" s="1">
        <v>68.746199517191883</v>
      </c>
      <c r="AK19" s="1">
        <v>3</v>
      </c>
      <c r="AL19" s="1">
        <v>7.2217658310255759</v>
      </c>
      <c r="AM19" s="1">
        <v>4.1694884465670583</v>
      </c>
    </row>
    <row r="20" spans="1:39">
      <c r="A20" s="1">
        <v>1</v>
      </c>
      <c r="B20" s="1">
        <v>101</v>
      </c>
      <c r="C20" s="4">
        <v>37952</v>
      </c>
      <c r="D20" s="1" t="s">
        <v>391</v>
      </c>
      <c r="E20" s="1" t="s">
        <v>393</v>
      </c>
      <c r="F20" s="1">
        <v>3</v>
      </c>
      <c r="G20" s="1">
        <v>59.22330097087378</v>
      </c>
      <c r="J20"/>
      <c r="K20"/>
      <c r="L20"/>
      <c r="M20"/>
      <c r="O20"/>
      <c r="P20"/>
      <c r="Q20"/>
      <c r="R20"/>
      <c r="T20"/>
      <c r="U20"/>
      <c r="V20"/>
      <c r="W20"/>
      <c r="Y20" s="1">
        <v>2</v>
      </c>
      <c r="Z20" s="1">
        <v>64</v>
      </c>
      <c r="AA20" s="1" t="s">
        <v>632</v>
      </c>
      <c r="AB20" s="1">
        <f t="shared" si="4"/>
        <v>0</v>
      </c>
      <c r="AC20" s="1">
        <f t="shared" si="5"/>
        <v>0</v>
      </c>
      <c r="AD20" s="1">
        <f t="shared" si="6"/>
        <v>0</v>
      </c>
      <c r="AE20" s="1" t="e">
        <f t="shared" si="7"/>
        <v>#DIV/0!</v>
      </c>
      <c r="AG20" s="1">
        <v>2</v>
      </c>
      <c r="AH20" s="1">
        <v>64</v>
      </c>
      <c r="AI20" s="1" t="s">
        <v>229</v>
      </c>
      <c r="AJ20" s="1">
        <v>71.178950746965455</v>
      </c>
      <c r="AK20" s="1">
        <v>3</v>
      </c>
      <c r="AL20" s="1">
        <v>2.0896718337632998</v>
      </c>
      <c r="AM20" s="1">
        <v>1.2064725957412201</v>
      </c>
    </row>
    <row r="21" spans="1:39">
      <c r="A21" s="1">
        <v>1</v>
      </c>
      <c r="B21" s="1">
        <v>101</v>
      </c>
      <c r="C21" s="4">
        <v>37952</v>
      </c>
      <c r="D21" s="1" t="s">
        <v>387</v>
      </c>
      <c r="E21" s="1" t="s">
        <v>393</v>
      </c>
      <c r="F21" s="1">
        <v>4</v>
      </c>
      <c r="G21" s="1">
        <v>68.370607028753994</v>
      </c>
      <c r="J21"/>
      <c r="K21"/>
      <c r="L21"/>
      <c r="M21"/>
      <c r="O21"/>
      <c r="P21"/>
      <c r="Q21"/>
      <c r="R21"/>
      <c r="T21"/>
      <c r="U21"/>
      <c r="V21"/>
      <c r="W21"/>
      <c r="Y21" s="1">
        <v>2</v>
      </c>
      <c r="Z21" s="1">
        <v>64</v>
      </c>
      <c r="AA21" s="1" t="s">
        <v>633</v>
      </c>
      <c r="AB21" s="1">
        <f t="shared" si="4"/>
        <v>0</v>
      </c>
      <c r="AC21" s="1">
        <f t="shared" si="5"/>
        <v>0</v>
      </c>
      <c r="AD21" s="1">
        <f t="shared" si="6"/>
        <v>0</v>
      </c>
      <c r="AE21" s="1" t="e">
        <f t="shared" si="7"/>
        <v>#DIV/0!</v>
      </c>
      <c r="AG21" s="1">
        <v>2</v>
      </c>
      <c r="AH21" s="1">
        <v>64</v>
      </c>
      <c r="AI21" s="1" t="s">
        <v>83</v>
      </c>
      <c r="AJ21" s="1">
        <v>11.257626732052232</v>
      </c>
      <c r="AK21" s="1">
        <v>3</v>
      </c>
      <c r="AL21" s="1">
        <v>2.6264698591351623</v>
      </c>
      <c r="AM21" s="1">
        <v>1.5163930801901244</v>
      </c>
    </row>
    <row r="22" spans="1:39">
      <c r="A22" s="1">
        <v>1</v>
      </c>
      <c r="B22" s="1">
        <v>101</v>
      </c>
      <c r="C22" s="4">
        <v>37952</v>
      </c>
      <c r="D22" s="1" t="s">
        <v>387</v>
      </c>
      <c r="E22" s="1" t="s">
        <v>394</v>
      </c>
      <c r="F22" s="1">
        <v>1</v>
      </c>
      <c r="G22" s="1">
        <v>65.541490857946556</v>
      </c>
      <c r="J22"/>
      <c r="K22"/>
      <c r="L22"/>
      <c r="M22"/>
      <c r="O22"/>
      <c r="P22"/>
      <c r="Q22"/>
      <c r="R22"/>
      <c r="T22"/>
      <c r="U22"/>
      <c r="V22"/>
      <c r="W22"/>
      <c r="Y22" s="1">
        <v>2</v>
      </c>
      <c r="Z22" s="1">
        <v>64</v>
      </c>
      <c r="AA22" s="1" t="s">
        <v>506</v>
      </c>
      <c r="AB22" s="1">
        <f t="shared" si="4"/>
        <v>0</v>
      </c>
      <c r="AC22" s="1">
        <f t="shared" si="5"/>
        <v>0</v>
      </c>
      <c r="AD22" s="1">
        <f t="shared" si="6"/>
        <v>0</v>
      </c>
      <c r="AE22" s="1" t="e">
        <f t="shared" si="7"/>
        <v>#DIV/0!</v>
      </c>
      <c r="AG22" s="1">
        <v>2</v>
      </c>
      <c r="AH22" s="1">
        <v>64</v>
      </c>
      <c r="AI22" s="1" t="s">
        <v>230</v>
      </c>
      <c r="AJ22" s="1">
        <v>67.073040125660427</v>
      </c>
      <c r="AK22" s="1">
        <v>2</v>
      </c>
      <c r="AL22" s="1">
        <v>21.888201126904747</v>
      </c>
      <c r="AM22" s="1">
        <v>15.477295444809377</v>
      </c>
    </row>
    <row r="23" spans="1:39">
      <c r="A23" s="1">
        <v>1</v>
      </c>
      <c r="B23" s="1">
        <v>101</v>
      </c>
      <c r="C23" s="4">
        <v>37952</v>
      </c>
      <c r="D23" s="1" t="s">
        <v>387</v>
      </c>
      <c r="E23" s="1" t="s">
        <v>394</v>
      </c>
      <c r="F23" s="1">
        <v>2</v>
      </c>
      <c r="G23" s="1">
        <v>74.400000000000006</v>
      </c>
      <c r="J23"/>
      <c r="K23"/>
      <c r="L23"/>
      <c r="M23"/>
      <c r="O23"/>
      <c r="P23"/>
      <c r="Q23"/>
      <c r="R23"/>
      <c r="T23"/>
      <c r="U23"/>
      <c r="V23"/>
      <c r="W23"/>
    </row>
    <row r="24" spans="1:39">
      <c r="A24" s="1">
        <v>1</v>
      </c>
      <c r="B24" s="1">
        <v>101</v>
      </c>
      <c r="C24" s="4">
        <v>37952</v>
      </c>
      <c r="D24" s="1" t="s">
        <v>387</v>
      </c>
      <c r="E24" s="1" t="s">
        <v>394</v>
      </c>
      <c r="F24" s="1">
        <v>3</v>
      </c>
      <c r="G24" s="1">
        <v>60.730593607305941</v>
      </c>
      <c r="J24"/>
      <c r="K24"/>
      <c r="L24"/>
      <c r="M24"/>
      <c r="O24"/>
      <c r="P24"/>
      <c r="Q24"/>
      <c r="R24"/>
      <c r="T24"/>
      <c r="U24"/>
      <c r="V24"/>
      <c r="W24"/>
    </row>
    <row r="25" spans="1:39">
      <c r="A25" s="1">
        <v>1</v>
      </c>
      <c r="B25" s="1">
        <v>101</v>
      </c>
      <c r="C25" s="4">
        <v>37952</v>
      </c>
      <c r="D25" s="1" t="s">
        <v>387</v>
      </c>
      <c r="E25" s="1" t="s">
        <v>394</v>
      </c>
      <c r="F25" s="1">
        <v>4</v>
      </c>
      <c r="G25" s="1">
        <v>61.926605504587151</v>
      </c>
      <c r="J25"/>
      <c r="K25"/>
      <c r="L25"/>
      <c r="M25"/>
      <c r="O25"/>
      <c r="P25"/>
      <c r="Q25"/>
      <c r="R25"/>
      <c r="T25"/>
      <c r="U25"/>
      <c r="V25"/>
      <c r="W25"/>
    </row>
    <row r="26" spans="1:39">
      <c r="A26" s="1">
        <v>1</v>
      </c>
      <c r="B26" s="1">
        <v>101</v>
      </c>
      <c r="C26" s="4">
        <v>37952</v>
      </c>
      <c r="D26" s="1" t="s">
        <v>395</v>
      </c>
      <c r="E26" s="1" t="s">
        <v>388</v>
      </c>
      <c r="F26" s="1">
        <v>1</v>
      </c>
      <c r="G26" s="1">
        <v>60.380622837370247</v>
      </c>
    </row>
    <row r="27" spans="1:39">
      <c r="A27" s="1">
        <v>1</v>
      </c>
      <c r="B27" s="1">
        <v>101</v>
      </c>
      <c r="C27" s="4">
        <v>37952</v>
      </c>
      <c r="D27" s="1" t="s">
        <v>381</v>
      </c>
      <c r="E27" s="1" t="s">
        <v>388</v>
      </c>
      <c r="F27" s="1">
        <v>2</v>
      </c>
      <c r="G27" s="1">
        <v>65.194346289752644</v>
      </c>
    </row>
    <row r="28" spans="1:39">
      <c r="A28" s="1">
        <v>1</v>
      </c>
      <c r="B28" s="1">
        <v>101</v>
      </c>
      <c r="C28" s="4">
        <v>37952</v>
      </c>
      <c r="D28" s="1" t="s">
        <v>381</v>
      </c>
      <c r="E28" s="1" t="s">
        <v>388</v>
      </c>
      <c r="F28" s="1">
        <v>3</v>
      </c>
      <c r="G28" s="1">
        <v>55.752212389380531</v>
      </c>
    </row>
    <row r="29" spans="1:39">
      <c r="A29" s="1">
        <v>1</v>
      </c>
      <c r="B29" s="1">
        <v>101</v>
      </c>
      <c r="C29" s="4">
        <v>37952</v>
      </c>
      <c r="D29" s="1" t="s">
        <v>395</v>
      </c>
      <c r="E29" s="1" t="s">
        <v>388</v>
      </c>
      <c r="F29" s="1">
        <v>4</v>
      </c>
      <c r="G29" s="1">
        <v>68.674698795180717</v>
      </c>
    </row>
    <row r="30" spans="1:39">
      <c r="A30" s="1">
        <v>1</v>
      </c>
      <c r="B30" s="1">
        <v>101</v>
      </c>
      <c r="C30" s="4">
        <v>37952</v>
      </c>
      <c r="D30" s="1" t="s">
        <v>395</v>
      </c>
      <c r="E30" s="1" t="s">
        <v>392</v>
      </c>
      <c r="F30" s="1">
        <v>1</v>
      </c>
      <c r="G30" s="1">
        <v>65.238095238095241</v>
      </c>
    </row>
    <row r="31" spans="1:39">
      <c r="A31" s="1">
        <v>1</v>
      </c>
      <c r="B31" s="1">
        <v>101</v>
      </c>
      <c r="C31" s="4">
        <v>37952</v>
      </c>
      <c r="D31" s="1" t="s">
        <v>395</v>
      </c>
      <c r="E31" s="1" t="s">
        <v>392</v>
      </c>
      <c r="F31" s="1">
        <v>2</v>
      </c>
      <c r="G31" s="1">
        <v>69.53125</v>
      </c>
    </row>
    <row r="32" spans="1:39">
      <c r="A32" s="1">
        <v>1</v>
      </c>
      <c r="B32" s="1">
        <v>101</v>
      </c>
      <c r="C32" s="4">
        <v>37952</v>
      </c>
      <c r="D32" s="1" t="s">
        <v>395</v>
      </c>
      <c r="E32" s="1" t="s">
        <v>392</v>
      </c>
      <c r="F32" s="1">
        <v>3</v>
      </c>
      <c r="G32" s="1">
        <v>65.781710914454266</v>
      </c>
    </row>
    <row r="33" spans="1:7">
      <c r="A33" s="1">
        <v>1</v>
      </c>
      <c r="B33" s="1">
        <v>101</v>
      </c>
      <c r="C33" s="4">
        <v>37952</v>
      </c>
      <c r="D33" s="1" t="s">
        <v>395</v>
      </c>
      <c r="E33" s="1" t="s">
        <v>392</v>
      </c>
      <c r="F33" s="1">
        <v>4</v>
      </c>
      <c r="G33" s="1">
        <v>62.695924764890286</v>
      </c>
    </row>
    <row r="34" spans="1:7">
      <c r="A34" s="1">
        <v>1</v>
      </c>
      <c r="B34" s="1">
        <v>101</v>
      </c>
      <c r="C34" s="4">
        <v>37952</v>
      </c>
      <c r="D34" s="1" t="s">
        <v>395</v>
      </c>
      <c r="E34" s="1" t="s">
        <v>394</v>
      </c>
      <c r="F34" s="1">
        <v>1</v>
      </c>
      <c r="G34" s="1">
        <v>68.478260869565219</v>
      </c>
    </row>
    <row r="35" spans="1:7">
      <c r="A35" s="1">
        <v>1</v>
      </c>
      <c r="B35" s="1">
        <v>101</v>
      </c>
      <c r="C35" s="4">
        <v>37952</v>
      </c>
      <c r="D35" s="1" t="s">
        <v>395</v>
      </c>
      <c r="E35" s="1" t="s">
        <v>394</v>
      </c>
      <c r="F35" s="1">
        <v>2</v>
      </c>
      <c r="G35" s="1">
        <v>70.434782608695656</v>
      </c>
    </row>
    <row r="36" spans="1:7">
      <c r="A36" s="1">
        <v>1</v>
      </c>
      <c r="B36" s="1">
        <v>101</v>
      </c>
      <c r="C36" s="4">
        <v>37952</v>
      </c>
      <c r="D36" s="1" t="s">
        <v>395</v>
      </c>
      <c r="E36" s="1" t="s">
        <v>394</v>
      </c>
      <c r="F36" s="1">
        <v>3</v>
      </c>
      <c r="G36" s="1">
        <v>55.844155844155843</v>
      </c>
    </row>
    <row r="37" spans="1:7">
      <c r="A37" s="1">
        <v>1</v>
      </c>
      <c r="B37" s="1">
        <v>101</v>
      </c>
      <c r="C37" s="4">
        <v>37952</v>
      </c>
      <c r="D37" s="1" t="s">
        <v>395</v>
      </c>
      <c r="E37" s="1" t="s">
        <v>394</v>
      </c>
      <c r="F37" s="1">
        <v>4</v>
      </c>
      <c r="G37" s="1">
        <v>63.2</v>
      </c>
    </row>
    <row r="38" spans="1:7">
      <c r="A38" s="1">
        <v>1</v>
      </c>
      <c r="B38" s="1">
        <v>101</v>
      </c>
      <c r="C38" s="4">
        <v>37952</v>
      </c>
      <c r="D38" s="1" t="s">
        <v>382</v>
      </c>
      <c r="E38" s="1" t="s">
        <v>386</v>
      </c>
      <c r="F38" s="1">
        <v>1</v>
      </c>
      <c r="G38" s="1">
        <v>52.293577981651374</v>
      </c>
    </row>
    <row r="39" spans="1:7">
      <c r="A39" s="1">
        <v>1</v>
      </c>
      <c r="B39" s="1">
        <v>101</v>
      </c>
      <c r="C39" s="4">
        <v>37952</v>
      </c>
      <c r="D39" s="1" t="s">
        <v>382</v>
      </c>
      <c r="E39" s="1" t="s">
        <v>386</v>
      </c>
      <c r="F39" s="1">
        <v>2</v>
      </c>
      <c r="G39" s="1">
        <v>54.901960784313729</v>
      </c>
    </row>
    <row r="40" spans="1:7">
      <c r="A40" s="1">
        <v>1</v>
      </c>
      <c r="B40" s="1">
        <v>101</v>
      </c>
      <c r="C40" s="4">
        <v>37952</v>
      </c>
      <c r="D40" s="1" t="s">
        <v>383</v>
      </c>
      <c r="E40" s="1" t="s">
        <v>386</v>
      </c>
      <c r="F40" s="1">
        <v>3</v>
      </c>
      <c r="G40" s="1">
        <v>40.603248259860791</v>
      </c>
    </row>
    <row r="41" spans="1:7">
      <c r="A41" s="1">
        <v>1</v>
      </c>
      <c r="B41" s="1">
        <v>101</v>
      </c>
      <c r="C41" s="4">
        <v>37952</v>
      </c>
      <c r="D41" s="1" t="s">
        <v>382</v>
      </c>
      <c r="E41" s="1" t="s">
        <v>386</v>
      </c>
      <c r="F41" s="1">
        <v>4</v>
      </c>
      <c r="G41" s="1">
        <v>46.978557504873294</v>
      </c>
    </row>
    <row r="42" spans="1:7">
      <c r="A42" s="1">
        <v>1</v>
      </c>
      <c r="B42" s="1">
        <v>101</v>
      </c>
      <c r="C42" s="4">
        <v>37952</v>
      </c>
      <c r="D42" s="1" t="s">
        <v>382</v>
      </c>
      <c r="E42" s="1" t="s">
        <v>392</v>
      </c>
      <c r="F42" s="1">
        <v>1</v>
      </c>
      <c r="G42" s="1">
        <v>53.687315634218294</v>
      </c>
    </row>
    <row r="43" spans="1:7">
      <c r="A43" s="1">
        <v>1</v>
      </c>
      <c r="B43" s="1">
        <v>101</v>
      </c>
      <c r="C43" s="4">
        <v>37952</v>
      </c>
      <c r="D43" s="1" t="s">
        <v>383</v>
      </c>
      <c r="E43" s="1" t="s">
        <v>390</v>
      </c>
      <c r="F43" s="1">
        <v>2</v>
      </c>
      <c r="G43" s="1">
        <v>62.251655629139066</v>
      </c>
    </row>
    <row r="44" spans="1:7">
      <c r="A44" s="1">
        <v>1</v>
      </c>
      <c r="B44" s="1">
        <v>101</v>
      </c>
      <c r="C44" s="4">
        <v>37952</v>
      </c>
      <c r="D44" s="1" t="s">
        <v>383</v>
      </c>
      <c r="E44" s="1" t="s">
        <v>390</v>
      </c>
      <c r="F44" s="1">
        <v>3</v>
      </c>
      <c r="G44" s="1">
        <v>38.825757575757578</v>
      </c>
    </row>
    <row r="45" spans="1:7">
      <c r="A45" s="1">
        <v>1</v>
      </c>
      <c r="B45" s="1">
        <v>101</v>
      </c>
      <c r="C45" s="4">
        <v>37952</v>
      </c>
      <c r="D45" s="1" t="s">
        <v>396</v>
      </c>
      <c r="E45" s="1" t="s">
        <v>397</v>
      </c>
      <c r="F45" s="1">
        <v>4</v>
      </c>
      <c r="G45" s="1">
        <v>45.155993431855499</v>
      </c>
    </row>
    <row r="46" spans="1:7">
      <c r="A46" s="1">
        <v>1</v>
      </c>
      <c r="B46" s="1">
        <v>101</v>
      </c>
      <c r="C46" s="4">
        <v>37952</v>
      </c>
      <c r="D46" s="1" t="s">
        <v>396</v>
      </c>
      <c r="E46" s="1" t="s">
        <v>398</v>
      </c>
      <c r="F46" s="1">
        <v>1</v>
      </c>
      <c r="G46" s="1">
        <v>42.124105011933175</v>
      </c>
    </row>
    <row r="47" spans="1:7">
      <c r="A47" s="1">
        <v>1</v>
      </c>
      <c r="B47" s="1">
        <v>101</v>
      </c>
      <c r="C47" s="4">
        <v>37952</v>
      </c>
      <c r="D47" s="1" t="s">
        <v>396</v>
      </c>
      <c r="E47" s="1" t="s">
        <v>398</v>
      </c>
      <c r="F47" s="1">
        <v>2</v>
      </c>
      <c r="G47" s="1">
        <v>55.753968253968253</v>
      </c>
    </row>
    <row r="48" spans="1:7">
      <c r="A48" s="1">
        <v>1</v>
      </c>
      <c r="B48" s="1">
        <v>101</v>
      </c>
      <c r="C48" s="4">
        <v>37952</v>
      </c>
      <c r="D48" s="1" t="s">
        <v>383</v>
      </c>
      <c r="E48" s="1" t="s">
        <v>399</v>
      </c>
      <c r="F48" s="1">
        <v>3</v>
      </c>
      <c r="G48" s="1">
        <v>52.800000000000004</v>
      </c>
    </row>
    <row r="49" spans="1:7">
      <c r="A49" s="1">
        <v>1</v>
      </c>
      <c r="B49" s="1">
        <v>101</v>
      </c>
      <c r="C49" s="4">
        <v>37952</v>
      </c>
      <c r="D49" s="1" t="s">
        <v>383</v>
      </c>
      <c r="E49" s="1" t="s">
        <v>399</v>
      </c>
      <c r="F49" s="1">
        <v>4</v>
      </c>
      <c r="G49" s="1">
        <v>42.824601366742598</v>
      </c>
    </row>
    <row r="50" spans="1:7">
      <c r="A50" s="1">
        <v>2</v>
      </c>
      <c r="B50" s="1">
        <v>29</v>
      </c>
      <c r="C50" s="3">
        <v>38210</v>
      </c>
      <c r="D50" s="1" t="s">
        <v>380</v>
      </c>
      <c r="E50" s="1" t="s">
        <v>401</v>
      </c>
      <c r="F50" s="1">
        <v>1</v>
      </c>
      <c r="G50" s="1">
        <v>24.137931034482758</v>
      </c>
    </row>
    <row r="51" spans="1:7">
      <c r="A51" s="1">
        <v>2</v>
      </c>
      <c r="B51" s="1">
        <v>29</v>
      </c>
      <c r="C51" s="3">
        <v>38210</v>
      </c>
      <c r="D51" s="1" t="s">
        <v>380</v>
      </c>
      <c r="E51" s="1" t="s">
        <v>401</v>
      </c>
      <c r="F51" s="1">
        <v>2</v>
      </c>
      <c r="G51" s="1">
        <v>42.229729729729733</v>
      </c>
    </row>
    <row r="52" spans="1:7">
      <c r="A52" s="1">
        <v>2</v>
      </c>
      <c r="B52" s="1">
        <v>29</v>
      </c>
      <c r="C52" s="3">
        <v>38210</v>
      </c>
      <c r="D52" s="1" t="s">
        <v>380</v>
      </c>
      <c r="E52" s="1" t="s">
        <v>401</v>
      </c>
      <c r="F52" s="1">
        <v>3</v>
      </c>
      <c r="G52" s="1">
        <v>43.524416135881104</v>
      </c>
    </row>
    <row r="53" spans="1:7">
      <c r="A53" s="1">
        <v>2</v>
      </c>
      <c r="B53" s="1">
        <v>29</v>
      </c>
      <c r="C53" s="3">
        <v>38210</v>
      </c>
      <c r="D53" s="1" t="s">
        <v>395</v>
      </c>
      <c r="E53" s="1" t="s">
        <v>401</v>
      </c>
      <c r="F53" s="1">
        <v>1</v>
      </c>
      <c r="G53" s="1">
        <v>55.271565495207668</v>
      </c>
    </row>
    <row r="54" spans="1:7">
      <c r="A54" s="1">
        <v>2</v>
      </c>
      <c r="B54" s="1">
        <v>29</v>
      </c>
      <c r="C54" s="3">
        <v>38210</v>
      </c>
      <c r="D54" s="1" t="s">
        <v>395</v>
      </c>
      <c r="E54" s="1" t="s">
        <v>401</v>
      </c>
      <c r="F54" s="1">
        <v>2</v>
      </c>
      <c r="G54" s="1">
        <v>56.81818181818182</v>
      </c>
    </row>
    <row r="55" spans="1:7">
      <c r="A55" s="1">
        <v>2</v>
      </c>
      <c r="B55" s="1">
        <v>29</v>
      </c>
      <c r="C55" s="3">
        <v>38210</v>
      </c>
      <c r="D55" s="1" t="s">
        <v>395</v>
      </c>
      <c r="E55" s="1" t="s">
        <v>401</v>
      </c>
      <c r="F55" s="1">
        <v>3</v>
      </c>
      <c r="G55" s="1">
        <v>57.203389830508478</v>
      </c>
    </row>
    <row r="56" spans="1:7">
      <c r="A56" s="1">
        <v>2</v>
      </c>
      <c r="B56" s="1">
        <v>29</v>
      </c>
      <c r="C56" s="3">
        <v>38210</v>
      </c>
      <c r="D56" s="1" t="s">
        <v>400</v>
      </c>
      <c r="E56" s="1" t="s">
        <v>401</v>
      </c>
      <c r="F56" s="1">
        <v>1</v>
      </c>
      <c r="G56" s="1">
        <v>50</v>
      </c>
    </row>
    <row r="57" spans="1:7">
      <c r="A57" s="1">
        <v>2</v>
      </c>
      <c r="B57" s="1">
        <v>29</v>
      </c>
      <c r="C57" s="3">
        <v>38210</v>
      </c>
      <c r="D57" s="1" t="s">
        <v>384</v>
      </c>
      <c r="E57" s="1" t="s">
        <v>401</v>
      </c>
      <c r="F57" s="1">
        <v>2</v>
      </c>
      <c r="G57" s="1">
        <v>41.85022026431718</v>
      </c>
    </row>
    <row r="58" spans="1:7">
      <c r="A58" s="1">
        <v>2</v>
      </c>
      <c r="B58" s="1">
        <v>29</v>
      </c>
      <c r="C58" s="3">
        <v>38210</v>
      </c>
      <c r="D58" s="1" t="s">
        <v>384</v>
      </c>
      <c r="E58" s="1" t="s">
        <v>401</v>
      </c>
      <c r="F58" s="1">
        <v>3</v>
      </c>
      <c r="G58" s="1">
        <v>44.808743169398909</v>
      </c>
    </row>
    <row r="59" spans="1:7">
      <c r="A59" s="1">
        <v>2</v>
      </c>
      <c r="B59" s="1">
        <v>29</v>
      </c>
      <c r="C59" s="3">
        <v>38210</v>
      </c>
      <c r="D59" s="1" t="s">
        <v>389</v>
      </c>
      <c r="E59" s="1" t="s">
        <v>401</v>
      </c>
      <c r="F59" s="1">
        <v>1</v>
      </c>
      <c r="G59" s="1">
        <v>1.9607843137254901</v>
      </c>
    </row>
    <row r="60" spans="1:7">
      <c r="A60" s="1">
        <v>2</v>
      </c>
      <c r="B60" s="1">
        <v>29</v>
      </c>
      <c r="C60" s="3">
        <v>38210</v>
      </c>
      <c r="D60" s="1" t="s">
        <v>385</v>
      </c>
      <c r="E60" s="1" t="s">
        <v>401</v>
      </c>
      <c r="F60" s="1">
        <v>2</v>
      </c>
      <c r="G60" s="1">
        <v>4.0609137055837561</v>
      </c>
    </row>
    <row r="61" spans="1:7">
      <c r="A61" s="1">
        <v>2</v>
      </c>
      <c r="B61" s="1">
        <v>29</v>
      </c>
      <c r="C61" s="3">
        <v>38210</v>
      </c>
      <c r="D61" s="1" t="s">
        <v>385</v>
      </c>
      <c r="E61" s="1" t="s">
        <v>401</v>
      </c>
      <c r="F61" s="1">
        <v>3</v>
      </c>
      <c r="G61" s="1">
        <v>5.5865921787709496</v>
      </c>
    </row>
    <row r="62" spans="1:7">
      <c r="A62" s="1">
        <v>2</v>
      </c>
      <c r="B62" s="1">
        <v>29</v>
      </c>
      <c r="C62" s="3">
        <v>38210</v>
      </c>
      <c r="D62" s="1" t="s">
        <v>382</v>
      </c>
      <c r="E62" s="1" t="s">
        <v>401</v>
      </c>
      <c r="F62" s="1">
        <v>1</v>
      </c>
      <c r="G62" s="1">
        <v>53.846153846153847</v>
      </c>
    </row>
    <row r="63" spans="1:7">
      <c r="A63" s="1">
        <v>2</v>
      </c>
      <c r="B63" s="1">
        <v>29</v>
      </c>
      <c r="C63" s="3">
        <v>38210</v>
      </c>
      <c r="D63" s="1" t="s">
        <v>382</v>
      </c>
      <c r="E63" s="1" t="s">
        <v>401</v>
      </c>
      <c r="F63" s="1">
        <v>2</v>
      </c>
      <c r="G63" s="1">
        <v>52.582159624413151</v>
      </c>
    </row>
    <row r="64" spans="1:7">
      <c r="A64" s="1">
        <v>2</v>
      </c>
      <c r="B64" s="1">
        <v>29</v>
      </c>
      <c r="C64" s="3">
        <v>38210</v>
      </c>
      <c r="D64" s="1" t="s">
        <v>382</v>
      </c>
      <c r="E64" s="1" t="s">
        <v>401</v>
      </c>
      <c r="F64" s="1">
        <v>3</v>
      </c>
      <c r="G64" s="1">
        <v>53.508771929824562</v>
      </c>
    </row>
    <row r="65" spans="1:8">
      <c r="A65" s="1">
        <v>2</v>
      </c>
      <c r="B65" s="1">
        <v>64</v>
      </c>
      <c r="C65" s="3">
        <v>38245</v>
      </c>
      <c r="D65" s="1" t="s">
        <v>380</v>
      </c>
      <c r="E65" s="1" t="s">
        <v>401</v>
      </c>
      <c r="F65" s="1">
        <v>4</v>
      </c>
      <c r="G65" s="1">
        <v>64.96350364963503</v>
      </c>
    </row>
    <row r="66" spans="1:8">
      <c r="A66" s="1">
        <v>2</v>
      </c>
      <c r="B66" s="1">
        <v>64</v>
      </c>
      <c r="C66" s="3">
        <v>38245</v>
      </c>
      <c r="D66" s="1" t="s">
        <v>380</v>
      </c>
      <c r="E66" s="1" t="s">
        <v>401</v>
      </c>
      <c r="F66" s="1">
        <v>5</v>
      </c>
      <c r="G66" s="1">
        <v>73.148148148148152</v>
      </c>
    </row>
    <row r="67" spans="1:8">
      <c r="A67" s="1">
        <v>2</v>
      </c>
      <c r="B67" s="1">
        <v>64</v>
      </c>
      <c r="C67" s="3">
        <v>38245</v>
      </c>
      <c r="D67" s="1" t="s">
        <v>380</v>
      </c>
      <c r="E67" s="1" t="s">
        <v>401</v>
      </c>
      <c r="F67" s="1">
        <v>6</v>
      </c>
      <c r="G67" s="1">
        <v>61.029411764705884</v>
      </c>
    </row>
    <row r="68" spans="1:8">
      <c r="A68" s="1">
        <v>2</v>
      </c>
      <c r="B68" s="1">
        <v>64</v>
      </c>
      <c r="C68" s="3">
        <v>38245</v>
      </c>
      <c r="D68" s="1" t="s">
        <v>395</v>
      </c>
      <c r="E68" s="1" t="s">
        <v>401</v>
      </c>
      <c r="F68" s="1">
        <v>4</v>
      </c>
      <c r="G68" s="1">
        <v>70.476190476190482</v>
      </c>
    </row>
    <row r="69" spans="1:8">
      <c r="A69" s="1">
        <v>2</v>
      </c>
      <c r="B69" s="1">
        <v>64</v>
      </c>
      <c r="C69" s="3">
        <v>38245</v>
      </c>
      <c r="D69" s="1" t="s">
        <v>395</v>
      </c>
      <c r="E69" s="1" t="s">
        <v>401</v>
      </c>
      <c r="F69" s="1">
        <v>5</v>
      </c>
      <c r="G69" s="1">
        <v>69.53125</v>
      </c>
    </row>
    <row r="70" spans="1:8">
      <c r="A70" s="1">
        <v>2</v>
      </c>
      <c r="B70" s="1">
        <v>64</v>
      </c>
      <c r="C70" s="3">
        <v>38245</v>
      </c>
      <c r="D70" s="1" t="s">
        <v>395</v>
      </c>
      <c r="E70" s="1" t="s">
        <v>401</v>
      </c>
      <c r="F70" s="1">
        <v>6</v>
      </c>
      <c r="G70" s="1">
        <v>73.529411764705884</v>
      </c>
    </row>
    <row r="71" spans="1:8">
      <c r="A71" s="1">
        <v>2</v>
      </c>
      <c r="B71" s="1">
        <v>64</v>
      </c>
      <c r="C71" s="3">
        <v>38245</v>
      </c>
      <c r="D71" s="1" t="s">
        <v>400</v>
      </c>
      <c r="E71" s="1" t="s">
        <v>401</v>
      </c>
      <c r="F71" s="1">
        <v>4</v>
      </c>
      <c r="G71" s="1">
        <v>65.648854961832058</v>
      </c>
    </row>
    <row r="72" spans="1:8">
      <c r="A72" s="1">
        <v>2</v>
      </c>
      <c r="B72" s="1">
        <v>64</v>
      </c>
      <c r="C72" s="3">
        <v>38245</v>
      </c>
      <c r="D72" s="1" t="s">
        <v>400</v>
      </c>
      <c r="E72" s="1" t="s">
        <v>401</v>
      </c>
      <c r="F72" s="1">
        <v>5</v>
      </c>
      <c r="G72" s="1">
        <v>63.589743589743584</v>
      </c>
    </row>
    <row r="73" spans="1:8">
      <c r="A73" s="1">
        <v>2</v>
      </c>
      <c r="B73" s="1">
        <v>64</v>
      </c>
      <c r="C73" s="3">
        <v>38245</v>
      </c>
      <c r="D73" s="1" t="s">
        <v>400</v>
      </c>
      <c r="E73" s="1" t="s">
        <v>401</v>
      </c>
      <c r="F73" s="1">
        <v>6</v>
      </c>
      <c r="G73" s="1">
        <v>77</v>
      </c>
    </row>
    <row r="74" spans="1:8">
      <c r="A74" s="1">
        <v>2</v>
      </c>
      <c r="B74" s="1">
        <v>64</v>
      </c>
      <c r="C74" s="3">
        <v>38245</v>
      </c>
      <c r="D74" s="1" t="s">
        <v>385</v>
      </c>
      <c r="E74" s="1" t="s">
        <v>401</v>
      </c>
      <c r="F74" s="1">
        <v>4</v>
      </c>
      <c r="G74" s="1">
        <v>13.732394366197184</v>
      </c>
    </row>
    <row r="75" spans="1:8">
      <c r="A75" s="1">
        <v>2</v>
      </c>
      <c r="B75" s="1">
        <v>64</v>
      </c>
      <c r="C75" s="3">
        <v>38245</v>
      </c>
      <c r="D75" s="1" t="s">
        <v>385</v>
      </c>
      <c r="E75" s="1" t="s">
        <v>401</v>
      </c>
      <c r="F75" s="1">
        <v>5</v>
      </c>
      <c r="G75" s="1">
        <v>8.5020242914979747</v>
      </c>
    </row>
    <row r="76" spans="1:8">
      <c r="A76" s="1">
        <v>2</v>
      </c>
      <c r="B76" s="1">
        <v>64</v>
      </c>
      <c r="C76" s="3">
        <v>38245</v>
      </c>
      <c r="D76" s="1" t="s">
        <v>385</v>
      </c>
      <c r="E76" s="1" t="s">
        <v>401</v>
      </c>
      <c r="F76" s="1">
        <v>6</v>
      </c>
      <c r="G76" s="1">
        <v>11.538461538461538</v>
      </c>
    </row>
    <row r="77" spans="1:8">
      <c r="A77" s="1">
        <v>2</v>
      </c>
      <c r="B77" s="1">
        <v>64</v>
      </c>
      <c r="C77" s="3">
        <v>38245</v>
      </c>
      <c r="D77" s="1" t="s">
        <v>382</v>
      </c>
      <c r="E77" s="1" t="s">
        <v>401</v>
      </c>
      <c r="F77" s="1">
        <v>4</v>
      </c>
      <c r="G77" s="1">
        <v>51.595744680851062</v>
      </c>
    </row>
    <row r="78" spans="1:8">
      <c r="A78" s="24">
        <v>2</v>
      </c>
      <c r="B78" s="24">
        <v>64</v>
      </c>
      <c r="C78" s="44">
        <v>38245</v>
      </c>
      <c r="D78" s="24" t="s">
        <v>507</v>
      </c>
      <c r="E78" s="24" t="s">
        <v>233</v>
      </c>
      <c r="F78" s="24">
        <v>5</v>
      </c>
      <c r="G78" s="24"/>
      <c r="H78" s="24" t="s">
        <v>278</v>
      </c>
    </row>
    <row r="79" spans="1:8">
      <c r="A79" s="1">
        <v>2</v>
      </c>
      <c r="B79" s="1">
        <v>64</v>
      </c>
      <c r="C79" s="3">
        <v>38245</v>
      </c>
      <c r="D79" s="1" t="s">
        <v>383</v>
      </c>
      <c r="E79" s="1" t="s">
        <v>401</v>
      </c>
      <c r="F79" s="1">
        <v>6</v>
      </c>
      <c r="G79" s="1">
        <v>82.550335570469798</v>
      </c>
    </row>
    <row r="83" spans="1:7">
      <c r="A83" s="49" t="s">
        <v>301</v>
      </c>
    </row>
    <row r="84" spans="1:7">
      <c r="A84" s="24">
        <v>2</v>
      </c>
      <c r="B84" s="24">
        <v>64</v>
      </c>
      <c r="C84" s="44">
        <v>38245</v>
      </c>
      <c r="D84" s="24" t="s">
        <v>507</v>
      </c>
      <c r="E84" s="24" t="s">
        <v>233</v>
      </c>
      <c r="F84" s="24">
        <v>5</v>
      </c>
      <c r="G84" s="24">
        <v>68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workbookViewId="0">
      <selection activeCell="I21" sqref="I21"/>
    </sheetView>
  </sheetViews>
  <sheetFormatPr baseColWidth="10" defaultRowHeight="13" x14ac:dyDescent="0"/>
  <sheetData>
    <row r="1" spans="1:8">
      <c r="A1" t="s">
        <v>372</v>
      </c>
      <c r="B1" t="s">
        <v>225</v>
      </c>
      <c r="C1" t="s">
        <v>226</v>
      </c>
      <c r="D1" t="s">
        <v>204</v>
      </c>
      <c r="E1" t="s">
        <v>597</v>
      </c>
      <c r="F1" t="s">
        <v>601</v>
      </c>
      <c r="G1" t="s">
        <v>603</v>
      </c>
      <c r="H1" t="s">
        <v>454</v>
      </c>
    </row>
    <row r="2" spans="1:8">
      <c r="A2">
        <v>2</v>
      </c>
      <c r="B2">
        <v>3</v>
      </c>
      <c r="C2" t="s">
        <v>228</v>
      </c>
      <c r="D2" t="s">
        <v>650</v>
      </c>
      <c r="E2">
        <v>2.157777777777778</v>
      </c>
      <c r="F2">
        <v>9</v>
      </c>
      <c r="G2">
        <v>0.1406038564351777</v>
      </c>
      <c r="H2">
        <v>4.6867952145059233E-2</v>
      </c>
    </row>
    <row r="3" spans="1:8">
      <c r="A3">
        <v>2</v>
      </c>
      <c r="B3">
        <v>3</v>
      </c>
      <c r="C3" t="s">
        <v>82</v>
      </c>
      <c r="D3" t="s">
        <v>650</v>
      </c>
      <c r="E3">
        <v>1.9277777777777776</v>
      </c>
      <c r="F3">
        <v>9</v>
      </c>
      <c r="G3">
        <v>0.21947538459801424</v>
      </c>
      <c r="H3">
        <v>7.3158461532671415E-2</v>
      </c>
    </row>
    <row r="4" spans="1:8">
      <c r="A4" s="52">
        <v>2</v>
      </c>
      <c r="B4" s="52">
        <v>3</v>
      </c>
      <c r="C4" s="52" t="s">
        <v>229</v>
      </c>
      <c r="D4" s="52" t="s">
        <v>650</v>
      </c>
      <c r="E4" s="52">
        <v>2.0444444444444447</v>
      </c>
      <c r="F4" s="52">
        <v>9</v>
      </c>
      <c r="G4" s="52">
        <v>0.26163481759463331</v>
      </c>
      <c r="H4" s="52">
        <v>8.7211605864877764E-2</v>
      </c>
    </row>
    <row r="5" spans="1:8">
      <c r="A5">
        <v>2</v>
      </c>
      <c r="B5">
        <v>3</v>
      </c>
      <c r="C5" t="s">
        <v>83</v>
      </c>
      <c r="D5" t="s">
        <v>650</v>
      </c>
      <c r="E5">
        <v>2.0299999999999998</v>
      </c>
      <c r="F5">
        <v>9</v>
      </c>
      <c r="G5">
        <v>0.42570529712466632</v>
      </c>
      <c r="H5">
        <v>0.14190176570822211</v>
      </c>
    </row>
    <row r="6" spans="1:8">
      <c r="A6">
        <v>2</v>
      </c>
      <c r="B6">
        <v>3</v>
      </c>
      <c r="C6" t="s">
        <v>230</v>
      </c>
      <c r="D6" t="s">
        <v>650</v>
      </c>
      <c r="E6">
        <v>2.0912499999999996</v>
      </c>
      <c r="F6">
        <v>8</v>
      </c>
      <c r="G6">
        <v>0.13984047033265876</v>
      </c>
      <c r="H6">
        <v>4.944107242826961E-2</v>
      </c>
    </row>
    <row r="8" spans="1:8">
      <c r="A8">
        <v>2</v>
      </c>
      <c r="B8">
        <v>10</v>
      </c>
      <c r="C8" t="s">
        <v>228</v>
      </c>
      <c r="D8" t="s">
        <v>650</v>
      </c>
      <c r="E8">
        <v>2.8833333333333337</v>
      </c>
      <c r="F8">
        <v>9</v>
      </c>
      <c r="G8">
        <v>0.25337718918639424</v>
      </c>
      <c r="H8">
        <v>8.4459063062131412E-2</v>
      </c>
    </row>
    <row r="9" spans="1:8">
      <c r="A9">
        <v>2</v>
      </c>
      <c r="B9">
        <v>10</v>
      </c>
      <c r="C9" t="s">
        <v>82</v>
      </c>
      <c r="D9" t="s">
        <v>650</v>
      </c>
      <c r="E9">
        <v>2.7300000000000004</v>
      </c>
      <c r="F9">
        <v>9</v>
      </c>
      <c r="G9">
        <v>0.24176434807472544</v>
      </c>
      <c r="H9">
        <v>8.0588116024908479E-2</v>
      </c>
    </row>
    <row r="10" spans="1:8">
      <c r="A10">
        <v>2</v>
      </c>
      <c r="B10">
        <v>10</v>
      </c>
      <c r="C10" t="s">
        <v>229</v>
      </c>
      <c r="D10" t="s">
        <v>650</v>
      </c>
      <c r="E10">
        <v>2.7944444444444447</v>
      </c>
      <c r="F10">
        <v>9</v>
      </c>
      <c r="G10">
        <v>0.33886247620203747</v>
      </c>
      <c r="H10">
        <v>0.11295415873401249</v>
      </c>
    </row>
    <row r="11" spans="1:8">
      <c r="A11">
        <v>2</v>
      </c>
      <c r="B11">
        <v>10</v>
      </c>
      <c r="C11" t="s">
        <v>83</v>
      </c>
      <c r="D11" t="s">
        <v>650</v>
      </c>
      <c r="E11">
        <v>3.5900000000000003</v>
      </c>
      <c r="F11">
        <v>9</v>
      </c>
      <c r="G11">
        <v>0.66168345906483117</v>
      </c>
      <c r="H11">
        <v>0.22056115302161039</v>
      </c>
    </row>
    <row r="12" spans="1:8">
      <c r="A12">
        <v>2</v>
      </c>
      <c r="B12">
        <v>10</v>
      </c>
      <c r="C12" t="s">
        <v>230</v>
      </c>
      <c r="D12" t="s">
        <v>650</v>
      </c>
      <c r="E12">
        <v>3.41</v>
      </c>
      <c r="F12">
        <v>8</v>
      </c>
      <c r="G12">
        <v>0.41918287860346382</v>
      </c>
      <c r="H12">
        <v>0.1482035280089033</v>
      </c>
    </row>
    <row r="14" spans="1:8">
      <c r="A14">
        <v>2</v>
      </c>
      <c r="B14">
        <v>25</v>
      </c>
      <c r="C14" t="s">
        <v>228</v>
      </c>
      <c r="D14" t="s">
        <v>650</v>
      </c>
      <c r="E14">
        <v>4.0911111111111111</v>
      </c>
      <c r="F14">
        <v>9</v>
      </c>
      <c r="G14">
        <v>0.30973555028622063</v>
      </c>
      <c r="H14">
        <v>0.10324518342874021</v>
      </c>
    </row>
    <row r="15" spans="1:8">
      <c r="A15">
        <v>2</v>
      </c>
      <c r="B15">
        <v>25</v>
      </c>
      <c r="C15" t="s">
        <v>82</v>
      </c>
      <c r="D15" t="s">
        <v>650</v>
      </c>
      <c r="E15">
        <v>4.1188888888888879</v>
      </c>
      <c r="F15">
        <v>9</v>
      </c>
      <c r="G15">
        <v>0.48634978267818496</v>
      </c>
      <c r="H15">
        <v>0.16211659422606164</v>
      </c>
    </row>
    <row r="16" spans="1:8">
      <c r="A16">
        <v>2</v>
      </c>
      <c r="B16">
        <v>25</v>
      </c>
      <c r="C16" t="s">
        <v>229</v>
      </c>
      <c r="D16" t="s">
        <v>650</v>
      </c>
      <c r="E16">
        <v>4.387777777777778</v>
      </c>
      <c r="F16">
        <v>9</v>
      </c>
      <c r="G16">
        <v>0.54625492624272087</v>
      </c>
      <c r="H16">
        <v>0.18208497541424029</v>
      </c>
    </row>
    <row r="17" spans="1:8">
      <c r="A17">
        <v>2</v>
      </c>
      <c r="B17">
        <v>25</v>
      </c>
      <c r="C17" t="s">
        <v>83</v>
      </c>
      <c r="D17" t="s">
        <v>650</v>
      </c>
      <c r="E17">
        <v>6.41</v>
      </c>
      <c r="F17">
        <v>9</v>
      </c>
      <c r="G17">
        <v>1.5321553446044551</v>
      </c>
      <c r="H17">
        <v>0.51071844820148504</v>
      </c>
    </row>
    <row r="18" spans="1:8">
      <c r="A18">
        <v>2</v>
      </c>
      <c r="B18">
        <v>25</v>
      </c>
      <c r="C18" t="s">
        <v>230</v>
      </c>
      <c r="D18" t="s">
        <v>650</v>
      </c>
      <c r="E18">
        <v>6.6112499999999992</v>
      </c>
      <c r="F18">
        <v>8</v>
      </c>
      <c r="G18">
        <v>1.2743450698860461</v>
      </c>
      <c r="H18">
        <v>0.45054902024403398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zoomScale="75" workbookViewId="0">
      <selection activeCell="Q22" sqref="Q22"/>
    </sheetView>
  </sheetViews>
  <sheetFormatPr baseColWidth="10" defaultRowHeight="15" x14ac:dyDescent="0"/>
  <cols>
    <col min="1" max="1" width="4.140625" style="1" customWidth="1"/>
    <col min="2" max="2" width="5.140625" style="1" customWidth="1"/>
    <col min="3" max="3" width="7.140625" style="1" customWidth="1"/>
    <col min="4" max="4" width="5.42578125" style="1" customWidth="1"/>
    <col min="5" max="5" width="3.7109375" style="1" customWidth="1"/>
    <col min="6" max="6" width="7" style="1" customWidth="1"/>
    <col min="7" max="7" width="4.28515625" style="1" customWidth="1"/>
    <col min="8" max="8" width="3.28515625" style="1" customWidth="1"/>
    <col min="9" max="9" width="4" style="1" customWidth="1"/>
    <col min="10" max="10" width="4.7109375" style="1" customWidth="1"/>
    <col min="11" max="11" width="5.42578125" style="1" customWidth="1"/>
    <col min="12" max="12" width="6.85546875" style="1" customWidth="1"/>
    <col min="13" max="13" width="2.28515625" style="1" customWidth="1"/>
    <col min="14" max="14" width="4.42578125" style="1" customWidth="1"/>
    <col min="15" max="15" width="4.5703125" style="1" customWidth="1"/>
    <col min="16" max="16" width="5.42578125" style="1" customWidth="1"/>
    <col min="17" max="17" width="4.85546875" style="1" customWidth="1"/>
    <col min="18" max="18" width="3.7109375" style="1" customWidth="1"/>
    <col min="19" max="19" width="5.140625" style="1" customWidth="1"/>
    <col min="20" max="20" width="5" style="1" customWidth="1"/>
    <col min="21" max="21" width="5.42578125" style="1" customWidth="1"/>
    <col min="22" max="22" width="7.5703125" style="1" customWidth="1"/>
    <col min="23" max="23" width="3.140625" style="1" customWidth="1"/>
    <col min="24" max="24" width="4.140625" style="1" bestFit="1" customWidth="1"/>
    <col min="25" max="25" width="5.140625" style="1" bestFit="1" customWidth="1"/>
    <col min="26" max="27" width="5.42578125" style="1" bestFit="1" customWidth="1"/>
    <col min="28" max="28" width="8" style="1" customWidth="1"/>
    <col min="29" max="29" width="5.42578125" style="1" bestFit="1" customWidth="1"/>
    <col min="30" max="30" width="7.140625" style="1" customWidth="1"/>
    <col min="31" max="31" width="6.85546875" style="1" customWidth="1"/>
    <col min="32" max="16384" width="10.7109375" style="1"/>
  </cols>
  <sheetData>
    <row r="1" spans="1:31" s="5" customFormat="1">
      <c r="A1" s="2" t="s">
        <v>406</v>
      </c>
      <c r="B1" s="2" t="s">
        <v>407</v>
      </c>
      <c r="C1" s="2" t="s">
        <v>408</v>
      </c>
      <c r="D1" s="2" t="s">
        <v>409</v>
      </c>
      <c r="E1" s="2" t="s">
        <v>402</v>
      </c>
      <c r="F1" s="1" t="s">
        <v>612</v>
      </c>
    </row>
    <row r="2" spans="1:31">
      <c r="A2" s="1">
        <v>2</v>
      </c>
      <c r="B2" s="1">
        <v>45</v>
      </c>
      <c r="C2" s="3">
        <v>38226</v>
      </c>
      <c r="D2" s="31" t="s">
        <v>380</v>
      </c>
      <c r="E2" s="31">
        <v>4</v>
      </c>
      <c r="F2" s="31">
        <v>0</v>
      </c>
      <c r="I2" s="35" t="s">
        <v>5</v>
      </c>
      <c r="J2" s="33"/>
      <c r="K2" s="33"/>
      <c r="L2" s="32"/>
      <c r="M2"/>
      <c r="N2" s="35" t="s">
        <v>234</v>
      </c>
      <c r="O2" s="33"/>
      <c r="P2" s="33"/>
      <c r="Q2" s="32"/>
      <c r="S2" s="35" t="s">
        <v>6</v>
      </c>
      <c r="T2" s="33"/>
      <c r="U2" s="33"/>
      <c r="V2" s="32"/>
    </row>
    <row r="3" spans="1:31">
      <c r="A3" s="1">
        <v>2</v>
      </c>
      <c r="B3" s="1">
        <v>45</v>
      </c>
      <c r="C3" s="3">
        <v>38226</v>
      </c>
      <c r="D3" s="31" t="s">
        <v>380</v>
      </c>
      <c r="E3" s="31">
        <v>5</v>
      </c>
      <c r="F3" s="31">
        <v>10</v>
      </c>
      <c r="I3" s="34" t="s">
        <v>372</v>
      </c>
      <c r="J3" s="34" t="s">
        <v>225</v>
      </c>
      <c r="K3" s="34" t="s">
        <v>226</v>
      </c>
      <c r="L3" s="32" t="s">
        <v>227</v>
      </c>
      <c r="M3"/>
      <c r="N3" s="34" t="s">
        <v>372</v>
      </c>
      <c r="O3" s="34" t="s">
        <v>225</v>
      </c>
      <c r="P3" s="34" t="s">
        <v>226</v>
      </c>
      <c r="Q3" s="32" t="s">
        <v>227</v>
      </c>
      <c r="S3" s="34" t="s">
        <v>372</v>
      </c>
      <c r="T3" s="34" t="s">
        <v>225</v>
      </c>
      <c r="U3" s="34" t="s">
        <v>226</v>
      </c>
      <c r="V3" s="32" t="s">
        <v>227</v>
      </c>
      <c r="X3" s="1" t="s">
        <v>169</v>
      </c>
      <c r="Y3" s="1" t="s">
        <v>7</v>
      </c>
      <c r="Z3" s="1" t="s">
        <v>171</v>
      </c>
      <c r="AA3" s="1" t="s">
        <v>172</v>
      </c>
      <c r="AB3" s="1" t="s">
        <v>173</v>
      </c>
      <c r="AC3" s="1" t="s">
        <v>174</v>
      </c>
      <c r="AD3" s="1" t="s">
        <v>175</v>
      </c>
      <c r="AE3" s="1" t="s">
        <v>8</v>
      </c>
    </row>
    <row r="4" spans="1:31">
      <c r="A4" s="1">
        <v>2</v>
      </c>
      <c r="B4" s="1">
        <v>45</v>
      </c>
      <c r="C4" s="3">
        <v>38226</v>
      </c>
      <c r="D4" s="31" t="s">
        <v>380</v>
      </c>
      <c r="E4" s="31">
        <v>6</v>
      </c>
      <c r="F4" s="31">
        <v>10</v>
      </c>
      <c r="I4" s="35">
        <v>2</v>
      </c>
      <c r="J4" s="35">
        <v>45</v>
      </c>
      <c r="K4" s="35" t="s">
        <v>228</v>
      </c>
      <c r="L4" s="37">
        <v>13.333333333333334</v>
      </c>
      <c r="M4"/>
      <c r="N4" s="35">
        <v>2</v>
      </c>
      <c r="O4" s="35">
        <v>45</v>
      </c>
      <c r="P4" s="35" t="s">
        <v>228</v>
      </c>
      <c r="Q4" s="37">
        <v>6</v>
      </c>
      <c r="S4" s="35">
        <v>2</v>
      </c>
      <c r="T4" s="35">
        <v>45</v>
      </c>
      <c r="U4" s="35" t="s">
        <v>228</v>
      </c>
      <c r="V4" s="37">
        <v>18.618986725025255</v>
      </c>
      <c r="X4" s="1">
        <v>2</v>
      </c>
      <c r="Y4" s="1">
        <v>45</v>
      </c>
      <c r="Z4" s="1" t="s">
        <v>9</v>
      </c>
      <c r="AA4" s="1" t="s">
        <v>11</v>
      </c>
      <c r="AB4" s="1">
        <f>L4</f>
        <v>13.333333333333334</v>
      </c>
      <c r="AC4" s="1">
        <f>Q4</f>
        <v>6</v>
      </c>
      <c r="AD4" s="1">
        <f>V4</f>
        <v>18.618986725025255</v>
      </c>
      <c r="AE4" s="1">
        <f>AD4/SQRT(AC4)</f>
        <v>7.6011695006609203</v>
      </c>
    </row>
    <row r="5" spans="1:31">
      <c r="A5" s="1">
        <v>2</v>
      </c>
      <c r="B5" s="1">
        <v>45</v>
      </c>
      <c r="C5" s="3">
        <v>38226</v>
      </c>
      <c r="D5" s="31" t="s">
        <v>380</v>
      </c>
      <c r="E5" s="31">
        <v>7</v>
      </c>
      <c r="F5" s="31">
        <v>10</v>
      </c>
      <c r="I5" s="38"/>
      <c r="J5" s="38"/>
      <c r="K5" s="36" t="s">
        <v>229</v>
      </c>
      <c r="L5" s="39">
        <v>63.333333333333336</v>
      </c>
      <c r="M5"/>
      <c r="N5" s="38"/>
      <c r="O5" s="38"/>
      <c r="P5" s="36" t="s">
        <v>229</v>
      </c>
      <c r="Q5" s="39">
        <v>6</v>
      </c>
      <c r="S5" s="38"/>
      <c r="T5" s="38"/>
      <c r="U5" s="36" t="s">
        <v>229</v>
      </c>
      <c r="V5" s="39">
        <v>27.325202042558924</v>
      </c>
      <c r="X5" s="1">
        <v>2</v>
      </c>
      <c r="Y5" s="1">
        <v>45</v>
      </c>
      <c r="Z5" s="1" t="s">
        <v>179</v>
      </c>
      <c r="AA5" s="1" t="s">
        <v>11</v>
      </c>
      <c r="AB5" s="1">
        <f t="shared" ref="AB5:AB8" si="0">L5</f>
        <v>63.333333333333336</v>
      </c>
      <c r="AC5" s="1">
        <f t="shared" ref="AC5:AC8" si="1">Q5</f>
        <v>6</v>
      </c>
      <c r="AD5" s="1">
        <f t="shared" ref="AD5:AD8" si="2">V5</f>
        <v>27.325202042558924</v>
      </c>
      <c r="AE5" s="1">
        <f t="shared" ref="AE5:AE8" si="3">AD5/SQRT(AC5)</f>
        <v>11.15546702045434</v>
      </c>
    </row>
    <row r="6" spans="1:31">
      <c r="A6" s="1">
        <v>2</v>
      </c>
      <c r="B6" s="1">
        <v>45</v>
      </c>
      <c r="C6" s="3">
        <v>38226</v>
      </c>
      <c r="D6" s="31" t="s">
        <v>380</v>
      </c>
      <c r="E6" s="31">
        <v>8</v>
      </c>
      <c r="F6" s="31">
        <v>0</v>
      </c>
      <c r="I6" s="38"/>
      <c r="J6" s="38"/>
      <c r="K6" s="36" t="s">
        <v>82</v>
      </c>
      <c r="L6" s="39">
        <v>13.333333333333334</v>
      </c>
      <c r="M6"/>
      <c r="N6" s="38"/>
      <c r="O6" s="38"/>
      <c r="P6" s="36" t="s">
        <v>82</v>
      </c>
      <c r="Q6" s="39">
        <v>6</v>
      </c>
      <c r="S6" s="38"/>
      <c r="T6" s="38"/>
      <c r="U6" s="36" t="s">
        <v>82</v>
      </c>
      <c r="V6" s="39">
        <v>12.110601416389967</v>
      </c>
      <c r="X6" s="1">
        <v>2</v>
      </c>
      <c r="Y6" s="1">
        <v>45</v>
      </c>
      <c r="Z6" s="1" t="s">
        <v>10</v>
      </c>
      <c r="AA6" s="1" t="s">
        <v>11</v>
      </c>
      <c r="AB6" s="1">
        <f t="shared" si="0"/>
        <v>13.333333333333334</v>
      </c>
      <c r="AC6" s="1">
        <f t="shared" si="1"/>
        <v>6</v>
      </c>
      <c r="AD6" s="1">
        <f t="shared" si="2"/>
        <v>12.110601416389967</v>
      </c>
      <c r="AE6" s="1">
        <f t="shared" si="3"/>
        <v>4.9441323247304423</v>
      </c>
    </row>
    <row r="7" spans="1:31">
      <c r="A7" s="1">
        <v>2</v>
      </c>
      <c r="B7" s="1">
        <v>45</v>
      </c>
      <c r="C7" s="3">
        <v>38226</v>
      </c>
      <c r="D7" s="31" t="s">
        <v>380</v>
      </c>
      <c r="E7" s="31">
        <v>9</v>
      </c>
      <c r="F7" s="31">
        <v>50</v>
      </c>
      <c r="I7" s="38"/>
      <c r="J7" s="38"/>
      <c r="K7" s="36" t="s">
        <v>83</v>
      </c>
      <c r="L7" s="39">
        <v>23.333333333333332</v>
      </c>
      <c r="M7"/>
      <c r="N7" s="38"/>
      <c r="O7" s="38"/>
      <c r="P7" s="36" t="s">
        <v>83</v>
      </c>
      <c r="Q7" s="39">
        <v>6</v>
      </c>
      <c r="S7" s="38"/>
      <c r="T7" s="38"/>
      <c r="U7" s="36" t="s">
        <v>83</v>
      </c>
      <c r="V7" s="39">
        <v>15.055453054181621</v>
      </c>
      <c r="X7" s="1">
        <v>2</v>
      </c>
      <c r="Y7" s="1">
        <v>45</v>
      </c>
      <c r="Z7" s="1" t="s">
        <v>181</v>
      </c>
      <c r="AA7" s="1" t="s">
        <v>11</v>
      </c>
      <c r="AB7" s="1">
        <f t="shared" si="0"/>
        <v>23.333333333333332</v>
      </c>
      <c r="AC7" s="1">
        <f t="shared" si="1"/>
        <v>6</v>
      </c>
      <c r="AD7" s="1">
        <f t="shared" si="2"/>
        <v>15.055453054181621</v>
      </c>
      <c r="AE7" s="1">
        <f t="shared" si="3"/>
        <v>6.1463629715285926</v>
      </c>
    </row>
    <row r="8" spans="1:31">
      <c r="A8" s="1">
        <v>2</v>
      </c>
      <c r="B8" s="1">
        <v>45</v>
      </c>
      <c r="C8" s="3">
        <v>38226</v>
      </c>
      <c r="D8" s="31" t="s">
        <v>605</v>
      </c>
      <c r="E8" s="31">
        <v>4</v>
      </c>
      <c r="F8" s="31">
        <v>100</v>
      </c>
      <c r="I8" s="38"/>
      <c r="J8" s="38"/>
      <c r="K8" s="36" t="s">
        <v>230</v>
      </c>
      <c r="L8" s="39">
        <v>90</v>
      </c>
      <c r="M8"/>
      <c r="N8" s="38"/>
      <c r="O8" s="38"/>
      <c r="P8" s="36" t="s">
        <v>230</v>
      </c>
      <c r="Q8" s="39">
        <v>5</v>
      </c>
      <c r="S8" s="38"/>
      <c r="T8" s="38"/>
      <c r="U8" s="36" t="s">
        <v>230</v>
      </c>
      <c r="V8" s="39">
        <v>12.24744871391589</v>
      </c>
      <c r="X8" s="1">
        <v>2</v>
      </c>
      <c r="Y8" s="1">
        <v>45</v>
      </c>
      <c r="Z8" s="1" t="s">
        <v>182</v>
      </c>
      <c r="AA8" s="1" t="s">
        <v>11</v>
      </c>
      <c r="AB8" s="1">
        <f t="shared" si="0"/>
        <v>90</v>
      </c>
      <c r="AC8" s="1">
        <f t="shared" si="1"/>
        <v>5</v>
      </c>
      <c r="AD8" s="1">
        <f t="shared" si="2"/>
        <v>12.24744871391589</v>
      </c>
      <c r="AE8" s="1">
        <f t="shared" si="3"/>
        <v>5.4772255750516612</v>
      </c>
    </row>
    <row r="9" spans="1:31">
      <c r="A9" s="1">
        <v>2</v>
      </c>
      <c r="B9" s="1">
        <v>45</v>
      </c>
      <c r="C9" s="3">
        <v>38226</v>
      </c>
      <c r="D9" s="31" t="s">
        <v>606</v>
      </c>
      <c r="E9" s="31">
        <v>5</v>
      </c>
      <c r="F9" s="31">
        <v>40</v>
      </c>
      <c r="I9" s="38"/>
      <c r="J9" s="35" t="s">
        <v>4</v>
      </c>
      <c r="K9" s="40"/>
      <c r="L9" s="37">
        <v>38.96551724137931</v>
      </c>
      <c r="M9"/>
      <c r="N9" s="38"/>
      <c r="O9" s="35" t="s">
        <v>4</v>
      </c>
      <c r="P9" s="40"/>
      <c r="Q9" s="37">
        <v>29</v>
      </c>
      <c r="S9" s="38"/>
      <c r="T9" s="35" t="s">
        <v>4</v>
      </c>
      <c r="U9" s="40"/>
      <c r="V9" s="37">
        <v>34.779389174194094</v>
      </c>
    </row>
    <row r="10" spans="1:31">
      <c r="A10" s="1">
        <v>2</v>
      </c>
      <c r="B10" s="1">
        <v>45</v>
      </c>
      <c r="C10" s="3">
        <v>38226</v>
      </c>
      <c r="D10" s="31" t="s">
        <v>381</v>
      </c>
      <c r="E10" s="31">
        <v>6</v>
      </c>
      <c r="F10" s="31">
        <v>90</v>
      </c>
      <c r="I10" s="35" t="s">
        <v>359</v>
      </c>
      <c r="J10" s="40"/>
      <c r="K10" s="40"/>
      <c r="L10" s="37">
        <v>38.96551724137931</v>
      </c>
      <c r="M10"/>
      <c r="N10" s="35" t="s">
        <v>359</v>
      </c>
      <c r="O10" s="40"/>
      <c r="P10" s="40"/>
      <c r="Q10" s="37">
        <v>29</v>
      </c>
      <c r="S10" s="35" t="s">
        <v>359</v>
      </c>
      <c r="T10" s="40"/>
      <c r="U10" s="40"/>
      <c r="V10" s="37">
        <v>34.779389174194094</v>
      </c>
    </row>
    <row r="11" spans="1:31">
      <c r="A11" s="1">
        <v>2</v>
      </c>
      <c r="B11" s="1">
        <v>45</v>
      </c>
      <c r="C11" s="3">
        <v>38226</v>
      </c>
      <c r="D11" s="31" t="s">
        <v>523</v>
      </c>
      <c r="E11" s="31">
        <v>7</v>
      </c>
      <c r="F11" s="31">
        <v>40</v>
      </c>
      <c r="I11" s="41" t="s">
        <v>360</v>
      </c>
      <c r="J11" s="42"/>
      <c r="K11" s="42"/>
      <c r="L11" s="43">
        <v>38.96551724137931</v>
      </c>
      <c r="M11"/>
      <c r="N11" s="41" t="s">
        <v>360</v>
      </c>
      <c r="O11" s="42"/>
      <c r="P11" s="42"/>
      <c r="Q11" s="43">
        <v>29</v>
      </c>
      <c r="S11" s="41" t="s">
        <v>360</v>
      </c>
      <c r="T11" s="42"/>
      <c r="U11" s="42"/>
      <c r="V11" s="43">
        <v>34.779389174194094</v>
      </c>
    </row>
    <row r="12" spans="1:31">
      <c r="A12" s="1">
        <v>2</v>
      </c>
      <c r="B12" s="1">
        <v>45</v>
      </c>
      <c r="C12" s="3">
        <v>38226</v>
      </c>
      <c r="D12" s="31" t="s">
        <v>523</v>
      </c>
      <c r="E12" s="31">
        <v>8</v>
      </c>
      <c r="F12" s="31">
        <v>70</v>
      </c>
      <c r="I12"/>
      <c r="J12"/>
      <c r="K12"/>
      <c r="L12"/>
      <c r="M12"/>
      <c r="N12"/>
      <c r="O12"/>
      <c r="P12"/>
    </row>
    <row r="13" spans="1:31">
      <c r="A13" s="1">
        <v>2</v>
      </c>
      <c r="B13" s="1">
        <v>45</v>
      </c>
      <c r="C13" s="3">
        <v>38226</v>
      </c>
      <c r="D13" s="31" t="s">
        <v>523</v>
      </c>
      <c r="E13" s="31">
        <v>9</v>
      </c>
      <c r="F13" s="31">
        <v>40</v>
      </c>
      <c r="I13"/>
      <c r="J13"/>
      <c r="K13"/>
      <c r="L13"/>
      <c r="M13"/>
      <c r="N13"/>
      <c r="O13"/>
      <c r="P13"/>
    </row>
    <row r="14" spans="1:31">
      <c r="A14" s="1">
        <v>2</v>
      </c>
      <c r="B14" s="1">
        <v>45</v>
      </c>
      <c r="C14" s="3">
        <v>38226</v>
      </c>
      <c r="D14" s="31" t="s">
        <v>607</v>
      </c>
      <c r="E14" s="31">
        <v>4</v>
      </c>
      <c r="F14" s="31">
        <v>0</v>
      </c>
      <c r="I14"/>
      <c r="J14"/>
      <c r="K14"/>
      <c r="L14"/>
      <c r="M14"/>
      <c r="N14"/>
      <c r="O14"/>
      <c r="P14"/>
    </row>
    <row r="15" spans="1:31">
      <c r="A15" s="1">
        <v>2</v>
      </c>
      <c r="B15" s="1">
        <v>45</v>
      </c>
      <c r="C15" s="3">
        <v>38226</v>
      </c>
      <c r="D15" s="31" t="s">
        <v>608</v>
      </c>
      <c r="E15" s="31">
        <v>5</v>
      </c>
      <c r="F15" s="31">
        <v>20</v>
      </c>
      <c r="I15"/>
      <c r="J15"/>
      <c r="K15"/>
      <c r="L15"/>
      <c r="M15"/>
      <c r="N15"/>
      <c r="O15"/>
      <c r="P15"/>
    </row>
    <row r="16" spans="1:31">
      <c r="A16" s="1">
        <v>2</v>
      </c>
      <c r="B16" s="1">
        <v>45</v>
      </c>
      <c r="C16" s="3">
        <v>38226</v>
      </c>
      <c r="D16" s="31" t="s">
        <v>608</v>
      </c>
      <c r="E16" s="31">
        <v>6</v>
      </c>
      <c r="F16" s="31">
        <v>0</v>
      </c>
      <c r="I16"/>
      <c r="J16"/>
      <c r="K16"/>
      <c r="L16"/>
      <c r="M16"/>
      <c r="N16"/>
      <c r="O16"/>
      <c r="P16"/>
    </row>
    <row r="17" spans="1:6">
      <c r="A17" s="1">
        <v>2</v>
      </c>
      <c r="B17" s="1">
        <v>45</v>
      </c>
      <c r="C17" s="3">
        <v>38226</v>
      </c>
      <c r="D17" s="31" t="s">
        <v>608</v>
      </c>
      <c r="E17" s="31">
        <v>7</v>
      </c>
      <c r="F17" s="31">
        <v>20</v>
      </c>
    </row>
    <row r="18" spans="1:6">
      <c r="A18" s="1">
        <v>2</v>
      </c>
      <c r="B18" s="1">
        <v>45</v>
      </c>
      <c r="C18" s="3">
        <v>38226</v>
      </c>
      <c r="D18" s="31" t="s">
        <v>608</v>
      </c>
      <c r="E18" s="31">
        <v>8</v>
      </c>
      <c r="F18" s="31">
        <v>10</v>
      </c>
    </row>
    <row r="19" spans="1:6">
      <c r="A19" s="1">
        <v>2</v>
      </c>
      <c r="B19" s="1">
        <v>45</v>
      </c>
      <c r="C19" s="3">
        <v>38226</v>
      </c>
      <c r="D19" s="31" t="s">
        <v>608</v>
      </c>
      <c r="E19" s="31">
        <v>9</v>
      </c>
      <c r="F19" s="31">
        <v>30</v>
      </c>
    </row>
    <row r="20" spans="1:6">
      <c r="A20" s="1">
        <v>2</v>
      </c>
      <c r="B20" s="1">
        <v>45</v>
      </c>
      <c r="C20" s="3">
        <v>38226</v>
      </c>
      <c r="D20" s="31" t="s">
        <v>609</v>
      </c>
      <c r="E20" s="31">
        <v>4</v>
      </c>
      <c r="F20" s="31">
        <v>30</v>
      </c>
    </row>
    <row r="21" spans="1:6">
      <c r="A21" s="1">
        <v>2</v>
      </c>
      <c r="B21" s="1">
        <v>45</v>
      </c>
      <c r="C21" s="3">
        <v>38226</v>
      </c>
      <c r="D21" s="31" t="s">
        <v>385</v>
      </c>
      <c r="E21" s="31">
        <v>5</v>
      </c>
      <c r="F21" s="31">
        <v>10</v>
      </c>
    </row>
    <row r="22" spans="1:6">
      <c r="A22" s="1">
        <v>2</v>
      </c>
      <c r="B22" s="1">
        <v>45</v>
      </c>
      <c r="C22" s="3">
        <v>38226</v>
      </c>
      <c r="D22" s="31" t="s">
        <v>385</v>
      </c>
      <c r="E22" s="31">
        <v>6</v>
      </c>
      <c r="F22" s="31">
        <v>20</v>
      </c>
    </row>
    <row r="23" spans="1:6">
      <c r="A23" s="1">
        <v>2</v>
      </c>
      <c r="B23" s="1">
        <v>45</v>
      </c>
      <c r="C23" s="3">
        <v>38226</v>
      </c>
      <c r="D23" s="31" t="s">
        <v>385</v>
      </c>
      <c r="E23" s="31">
        <v>7</v>
      </c>
      <c r="F23" s="31">
        <v>50</v>
      </c>
    </row>
    <row r="24" spans="1:6">
      <c r="A24" s="1">
        <v>2</v>
      </c>
      <c r="B24" s="1">
        <v>45</v>
      </c>
      <c r="C24" s="3">
        <v>38226</v>
      </c>
      <c r="D24" s="31" t="s">
        <v>385</v>
      </c>
      <c r="E24" s="31">
        <v>8</v>
      </c>
      <c r="F24" s="31">
        <v>10</v>
      </c>
    </row>
    <row r="25" spans="1:6">
      <c r="A25" s="1">
        <v>2</v>
      </c>
      <c r="B25" s="1">
        <v>45</v>
      </c>
      <c r="C25" s="3">
        <v>38226</v>
      </c>
      <c r="D25" s="31" t="s">
        <v>385</v>
      </c>
      <c r="E25" s="31">
        <v>9</v>
      </c>
      <c r="F25" s="31">
        <v>20</v>
      </c>
    </row>
    <row r="26" spans="1:6">
      <c r="A26" s="1">
        <v>2</v>
      </c>
      <c r="B26" s="1">
        <v>45</v>
      </c>
      <c r="C26" s="3">
        <v>38226</v>
      </c>
      <c r="D26" s="31" t="s">
        <v>382</v>
      </c>
      <c r="E26" s="31">
        <v>4</v>
      </c>
      <c r="F26" s="31">
        <v>70</v>
      </c>
    </row>
    <row r="27" spans="1:6">
      <c r="A27" s="1">
        <v>2</v>
      </c>
      <c r="B27" s="1">
        <v>45</v>
      </c>
      <c r="C27" s="3">
        <v>38226</v>
      </c>
      <c r="D27" s="31" t="s">
        <v>382</v>
      </c>
      <c r="E27" s="31">
        <v>6</v>
      </c>
      <c r="F27" s="31">
        <v>90</v>
      </c>
    </row>
    <row r="28" spans="1:6">
      <c r="A28" s="1">
        <v>2</v>
      </c>
      <c r="B28" s="1">
        <v>45</v>
      </c>
      <c r="C28" s="3">
        <v>38226</v>
      </c>
      <c r="D28" s="31" t="s">
        <v>382</v>
      </c>
      <c r="E28" s="31">
        <v>7</v>
      </c>
      <c r="F28" s="31">
        <v>100</v>
      </c>
    </row>
    <row r="29" spans="1:6">
      <c r="A29" s="1">
        <v>2</v>
      </c>
      <c r="B29" s="1">
        <v>45</v>
      </c>
      <c r="C29" s="3">
        <v>38226</v>
      </c>
      <c r="D29" s="31" t="s">
        <v>382</v>
      </c>
      <c r="E29" s="31">
        <v>8</v>
      </c>
      <c r="F29" s="31">
        <v>100</v>
      </c>
    </row>
    <row r="30" spans="1:6">
      <c r="A30" s="1">
        <v>2</v>
      </c>
      <c r="B30" s="1">
        <v>45</v>
      </c>
      <c r="C30" s="3">
        <v>38226</v>
      </c>
      <c r="D30" s="31" t="s">
        <v>382</v>
      </c>
      <c r="E30" s="31">
        <v>9</v>
      </c>
      <c r="F30" s="31">
        <v>90</v>
      </c>
    </row>
    <row r="41" s="24" customFormat="1"/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zoomScale="75" workbookViewId="0">
      <selection activeCell="AL2" sqref="AL2:AS37"/>
    </sheetView>
  </sheetViews>
  <sheetFormatPr baseColWidth="10" defaultRowHeight="13" x14ac:dyDescent="0"/>
  <cols>
    <col min="1" max="1" width="4.28515625" customWidth="1"/>
    <col min="2" max="2" width="5.140625" customWidth="1"/>
    <col min="4" max="4" width="5.140625" customWidth="1"/>
    <col min="5" max="5" width="3.7109375" bestFit="1" customWidth="1"/>
    <col min="6" max="6" width="6.85546875" bestFit="1" customWidth="1"/>
    <col min="7" max="7" width="8.140625" bestFit="1" customWidth="1"/>
    <col min="8" max="8" width="6.85546875" bestFit="1" customWidth="1"/>
    <col min="9" max="9" width="8.140625" bestFit="1" customWidth="1"/>
    <col min="10" max="10" width="7.7109375" customWidth="1"/>
    <col min="11" max="11" width="6.42578125" bestFit="1" customWidth="1"/>
    <col min="12" max="12" width="5.28515625" bestFit="1" customWidth="1"/>
    <col min="13" max="13" width="4.7109375" bestFit="1" customWidth="1"/>
    <col min="14" max="14" width="9.85546875" customWidth="1"/>
    <col min="15" max="15" width="8" customWidth="1"/>
    <col min="17" max="17" width="8.85546875" customWidth="1"/>
    <col min="20" max="20" width="4" customWidth="1"/>
    <col min="21" max="21" width="4.7109375" customWidth="1"/>
    <col min="22" max="22" width="5.42578125" customWidth="1"/>
    <col min="23" max="23" width="19" customWidth="1"/>
    <col min="24" max="24" width="7" customWidth="1"/>
    <col min="25" max="25" width="3.28515625" customWidth="1"/>
    <col min="26" max="26" width="4.28515625" customWidth="1"/>
    <col min="27" max="27" width="4.85546875" customWidth="1"/>
    <col min="28" max="28" width="3.42578125" customWidth="1"/>
    <col min="29" max="29" width="17.42578125" customWidth="1"/>
    <col min="30" max="30" width="4.85546875" customWidth="1"/>
    <col min="31" max="31" width="2.85546875" customWidth="1"/>
    <col min="32" max="32" width="5" customWidth="1"/>
    <col min="33" max="33" width="4" customWidth="1"/>
    <col min="34" max="34" width="4.28515625" customWidth="1"/>
    <col min="35" max="35" width="18.42578125" customWidth="1"/>
    <col min="36" max="36" width="12" customWidth="1"/>
    <col min="37" max="37" width="3.7109375" customWidth="1"/>
  </cols>
  <sheetData>
    <row r="1" spans="1:45" ht="15">
      <c r="A1" s="2" t="s">
        <v>406</v>
      </c>
      <c r="B1" s="2" t="s">
        <v>407</v>
      </c>
      <c r="C1" s="2" t="s">
        <v>408</v>
      </c>
      <c r="D1" s="2" t="s">
        <v>409</v>
      </c>
      <c r="E1" s="2" t="s">
        <v>377</v>
      </c>
      <c r="F1" s="1" t="s">
        <v>620</v>
      </c>
      <c r="G1" s="1" t="s">
        <v>621</v>
      </c>
      <c r="H1" s="5" t="s">
        <v>613</v>
      </c>
      <c r="I1" s="5" t="s">
        <v>614</v>
      </c>
      <c r="J1" s="5" t="s">
        <v>615</v>
      </c>
      <c r="K1" s="5" t="s">
        <v>403</v>
      </c>
      <c r="L1" s="5" t="s">
        <v>404</v>
      </c>
      <c r="M1" s="5" t="s">
        <v>405</v>
      </c>
      <c r="N1" s="5" t="s">
        <v>618</v>
      </c>
      <c r="O1" s="5" t="s">
        <v>616</v>
      </c>
      <c r="P1" s="5" t="s">
        <v>619</v>
      </c>
      <c r="Q1" s="5" t="s">
        <v>617</v>
      </c>
    </row>
    <row r="2" spans="1:45" ht="15">
      <c r="A2" s="1">
        <v>2</v>
      </c>
      <c r="B2" s="1">
        <v>64</v>
      </c>
      <c r="C2" s="3">
        <v>38245</v>
      </c>
      <c r="D2" s="31" t="s">
        <v>387</v>
      </c>
      <c r="E2" s="1">
        <v>4</v>
      </c>
      <c r="F2" s="1">
        <v>23</v>
      </c>
      <c r="G2" s="1">
        <v>6</v>
      </c>
      <c r="H2" s="1">
        <f t="shared" ref="H2:H14" si="0">F2/10</f>
        <v>2.2999999999999998</v>
      </c>
      <c r="I2" s="1">
        <f t="shared" ref="I2:I14" si="1">G2/10</f>
        <v>0.6</v>
      </c>
      <c r="J2" s="1">
        <f t="shared" ref="J2:J14" si="2">I2/H2</f>
        <v>0.2608695652173913</v>
      </c>
      <c r="K2" s="7">
        <v>0.40200000000000002</v>
      </c>
      <c r="L2" s="7">
        <v>0.16400000000000001</v>
      </c>
      <c r="M2" s="7">
        <v>0.56600000000000006</v>
      </c>
      <c r="N2" s="1">
        <f t="shared" ref="N2:N14" si="3">F2/K2</f>
        <v>57.2139303482587</v>
      </c>
      <c r="O2" s="1">
        <f t="shared" ref="O2:O14" si="4">F2/M2</f>
        <v>40.636042402826853</v>
      </c>
      <c r="P2" s="1">
        <f t="shared" ref="P2:P14" si="5">G2/K2</f>
        <v>14.925373134328357</v>
      </c>
      <c r="Q2" s="1">
        <f t="shared" ref="Q2:Q14" si="6">G2/M2</f>
        <v>10.600706713780918</v>
      </c>
      <c r="T2" s="34" t="s">
        <v>372</v>
      </c>
      <c r="U2" s="34" t="s">
        <v>225</v>
      </c>
      <c r="V2" s="34" t="s">
        <v>226</v>
      </c>
      <c r="W2" s="34" t="s">
        <v>280</v>
      </c>
      <c r="X2" s="32" t="s">
        <v>227</v>
      </c>
      <c r="Z2" s="34" t="s">
        <v>372</v>
      </c>
      <c r="AA2" s="34" t="s">
        <v>225</v>
      </c>
      <c r="AB2" s="34" t="s">
        <v>226</v>
      </c>
      <c r="AC2" s="34" t="s">
        <v>280</v>
      </c>
      <c r="AD2" s="32" t="s">
        <v>227</v>
      </c>
      <c r="AF2" s="34" t="s">
        <v>372</v>
      </c>
      <c r="AG2" s="34" t="s">
        <v>225</v>
      </c>
      <c r="AH2" s="34" t="s">
        <v>226</v>
      </c>
      <c r="AI2" s="34" t="s">
        <v>280</v>
      </c>
      <c r="AJ2" s="32" t="s">
        <v>227</v>
      </c>
      <c r="AL2" s="51" t="s">
        <v>406</v>
      </c>
      <c r="AM2" s="51" t="s">
        <v>373</v>
      </c>
      <c r="AN2" s="51" t="s">
        <v>409</v>
      </c>
      <c r="AO2" s="51" t="s">
        <v>69</v>
      </c>
      <c r="AP2" s="51" t="s">
        <v>70</v>
      </c>
      <c r="AQ2" s="51" t="s">
        <v>71</v>
      </c>
      <c r="AR2" s="51" t="s">
        <v>72</v>
      </c>
      <c r="AS2" s="51" t="s">
        <v>73</v>
      </c>
    </row>
    <row r="3" spans="1:45" ht="15">
      <c r="A3" s="1">
        <v>2</v>
      </c>
      <c r="B3" s="1">
        <v>64</v>
      </c>
      <c r="C3" s="3">
        <v>38245</v>
      </c>
      <c r="D3" s="31" t="s">
        <v>610</v>
      </c>
      <c r="E3" s="1">
        <v>5</v>
      </c>
      <c r="F3" s="1">
        <v>22</v>
      </c>
      <c r="G3" s="1">
        <v>10</v>
      </c>
      <c r="H3" s="1">
        <f t="shared" si="0"/>
        <v>2.2000000000000002</v>
      </c>
      <c r="I3" s="1">
        <f t="shared" si="1"/>
        <v>1</v>
      </c>
      <c r="J3" s="1">
        <f t="shared" si="2"/>
        <v>0.45454545454545453</v>
      </c>
      <c r="K3" s="7">
        <v>0.58099999999999996</v>
      </c>
      <c r="L3" s="7">
        <v>0.189</v>
      </c>
      <c r="M3" s="7">
        <v>0.77</v>
      </c>
      <c r="N3" s="1">
        <f t="shared" si="3"/>
        <v>37.865748709122208</v>
      </c>
      <c r="O3" s="1">
        <f t="shared" si="4"/>
        <v>28.571428571428569</v>
      </c>
      <c r="P3" s="1">
        <f t="shared" si="5"/>
        <v>17.211703958691913</v>
      </c>
      <c r="Q3" s="1">
        <f t="shared" si="6"/>
        <v>12.987012987012987</v>
      </c>
      <c r="T3" s="35">
        <v>2</v>
      </c>
      <c r="U3" s="35">
        <v>64</v>
      </c>
      <c r="V3" s="35" t="s">
        <v>228</v>
      </c>
      <c r="W3" s="35" t="s">
        <v>14</v>
      </c>
      <c r="X3" s="37">
        <v>2.4333333333333331</v>
      </c>
      <c r="Z3" s="35">
        <v>2</v>
      </c>
      <c r="AA3" s="35">
        <v>64</v>
      </c>
      <c r="AB3" s="35" t="s">
        <v>228</v>
      </c>
      <c r="AC3" s="35" t="s">
        <v>652</v>
      </c>
      <c r="AD3" s="37">
        <v>3</v>
      </c>
      <c r="AF3" s="35">
        <v>2</v>
      </c>
      <c r="AG3" s="35">
        <v>64</v>
      </c>
      <c r="AH3" s="35" t="s">
        <v>228</v>
      </c>
      <c r="AI3" s="35" t="s">
        <v>564</v>
      </c>
      <c r="AJ3" s="37">
        <v>0.32145502536643211</v>
      </c>
      <c r="AL3">
        <v>2</v>
      </c>
      <c r="AM3">
        <v>64</v>
      </c>
      <c r="AN3" t="s">
        <v>74</v>
      </c>
      <c r="AO3" t="s">
        <v>76</v>
      </c>
      <c r="AP3">
        <f>X3</f>
        <v>2.4333333333333331</v>
      </c>
      <c r="AQ3">
        <f>AD3</f>
        <v>3</v>
      </c>
      <c r="AR3">
        <f>AJ3</f>
        <v>0.32145502536643211</v>
      </c>
      <c r="AS3">
        <f>AR3/SQRT(AQ3)</f>
        <v>0.18559214542766758</v>
      </c>
    </row>
    <row r="4" spans="1:45" ht="15">
      <c r="A4" s="1">
        <v>2</v>
      </c>
      <c r="B4" s="1">
        <v>64</v>
      </c>
      <c r="C4" s="3">
        <v>38245</v>
      </c>
      <c r="D4" s="31" t="s">
        <v>610</v>
      </c>
      <c r="E4" s="1">
        <v>6</v>
      </c>
      <c r="F4" s="1">
        <v>28</v>
      </c>
      <c r="G4" s="1">
        <v>11</v>
      </c>
      <c r="H4" s="1">
        <f t="shared" si="0"/>
        <v>2.8</v>
      </c>
      <c r="I4" s="1">
        <f t="shared" si="1"/>
        <v>1.1000000000000001</v>
      </c>
      <c r="J4" s="1">
        <f t="shared" si="2"/>
        <v>0.3928571428571429</v>
      </c>
      <c r="K4" s="7">
        <v>0.80900000000000005</v>
      </c>
      <c r="L4" s="7">
        <v>0.26700000000000002</v>
      </c>
      <c r="M4" s="7">
        <v>1.0760000000000001</v>
      </c>
      <c r="N4" s="1">
        <f t="shared" si="3"/>
        <v>34.610630407910996</v>
      </c>
      <c r="O4" s="1">
        <f t="shared" si="4"/>
        <v>26.022304832713754</v>
      </c>
      <c r="P4" s="1">
        <f t="shared" si="5"/>
        <v>13.597033374536464</v>
      </c>
      <c r="Q4" s="1">
        <f t="shared" si="6"/>
        <v>10.223048327137546</v>
      </c>
      <c r="T4" s="38"/>
      <c r="U4" s="38"/>
      <c r="V4" s="38"/>
      <c r="W4" s="36" t="s">
        <v>18</v>
      </c>
      <c r="X4" s="39">
        <v>0.9</v>
      </c>
      <c r="Z4" s="38"/>
      <c r="AA4" s="38"/>
      <c r="AB4" s="38"/>
      <c r="AC4" s="36" t="s">
        <v>656</v>
      </c>
      <c r="AD4" s="39">
        <v>3</v>
      </c>
      <c r="AF4" s="38"/>
      <c r="AG4" s="38"/>
      <c r="AH4" s="38"/>
      <c r="AI4" s="36" t="s">
        <v>568</v>
      </c>
      <c r="AJ4" s="39">
        <v>0.26457513110645919</v>
      </c>
      <c r="AL4">
        <v>2</v>
      </c>
      <c r="AM4">
        <v>64</v>
      </c>
      <c r="AN4" t="s">
        <v>74</v>
      </c>
      <c r="AO4" t="s">
        <v>78</v>
      </c>
      <c r="AP4">
        <f t="shared" ref="AP4:AP37" si="7">X4</f>
        <v>0.9</v>
      </c>
      <c r="AQ4">
        <f t="shared" ref="AQ4:AQ37" si="8">AD4</f>
        <v>3</v>
      </c>
      <c r="AR4">
        <f t="shared" ref="AR4:AR37" si="9">AJ4</f>
        <v>0.26457513110645919</v>
      </c>
      <c r="AS4">
        <f t="shared" ref="AS4:AS37" si="10">AR4/SQRT(AQ4)</f>
        <v>0.15275252316519475</v>
      </c>
    </row>
    <row r="5" spans="1:45" ht="15">
      <c r="A5" s="1">
        <v>2</v>
      </c>
      <c r="B5" s="1">
        <v>64</v>
      </c>
      <c r="C5" s="3">
        <v>38245</v>
      </c>
      <c r="D5" s="31" t="s">
        <v>395</v>
      </c>
      <c r="E5" s="1">
        <v>4</v>
      </c>
      <c r="F5" s="1">
        <v>38</v>
      </c>
      <c r="G5" s="1">
        <v>42</v>
      </c>
      <c r="H5" s="1">
        <f t="shared" si="0"/>
        <v>3.8</v>
      </c>
      <c r="I5" s="1">
        <f t="shared" si="1"/>
        <v>4.2</v>
      </c>
      <c r="J5" s="1">
        <f t="shared" si="2"/>
        <v>1.1052631578947369</v>
      </c>
      <c r="K5" s="7">
        <v>1.67</v>
      </c>
      <c r="L5" s="7">
        <v>0.51500000000000001</v>
      </c>
      <c r="M5" s="7">
        <v>2.1850000000000001</v>
      </c>
      <c r="N5" s="1">
        <f t="shared" si="3"/>
        <v>22.754491017964074</v>
      </c>
      <c r="O5" s="1">
        <f t="shared" si="4"/>
        <v>17.391304347826086</v>
      </c>
      <c r="P5" s="1">
        <f t="shared" si="5"/>
        <v>25.149700598802397</v>
      </c>
      <c r="Q5" s="1">
        <f t="shared" si="6"/>
        <v>19.221967963386728</v>
      </c>
      <c r="T5" s="38"/>
      <c r="U5" s="38"/>
      <c r="V5" s="38"/>
      <c r="W5" s="36" t="s">
        <v>49</v>
      </c>
      <c r="X5" s="39">
        <v>0.36942405420666291</v>
      </c>
      <c r="Z5" s="38"/>
      <c r="AA5" s="38"/>
      <c r="AB5" s="38"/>
      <c r="AC5" s="36" t="s">
        <v>660</v>
      </c>
      <c r="AD5" s="39">
        <v>3</v>
      </c>
      <c r="AF5" s="38"/>
      <c r="AG5" s="38"/>
      <c r="AH5" s="38"/>
      <c r="AI5" s="36" t="s">
        <v>572</v>
      </c>
      <c r="AJ5" s="39">
        <v>9.8941496650950186E-2</v>
      </c>
      <c r="AL5">
        <v>2</v>
      </c>
      <c r="AM5">
        <v>64</v>
      </c>
      <c r="AN5" t="s">
        <v>74</v>
      </c>
      <c r="AO5" t="s">
        <v>80</v>
      </c>
      <c r="AP5">
        <f t="shared" si="7"/>
        <v>0.36942405420666291</v>
      </c>
      <c r="AQ5">
        <f t="shared" si="8"/>
        <v>3</v>
      </c>
      <c r="AR5">
        <f t="shared" si="9"/>
        <v>9.8941496650950186E-2</v>
      </c>
      <c r="AS5">
        <f t="shared" si="10"/>
        <v>5.7123899725450553E-2</v>
      </c>
    </row>
    <row r="6" spans="1:45" ht="15">
      <c r="A6" s="1">
        <v>2</v>
      </c>
      <c r="B6" s="1">
        <v>64</v>
      </c>
      <c r="C6" s="3">
        <v>38245</v>
      </c>
      <c r="D6" s="31" t="s">
        <v>381</v>
      </c>
      <c r="E6" s="1">
        <v>5</v>
      </c>
      <c r="F6" s="1">
        <v>37</v>
      </c>
      <c r="G6" s="1">
        <v>40</v>
      </c>
      <c r="H6" s="1">
        <f t="shared" si="0"/>
        <v>3.7</v>
      </c>
      <c r="I6" s="1">
        <f t="shared" si="1"/>
        <v>4</v>
      </c>
      <c r="J6" s="1">
        <f t="shared" si="2"/>
        <v>1.0810810810810809</v>
      </c>
      <c r="K6" s="7">
        <v>1.39</v>
      </c>
      <c r="L6" s="7">
        <v>0.33800000000000002</v>
      </c>
      <c r="M6" s="7">
        <v>1.728</v>
      </c>
      <c r="N6" s="1">
        <f t="shared" si="3"/>
        <v>26.618705035971225</v>
      </c>
      <c r="O6" s="1">
        <f t="shared" si="4"/>
        <v>21.412037037037038</v>
      </c>
      <c r="P6" s="1">
        <f t="shared" si="5"/>
        <v>28.776978417266189</v>
      </c>
      <c r="Q6" s="1">
        <f t="shared" si="6"/>
        <v>23.148148148148149</v>
      </c>
      <c r="T6" s="38"/>
      <c r="U6" s="38"/>
      <c r="V6" s="38"/>
      <c r="W6" s="36" t="s">
        <v>53</v>
      </c>
      <c r="X6" s="39">
        <v>43.230103155097304</v>
      </c>
      <c r="Z6" s="38"/>
      <c r="AA6" s="38"/>
      <c r="AB6" s="38"/>
      <c r="AC6" s="36" t="s">
        <v>664</v>
      </c>
      <c r="AD6" s="39">
        <v>3</v>
      </c>
      <c r="AF6" s="38"/>
      <c r="AG6" s="38"/>
      <c r="AH6" s="38"/>
      <c r="AI6" s="36" t="s">
        <v>576</v>
      </c>
      <c r="AJ6" s="39">
        <v>12.219227308421349</v>
      </c>
      <c r="AL6">
        <v>2</v>
      </c>
      <c r="AM6">
        <v>64</v>
      </c>
      <c r="AN6" t="s">
        <v>74</v>
      </c>
      <c r="AO6" t="s">
        <v>271</v>
      </c>
      <c r="AP6">
        <f t="shared" si="7"/>
        <v>43.230103155097304</v>
      </c>
      <c r="AQ6">
        <f t="shared" si="8"/>
        <v>3</v>
      </c>
      <c r="AR6">
        <f t="shared" si="9"/>
        <v>12.219227308421349</v>
      </c>
      <c r="AS6">
        <f t="shared" si="10"/>
        <v>7.0547741758062923</v>
      </c>
    </row>
    <row r="7" spans="1:45" ht="15">
      <c r="A7" s="1">
        <v>2</v>
      </c>
      <c r="B7" s="1">
        <v>64</v>
      </c>
      <c r="C7" s="3">
        <v>38245</v>
      </c>
      <c r="D7" s="31" t="s">
        <v>381</v>
      </c>
      <c r="E7" s="1">
        <v>6</v>
      </c>
      <c r="F7" s="1">
        <v>37</v>
      </c>
      <c r="G7" s="1">
        <v>44</v>
      </c>
      <c r="H7" s="1">
        <f t="shared" si="0"/>
        <v>3.7</v>
      </c>
      <c r="I7" s="1">
        <f t="shared" si="1"/>
        <v>4.4000000000000004</v>
      </c>
      <c r="J7" s="1">
        <f t="shared" si="2"/>
        <v>1.1891891891891893</v>
      </c>
      <c r="K7" s="7">
        <v>1.82</v>
      </c>
      <c r="L7" s="7">
        <v>0.39200000000000002</v>
      </c>
      <c r="M7" s="7">
        <v>2.2120000000000002</v>
      </c>
      <c r="N7" s="1">
        <f t="shared" si="3"/>
        <v>20.329670329670328</v>
      </c>
      <c r="O7" s="1">
        <f t="shared" si="4"/>
        <v>16.726943942133815</v>
      </c>
      <c r="P7" s="1">
        <f t="shared" si="5"/>
        <v>24.175824175824175</v>
      </c>
      <c r="Q7" s="1">
        <f t="shared" si="6"/>
        <v>19.89150090415913</v>
      </c>
      <c r="T7" s="38"/>
      <c r="U7" s="38"/>
      <c r="V7" s="38"/>
      <c r="W7" s="36" t="s">
        <v>57</v>
      </c>
      <c r="X7" s="39">
        <v>31.743258602323056</v>
      </c>
      <c r="Z7" s="38"/>
      <c r="AA7" s="38"/>
      <c r="AB7" s="38"/>
      <c r="AC7" s="36" t="s">
        <v>668</v>
      </c>
      <c r="AD7" s="39">
        <v>3</v>
      </c>
      <c r="AF7" s="38"/>
      <c r="AG7" s="38"/>
      <c r="AH7" s="38"/>
      <c r="AI7" s="36" t="s">
        <v>580</v>
      </c>
      <c r="AJ7" s="39">
        <v>7.8061328934817098</v>
      </c>
      <c r="AL7">
        <v>2</v>
      </c>
      <c r="AM7">
        <v>64</v>
      </c>
      <c r="AN7" t="s">
        <v>74</v>
      </c>
      <c r="AO7" t="s">
        <v>320</v>
      </c>
      <c r="AP7">
        <f t="shared" si="7"/>
        <v>31.743258602323056</v>
      </c>
      <c r="AQ7">
        <f t="shared" si="8"/>
        <v>3</v>
      </c>
      <c r="AR7">
        <f t="shared" si="9"/>
        <v>7.8061328934817098</v>
      </c>
      <c r="AS7">
        <f t="shared" si="10"/>
        <v>4.5068729273816581</v>
      </c>
    </row>
    <row r="8" spans="1:45" ht="15">
      <c r="A8" s="1">
        <v>2</v>
      </c>
      <c r="B8" s="1">
        <v>64</v>
      </c>
      <c r="C8" s="3">
        <v>38245</v>
      </c>
      <c r="D8" s="31" t="s">
        <v>384</v>
      </c>
      <c r="E8" s="1">
        <v>4</v>
      </c>
      <c r="F8" s="1">
        <v>26</v>
      </c>
      <c r="G8" s="1">
        <v>5</v>
      </c>
      <c r="H8" s="1">
        <f t="shared" si="0"/>
        <v>2.6</v>
      </c>
      <c r="I8" s="1">
        <f t="shared" si="1"/>
        <v>0.5</v>
      </c>
      <c r="J8" s="1">
        <f t="shared" si="2"/>
        <v>0.19230769230769229</v>
      </c>
      <c r="K8" s="7">
        <v>0.58899999999999997</v>
      </c>
      <c r="L8" s="7">
        <v>0.16</v>
      </c>
      <c r="M8" s="7">
        <v>0.749</v>
      </c>
      <c r="N8" s="1">
        <f t="shared" si="3"/>
        <v>44.142614601018678</v>
      </c>
      <c r="O8" s="1">
        <f t="shared" si="4"/>
        <v>34.712950600801065</v>
      </c>
      <c r="P8" s="1">
        <f t="shared" si="5"/>
        <v>8.4889643463497464</v>
      </c>
      <c r="Q8" s="1">
        <f t="shared" si="6"/>
        <v>6.6755674232309747</v>
      </c>
      <c r="T8" s="38"/>
      <c r="U8" s="38"/>
      <c r="V8" s="38"/>
      <c r="W8" s="36" t="s">
        <v>61</v>
      </c>
      <c r="X8" s="39">
        <v>15.244703489185577</v>
      </c>
      <c r="Z8" s="38"/>
      <c r="AA8" s="38"/>
      <c r="AB8" s="38"/>
      <c r="AC8" s="36" t="s">
        <v>504</v>
      </c>
      <c r="AD8" s="39">
        <v>3</v>
      </c>
      <c r="AF8" s="38"/>
      <c r="AG8" s="38"/>
      <c r="AH8" s="38"/>
      <c r="AI8" s="36" t="s">
        <v>584</v>
      </c>
      <c r="AJ8" s="39">
        <v>1.8283707951724659</v>
      </c>
      <c r="AL8">
        <v>2</v>
      </c>
      <c r="AM8">
        <v>64</v>
      </c>
      <c r="AN8" t="s">
        <v>74</v>
      </c>
      <c r="AO8" t="s">
        <v>134</v>
      </c>
      <c r="AP8">
        <f t="shared" si="7"/>
        <v>15.244703489185577</v>
      </c>
      <c r="AQ8">
        <f t="shared" si="8"/>
        <v>3</v>
      </c>
      <c r="AR8">
        <f t="shared" si="9"/>
        <v>1.8283707951724659</v>
      </c>
      <c r="AS8">
        <f t="shared" si="10"/>
        <v>1.0556103707712734</v>
      </c>
    </row>
    <row r="9" spans="1:45" ht="15">
      <c r="A9" s="1">
        <v>2</v>
      </c>
      <c r="B9" s="1">
        <v>64</v>
      </c>
      <c r="C9" s="3">
        <v>38245</v>
      </c>
      <c r="D9" s="31" t="s">
        <v>611</v>
      </c>
      <c r="E9" s="1">
        <v>5</v>
      </c>
      <c r="F9" s="1">
        <v>28</v>
      </c>
      <c r="G9" s="1">
        <v>25</v>
      </c>
      <c r="H9" s="1">
        <f t="shared" si="0"/>
        <v>2.8</v>
      </c>
      <c r="I9" s="1">
        <f t="shared" si="1"/>
        <v>2.5</v>
      </c>
      <c r="J9" s="1">
        <f t="shared" si="2"/>
        <v>0.8928571428571429</v>
      </c>
      <c r="K9" s="7">
        <v>1.02</v>
      </c>
      <c r="L9" s="7">
        <v>0.19900000000000001</v>
      </c>
      <c r="M9" s="7">
        <v>1.2190000000000001</v>
      </c>
      <c r="N9" s="1">
        <f t="shared" si="3"/>
        <v>27.450980392156861</v>
      </c>
      <c r="O9" s="1">
        <f t="shared" si="4"/>
        <v>22.969647251845775</v>
      </c>
      <c r="P9" s="1">
        <f t="shared" si="5"/>
        <v>24.509803921568626</v>
      </c>
      <c r="Q9" s="1">
        <f t="shared" si="6"/>
        <v>20.50861361771944</v>
      </c>
      <c r="T9" s="38"/>
      <c r="U9" s="38"/>
      <c r="V9" s="38"/>
      <c r="W9" s="36" t="s">
        <v>65</v>
      </c>
      <c r="X9" s="39">
        <v>11.270256009310485</v>
      </c>
      <c r="Z9" s="38"/>
      <c r="AA9" s="38"/>
      <c r="AB9" s="38"/>
      <c r="AC9" s="36" t="s">
        <v>560</v>
      </c>
      <c r="AD9" s="39">
        <v>3</v>
      </c>
      <c r="AF9" s="38"/>
      <c r="AG9" s="38"/>
      <c r="AH9" s="38"/>
      <c r="AI9" s="36" t="s">
        <v>410</v>
      </c>
      <c r="AJ9" s="39">
        <v>1.498698553618496</v>
      </c>
      <c r="AL9">
        <v>2</v>
      </c>
      <c r="AM9">
        <v>64</v>
      </c>
      <c r="AN9" t="s">
        <v>74</v>
      </c>
      <c r="AO9" t="s">
        <v>136</v>
      </c>
      <c r="AP9">
        <f t="shared" si="7"/>
        <v>11.270256009310485</v>
      </c>
      <c r="AQ9">
        <f t="shared" si="8"/>
        <v>3</v>
      </c>
      <c r="AR9">
        <f t="shared" si="9"/>
        <v>1.498698553618496</v>
      </c>
      <c r="AS9">
        <f t="shared" si="10"/>
        <v>0.8652740133657415</v>
      </c>
    </row>
    <row r="10" spans="1:45" ht="15">
      <c r="A10" s="1">
        <v>2</v>
      </c>
      <c r="B10" s="1">
        <v>64</v>
      </c>
      <c r="C10" s="3">
        <v>38245</v>
      </c>
      <c r="D10" s="31" t="s">
        <v>611</v>
      </c>
      <c r="E10" s="1">
        <v>6</v>
      </c>
      <c r="F10" s="1">
        <v>36</v>
      </c>
      <c r="G10" s="1">
        <v>20</v>
      </c>
      <c r="H10" s="1">
        <f t="shared" si="0"/>
        <v>3.6</v>
      </c>
      <c r="I10" s="1">
        <f t="shared" si="1"/>
        <v>2</v>
      </c>
      <c r="J10" s="1">
        <f t="shared" si="2"/>
        <v>0.55555555555555558</v>
      </c>
      <c r="K10" s="7">
        <v>1.21</v>
      </c>
      <c r="L10" s="7">
        <v>0.437</v>
      </c>
      <c r="M10" s="7">
        <v>1.647</v>
      </c>
      <c r="N10" s="1">
        <f t="shared" si="3"/>
        <v>29.75206611570248</v>
      </c>
      <c r="O10" s="1">
        <f t="shared" si="4"/>
        <v>21.857923497267759</v>
      </c>
      <c r="P10" s="1">
        <f t="shared" si="5"/>
        <v>16.528925619834713</v>
      </c>
      <c r="Q10" s="1">
        <f t="shared" si="6"/>
        <v>12.143290831815422</v>
      </c>
      <c r="T10" s="38"/>
      <c r="U10" s="38"/>
      <c r="V10" s="35" t="s">
        <v>229</v>
      </c>
      <c r="W10" s="35" t="s">
        <v>14</v>
      </c>
      <c r="X10" s="37">
        <v>3.7333333333333329</v>
      </c>
      <c r="Z10" s="38"/>
      <c r="AA10" s="38"/>
      <c r="AB10" s="35" t="s">
        <v>229</v>
      </c>
      <c r="AC10" s="35" t="s">
        <v>652</v>
      </c>
      <c r="AD10" s="37">
        <v>3</v>
      </c>
      <c r="AF10" s="38"/>
      <c r="AG10" s="38"/>
      <c r="AH10" s="35" t="s">
        <v>229</v>
      </c>
      <c r="AI10" s="35" t="s">
        <v>564</v>
      </c>
      <c r="AJ10" s="37">
        <v>5.7735026919028626E-2</v>
      </c>
      <c r="AL10">
        <v>2</v>
      </c>
      <c r="AM10">
        <v>64</v>
      </c>
      <c r="AN10" t="s">
        <v>605</v>
      </c>
      <c r="AO10" t="s">
        <v>76</v>
      </c>
      <c r="AP10">
        <f t="shared" si="7"/>
        <v>3.7333333333333329</v>
      </c>
      <c r="AQ10">
        <f t="shared" si="8"/>
        <v>3</v>
      </c>
      <c r="AR10">
        <f t="shared" si="9"/>
        <v>5.7735026919028626E-2</v>
      </c>
      <c r="AS10">
        <f t="shared" si="10"/>
        <v>3.3333333333371469E-2</v>
      </c>
    </row>
    <row r="11" spans="1:45" ht="15">
      <c r="A11" s="1">
        <v>2</v>
      </c>
      <c r="B11" s="1">
        <v>64</v>
      </c>
      <c r="C11" s="3">
        <v>38245</v>
      </c>
      <c r="D11" s="31" t="s">
        <v>385</v>
      </c>
      <c r="E11" s="1">
        <v>4</v>
      </c>
      <c r="F11" s="1">
        <v>32</v>
      </c>
      <c r="G11" s="1">
        <v>12</v>
      </c>
      <c r="H11" s="1">
        <f t="shared" si="0"/>
        <v>3.2</v>
      </c>
      <c r="I11" s="1">
        <f t="shared" si="1"/>
        <v>1.2</v>
      </c>
      <c r="J11" s="1">
        <f t="shared" si="2"/>
        <v>0.37499999999999994</v>
      </c>
      <c r="K11" s="7">
        <v>2.4</v>
      </c>
      <c r="L11" s="7">
        <v>0.72099999999999997</v>
      </c>
      <c r="M11" s="7">
        <v>3.121</v>
      </c>
      <c r="N11" s="1">
        <f t="shared" si="3"/>
        <v>13.333333333333334</v>
      </c>
      <c r="O11" s="1">
        <f t="shared" si="4"/>
        <v>10.25312399871836</v>
      </c>
      <c r="P11" s="1">
        <f t="shared" si="5"/>
        <v>5</v>
      </c>
      <c r="Q11" s="1">
        <f t="shared" si="6"/>
        <v>3.8449214995193848</v>
      </c>
      <c r="T11" s="38"/>
      <c r="U11" s="38"/>
      <c r="V11" s="38"/>
      <c r="W11" s="36" t="s">
        <v>18</v>
      </c>
      <c r="X11" s="39">
        <v>4.2</v>
      </c>
      <c r="Z11" s="38"/>
      <c r="AA11" s="38"/>
      <c r="AB11" s="38"/>
      <c r="AC11" s="36" t="s">
        <v>656</v>
      </c>
      <c r="AD11" s="39">
        <v>3</v>
      </c>
      <c r="AF11" s="38"/>
      <c r="AG11" s="38"/>
      <c r="AH11" s="38"/>
      <c r="AI11" s="36" t="s">
        <v>568</v>
      </c>
      <c r="AJ11" s="39">
        <v>0.20000000000000676</v>
      </c>
      <c r="AL11">
        <v>2</v>
      </c>
      <c r="AM11">
        <v>64</v>
      </c>
      <c r="AN11" t="s">
        <v>605</v>
      </c>
      <c r="AO11" t="s">
        <v>78</v>
      </c>
      <c r="AP11">
        <f t="shared" si="7"/>
        <v>4.2</v>
      </c>
      <c r="AQ11">
        <f t="shared" si="8"/>
        <v>3</v>
      </c>
      <c r="AR11">
        <f t="shared" si="9"/>
        <v>0.20000000000000676</v>
      </c>
      <c r="AS11">
        <f t="shared" si="10"/>
        <v>0.11547005383792906</v>
      </c>
    </row>
    <row r="12" spans="1:45" ht="15">
      <c r="A12" s="1">
        <v>2</v>
      </c>
      <c r="B12" s="1">
        <v>64</v>
      </c>
      <c r="C12" s="3">
        <v>38245</v>
      </c>
      <c r="D12" s="31" t="s">
        <v>385</v>
      </c>
      <c r="E12" s="1">
        <v>5</v>
      </c>
      <c r="F12" s="1">
        <v>38</v>
      </c>
      <c r="G12" s="1">
        <v>7</v>
      </c>
      <c r="H12" s="1">
        <f t="shared" si="0"/>
        <v>3.8</v>
      </c>
      <c r="I12" s="1">
        <f t="shared" si="1"/>
        <v>0.7</v>
      </c>
      <c r="J12" s="1">
        <f t="shared" si="2"/>
        <v>0.18421052631578946</v>
      </c>
      <c r="K12" s="7">
        <v>2.2599999999999998</v>
      </c>
      <c r="L12" s="7">
        <v>0.38400000000000001</v>
      </c>
      <c r="M12" s="7">
        <v>2.6439999999999997</v>
      </c>
      <c r="N12" s="1">
        <f t="shared" si="3"/>
        <v>16.814159292035399</v>
      </c>
      <c r="O12" s="1">
        <f t="shared" si="4"/>
        <v>14.372163388804843</v>
      </c>
      <c r="P12" s="1">
        <f t="shared" si="5"/>
        <v>3.0973451327433632</v>
      </c>
      <c r="Q12" s="1">
        <f t="shared" si="6"/>
        <v>2.6475037821482603</v>
      </c>
      <c r="T12" s="38"/>
      <c r="U12" s="38"/>
      <c r="V12" s="38"/>
      <c r="W12" s="36" t="s">
        <v>49</v>
      </c>
      <c r="X12" s="39">
        <v>1.1251778093883358</v>
      </c>
      <c r="Z12" s="38"/>
      <c r="AA12" s="38"/>
      <c r="AB12" s="38"/>
      <c r="AC12" s="36" t="s">
        <v>660</v>
      </c>
      <c r="AD12" s="39">
        <v>3</v>
      </c>
      <c r="AF12" s="38"/>
      <c r="AG12" s="38"/>
      <c r="AH12" s="38"/>
      <c r="AI12" s="36" t="s">
        <v>572</v>
      </c>
      <c r="AJ12" s="39">
        <v>5.6738750142755007E-2</v>
      </c>
      <c r="AL12">
        <v>2</v>
      </c>
      <c r="AM12">
        <v>64</v>
      </c>
      <c r="AN12" t="s">
        <v>605</v>
      </c>
      <c r="AO12" t="s">
        <v>80</v>
      </c>
      <c r="AP12">
        <f t="shared" si="7"/>
        <v>1.1251778093883358</v>
      </c>
      <c r="AQ12">
        <f>AD12</f>
        <v>3</v>
      </c>
      <c r="AR12">
        <f t="shared" si="9"/>
        <v>5.6738750142755007E-2</v>
      </c>
      <c r="AS12">
        <f>AR12/SQRT(AQ12)</f>
        <v>3.2758132668402523E-2</v>
      </c>
    </row>
    <row r="13" spans="1:45" ht="15">
      <c r="A13" s="1">
        <v>2</v>
      </c>
      <c r="B13" s="1">
        <v>64</v>
      </c>
      <c r="C13" s="3">
        <v>38245</v>
      </c>
      <c r="D13" s="31" t="s">
        <v>385</v>
      </c>
      <c r="E13" s="1">
        <v>6</v>
      </c>
      <c r="F13" s="1">
        <v>33</v>
      </c>
      <c r="G13" s="1">
        <v>16</v>
      </c>
      <c r="H13" s="1">
        <f t="shared" si="0"/>
        <v>3.3</v>
      </c>
      <c r="I13" s="1">
        <f t="shared" si="1"/>
        <v>1.6</v>
      </c>
      <c r="J13" s="1">
        <f t="shared" si="2"/>
        <v>0.48484848484848492</v>
      </c>
      <c r="K13" s="7">
        <v>2.96</v>
      </c>
      <c r="L13" s="7">
        <v>0.55600000000000005</v>
      </c>
      <c r="M13" s="7">
        <v>3.516</v>
      </c>
      <c r="N13" s="1">
        <f t="shared" si="3"/>
        <v>11.148648648648649</v>
      </c>
      <c r="O13" s="1">
        <f t="shared" si="4"/>
        <v>9.3856655290102395</v>
      </c>
      <c r="P13" s="1">
        <f t="shared" si="5"/>
        <v>5.4054054054054053</v>
      </c>
      <c r="Q13" s="1">
        <f t="shared" si="6"/>
        <v>4.5506257110352673</v>
      </c>
      <c r="T13" s="38"/>
      <c r="U13" s="38"/>
      <c r="V13" s="38"/>
      <c r="W13" s="36" t="s">
        <v>53</v>
      </c>
      <c r="X13" s="39">
        <v>23.234288794535207</v>
      </c>
      <c r="Z13" s="38"/>
      <c r="AA13" s="38"/>
      <c r="AB13" s="38"/>
      <c r="AC13" s="36" t="s">
        <v>664</v>
      </c>
      <c r="AD13" s="39">
        <v>3</v>
      </c>
      <c r="AF13" s="38"/>
      <c r="AG13" s="38"/>
      <c r="AH13" s="38"/>
      <c r="AI13" s="36" t="s">
        <v>576</v>
      </c>
      <c r="AJ13" s="39">
        <v>3.1718517957285539</v>
      </c>
      <c r="AL13">
        <v>2</v>
      </c>
      <c r="AM13">
        <v>64</v>
      </c>
      <c r="AN13" t="s">
        <v>605</v>
      </c>
      <c r="AO13" t="s">
        <v>271</v>
      </c>
      <c r="AP13">
        <f t="shared" si="7"/>
        <v>23.234288794535207</v>
      </c>
      <c r="AQ13">
        <f t="shared" si="8"/>
        <v>3</v>
      </c>
      <c r="AR13">
        <f t="shared" si="9"/>
        <v>3.1718517957285539</v>
      </c>
      <c r="AS13">
        <f t="shared" si="10"/>
        <v>1.8312694880934786</v>
      </c>
    </row>
    <row r="14" spans="1:45" ht="15">
      <c r="A14" s="1">
        <v>2</v>
      </c>
      <c r="B14" s="1">
        <v>64</v>
      </c>
      <c r="C14" s="3">
        <v>38245</v>
      </c>
      <c r="D14" s="31" t="s">
        <v>382</v>
      </c>
      <c r="E14" s="1">
        <v>4</v>
      </c>
      <c r="F14" s="1">
        <v>51</v>
      </c>
      <c r="G14" s="1">
        <v>83</v>
      </c>
      <c r="H14" s="1">
        <f t="shared" si="0"/>
        <v>5.0999999999999996</v>
      </c>
      <c r="I14" s="1">
        <f t="shared" si="1"/>
        <v>8.3000000000000007</v>
      </c>
      <c r="J14" s="1">
        <f t="shared" si="2"/>
        <v>1.6274509803921571</v>
      </c>
      <c r="K14" s="7">
        <v>4.13</v>
      </c>
      <c r="L14" s="7">
        <v>0.76</v>
      </c>
      <c r="M14" s="7">
        <v>4.8899999999999997</v>
      </c>
      <c r="N14" s="1">
        <f t="shared" si="3"/>
        <v>12.348668280871671</v>
      </c>
      <c r="O14" s="1">
        <f t="shared" si="4"/>
        <v>10.429447852760736</v>
      </c>
      <c r="P14" s="1">
        <f t="shared" si="5"/>
        <v>20.09685230024213</v>
      </c>
      <c r="Q14" s="1">
        <f t="shared" si="6"/>
        <v>16.973415132924337</v>
      </c>
      <c r="T14" s="38"/>
      <c r="U14" s="38"/>
      <c r="V14" s="38"/>
      <c r="W14" s="36" t="s">
        <v>57</v>
      </c>
      <c r="X14" s="39">
        <v>18.510095108998978</v>
      </c>
      <c r="Z14" s="38"/>
      <c r="AA14" s="38"/>
      <c r="AB14" s="38"/>
      <c r="AC14" s="36" t="s">
        <v>668</v>
      </c>
      <c r="AD14" s="39">
        <v>3</v>
      </c>
      <c r="AF14" s="38"/>
      <c r="AG14" s="38"/>
      <c r="AH14" s="38"/>
      <c r="AI14" s="36" t="s">
        <v>580</v>
      </c>
      <c r="AJ14" s="39">
        <v>2.535013590188798</v>
      </c>
      <c r="AL14">
        <v>2</v>
      </c>
      <c r="AM14">
        <v>64</v>
      </c>
      <c r="AN14" t="s">
        <v>605</v>
      </c>
      <c r="AO14" t="s">
        <v>320</v>
      </c>
      <c r="AP14">
        <f t="shared" si="7"/>
        <v>18.510095108998978</v>
      </c>
      <c r="AQ14">
        <f t="shared" si="8"/>
        <v>3</v>
      </c>
      <c r="AR14">
        <f t="shared" si="9"/>
        <v>2.535013590188798</v>
      </c>
      <c r="AS14">
        <f t="shared" si="10"/>
        <v>1.4635907786948623</v>
      </c>
    </row>
    <row r="15" spans="1:45" ht="15">
      <c r="A15" s="24">
        <v>2</v>
      </c>
      <c r="B15" s="24">
        <v>64</v>
      </c>
      <c r="C15" s="44">
        <v>38245</v>
      </c>
      <c r="D15" s="48" t="s">
        <v>507</v>
      </c>
      <c r="E15" s="24">
        <v>5</v>
      </c>
      <c r="F15" s="24"/>
      <c r="G15" s="24"/>
      <c r="H15" s="24"/>
      <c r="I15" s="24"/>
      <c r="J15" s="24"/>
      <c r="K15" s="47"/>
      <c r="L15" s="47"/>
      <c r="M15" s="47"/>
      <c r="N15" s="24"/>
      <c r="O15" s="24"/>
      <c r="P15" s="24"/>
      <c r="Q15" s="24"/>
      <c r="R15" t="s">
        <v>13</v>
      </c>
      <c r="T15" s="38"/>
      <c r="U15" s="38"/>
      <c r="V15" s="38"/>
      <c r="W15" s="36" t="s">
        <v>61</v>
      </c>
      <c r="X15" s="39">
        <v>26.034167730630923</v>
      </c>
      <c r="Z15" s="38"/>
      <c r="AA15" s="38"/>
      <c r="AB15" s="38"/>
      <c r="AC15" s="36" t="s">
        <v>504</v>
      </c>
      <c r="AD15" s="39">
        <v>3</v>
      </c>
      <c r="AF15" s="38"/>
      <c r="AG15" s="38"/>
      <c r="AH15" s="38"/>
      <c r="AI15" s="36" t="s">
        <v>584</v>
      </c>
      <c r="AJ15" s="39">
        <v>2.424740536397358</v>
      </c>
      <c r="AL15">
        <v>2</v>
      </c>
      <c r="AM15">
        <v>64</v>
      </c>
      <c r="AN15" t="s">
        <v>605</v>
      </c>
      <c r="AO15" t="s">
        <v>134</v>
      </c>
      <c r="AP15">
        <f t="shared" si="7"/>
        <v>26.034167730630923</v>
      </c>
      <c r="AQ15">
        <f t="shared" si="8"/>
        <v>3</v>
      </c>
      <c r="AR15">
        <f t="shared" si="9"/>
        <v>2.424740536397358</v>
      </c>
      <c r="AS15">
        <f t="shared" si="10"/>
        <v>1.3999246014040123</v>
      </c>
    </row>
    <row r="16" spans="1:45" ht="15">
      <c r="A16" s="1">
        <v>2</v>
      </c>
      <c r="B16" s="1">
        <v>64</v>
      </c>
      <c r="C16" s="3">
        <v>38245</v>
      </c>
      <c r="D16" s="31" t="s">
        <v>383</v>
      </c>
      <c r="E16" s="1">
        <v>6</v>
      </c>
      <c r="F16" s="1">
        <v>58</v>
      </c>
      <c r="G16" s="1">
        <v>109</v>
      </c>
      <c r="H16" s="1">
        <f>F16/10</f>
        <v>5.8</v>
      </c>
      <c r="I16" s="1">
        <f>G16/10</f>
        <v>10.9</v>
      </c>
      <c r="J16" s="1">
        <f>I16/H16</f>
        <v>1.8793103448275863</v>
      </c>
      <c r="K16" s="7">
        <v>4.82</v>
      </c>
      <c r="L16" s="7">
        <v>0.57199999999999995</v>
      </c>
      <c r="M16" s="7">
        <v>5.3920000000000003</v>
      </c>
      <c r="N16" s="1">
        <f>F16/K16</f>
        <v>12.033195020746888</v>
      </c>
      <c r="O16" s="1">
        <f>F16/M16</f>
        <v>10.7566765578635</v>
      </c>
      <c r="P16" s="1">
        <f>G16/K16</f>
        <v>22.614107883817425</v>
      </c>
      <c r="Q16" s="1">
        <f>G16/M16</f>
        <v>20.215133531157267</v>
      </c>
      <c r="T16" s="38"/>
      <c r="U16" s="38"/>
      <c r="V16" s="38"/>
      <c r="W16" s="36" t="s">
        <v>65</v>
      </c>
      <c r="X16" s="39">
        <v>20.753872338564669</v>
      </c>
      <c r="Z16" s="38"/>
      <c r="AA16" s="38"/>
      <c r="AB16" s="38"/>
      <c r="AC16" s="36" t="s">
        <v>560</v>
      </c>
      <c r="AD16" s="39">
        <v>3</v>
      </c>
      <c r="AF16" s="38"/>
      <c r="AG16" s="38"/>
      <c r="AH16" s="38"/>
      <c r="AI16" s="36" t="s">
        <v>410</v>
      </c>
      <c r="AJ16" s="39">
        <v>2.1003537985211946</v>
      </c>
      <c r="AL16">
        <v>2</v>
      </c>
      <c r="AM16">
        <v>64</v>
      </c>
      <c r="AN16" t="s">
        <v>605</v>
      </c>
      <c r="AO16" t="s">
        <v>136</v>
      </c>
      <c r="AP16">
        <f t="shared" si="7"/>
        <v>20.753872338564669</v>
      </c>
      <c r="AQ16">
        <f t="shared" si="8"/>
        <v>3</v>
      </c>
      <c r="AR16">
        <f t="shared" si="9"/>
        <v>2.1003537985211946</v>
      </c>
      <c r="AS16">
        <f t="shared" si="10"/>
        <v>1.2126398309696649</v>
      </c>
    </row>
    <row r="17" spans="1:45">
      <c r="T17" s="38"/>
      <c r="U17" s="38"/>
      <c r="V17" s="35" t="s">
        <v>82</v>
      </c>
      <c r="W17" s="35" t="s">
        <v>14</v>
      </c>
      <c r="X17" s="37">
        <v>3</v>
      </c>
      <c r="Z17" s="38"/>
      <c r="AA17" s="38"/>
      <c r="AB17" s="35" t="s">
        <v>82</v>
      </c>
      <c r="AC17" s="35" t="s">
        <v>652</v>
      </c>
      <c r="AD17" s="37">
        <v>3</v>
      </c>
      <c r="AF17" s="38"/>
      <c r="AG17" s="38"/>
      <c r="AH17" s="35" t="s">
        <v>82</v>
      </c>
      <c r="AI17" s="35" t="s">
        <v>564</v>
      </c>
      <c r="AJ17" s="37">
        <v>0.52915026221291916</v>
      </c>
      <c r="AL17">
        <v>2</v>
      </c>
      <c r="AM17">
        <v>64</v>
      </c>
      <c r="AN17" t="s">
        <v>607</v>
      </c>
      <c r="AO17" t="s">
        <v>75</v>
      </c>
      <c r="AP17">
        <f t="shared" si="7"/>
        <v>3</v>
      </c>
      <c r="AQ17">
        <f t="shared" si="8"/>
        <v>3</v>
      </c>
      <c r="AR17">
        <f t="shared" si="9"/>
        <v>0.52915026221291916</v>
      </c>
      <c r="AS17">
        <f t="shared" si="10"/>
        <v>0.30550504633038994</v>
      </c>
    </row>
    <row r="18" spans="1:45">
      <c r="T18" s="38"/>
      <c r="U18" s="38"/>
      <c r="V18" s="38"/>
      <c r="W18" s="36" t="s">
        <v>18</v>
      </c>
      <c r="X18" s="39">
        <v>1.6666666666666667</v>
      </c>
      <c r="Z18" s="38"/>
      <c r="AA18" s="38"/>
      <c r="AB18" s="38"/>
      <c r="AC18" s="36" t="s">
        <v>656</v>
      </c>
      <c r="AD18" s="39">
        <v>3</v>
      </c>
      <c r="AF18" s="38"/>
      <c r="AG18" s="38"/>
      <c r="AH18" s="38"/>
      <c r="AI18" s="36" t="s">
        <v>568</v>
      </c>
      <c r="AJ18" s="39">
        <v>1.0408329997330663</v>
      </c>
      <c r="AL18">
        <v>2</v>
      </c>
      <c r="AM18">
        <v>64</v>
      </c>
      <c r="AN18" t="s">
        <v>607</v>
      </c>
      <c r="AO18" t="s">
        <v>77</v>
      </c>
      <c r="AP18">
        <f t="shared" si="7"/>
        <v>1.6666666666666667</v>
      </c>
      <c r="AQ18">
        <f t="shared" si="8"/>
        <v>3</v>
      </c>
      <c r="AR18">
        <f t="shared" si="9"/>
        <v>1.0408329997330663</v>
      </c>
      <c r="AS18">
        <f t="shared" si="10"/>
        <v>0.60092521257733156</v>
      </c>
    </row>
    <row r="19" spans="1:45">
      <c r="T19" s="38"/>
      <c r="U19" s="38"/>
      <c r="V19" s="38"/>
      <c r="W19" s="36" t="s">
        <v>49</v>
      </c>
      <c r="X19" s="39">
        <v>0.546906796906797</v>
      </c>
      <c r="Z19" s="38"/>
      <c r="AA19" s="38"/>
      <c r="AB19" s="38"/>
      <c r="AC19" s="36" t="s">
        <v>660</v>
      </c>
      <c r="AD19" s="39">
        <v>3</v>
      </c>
      <c r="AF19" s="38"/>
      <c r="AG19" s="38"/>
      <c r="AH19" s="38"/>
      <c r="AI19" s="36" t="s">
        <v>572</v>
      </c>
      <c r="AJ19" s="39">
        <v>0.35035479722119928</v>
      </c>
      <c r="AL19">
        <v>2</v>
      </c>
      <c r="AM19">
        <v>64</v>
      </c>
      <c r="AN19" t="s">
        <v>607</v>
      </c>
      <c r="AO19" t="s">
        <v>79</v>
      </c>
      <c r="AP19">
        <f t="shared" si="7"/>
        <v>0.546906796906797</v>
      </c>
      <c r="AQ19">
        <f t="shared" si="8"/>
        <v>3</v>
      </c>
      <c r="AR19">
        <f t="shared" si="9"/>
        <v>0.35035479722119928</v>
      </c>
      <c r="AS19">
        <f t="shared" si="10"/>
        <v>0.20227743648753616</v>
      </c>
    </row>
    <row r="20" spans="1:45">
      <c r="A20" t="s">
        <v>12</v>
      </c>
      <c r="T20" s="38"/>
      <c r="U20" s="38"/>
      <c r="V20" s="38"/>
      <c r="W20" s="36" t="s">
        <v>53</v>
      </c>
      <c r="X20" s="39">
        <v>33.781887036292673</v>
      </c>
      <c r="Z20" s="38"/>
      <c r="AA20" s="38"/>
      <c r="AB20" s="38"/>
      <c r="AC20" s="36" t="s">
        <v>664</v>
      </c>
      <c r="AD20" s="39">
        <v>3</v>
      </c>
      <c r="AF20" s="38"/>
      <c r="AG20" s="38"/>
      <c r="AH20" s="38"/>
      <c r="AI20" s="36" t="s">
        <v>576</v>
      </c>
      <c r="AJ20" s="39">
        <v>9.0461182630800909</v>
      </c>
      <c r="AL20">
        <v>2</v>
      </c>
      <c r="AM20">
        <v>64</v>
      </c>
      <c r="AN20" t="s">
        <v>607</v>
      </c>
      <c r="AO20" t="s">
        <v>81</v>
      </c>
      <c r="AP20">
        <f t="shared" si="7"/>
        <v>33.781887036292673</v>
      </c>
      <c r="AQ20">
        <f t="shared" si="8"/>
        <v>3</v>
      </c>
      <c r="AR20">
        <f t="shared" si="9"/>
        <v>9.0461182630800909</v>
      </c>
      <c r="AS20">
        <f t="shared" si="10"/>
        <v>5.2227788143104803</v>
      </c>
    </row>
    <row r="21" spans="1:45" ht="15">
      <c r="A21" s="24">
        <v>2</v>
      </c>
      <c r="B21" s="24">
        <v>64</v>
      </c>
      <c r="C21" s="44">
        <v>38245</v>
      </c>
      <c r="D21" s="48" t="s">
        <v>507</v>
      </c>
      <c r="E21" s="24">
        <v>5</v>
      </c>
      <c r="F21" s="24">
        <v>36</v>
      </c>
      <c r="G21" s="24">
        <v>43</v>
      </c>
      <c r="H21" s="24">
        <f>F21/10</f>
        <v>3.6</v>
      </c>
      <c r="I21" s="24">
        <f>G21/10</f>
        <v>4.3</v>
      </c>
      <c r="J21" s="24">
        <f>I21/H21</f>
        <v>1.1944444444444444</v>
      </c>
      <c r="K21" s="47">
        <v>1.64</v>
      </c>
      <c r="L21" s="47">
        <v>0.13</v>
      </c>
      <c r="M21" s="47">
        <v>1.77</v>
      </c>
      <c r="N21" s="24">
        <f>F21/K21</f>
        <v>21.951219512195124</v>
      </c>
      <c r="O21" s="24">
        <f>F21/M21</f>
        <v>20.338983050847457</v>
      </c>
      <c r="P21" s="24">
        <f>G21/K21</f>
        <v>26.219512195121954</v>
      </c>
      <c r="Q21" s="24">
        <f>G21/M21</f>
        <v>24.293785310734464</v>
      </c>
      <c r="T21" s="38"/>
      <c r="U21" s="38"/>
      <c r="V21" s="38"/>
      <c r="W21" s="36" t="s">
        <v>57</v>
      </c>
      <c r="X21" s="39">
        <v>26.513507116638198</v>
      </c>
      <c r="Z21" s="38"/>
      <c r="AA21" s="38"/>
      <c r="AB21" s="38"/>
      <c r="AC21" s="36" t="s">
        <v>668</v>
      </c>
      <c r="AD21" s="39">
        <v>3</v>
      </c>
      <c r="AF21" s="38"/>
      <c r="AG21" s="38"/>
      <c r="AH21" s="38"/>
      <c r="AI21" s="36" t="s">
        <v>580</v>
      </c>
      <c r="AJ21" s="39">
        <v>7.122649613318691</v>
      </c>
      <c r="AL21">
        <v>2</v>
      </c>
      <c r="AM21">
        <v>64</v>
      </c>
      <c r="AN21" t="s">
        <v>607</v>
      </c>
      <c r="AO21" t="s">
        <v>319</v>
      </c>
      <c r="AP21">
        <f t="shared" si="7"/>
        <v>26.513507116638198</v>
      </c>
      <c r="AQ21">
        <f t="shared" si="8"/>
        <v>3</v>
      </c>
      <c r="AR21">
        <f t="shared" si="9"/>
        <v>7.122649613318691</v>
      </c>
      <c r="AS21">
        <f t="shared" si="10"/>
        <v>4.1122636715929302</v>
      </c>
    </row>
    <row r="22" spans="1:45">
      <c r="T22" s="38"/>
      <c r="U22" s="38"/>
      <c r="V22" s="38"/>
      <c r="W22" s="36" t="s">
        <v>61</v>
      </c>
      <c r="X22" s="39">
        <v>16.509231295917697</v>
      </c>
      <c r="Z22" s="38"/>
      <c r="AA22" s="38"/>
      <c r="AB22" s="38"/>
      <c r="AC22" s="36" t="s">
        <v>504</v>
      </c>
      <c r="AD22" s="39">
        <v>3</v>
      </c>
      <c r="AF22" s="38"/>
      <c r="AG22" s="38"/>
      <c r="AH22" s="38"/>
      <c r="AI22" s="36" t="s">
        <v>584</v>
      </c>
      <c r="AJ22" s="39">
        <v>8.0104379451763261</v>
      </c>
      <c r="AL22">
        <v>2</v>
      </c>
      <c r="AM22">
        <v>64</v>
      </c>
      <c r="AN22" t="s">
        <v>607</v>
      </c>
      <c r="AO22" t="s">
        <v>133</v>
      </c>
      <c r="AP22">
        <f t="shared" si="7"/>
        <v>16.509231295917697</v>
      </c>
      <c r="AQ22">
        <f t="shared" si="8"/>
        <v>3</v>
      </c>
      <c r="AR22">
        <f t="shared" si="9"/>
        <v>8.0104379451763261</v>
      </c>
      <c r="AS22">
        <f t="shared" si="10"/>
        <v>4.6248285039743449</v>
      </c>
    </row>
    <row r="23" spans="1:45">
      <c r="T23" s="38"/>
      <c r="U23" s="38"/>
      <c r="V23" s="38"/>
      <c r="W23" s="36" t="s">
        <v>65</v>
      </c>
      <c r="X23" s="39">
        <v>13.109157290921944</v>
      </c>
      <c r="Z23" s="38"/>
      <c r="AA23" s="38"/>
      <c r="AB23" s="38"/>
      <c r="AC23" s="36" t="s">
        <v>560</v>
      </c>
      <c r="AD23" s="39">
        <v>3</v>
      </c>
      <c r="AF23" s="38"/>
      <c r="AG23" s="38"/>
      <c r="AH23" s="38"/>
      <c r="AI23" s="36" t="s">
        <v>410</v>
      </c>
      <c r="AJ23" s="39">
        <v>6.9669193527220594</v>
      </c>
      <c r="AL23">
        <v>2</v>
      </c>
      <c r="AM23">
        <v>64</v>
      </c>
      <c r="AN23" t="s">
        <v>607</v>
      </c>
      <c r="AO23" t="s">
        <v>135</v>
      </c>
      <c r="AP23">
        <f t="shared" si="7"/>
        <v>13.109157290921944</v>
      </c>
      <c r="AQ23">
        <f t="shared" si="8"/>
        <v>3</v>
      </c>
      <c r="AR23">
        <f t="shared" si="9"/>
        <v>6.9669193527220594</v>
      </c>
      <c r="AS23">
        <f t="shared" si="10"/>
        <v>4.0223527637164942</v>
      </c>
    </row>
    <row r="24" spans="1:45">
      <c r="T24" s="38"/>
      <c r="U24" s="38"/>
      <c r="V24" s="35" t="s">
        <v>83</v>
      </c>
      <c r="W24" s="35" t="s">
        <v>14</v>
      </c>
      <c r="X24" s="37">
        <v>3.4333333333333336</v>
      </c>
      <c r="Z24" s="38"/>
      <c r="AA24" s="38"/>
      <c r="AB24" s="35" t="s">
        <v>83</v>
      </c>
      <c r="AC24" s="35" t="s">
        <v>652</v>
      </c>
      <c r="AD24" s="37">
        <v>3</v>
      </c>
      <c r="AF24" s="38"/>
      <c r="AG24" s="38"/>
      <c r="AH24" s="35" t="s">
        <v>83</v>
      </c>
      <c r="AI24" s="35" t="s">
        <v>564</v>
      </c>
      <c r="AJ24" s="37">
        <v>0.32145502536642934</v>
      </c>
      <c r="AL24">
        <v>2</v>
      </c>
      <c r="AM24">
        <v>64</v>
      </c>
      <c r="AN24" t="s">
        <v>609</v>
      </c>
      <c r="AO24" t="s">
        <v>75</v>
      </c>
      <c r="AP24">
        <f t="shared" si="7"/>
        <v>3.4333333333333336</v>
      </c>
      <c r="AQ24">
        <f t="shared" si="8"/>
        <v>3</v>
      </c>
      <c r="AR24">
        <f t="shared" si="9"/>
        <v>0.32145502536642934</v>
      </c>
      <c r="AS24">
        <f t="shared" si="10"/>
        <v>0.18559214542766597</v>
      </c>
    </row>
    <row r="25" spans="1:45">
      <c r="T25" s="38"/>
      <c r="U25" s="38"/>
      <c r="V25" s="38"/>
      <c r="W25" s="36" t="s">
        <v>18</v>
      </c>
      <c r="X25" s="39">
        <v>1.1666666666666667</v>
      </c>
      <c r="Z25" s="38"/>
      <c r="AA25" s="38"/>
      <c r="AB25" s="38"/>
      <c r="AC25" s="36" t="s">
        <v>656</v>
      </c>
      <c r="AD25" s="39">
        <v>3</v>
      </c>
      <c r="AF25" s="38"/>
      <c r="AG25" s="38"/>
      <c r="AH25" s="38"/>
      <c r="AI25" s="36" t="s">
        <v>568</v>
      </c>
      <c r="AJ25" s="39">
        <v>0.4509249752822897</v>
      </c>
      <c r="AL25">
        <v>2</v>
      </c>
      <c r="AM25">
        <v>64</v>
      </c>
      <c r="AN25" t="s">
        <v>609</v>
      </c>
      <c r="AO25" t="s">
        <v>77</v>
      </c>
      <c r="AP25">
        <f t="shared" si="7"/>
        <v>1.1666666666666667</v>
      </c>
      <c r="AQ25">
        <f t="shared" si="8"/>
        <v>3</v>
      </c>
      <c r="AR25">
        <f t="shared" si="9"/>
        <v>0.4509249752822897</v>
      </c>
      <c r="AS25">
        <f t="shared" si="10"/>
        <v>0.26034165586355534</v>
      </c>
    </row>
    <row r="26" spans="1:45">
      <c r="T26" s="38"/>
      <c r="U26" s="38"/>
      <c r="V26" s="38"/>
      <c r="W26" s="36" t="s">
        <v>49</v>
      </c>
      <c r="X26" s="39">
        <v>0.3480196703880914</v>
      </c>
      <c r="Z26" s="38"/>
      <c r="AA26" s="38"/>
      <c r="AB26" s="38"/>
      <c r="AC26" s="36" t="s">
        <v>660</v>
      </c>
      <c r="AD26" s="39">
        <v>3</v>
      </c>
      <c r="AF26" s="38"/>
      <c r="AG26" s="38"/>
      <c r="AH26" s="38"/>
      <c r="AI26" s="36" t="s">
        <v>572</v>
      </c>
      <c r="AJ26" s="39">
        <v>0.15212412421161919</v>
      </c>
      <c r="AL26">
        <v>2</v>
      </c>
      <c r="AM26">
        <v>64</v>
      </c>
      <c r="AN26" t="s">
        <v>609</v>
      </c>
      <c r="AO26" t="s">
        <v>79</v>
      </c>
      <c r="AP26">
        <f t="shared" si="7"/>
        <v>0.3480196703880914</v>
      </c>
      <c r="AQ26">
        <f t="shared" si="8"/>
        <v>3</v>
      </c>
      <c r="AR26">
        <f t="shared" si="9"/>
        <v>0.15212412421161919</v>
      </c>
      <c r="AS26">
        <f t="shared" si="10"/>
        <v>8.7828904063814411E-2</v>
      </c>
    </row>
    <row r="27" spans="1:45">
      <c r="T27" s="38"/>
      <c r="U27" s="38"/>
      <c r="V27" s="38"/>
      <c r="W27" s="36" t="s">
        <v>53</v>
      </c>
      <c r="X27" s="39">
        <v>13.765380424672463</v>
      </c>
      <c r="Z27" s="38"/>
      <c r="AA27" s="38"/>
      <c r="AB27" s="38"/>
      <c r="AC27" s="36" t="s">
        <v>664</v>
      </c>
      <c r="AD27" s="39">
        <v>3</v>
      </c>
      <c r="AF27" s="38"/>
      <c r="AG27" s="38"/>
      <c r="AH27" s="38"/>
      <c r="AI27" s="36" t="s">
        <v>576</v>
      </c>
      <c r="AJ27" s="39">
        <v>2.8573591355363486</v>
      </c>
      <c r="AL27">
        <v>2</v>
      </c>
      <c r="AM27">
        <v>64</v>
      </c>
      <c r="AN27" t="s">
        <v>609</v>
      </c>
      <c r="AO27" t="s">
        <v>81</v>
      </c>
      <c r="AP27">
        <f t="shared" si="7"/>
        <v>13.765380424672463</v>
      </c>
      <c r="AQ27">
        <f t="shared" si="8"/>
        <v>3</v>
      </c>
      <c r="AR27">
        <f t="shared" si="9"/>
        <v>2.8573591355363486</v>
      </c>
      <c r="AS27">
        <f t="shared" si="10"/>
        <v>1.6496970660733472</v>
      </c>
    </row>
    <row r="28" spans="1:45">
      <c r="T28" s="38"/>
      <c r="U28" s="38"/>
      <c r="V28" s="38"/>
      <c r="W28" s="36" t="s">
        <v>57</v>
      </c>
      <c r="X28" s="39">
        <v>11.336984305511146</v>
      </c>
      <c r="Z28" s="38"/>
      <c r="AA28" s="38"/>
      <c r="AB28" s="38"/>
      <c r="AC28" s="36" t="s">
        <v>668</v>
      </c>
      <c r="AD28" s="39">
        <v>3</v>
      </c>
      <c r="AF28" s="38"/>
      <c r="AG28" s="38"/>
      <c r="AH28" s="38"/>
      <c r="AI28" s="36" t="s">
        <v>580</v>
      </c>
      <c r="AJ28" s="39">
        <v>2.6640861660079147</v>
      </c>
      <c r="AL28">
        <v>2</v>
      </c>
      <c r="AM28">
        <v>64</v>
      </c>
      <c r="AN28" t="s">
        <v>609</v>
      </c>
      <c r="AO28" t="s">
        <v>319</v>
      </c>
      <c r="AP28">
        <f t="shared" si="7"/>
        <v>11.336984305511146</v>
      </c>
      <c r="AQ28">
        <f t="shared" si="8"/>
        <v>3</v>
      </c>
      <c r="AR28">
        <f t="shared" si="9"/>
        <v>2.6640861660079147</v>
      </c>
      <c r="AS28">
        <f t="shared" si="10"/>
        <v>1.5381108650890276</v>
      </c>
    </row>
    <row r="29" spans="1:45">
      <c r="T29" s="38"/>
      <c r="U29" s="38"/>
      <c r="V29" s="38"/>
      <c r="W29" s="36" t="s">
        <v>61</v>
      </c>
      <c r="X29" s="39">
        <v>4.5009168460495896</v>
      </c>
      <c r="Z29" s="38"/>
      <c r="AA29" s="38"/>
      <c r="AB29" s="38"/>
      <c r="AC29" s="36" t="s">
        <v>504</v>
      </c>
      <c r="AD29" s="39">
        <v>3</v>
      </c>
      <c r="AF29" s="38"/>
      <c r="AG29" s="38"/>
      <c r="AH29" s="38"/>
      <c r="AI29" s="36" t="s">
        <v>584</v>
      </c>
      <c r="AJ29" s="39">
        <v>1.2323143070978324</v>
      </c>
      <c r="AL29">
        <v>2</v>
      </c>
      <c r="AM29">
        <v>64</v>
      </c>
      <c r="AN29" t="s">
        <v>609</v>
      </c>
      <c r="AO29" t="s">
        <v>133</v>
      </c>
      <c r="AP29">
        <f t="shared" si="7"/>
        <v>4.5009168460495896</v>
      </c>
      <c r="AQ29">
        <f t="shared" si="8"/>
        <v>3</v>
      </c>
      <c r="AR29">
        <f t="shared" si="9"/>
        <v>1.2323143070978324</v>
      </c>
      <c r="AS29">
        <f t="shared" si="10"/>
        <v>0.71147699692916078</v>
      </c>
    </row>
    <row r="30" spans="1:45">
      <c r="T30" s="38"/>
      <c r="U30" s="38"/>
      <c r="V30" s="38"/>
      <c r="W30" s="36" t="s">
        <v>65</v>
      </c>
      <c r="X30" s="39">
        <v>3.6810169975676374</v>
      </c>
      <c r="Z30" s="38"/>
      <c r="AA30" s="38"/>
      <c r="AB30" s="38"/>
      <c r="AC30" s="36" t="s">
        <v>560</v>
      </c>
      <c r="AD30" s="39">
        <v>3</v>
      </c>
      <c r="AF30" s="38"/>
      <c r="AG30" s="38"/>
      <c r="AH30" s="38"/>
      <c r="AI30" s="36" t="s">
        <v>410</v>
      </c>
      <c r="AJ30" s="39">
        <v>0.96208980005646338</v>
      </c>
      <c r="AL30">
        <v>2</v>
      </c>
      <c r="AM30">
        <v>64</v>
      </c>
      <c r="AN30" t="s">
        <v>609</v>
      </c>
      <c r="AO30" t="s">
        <v>135</v>
      </c>
      <c r="AP30">
        <f t="shared" si="7"/>
        <v>3.6810169975676374</v>
      </c>
      <c r="AQ30">
        <f t="shared" si="8"/>
        <v>3</v>
      </c>
      <c r="AR30">
        <f t="shared" si="9"/>
        <v>0.96208980005646338</v>
      </c>
      <c r="AS30">
        <f t="shared" si="10"/>
        <v>0.55546280504719237</v>
      </c>
    </row>
    <row r="31" spans="1:45">
      <c r="T31" s="38"/>
      <c r="U31" s="38"/>
      <c r="V31" s="35" t="s">
        <v>230</v>
      </c>
      <c r="W31" s="35" t="s">
        <v>14</v>
      </c>
      <c r="X31" s="37">
        <v>5.4499999999999993</v>
      </c>
      <c r="Z31" s="38"/>
      <c r="AA31" s="38"/>
      <c r="AB31" s="35" t="s">
        <v>230</v>
      </c>
      <c r="AC31" s="35" t="s">
        <v>652</v>
      </c>
      <c r="AD31" s="37">
        <v>2</v>
      </c>
      <c r="AF31" s="38"/>
      <c r="AG31" s="38"/>
      <c r="AH31" s="35" t="s">
        <v>230</v>
      </c>
      <c r="AI31" s="35" t="s">
        <v>564</v>
      </c>
      <c r="AJ31" s="37">
        <v>0.49497474683059506</v>
      </c>
      <c r="AL31">
        <v>2</v>
      </c>
      <c r="AM31">
        <v>64</v>
      </c>
      <c r="AN31" t="s">
        <v>137</v>
      </c>
      <c r="AO31" t="s">
        <v>75</v>
      </c>
      <c r="AP31">
        <f t="shared" si="7"/>
        <v>5.4499999999999993</v>
      </c>
      <c r="AQ31">
        <f t="shared" si="8"/>
        <v>2</v>
      </c>
      <c r="AR31">
        <f t="shared" si="9"/>
        <v>0.49497474683059506</v>
      </c>
      <c r="AS31">
        <f t="shared" si="10"/>
        <v>0.3500000000000083</v>
      </c>
    </row>
    <row r="32" spans="1:45">
      <c r="T32" s="38"/>
      <c r="U32" s="38"/>
      <c r="V32" s="38"/>
      <c r="W32" s="36" t="s">
        <v>18</v>
      </c>
      <c r="X32" s="39">
        <v>9.6000000000000014</v>
      </c>
      <c r="Z32" s="38"/>
      <c r="AA32" s="38"/>
      <c r="AB32" s="38"/>
      <c r="AC32" s="36" t="s">
        <v>656</v>
      </c>
      <c r="AD32" s="39">
        <v>2</v>
      </c>
      <c r="AF32" s="38"/>
      <c r="AG32" s="38"/>
      <c r="AH32" s="38"/>
      <c r="AI32" s="36" t="s">
        <v>568</v>
      </c>
      <c r="AJ32" s="39">
        <v>1.8384776310850146</v>
      </c>
      <c r="AL32">
        <v>2</v>
      </c>
      <c r="AM32">
        <v>64</v>
      </c>
      <c r="AN32" t="s">
        <v>137</v>
      </c>
      <c r="AO32" t="s">
        <v>77</v>
      </c>
      <c r="AP32">
        <f t="shared" si="7"/>
        <v>9.6000000000000014</v>
      </c>
      <c r="AQ32">
        <f t="shared" si="8"/>
        <v>2</v>
      </c>
      <c r="AR32">
        <f t="shared" si="9"/>
        <v>1.8384776310850146</v>
      </c>
      <c r="AS32">
        <f t="shared" si="10"/>
        <v>1.2999999999999936</v>
      </c>
    </row>
    <row r="33" spans="20:45">
      <c r="T33" s="38"/>
      <c r="U33" s="38"/>
      <c r="V33" s="38"/>
      <c r="W33" s="36" t="s">
        <v>49</v>
      </c>
      <c r="X33" s="39">
        <v>1.7533806626098718</v>
      </c>
      <c r="Z33" s="38"/>
      <c r="AA33" s="38"/>
      <c r="AB33" s="38"/>
      <c r="AC33" s="36" t="s">
        <v>660</v>
      </c>
      <c r="AD33" s="39">
        <v>2</v>
      </c>
      <c r="AF33" s="38"/>
      <c r="AG33" s="38"/>
      <c r="AH33" s="38"/>
      <c r="AI33" s="36" t="s">
        <v>572</v>
      </c>
      <c r="AJ33" s="39">
        <v>0.17809146449762442</v>
      </c>
      <c r="AL33">
        <v>2</v>
      </c>
      <c r="AM33">
        <v>64</v>
      </c>
      <c r="AN33" t="s">
        <v>137</v>
      </c>
      <c r="AO33" t="s">
        <v>79</v>
      </c>
      <c r="AP33">
        <f t="shared" si="7"/>
        <v>1.7533806626098718</v>
      </c>
      <c r="AQ33">
        <f t="shared" si="8"/>
        <v>2</v>
      </c>
      <c r="AR33">
        <f t="shared" si="9"/>
        <v>0.17809146449762442</v>
      </c>
      <c r="AS33">
        <f t="shared" si="10"/>
        <v>0.1259296822177135</v>
      </c>
    </row>
    <row r="34" spans="20:45">
      <c r="T34" s="38"/>
      <c r="U34" s="38"/>
      <c r="V34" s="38"/>
      <c r="W34" s="36" t="s">
        <v>53</v>
      </c>
      <c r="X34" s="39">
        <v>12.190931650809279</v>
      </c>
      <c r="Z34" s="38"/>
      <c r="AA34" s="38"/>
      <c r="AB34" s="38"/>
      <c r="AC34" s="36" t="s">
        <v>664</v>
      </c>
      <c r="AD34" s="39">
        <v>2</v>
      </c>
      <c r="AF34" s="38"/>
      <c r="AG34" s="38"/>
      <c r="AH34" s="38"/>
      <c r="AI34" s="36" t="s">
        <v>576</v>
      </c>
      <c r="AJ34" s="39">
        <v>0.22307328151713179</v>
      </c>
      <c r="AL34">
        <v>2</v>
      </c>
      <c r="AM34">
        <v>64</v>
      </c>
      <c r="AN34" t="s">
        <v>137</v>
      </c>
      <c r="AO34" t="s">
        <v>81</v>
      </c>
      <c r="AP34">
        <f t="shared" si="7"/>
        <v>12.190931650809279</v>
      </c>
      <c r="AQ34">
        <f t="shared" si="8"/>
        <v>2</v>
      </c>
      <c r="AR34">
        <f t="shared" si="9"/>
        <v>0.22307328151713179</v>
      </c>
      <c r="AS34">
        <f t="shared" si="10"/>
        <v>0.15773663006229963</v>
      </c>
    </row>
    <row r="35" spans="20:45">
      <c r="T35" s="38"/>
      <c r="U35" s="38"/>
      <c r="V35" s="38"/>
      <c r="W35" s="36" t="s">
        <v>57</v>
      </c>
      <c r="X35" s="39">
        <v>10.593062205312119</v>
      </c>
      <c r="Z35" s="38"/>
      <c r="AA35" s="38"/>
      <c r="AB35" s="38"/>
      <c r="AC35" s="36" t="s">
        <v>668</v>
      </c>
      <c r="AD35" s="39">
        <v>2</v>
      </c>
      <c r="AF35" s="38"/>
      <c r="AG35" s="38"/>
      <c r="AH35" s="38"/>
      <c r="AI35" s="36" t="s">
        <v>580</v>
      </c>
      <c r="AJ35" s="39">
        <v>0.23138563637689355</v>
      </c>
      <c r="AL35">
        <v>2</v>
      </c>
      <c r="AM35">
        <v>64</v>
      </c>
      <c r="AN35" t="s">
        <v>137</v>
      </c>
      <c r="AO35" t="s">
        <v>319</v>
      </c>
      <c r="AP35">
        <f t="shared" si="7"/>
        <v>10.593062205312119</v>
      </c>
      <c r="AQ35">
        <f t="shared" si="8"/>
        <v>2</v>
      </c>
      <c r="AR35">
        <f t="shared" si="9"/>
        <v>0.23138563637689355</v>
      </c>
      <c r="AS35">
        <f t="shared" si="10"/>
        <v>0.16361435255126611</v>
      </c>
    </row>
    <row r="36" spans="20:45">
      <c r="T36" s="38"/>
      <c r="U36" s="38"/>
      <c r="V36" s="38"/>
      <c r="W36" s="36" t="s">
        <v>61</v>
      </c>
      <c r="X36" s="39">
        <v>21.355480092029779</v>
      </c>
      <c r="Z36" s="38"/>
      <c r="AA36" s="38"/>
      <c r="AB36" s="38"/>
      <c r="AC36" s="36" t="s">
        <v>504</v>
      </c>
      <c r="AD36" s="39">
        <v>2</v>
      </c>
      <c r="AF36" s="38"/>
      <c r="AG36" s="38"/>
      <c r="AH36" s="38"/>
      <c r="AI36" s="36" t="s">
        <v>584</v>
      </c>
      <c r="AJ36" s="39">
        <v>1.7799684931257449</v>
      </c>
      <c r="AL36">
        <v>2</v>
      </c>
      <c r="AM36">
        <v>64</v>
      </c>
      <c r="AN36" t="s">
        <v>137</v>
      </c>
      <c r="AO36" t="s">
        <v>133</v>
      </c>
      <c r="AP36">
        <f t="shared" si="7"/>
        <v>21.355480092029779</v>
      </c>
      <c r="AQ36">
        <f t="shared" si="8"/>
        <v>2</v>
      </c>
      <c r="AR36">
        <f t="shared" si="9"/>
        <v>1.7799684931257449</v>
      </c>
      <c r="AS36">
        <f t="shared" si="10"/>
        <v>1.2586277917876147</v>
      </c>
    </row>
    <row r="37" spans="20:45">
      <c r="T37" s="38"/>
      <c r="U37" s="38"/>
      <c r="V37" s="38"/>
      <c r="W37" s="36" t="s">
        <v>65</v>
      </c>
      <c r="X37" s="39">
        <v>18.594274332040804</v>
      </c>
      <c r="Z37" s="38"/>
      <c r="AA37" s="38"/>
      <c r="AB37" s="38"/>
      <c r="AC37" s="36" t="s">
        <v>560</v>
      </c>
      <c r="AD37" s="39">
        <v>2</v>
      </c>
      <c r="AF37" s="38"/>
      <c r="AG37" s="38"/>
      <c r="AH37" s="38"/>
      <c r="AI37" s="36" t="s">
        <v>410</v>
      </c>
      <c r="AJ37" s="39">
        <v>2.2922410620876867</v>
      </c>
      <c r="AL37">
        <v>2</v>
      </c>
      <c r="AM37">
        <v>64</v>
      </c>
      <c r="AN37" t="s">
        <v>137</v>
      </c>
      <c r="AO37" t="s">
        <v>135</v>
      </c>
      <c r="AP37">
        <f t="shared" si="7"/>
        <v>18.594274332040804</v>
      </c>
      <c r="AQ37">
        <f t="shared" si="8"/>
        <v>2</v>
      </c>
      <c r="AR37">
        <f t="shared" si="9"/>
        <v>2.2922410620876867</v>
      </c>
      <c r="AS37">
        <f t="shared" si="10"/>
        <v>1.6208591991164571</v>
      </c>
    </row>
    <row r="38" spans="20:45">
      <c r="T38" s="38"/>
      <c r="U38" s="35" t="s">
        <v>15</v>
      </c>
      <c r="V38" s="40"/>
      <c r="W38" s="40"/>
      <c r="X38" s="37">
        <v>3.4785714285714282</v>
      </c>
      <c r="Z38" s="38"/>
      <c r="AA38" s="35" t="s">
        <v>653</v>
      </c>
      <c r="AB38" s="40"/>
      <c r="AC38" s="40"/>
      <c r="AD38" s="37">
        <v>14</v>
      </c>
      <c r="AF38" s="38"/>
      <c r="AG38" s="35" t="s">
        <v>565</v>
      </c>
      <c r="AH38" s="40"/>
      <c r="AI38" s="40"/>
      <c r="AJ38" s="37">
        <v>1.0062715426674949</v>
      </c>
    </row>
    <row r="39" spans="20:45">
      <c r="T39" s="38"/>
      <c r="U39" s="35" t="s">
        <v>19</v>
      </c>
      <c r="V39" s="40"/>
      <c r="W39" s="40"/>
      <c r="X39" s="37">
        <v>3.0714285714285716</v>
      </c>
      <c r="Z39" s="38"/>
      <c r="AA39" s="35" t="s">
        <v>657</v>
      </c>
      <c r="AB39" s="40"/>
      <c r="AC39" s="40"/>
      <c r="AD39" s="37">
        <v>14</v>
      </c>
      <c r="AF39" s="38"/>
      <c r="AG39" s="35" t="s">
        <v>569</v>
      </c>
      <c r="AH39" s="40"/>
      <c r="AI39" s="40"/>
      <c r="AJ39" s="37">
        <v>3.1155758997034857</v>
      </c>
    </row>
    <row r="40" spans="20:45">
      <c r="T40" s="38"/>
      <c r="U40" s="35" t="s">
        <v>50</v>
      </c>
      <c r="V40" s="40"/>
      <c r="W40" s="40"/>
      <c r="X40" s="37">
        <v>0.76252473699210044</v>
      </c>
      <c r="Z40" s="38"/>
      <c r="AA40" s="35" t="s">
        <v>661</v>
      </c>
      <c r="AB40" s="40"/>
      <c r="AC40" s="40"/>
      <c r="AD40" s="37">
        <v>14</v>
      </c>
      <c r="AF40" s="38"/>
      <c r="AG40" s="35" t="s">
        <v>573</v>
      </c>
      <c r="AH40" s="40"/>
      <c r="AI40" s="40"/>
      <c r="AJ40" s="37">
        <v>0.54251254574694463</v>
      </c>
    </row>
    <row r="41" spans="20:45">
      <c r="T41" s="38"/>
      <c r="U41" s="35" t="s">
        <v>54</v>
      </c>
      <c r="V41" s="40"/>
      <c r="W41" s="40"/>
      <c r="X41" s="37">
        <v>26.17263153810082</v>
      </c>
      <c r="Z41" s="38"/>
      <c r="AA41" s="35" t="s">
        <v>665</v>
      </c>
      <c r="AB41" s="40"/>
      <c r="AC41" s="40"/>
      <c r="AD41" s="37">
        <v>14</v>
      </c>
      <c r="AF41" s="38"/>
      <c r="AG41" s="35" t="s">
        <v>577</v>
      </c>
      <c r="AH41" s="40"/>
      <c r="AI41" s="40"/>
      <c r="AJ41" s="37">
        <v>13.655246934523907</v>
      </c>
    </row>
    <row r="42" spans="20:45">
      <c r="T42" s="38"/>
      <c r="U42" s="35" t="s">
        <v>58</v>
      </c>
      <c r="V42" s="40"/>
      <c r="W42" s="40"/>
      <c r="X42" s="37">
        <v>20.392689986502745</v>
      </c>
      <c r="Z42" s="38"/>
      <c r="AA42" s="35" t="s">
        <v>669</v>
      </c>
      <c r="AB42" s="40"/>
      <c r="AC42" s="40"/>
      <c r="AD42" s="37">
        <v>14</v>
      </c>
      <c r="AF42" s="38"/>
      <c r="AG42" s="35" t="s">
        <v>581</v>
      </c>
      <c r="AH42" s="40"/>
      <c r="AI42" s="40"/>
      <c r="AJ42" s="37">
        <v>9.599884936956542</v>
      </c>
    </row>
    <row r="43" spans="20:45">
      <c r="T43" s="38"/>
      <c r="U43" s="35" t="s">
        <v>62</v>
      </c>
      <c r="V43" s="40"/>
      <c r="W43" s="40"/>
      <c r="X43" s="37">
        <v>16.398429876386494</v>
      </c>
      <c r="Z43" s="38"/>
      <c r="AA43" s="35" t="s">
        <v>361</v>
      </c>
      <c r="AB43" s="40"/>
      <c r="AC43" s="40"/>
      <c r="AD43" s="37">
        <v>14</v>
      </c>
      <c r="AF43" s="38"/>
      <c r="AG43" s="35" t="s">
        <v>585</v>
      </c>
      <c r="AH43" s="40"/>
      <c r="AI43" s="40"/>
      <c r="AJ43" s="37">
        <v>8.3636295448983731</v>
      </c>
    </row>
    <row r="44" spans="20:45">
      <c r="T44" s="38"/>
      <c r="U44" s="35" t="s">
        <v>66</v>
      </c>
      <c r="V44" s="40"/>
      <c r="W44" s="40"/>
      <c r="X44" s="37">
        <v>13.116532612369701</v>
      </c>
      <c r="Z44" s="38"/>
      <c r="AA44" s="35" t="s">
        <v>561</v>
      </c>
      <c r="AB44" s="40"/>
      <c r="AC44" s="40"/>
      <c r="AD44" s="37">
        <v>14</v>
      </c>
      <c r="AF44" s="38"/>
      <c r="AG44" s="35" t="s">
        <v>411</v>
      </c>
      <c r="AH44" s="40"/>
      <c r="AI44" s="40"/>
      <c r="AJ44" s="37">
        <v>6.9603720217369629</v>
      </c>
    </row>
    <row r="45" spans="20:45">
      <c r="T45" s="35" t="s">
        <v>16</v>
      </c>
      <c r="U45" s="40"/>
      <c r="V45" s="40"/>
      <c r="W45" s="40"/>
      <c r="X45" s="37">
        <v>3.4785714285714282</v>
      </c>
      <c r="Z45" s="35" t="s">
        <v>654</v>
      </c>
      <c r="AA45" s="40"/>
      <c r="AB45" s="40"/>
      <c r="AC45" s="40"/>
      <c r="AD45" s="37">
        <v>14</v>
      </c>
      <c r="AF45" s="35" t="s">
        <v>566</v>
      </c>
      <c r="AG45" s="40"/>
      <c r="AH45" s="40"/>
      <c r="AI45" s="40"/>
      <c r="AJ45" s="37">
        <v>1.0062715426674949</v>
      </c>
    </row>
    <row r="46" spans="20:45">
      <c r="T46" s="35" t="s">
        <v>47</v>
      </c>
      <c r="U46" s="40"/>
      <c r="V46" s="40"/>
      <c r="W46" s="40"/>
      <c r="X46" s="37">
        <v>3.0714285714285716</v>
      </c>
      <c r="Z46" s="35" t="s">
        <v>658</v>
      </c>
      <c r="AA46" s="40"/>
      <c r="AB46" s="40"/>
      <c r="AC46" s="40"/>
      <c r="AD46" s="37">
        <v>14</v>
      </c>
      <c r="AF46" s="35" t="s">
        <v>570</v>
      </c>
      <c r="AG46" s="40"/>
      <c r="AH46" s="40"/>
      <c r="AI46" s="40"/>
      <c r="AJ46" s="37">
        <v>3.1155758997034857</v>
      </c>
    </row>
    <row r="47" spans="20:45">
      <c r="T47" s="35" t="s">
        <v>51</v>
      </c>
      <c r="U47" s="40"/>
      <c r="V47" s="40"/>
      <c r="W47" s="40"/>
      <c r="X47" s="37">
        <v>0.76252473699210044</v>
      </c>
      <c r="Z47" s="35" t="s">
        <v>662</v>
      </c>
      <c r="AA47" s="40"/>
      <c r="AB47" s="40"/>
      <c r="AC47" s="40"/>
      <c r="AD47" s="37">
        <v>14</v>
      </c>
      <c r="AF47" s="35" t="s">
        <v>574</v>
      </c>
      <c r="AG47" s="40"/>
      <c r="AH47" s="40"/>
      <c r="AI47" s="40"/>
      <c r="AJ47" s="37">
        <v>0.54251254574694463</v>
      </c>
    </row>
    <row r="48" spans="20:45">
      <c r="T48" s="35" t="s">
        <v>55</v>
      </c>
      <c r="U48" s="40"/>
      <c r="V48" s="40"/>
      <c r="W48" s="40"/>
      <c r="X48" s="37">
        <v>26.17263153810082</v>
      </c>
      <c r="Z48" s="35" t="s">
        <v>666</v>
      </c>
      <c r="AA48" s="40"/>
      <c r="AB48" s="40"/>
      <c r="AC48" s="40"/>
      <c r="AD48" s="37">
        <v>14</v>
      </c>
      <c r="AF48" s="35" t="s">
        <v>578</v>
      </c>
      <c r="AG48" s="40"/>
      <c r="AH48" s="40"/>
      <c r="AI48" s="40"/>
      <c r="AJ48" s="37">
        <v>13.655246934523907</v>
      </c>
    </row>
    <row r="49" spans="20:36">
      <c r="T49" s="35" t="s">
        <v>59</v>
      </c>
      <c r="U49" s="40"/>
      <c r="V49" s="40"/>
      <c r="W49" s="40"/>
      <c r="X49" s="37">
        <v>20.392689986502745</v>
      </c>
      <c r="Z49" s="35" t="s">
        <v>670</v>
      </c>
      <c r="AA49" s="40"/>
      <c r="AB49" s="40"/>
      <c r="AC49" s="40"/>
      <c r="AD49" s="37">
        <v>14</v>
      </c>
      <c r="AF49" s="35" t="s">
        <v>582</v>
      </c>
      <c r="AG49" s="40"/>
      <c r="AH49" s="40"/>
      <c r="AI49" s="40"/>
      <c r="AJ49" s="37">
        <v>9.599884936956542</v>
      </c>
    </row>
    <row r="50" spans="20:36">
      <c r="T50" s="35" t="s">
        <v>63</v>
      </c>
      <c r="U50" s="40"/>
      <c r="V50" s="40"/>
      <c r="W50" s="40"/>
      <c r="X50" s="37">
        <v>16.398429876386494</v>
      </c>
      <c r="Z50" s="35" t="s">
        <v>558</v>
      </c>
      <c r="AA50" s="40"/>
      <c r="AB50" s="40"/>
      <c r="AC50" s="40"/>
      <c r="AD50" s="37">
        <v>14</v>
      </c>
      <c r="AF50" s="35" t="s">
        <v>586</v>
      </c>
      <c r="AG50" s="40"/>
      <c r="AH50" s="40"/>
      <c r="AI50" s="40"/>
      <c r="AJ50" s="37">
        <v>8.3636295448983731</v>
      </c>
    </row>
    <row r="51" spans="20:36">
      <c r="T51" s="35" t="s">
        <v>67</v>
      </c>
      <c r="U51" s="40"/>
      <c r="V51" s="40"/>
      <c r="W51" s="40"/>
      <c r="X51" s="37">
        <v>13.116532612369701</v>
      </c>
      <c r="Z51" s="35" t="s">
        <v>562</v>
      </c>
      <c r="AA51" s="40"/>
      <c r="AB51" s="40"/>
      <c r="AC51" s="40"/>
      <c r="AD51" s="37">
        <v>14</v>
      </c>
      <c r="AF51" s="35" t="s">
        <v>412</v>
      </c>
      <c r="AG51" s="40"/>
      <c r="AH51" s="40"/>
      <c r="AI51" s="40"/>
      <c r="AJ51" s="37">
        <v>6.9603720217369629</v>
      </c>
    </row>
    <row r="52" spans="20:36">
      <c r="T52" s="35" t="s">
        <v>17</v>
      </c>
      <c r="U52" s="40"/>
      <c r="V52" s="40"/>
      <c r="W52" s="40"/>
      <c r="X52" s="37">
        <v>3.4785714285714282</v>
      </c>
      <c r="Z52" s="35" t="s">
        <v>655</v>
      </c>
      <c r="AA52" s="40"/>
      <c r="AB52" s="40"/>
      <c r="AC52" s="40"/>
      <c r="AD52" s="37">
        <v>14</v>
      </c>
      <c r="AF52" s="35" t="s">
        <v>567</v>
      </c>
      <c r="AG52" s="40"/>
      <c r="AH52" s="40"/>
      <c r="AI52" s="40"/>
      <c r="AJ52" s="37">
        <v>1.0062715426674949</v>
      </c>
    </row>
    <row r="53" spans="20:36">
      <c r="T53" s="35" t="s">
        <v>48</v>
      </c>
      <c r="U53" s="40"/>
      <c r="V53" s="40"/>
      <c r="W53" s="40"/>
      <c r="X53" s="37">
        <v>3.0714285714285716</v>
      </c>
      <c r="Z53" s="35" t="s">
        <v>659</v>
      </c>
      <c r="AA53" s="40"/>
      <c r="AB53" s="40"/>
      <c r="AC53" s="40"/>
      <c r="AD53" s="37">
        <v>14</v>
      </c>
      <c r="AF53" s="35" t="s">
        <v>571</v>
      </c>
      <c r="AG53" s="40"/>
      <c r="AH53" s="40"/>
      <c r="AI53" s="40"/>
      <c r="AJ53" s="37">
        <v>3.1155758997034857</v>
      </c>
    </row>
    <row r="54" spans="20:36">
      <c r="T54" s="35" t="s">
        <v>52</v>
      </c>
      <c r="U54" s="40"/>
      <c r="V54" s="40"/>
      <c r="W54" s="40"/>
      <c r="X54" s="37">
        <v>0.76252473699210044</v>
      </c>
      <c r="Z54" s="35" t="s">
        <v>663</v>
      </c>
      <c r="AA54" s="40"/>
      <c r="AB54" s="40"/>
      <c r="AC54" s="40"/>
      <c r="AD54" s="37">
        <v>14</v>
      </c>
      <c r="AF54" s="35" t="s">
        <v>575</v>
      </c>
      <c r="AG54" s="40"/>
      <c r="AH54" s="40"/>
      <c r="AI54" s="40"/>
      <c r="AJ54" s="37">
        <v>0.54251254574694463</v>
      </c>
    </row>
    <row r="55" spans="20:36">
      <c r="T55" s="35" t="s">
        <v>56</v>
      </c>
      <c r="U55" s="40"/>
      <c r="V55" s="40"/>
      <c r="W55" s="40"/>
      <c r="X55" s="37">
        <v>26.17263153810082</v>
      </c>
      <c r="Z55" s="35" t="s">
        <v>667</v>
      </c>
      <c r="AA55" s="40"/>
      <c r="AB55" s="40"/>
      <c r="AC55" s="40"/>
      <c r="AD55" s="37">
        <v>14</v>
      </c>
      <c r="AF55" s="35" t="s">
        <v>579</v>
      </c>
      <c r="AG55" s="40"/>
      <c r="AH55" s="40"/>
      <c r="AI55" s="40"/>
      <c r="AJ55" s="37">
        <v>13.655246934523907</v>
      </c>
    </row>
    <row r="56" spans="20:36">
      <c r="T56" s="35" t="s">
        <v>60</v>
      </c>
      <c r="U56" s="40"/>
      <c r="V56" s="40"/>
      <c r="W56" s="40"/>
      <c r="X56" s="37">
        <v>20.392689986502745</v>
      </c>
      <c r="Z56" s="35" t="s">
        <v>671</v>
      </c>
      <c r="AA56" s="40"/>
      <c r="AB56" s="40"/>
      <c r="AC56" s="40"/>
      <c r="AD56" s="37">
        <v>14</v>
      </c>
      <c r="AF56" s="35" t="s">
        <v>583</v>
      </c>
      <c r="AG56" s="40"/>
      <c r="AH56" s="40"/>
      <c r="AI56" s="40"/>
      <c r="AJ56" s="37">
        <v>9.599884936956542</v>
      </c>
    </row>
    <row r="57" spans="20:36">
      <c r="T57" s="35" t="s">
        <v>64</v>
      </c>
      <c r="U57" s="40"/>
      <c r="V57" s="40"/>
      <c r="W57" s="40"/>
      <c r="X57" s="37">
        <v>16.398429876386494</v>
      </c>
      <c r="Z57" s="35" t="s">
        <v>559</v>
      </c>
      <c r="AA57" s="40"/>
      <c r="AB57" s="40"/>
      <c r="AC57" s="40"/>
      <c r="AD57" s="37">
        <v>14</v>
      </c>
      <c r="AF57" s="35" t="s">
        <v>587</v>
      </c>
      <c r="AG57" s="40"/>
      <c r="AH57" s="40"/>
      <c r="AI57" s="40"/>
      <c r="AJ57" s="37">
        <v>8.3636295448983731</v>
      </c>
    </row>
    <row r="58" spans="20:36">
      <c r="T58" s="41" t="s">
        <v>68</v>
      </c>
      <c r="U58" s="42"/>
      <c r="V58" s="42"/>
      <c r="W58" s="42"/>
      <c r="X58" s="43">
        <v>13.116532612369701</v>
      </c>
      <c r="Z58" s="41" t="s">
        <v>563</v>
      </c>
      <c r="AA58" s="42"/>
      <c r="AB58" s="42"/>
      <c r="AC58" s="42"/>
      <c r="AD58" s="43">
        <v>14</v>
      </c>
      <c r="AF58" s="41" t="s">
        <v>184</v>
      </c>
      <c r="AG58" s="42"/>
      <c r="AH58" s="42"/>
      <c r="AI58" s="42"/>
      <c r="AJ58" s="43">
        <v>6.9603720217369629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4"/>
  <sheetViews>
    <sheetView workbookViewId="0">
      <selection activeCell="E13" sqref="E13"/>
    </sheetView>
  </sheetViews>
  <sheetFormatPr baseColWidth="10" defaultRowHeight="13" x14ac:dyDescent="0"/>
  <sheetData>
    <row r="3" spans="1:8">
      <c r="A3" t="s">
        <v>372</v>
      </c>
      <c r="B3" t="s">
        <v>225</v>
      </c>
      <c r="C3" t="s">
        <v>226</v>
      </c>
      <c r="D3" t="s">
        <v>204</v>
      </c>
      <c r="E3" t="s">
        <v>597</v>
      </c>
      <c r="F3" t="s">
        <v>601</v>
      </c>
      <c r="G3" t="s">
        <v>603</v>
      </c>
      <c r="H3" t="s">
        <v>454</v>
      </c>
    </row>
    <row r="4" spans="1:8">
      <c r="A4">
        <v>2</v>
      </c>
      <c r="B4">
        <v>45</v>
      </c>
      <c r="C4" t="s">
        <v>228</v>
      </c>
      <c r="D4" t="s">
        <v>651</v>
      </c>
      <c r="E4">
        <v>13.333333333333334</v>
      </c>
      <c r="F4">
        <v>6</v>
      </c>
      <c r="G4">
        <v>18.618986725025255</v>
      </c>
      <c r="H4">
        <v>7.6011695006609203</v>
      </c>
    </row>
    <row r="5" spans="1:8">
      <c r="A5">
        <v>2</v>
      </c>
      <c r="B5">
        <v>45</v>
      </c>
      <c r="C5" t="s">
        <v>82</v>
      </c>
      <c r="D5" t="s">
        <v>651</v>
      </c>
      <c r="E5">
        <v>13.333333333333334</v>
      </c>
      <c r="F5">
        <v>6</v>
      </c>
      <c r="G5">
        <v>12.110601416389967</v>
      </c>
      <c r="H5">
        <v>4.9441323247304423</v>
      </c>
    </row>
    <row r="6" spans="1:8">
      <c r="A6">
        <v>2</v>
      </c>
      <c r="B6">
        <v>45</v>
      </c>
      <c r="C6" t="s">
        <v>229</v>
      </c>
      <c r="D6" t="s">
        <v>651</v>
      </c>
      <c r="E6">
        <v>63.333333333333336</v>
      </c>
      <c r="F6">
        <v>6</v>
      </c>
      <c r="G6">
        <v>27.325202042558924</v>
      </c>
      <c r="H6">
        <v>11.15546702045434</v>
      </c>
    </row>
    <row r="7" spans="1:8">
      <c r="A7">
        <v>2</v>
      </c>
      <c r="B7">
        <v>45</v>
      </c>
      <c r="C7" t="s">
        <v>83</v>
      </c>
      <c r="D7" t="s">
        <v>651</v>
      </c>
      <c r="E7">
        <v>23.333333333333332</v>
      </c>
      <c r="F7">
        <v>6</v>
      </c>
      <c r="G7">
        <v>15.055453054181621</v>
      </c>
      <c r="H7">
        <v>6.1463629715285926</v>
      </c>
    </row>
    <row r="8" spans="1:8">
      <c r="A8">
        <v>2</v>
      </c>
      <c r="B8">
        <v>45</v>
      </c>
      <c r="C8" t="s">
        <v>230</v>
      </c>
      <c r="D8" t="s">
        <v>651</v>
      </c>
      <c r="E8">
        <v>90</v>
      </c>
      <c r="F8">
        <v>5</v>
      </c>
      <c r="G8">
        <v>12.24744871391589</v>
      </c>
      <c r="H8">
        <v>5.4772255750516612</v>
      </c>
    </row>
    <row r="13" spans="1:8">
      <c r="A13" t="s">
        <v>372</v>
      </c>
      <c r="B13" t="s">
        <v>225</v>
      </c>
      <c r="C13" t="s">
        <v>226</v>
      </c>
      <c r="D13" t="s">
        <v>204</v>
      </c>
      <c r="E13" t="s">
        <v>597</v>
      </c>
      <c r="F13" t="s">
        <v>601</v>
      </c>
      <c r="G13" t="s">
        <v>603</v>
      </c>
      <c r="H13" t="s">
        <v>454</v>
      </c>
    </row>
    <row r="14" spans="1:8">
      <c r="A14">
        <v>2</v>
      </c>
      <c r="B14">
        <v>64</v>
      </c>
      <c r="C14">
        <v>1</v>
      </c>
      <c r="D14" t="s">
        <v>133</v>
      </c>
      <c r="E14">
        <v>15.244703489185577</v>
      </c>
      <c r="F14">
        <v>3</v>
      </c>
      <c r="G14">
        <v>1.8283707951724659</v>
      </c>
      <c r="H14">
        <v>1.0556103707712734</v>
      </c>
    </row>
    <row r="15" spans="1:8">
      <c r="A15">
        <v>2</v>
      </c>
      <c r="B15">
        <v>64</v>
      </c>
      <c r="C15">
        <v>2</v>
      </c>
      <c r="D15" t="s">
        <v>133</v>
      </c>
      <c r="E15">
        <v>16.509231295917697</v>
      </c>
      <c r="F15">
        <v>3</v>
      </c>
      <c r="G15">
        <v>8.0104379451763261</v>
      </c>
      <c r="H15">
        <v>4.6248285039743449</v>
      </c>
    </row>
    <row r="16" spans="1:8">
      <c r="A16">
        <v>2</v>
      </c>
      <c r="B16">
        <v>64</v>
      </c>
      <c r="C16">
        <v>3</v>
      </c>
      <c r="D16" t="s">
        <v>133</v>
      </c>
      <c r="E16">
        <v>26.034167730630923</v>
      </c>
      <c r="F16">
        <v>3</v>
      </c>
      <c r="G16">
        <v>2.424740536397358</v>
      </c>
      <c r="H16">
        <v>1.3999246014040123</v>
      </c>
    </row>
    <row r="17" spans="1:8">
      <c r="A17">
        <v>2</v>
      </c>
      <c r="B17">
        <v>64</v>
      </c>
      <c r="C17">
        <v>4</v>
      </c>
      <c r="D17" t="s">
        <v>133</v>
      </c>
      <c r="E17">
        <v>4.5009168460495896</v>
      </c>
      <c r="F17">
        <v>3</v>
      </c>
      <c r="G17">
        <v>1.2323143070978324</v>
      </c>
      <c r="H17">
        <v>0.71147699692916078</v>
      </c>
    </row>
    <row r="18" spans="1:8">
      <c r="A18">
        <v>2</v>
      </c>
      <c r="B18">
        <v>64</v>
      </c>
      <c r="C18">
        <v>5</v>
      </c>
      <c r="D18" t="s">
        <v>133</v>
      </c>
      <c r="E18">
        <v>21.355480092029779</v>
      </c>
      <c r="F18">
        <v>2</v>
      </c>
      <c r="G18">
        <v>1.7799684931257449</v>
      </c>
      <c r="H18">
        <v>1.2586277917876147</v>
      </c>
    </row>
    <row r="20" spans="1:8">
      <c r="A20">
        <v>2</v>
      </c>
      <c r="B20">
        <v>64</v>
      </c>
      <c r="C20">
        <v>1</v>
      </c>
      <c r="D20" t="s">
        <v>135</v>
      </c>
      <c r="E20">
        <v>11.270256009310485</v>
      </c>
      <c r="F20">
        <v>3</v>
      </c>
      <c r="G20">
        <v>1.498698553618496</v>
      </c>
      <c r="H20">
        <v>0.8652740133657415</v>
      </c>
    </row>
    <row r="21" spans="1:8">
      <c r="A21">
        <v>2</v>
      </c>
      <c r="B21">
        <v>64</v>
      </c>
      <c r="C21">
        <v>2</v>
      </c>
      <c r="D21" t="s">
        <v>135</v>
      </c>
      <c r="E21">
        <v>13.109157290921944</v>
      </c>
      <c r="F21">
        <v>3</v>
      </c>
      <c r="G21">
        <v>6.9669193527220594</v>
      </c>
      <c r="H21">
        <v>4.0223527637164942</v>
      </c>
    </row>
    <row r="22" spans="1:8">
      <c r="A22">
        <v>2</v>
      </c>
      <c r="B22">
        <v>64</v>
      </c>
      <c r="C22">
        <v>3</v>
      </c>
      <c r="D22" t="s">
        <v>135</v>
      </c>
      <c r="E22">
        <v>20.753872338564669</v>
      </c>
      <c r="F22">
        <v>3</v>
      </c>
      <c r="G22">
        <v>2.1003537985211946</v>
      </c>
      <c r="H22">
        <v>1.2126398309696649</v>
      </c>
    </row>
    <row r="23" spans="1:8">
      <c r="A23">
        <v>2</v>
      </c>
      <c r="B23">
        <v>64</v>
      </c>
      <c r="C23">
        <v>4</v>
      </c>
      <c r="D23" t="s">
        <v>135</v>
      </c>
      <c r="E23">
        <v>3.6810169975676374</v>
      </c>
      <c r="F23">
        <v>3</v>
      </c>
      <c r="G23">
        <v>0.96208980005646338</v>
      </c>
      <c r="H23">
        <v>0.55546280504719237</v>
      </c>
    </row>
    <row r="24" spans="1:8">
      <c r="A24">
        <v>2</v>
      </c>
      <c r="B24">
        <v>64</v>
      </c>
      <c r="C24">
        <v>5</v>
      </c>
      <c r="D24" t="s">
        <v>135</v>
      </c>
      <c r="E24">
        <v>18.594274332040804</v>
      </c>
      <c r="F24">
        <v>2</v>
      </c>
      <c r="G24">
        <v>2.2922410620876867</v>
      </c>
      <c r="H24">
        <v>1.6208591991164571</v>
      </c>
    </row>
    <row r="26" spans="1:8">
      <c r="A26">
        <v>2</v>
      </c>
      <c r="B26">
        <v>64</v>
      </c>
      <c r="C26">
        <v>1</v>
      </c>
      <c r="D26" t="s">
        <v>77</v>
      </c>
      <c r="E26">
        <v>0.9</v>
      </c>
      <c r="F26">
        <v>3</v>
      </c>
      <c r="G26">
        <v>0.26457513110645919</v>
      </c>
      <c r="H26">
        <v>0.15275252316519475</v>
      </c>
    </row>
    <row r="27" spans="1:8">
      <c r="A27">
        <v>2</v>
      </c>
      <c r="B27">
        <v>64</v>
      </c>
      <c r="C27">
        <v>2</v>
      </c>
      <c r="D27" t="s">
        <v>77</v>
      </c>
      <c r="E27">
        <v>1.6666666666666667</v>
      </c>
      <c r="F27">
        <v>3</v>
      </c>
      <c r="G27">
        <v>1.0408329997330663</v>
      </c>
      <c r="H27">
        <v>0.60092521257733156</v>
      </c>
    </row>
    <row r="28" spans="1:8">
      <c r="A28">
        <v>2</v>
      </c>
      <c r="B28">
        <v>64</v>
      </c>
      <c r="C28">
        <v>3</v>
      </c>
      <c r="D28" t="s">
        <v>77</v>
      </c>
      <c r="E28">
        <v>4.2</v>
      </c>
      <c r="F28">
        <v>3</v>
      </c>
      <c r="G28">
        <v>0.20000000000000676</v>
      </c>
      <c r="H28">
        <v>0.11547005383792906</v>
      </c>
    </row>
    <row r="29" spans="1:8">
      <c r="A29">
        <v>2</v>
      </c>
      <c r="B29">
        <v>64</v>
      </c>
      <c r="C29">
        <v>4</v>
      </c>
      <c r="D29" t="s">
        <v>77</v>
      </c>
      <c r="E29">
        <v>1.1666666666666667</v>
      </c>
      <c r="F29">
        <v>3</v>
      </c>
      <c r="G29">
        <v>0.4509249752822897</v>
      </c>
      <c r="H29">
        <v>0.26034165586355534</v>
      </c>
    </row>
    <row r="30" spans="1:8">
      <c r="A30">
        <v>2</v>
      </c>
      <c r="B30">
        <v>64</v>
      </c>
      <c r="C30">
        <v>5</v>
      </c>
      <c r="D30" t="s">
        <v>77</v>
      </c>
      <c r="E30">
        <v>9.6000000000000014</v>
      </c>
      <c r="F30">
        <v>2</v>
      </c>
      <c r="G30">
        <v>1.8384776310850146</v>
      </c>
      <c r="H30">
        <v>1.2999999999999936</v>
      </c>
    </row>
    <row r="32" spans="1:8">
      <c r="A32">
        <v>2</v>
      </c>
      <c r="B32">
        <v>64</v>
      </c>
      <c r="C32">
        <v>1</v>
      </c>
      <c r="D32" t="s">
        <v>79</v>
      </c>
      <c r="E32">
        <v>0.36942405420666291</v>
      </c>
      <c r="F32">
        <v>3</v>
      </c>
      <c r="G32">
        <v>9.8941496650950186E-2</v>
      </c>
      <c r="H32">
        <v>5.7123899725450553E-2</v>
      </c>
    </row>
    <row r="33" spans="1:8">
      <c r="A33">
        <v>2</v>
      </c>
      <c r="B33">
        <v>64</v>
      </c>
      <c r="C33">
        <v>2</v>
      </c>
      <c r="D33" t="s">
        <v>79</v>
      </c>
      <c r="E33">
        <v>0.546906796906797</v>
      </c>
      <c r="F33">
        <v>3</v>
      </c>
      <c r="G33">
        <v>0.35035479722119928</v>
      </c>
      <c r="H33">
        <v>0.20227743648753616</v>
      </c>
    </row>
    <row r="34" spans="1:8">
      <c r="A34">
        <v>2</v>
      </c>
      <c r="B34">
        <v>64</v>
      </c>
      <c r="C34">
        <v>3</v>
      </c>
      <c r="D34" t="s">
        <v>79</v>
      </c>
      <c r="E34">
        <v>1.1251778093883358</v>
      </c>
      <c r="F34">
        <v>3</v>
      </c>
      <c r="G34">
        <v>5.6738750142755007E-2</v>
      </c>
      <c r="H34">
        <v>3.2758132668402523E-2</v>
      </c>
    </row>
    <row r="35" spans="1:8">
      <c r="A35">
        <v>2</v>
      </c>
      <c r="B35">
        <v>64</v>
      </c>
      <c r="C35">
        <v>4</v>
      </c>
      <c r="D35" t="s">
        <v>79</v>
      </c>
      <c r="E35">
        <v>0.3480196703880914</v>
      </c>
      <c r="F35">
        <v>3</v>
      </c>
      <c r="G35">
        <v>0.15212412421161919</v>
      </c>
      <c r="H35">
        <v>8.7828904063814411E-2</v>
      </c>
    </row>
    <row r="36" spans="1:8">
      <c r="A36">
        <v>2</v>
      </c>
      <c r="B36">
        <v>64</v>
      </c>
      <c r="C36">
        <v>5</v>
      </c>
      <c r="D36" t="s">
        <v>79</v>
      </c>
      <c r="E36">
        <v>1.7533806626098718</v>
      </c>
      <c r="F36">
        <v>2</v>
      </c>
      <c r="G36">
        <v>0.17809146449762442</v>
      </c>
      <c r="H36">
        <v>0.1259296822177135</v>
      </c>
    </row>
    <row r="38" spans="1:8">
      <c r="A38">
        <v>2</v>
      </c>
      <c r="B38">
        <v>64</v>
      </c>
      <c r="C38">
        <v>1</v>
      </c>
      <c r="D38" t="s">
        <v>81</v>
      </c>
      <c r="E38">
        <v>43.230103155097304</v>
      </c>
      <c r="F38">
        <v>3</v>
      </c>
      <c r="G38">
        <v>12.219227308421349</v>
      </c>
      <c r="H38">
        <v>7.0547741758062923</v>
      </c>
    </row>
    <row r="39" spans="1:8">
      <c r="A39">
        <v>2</v>
      </c>
      <c r="B39">
        <v>64</v>
      </c>
      <c r="C39">
        <v>2</v>
      </c>
      <c r="D39" t="s">
        <v>81</v>
      </c>
      <c r="E39">
        <v>33.781887036292673</v>
      </c>
      <c r="F39">
        <v>3</v>
      </c>
      <c r="G39">
        <v>9.0461182630800909</v>
      </c>
      <c r="H39">
        <v>5.2227788143104803</v>
      </c>
    </row>
    <row r="40" spans="1:8">
      <c r="A40">
        <v>2</v>
      </c>
      <c r="B40">
        <v>64</v>
      </c>
      <c r="C40">
        <v>3</v>
      </c>
      <c r="D40" t="s">
        <v>81</v>
      </c>
      <c r="E40">
        <v>23.234288794535207</v>
      </c>
      <c r="F40">
        <v>3</v>
      </c>
      <c r="G40">
        <v>3.1718517957285539</v>
      </c>
      <c r="H40">
        <v>1.8312694880934786</v>
      </c>
    </row>
    <row r="41" spans="1:8">
      <c r="A41">
        <v>2</v>
      </c>
      <c r="B41">
        <v>64</v>
      </c>
      <c r="C41">
        <v>4</v>
      </c>
      <c r="D41" t="s">
        <v>81</v>
      </c>
      <c r="E41">
        <v>13.765380424672463</v>
      </c>
      <c r="F41">
        <v>3</v>
      </c>
      <c r="G41">
        <v>2.8573591355363486</v>
      </c>
      <c r="H41">
        <v>1.6496970660733472</v>
      </c>
    </row>
    <row r="42" spans="1:8">
      <c r="A42">
        <v>2</v>
      </c>
      <c r="B42">
        <v>64</v>
      </c>
      <c r="C42">
        <v>5</v>
      </c>
      <c r="D42" t="s">
        <v>81</v>
      </c>
      <c r="E42">
        <v>12.190931650809279</v>
      </c>
      <c r="F42">
        <v>2</v>
      </c>
      <c r="G42">
        <v>0.22307328151713179</v>
      </c>
      <c r="H42">
        <v>0.15773663006229963</v>
      </c>
    </row>
    <row r="44" spans="1:8">
      <c r="A44">
        <v>2</v>
      </c>
      <c r="B44">
        <v>64</v>
      </c>
      <c r="C44">
        <v>1</v>
      </c>
      <c r="D44" t="s">
        <v>319</v>
      </c>
      <c r="E44">
        <v>31.743258602323056</v>
      </c>
      <c r="F44">
        <v>3</v>
      </c>
      <c r="G44">
        <v>7.8061328934817098</v>
      </c>
      <c r="H44">
        <v>4.5068729273816572</v>
      </c>
    </row>
    <row r="45" spans="1:8">
      <c r="A45">
        <v>2</v>
      </c>
      <c r="B45">
        <v>64</v>
      </c>
      <c r="C45">
        <v>2</v>
      </c>
      <c r="D45" t="s">
        <v>319</v>
      </c>
      <c r="E45">
        <v>26.513507116638198</v>
      </c>
      <c r="F45">
        <v>3</v>
      </c>
      <c r="G45">
        <v>7.122649613318691</v>
      </c>
      <c r="H45">
        <v>4.1122636715929302</v>
      </c>
    </row>
    <row r="46" spans="1:8">
      <c r="A46">
        <v>2</v>
      </c>
      <c r="B46">
        <v>64</v>
      </c>
      <c r="C46">
        <v>3</v>
      </c>
      <c r="D46" t="s">
        <v>319</v>
      </c>
      <c r="E46">
        <v>18.510095108998978</v>
      </c>
      <c r="F46">
        <v>3</v>
      </c>
      <c r="G46">
        <v>2.535013590188798</v>
      </c>
      <c r="H46">
        <v>1.4635907786948623</v>
      </c>
    </row>
    <row r="47" spans="1:8">
      <c r="A47">
        <v>2</v>
      </c>
      <c r="B47">
        <v>64</v>
      </c>
      <c r="C47">
        <v>4</v>
      </c>
      <c r="D47" t="s">
        <v>319</v>
      </c>
      <c r="E47">
        <v>11.336984305511146</v>
      </c>
      <c r="F47">
        <v>3</v>
      </c>
      <c r="G47">
        <v>2.6640861660079147</v>
      </c>
      <c r="H47">
        <v>1.5381108650890276</v>
      </c>
    </row>
    <row r="48" spans="1:8">
      <c r="A48">
        <v>2</v>
      </c>
      <c r="B48">
        <v>64</v>
      </c>
      <c r="C48">
        <v>5</v>
      </c>
      <c r="D48" t="s">
        <v>319</v>
      </c>
      <c r="E48">
        <v>10.593062205312119</v>
      </c>
      <c r="F48">
        <v>2</v>
      </c>
      <c r="G48">
        <v>0.23138563637689355</v>
      </c>
      <c r="H48">
        <v>0.16361435255126611</v>
      </c>
    </row>
    <row r="50" spans="1:8">
      <c r="A50">
        <v>2</v>
      </c>
      <c r="B50">
        <v>64</v>
      </c>
      <c r="C50">
        <v>1</v>
      </c>
      <c r="D50" t="s">
        <v>75</v>
      </c>
      <c r="E50">
        <v>2.4333333333333331</v>
      </c>
      <c r="F50">
        <v>3</v>
      </c>
      <c r="G50">
        <v>0.32145502536643211</v>
      </c>
      <c r="H50">
        <v>0.18559214542766758</v>
      </c>
    </row>
    <row r="51" spans="1:8">
      <c r="A51">
        <v>2</v>
      </c>
      <c r="B51">
        <v>64</v>
      </c>
      <c r="C51">
        <v>2</v>
      </c>
      <c r="D51" t="s">
        <v>75</v>
      </c>
      <c r="E51">
        <v>3</v>
      </c>
      <c r="F51">
        <v>3</v>
      </c>
      <c r="G51">
        <v>0.52915026221291916</v>
      </c>
      <c r="H51">
        <v>0.30550504633038994</v>
      </c>
    </row>
    <row r="52" spans="1:8">
      <c r="A52">
        <v>2</v>
      </c>
      <c r="B52">
        <v>64</v>
      </c>
      <c r="C52">
        <v>3</v>
      </c>
      <c r="D52" t="s">
        <v>75</v>
      </c>
      <c r="E52">
        <v>3.7333333333333329</v>
      </c>
      <c r="F52">
        <v>3</v>
      </c>
      <c r="G52">
        <v>5.7735026919028626E-2</v>
      </c>
      <c r="H52">
        <v>3.3333333333371469E-2</v>
      </c>
    </row>
    <row r="53" spans="1:8">
      <c r="A53">
        <v>2</v>
      </c>
      <c r="B53">
        <v>64</v>
      </c>
      <c r="C53">
        <v>4</v>
      </c>
      <c r="D53" t="s">
        <v>75</v>
      </c>
      <c r="E53">
        <v>3.4333333333333336</v>
      </c>
      <c r="F53">
        <v>3</v>
      </c>
      <c r="G53">
        <v>0.32145502536642934</v>
      </c>
      <c r="H53">
        <v>0.18559214542766597</v>
      </c>
    </row>
    <row r="54" spans="1:8">
      <c r="A54">
        <v>2</v>
      </c>
      <c r="B54">
        <v>64</v>
      </c>
      <c r="C54">
        <v>5</v>
      </c>
      <c r="D54" t="s">
        <v>75</v>
      </c>
      <c r="E54">
        <v>5.4499999999999993</v>
      </c>
      <c r="F54">
        <v>2</v>
      </c>
      <c r="G54">
        <v>0.49497474683059506</v>
      </c>
      <c r="H54">
        <v>0.3500000000000083</v>
      </c>
    </row>
  </sheetData>
  <sortState ref="A14:Q48">
    <sortCondition ref="D15:D48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75" workbookViewId="0">
      <selection activeCell="D6" sqref="D6"/>
    </sheetView>
  </sheetViews>
  <sheetFormatPr baseColWidth="10" defaultRowHeight="15" x14ac:dyDescent="0"/>
  <cols>
    <col min="1" max="1" width="8.85546875" style="21" customWidth="1"/>
    <col min="2" max="3" width="10.7109375" style="21"/>
    <col min="4" max="4" width="27.140625" style="21" customWidth="1"/>
    <col min="5" max="5" width="6.85546875" style="21" customWidth="1"/>
    <col min="6" max="7" width="10.7109375" style="21"/>
    <col min="8" max="8" width="9.42578125" style="21" customWidth="1"/>
    <col min="9" max="11" width="9" style="21" customWidth="1"/>
    <col min="12" max="12" width="9.42578125" style="21" customWidth="1"/>
    <col min="13" max="15" width="9.5703125" style="21" customWidth="1"/>
    <col min="16" max="16" width="9.140625" style="21" customWidth="1"/>
    <col min="17" max="17" width="9.7109375" style="21" customWidth="1"/>
    <col min="18" max="18" width="8.7109375" style="21" customWidth="1"/>
    <col min="19" max="16384" width="10.7109375" style="21"/>
  </cols>
  <sheetData>
    <row r="1" spans="1:18">
      <c r="A1" s="21" t="s">
        <v>273</v>
      </c>
    </row>
    <row r="2" spans="1:18">
      <c r="H2" s="21" t="s">
        <v>462</v>
      </c>
      <c r="I2" s="21" t="s">
        <v>462</v>
      </c>
      <c r="J2" s="21" t="s">
        <v>462</v>
      </c>
      <c r="K2" s="21" t="s">
        <v>462</v>
      </c>
      <c r="L2" s="21" t="s">
        <v>635</v>
      </c>
      <c r="M2" s="21" t="s">
        <v>636</v>
      </c>
      <c r="N2" s="21" t="s">
        <v>636</v>
      </c>
      <c r="O2" s="21" t="s">
        <v>636</v>
      </c>
      <c r="P2" s="21" t="s">
        <v>637</v>
      </c>
      <c r="Q2" s="21" t="s">
        <v>637</v>
      </c>
      <c r="R2" s="21" t="s">
        <v>637</v>
      </c>
    </row>
    <row r="3" spans="1:18" s="28" customFormat="1" ht="90">
      <c r="A3" s="2" t="s">
        <v>638</v>
      </c>
      <c r="B3" s="28" t="s">
        <v>639</v>
      </c>
      <c r="C3" s="28" t="s">
        <v>640</v>
      </c>
      <c r="D3" s="28" t="s">
        <v>641</v>
      </c>
      <c r="E3" s="28" t="s">
        <v>642</v>
      </c>
      <c r="F3" s="28" t="s">
        <v>643</v>
      </c>
      <c r="G3" s="28" t="s">
        <v>644</v>
      </c>
      <c r="H3" s="28" t="s">
        <v>622</v>
      </c>
      <c r="I3" s="28" t="s">
        <v>623</v>
      </c>
      <c r="J3" s="28" t="s">
        <v>624</v>
      </c>
      <c r="K3" s="28" t="s">
        <v>625</v>
      </c>
      <c r="L3" s="28" t="s">
        <v>626</v>
      </c>
      <c r="M3" s="28" t="s">
        <v>627</v>
      </c>
      <c r="N3" s="28" t="s">
        <v>628</v>
      </c>
      <c r="O3" s="28" t="s">
        <v>629</v>
      </c>
      <c r="P3" s="28" t="s">
        <v>630</v>
      </c>
      <c r="Q3" s="28" t="s">
        <v>631</v>
      </c>
      <c r="R3" s="28" t="s">
        <v>274</v>
      </c>
    </row>
    <row r="4" spans="1:18">
      <c r="A4" s="2">
        <v>1</v>
      </c>
      <c r="B4" s="3">
        <v>37839</v>
      </c>
      <c r="C4" s="21">
        <v>2454319</v>
      </c>
      <c r="D4" s="21" t="s">
        <v>463</v>
      </c>
      <c r="E4" s="28" t="s">
        <v>464</v>
      </c>
      <c r="F4" s="21">
        <v>0</v>
      </c>
      <c r="G4" s="21">
        <v>-12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1">
        <v>1</v>
      </c>
      <c r="B5" s="3">
        <v>37851</v>
      </c>
      <c r="C5" s="21">
        <v>2454331</v>
      </c>
      <c r="D5" s="21" t="s">
        <v>465</v>
      </c>
      <c r="E5" s="21" t="s">
        <v>464</v>
      </c>
      <c r="F5" s="21">
        <v>12</v>
      </c>
      <c r="G5" s="21">
        <v>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A6" s="21">
        <v>1</v>
      </c>
      <c r="B6" s="3">
        <v>37867</v>
      </c>
      <c r="C6" s="21">
        <v>2454347</v>
      </c>
      <c r="D6" s="21" t="s">
        <v>466</v>
      </c>
      <c r="E6" s="21" t="s">
        <v>464</v>
      </c>
      <c r="F6" s="21">
        <v>28</v>
      </c>
      <c r="G6" s="21">
        <v>16</v>
      </c>
      <c r="H6" s="29"/>
      <c r="I6" s="29"/>
      <c r="J6" s="29"/>
      <c r="K6" s="29"/>
      <c r="L6" s="29"/>
      <c r="M6" s="29"/>
      <c r="N6" s="21" t="s">
        <v>467</v>
      </c>
      <c r="O6" s="29"/>
      <c r="P6" s="29"/>
      <c r="Q6" s="29"/>
      <c r="R6" s="29"/>
    </row>
    <row r="7" spans="1:18">
      <c r="A7" s="21">
        <v>1</v>
      </c>
      <c r="B7" s="3">
        <v>37887</v>
      </c>
      <c r="C7" s="21">
        <v>2454367</v>
      </c>
      <c r="D7" s="21" t="s">
        <v>466</v>
      </c>
      <c r="E7" s="21" t="s">
        <v>468</v>
      </c>
      <c r="F7" s="21">
        <v>48</v>
      </c>
      <c r="G7" s="21">
        <v>36</v>
      </c>
      <c r="H7" s="29"/>
      <c r="I7" s="29"/>
      <c r="J7" s="29"/>
      <c r="K7" s="29"/>
      <c r="L7" s="29"/>
      <c r="M7" s="29"/>
      <c r="N7" s="21" t="s">
        <v>467</v>
      </c>
      <c r="O7" s="29"/>
      <c r="P7" s="29"/>
      <c r="Q7" s="29"/>
      <c r="R7" s="29"/>
    </row>
    <row r="8" spans="1:18">
      <c r="A8" s="21">
        <v>1</v>
      </c>
      <c r="B8" s="3">
        <v>37895</v>
      </c>
      <c r="C8" s="21">
        <v>2454375</v>
      </c>
      <c r="D8" s="21" t="s">
        <v>469</v>
      </c>
      <c r="E8" s="21" t="s">
        <v>470</v>
      </c>
      <c r="F8" s="21">
        <v>56</v>
      </c>
      <c r="G8" s="21">
        <v>44</v>
      </c>
      <c r="H8" s="21" t="s">
        <v>471</v>
      </c>
      <c r="I8" s="21" t="s">
        <v>471</v>
      </c>
      <c r="J8" s="21" t="s">
        <v>467</v>
      </c>
      <c r="K8" s="21" t="s">
        <v>471</v>
      </c>
      <c r="L8" s="21" t="s">
        <v>467</v>
      </c>
      <c r="M8" s="21" t="s">
        <v>471</v>
      </c>
      <c r="N8" s="1" t="s">
        <v>471</v>
      </c>
      <c r="O8" s="1" t="s">
        <v>471</v>
      </c>
      <c r="P8" s="21" t="s">
        <v>471</v>
      </c>
      <c r="Q8" s="21" t="s">
        <v>471</v>
      </c>
      <c r="R8" s="21" t="s">
        <v>471</v>
      </c>
    </row>
    <row r="9" spans="1:18">
      <c r="A9" s="21">
        <v>1</v>
      </c>
      <c r="B9" s="3">
        <v>37911</v>
      </c>
      <c r="C9" s="21">
        <v>2454391</v>
      </c>
      <c r="D9" s="21" t="s">
        <v>472</v>
      </c>
      <c r="E9" s="21" t="s">
        <v>473</v>
      </c>
      <c r="F9" s="21">
        <v>72</v>
      </c>
      <c r="G9" s="21">
        <v>60</v>
      </c>
      <c r="H9" s="29"/>
      <c r="I9" s="29"/>
      <c r="J9" s="29"/>
      <c r="K9" s="29"/>
      <c r="L9" s="29"/>
      <c r="M9" s="29"/>
      <c r="N9" s="21" t="s">
        <v>467</v>
      </c>
      <c r="O9" s="29"/>
      <c r="P9" s="29"/>
      <c r="Q9" s="29"/>
      <c r="R9" s="29"/>
    </row>
    <row r="10" spans="1:18">
      <c r="A10" s="21">
        <v>1</v>
      </c>
      <c r="B10" s="3">
        <v>38282</v>
      </c>
      <c r="C10" s="21">
        <f>C9+5</f>
        <v>2454396</v>
      </c>
      <c r="D10" s="21" t="s">
        <v>474</v>
      </c>
      <c r="E10" s="21" t="s">
        <v>468</v>
      </c>
      <c r="F10" s="21">
        <v>77</v>
      </c>
      <c r="G10" s="21">
        <v>65</v>
      </c>
      <c r="H10" s="29"/>
      <c r="I10" s="29"/>
      <c r="J10" s="29"/>
      <c r="K10" s="29"/>
      <c r="L10" s="29"/>
      <c r="M10" s="29"/>
      <c r="N10" s="21" t="s">
        <v>467</v>
      </c>
      <c r="O10" s="29"/>
      <c r="P10" s="29"/>
      <c r="Q10" s="29"/>
      <c r="R10" s="29"/>
    </row>
    <row r="11" spans="1:18">
      <c r="A11" s="21">
        <v>1</v>
      </c>
      <c r="B11" s="3">
        <v>37924</v>
      </c>
      <c r="C11" s="21">
        <v>2454404</v>
      </c>
      <c r="D11" s="21" t="s">
        <v>475</v>
      </c>
      <c r="E11" s="21" t="s">
        <v>473</v>
      </c>
      <c r="F11" s="21">
        <v>85</v>
      </c>
      <c r="G11" s="21">
        <v>73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>
      <c r="A12" s="21">
        <v>1</v>
      </c>
      <c r="B12" s="3">
        <v>37938</v>
      </c>
      <c r="C12" s="21">
        <v>2454418</v>
      </c>
      <c r="D12" s="21" t="s">
        <v>476</v>
      </c>
      <c r="E12" s="21" t="s">
        <v>473</v>
      </c>
      <c r="F12" s="21">
        <v>99</v>
      </c>
      <c r="G12" s="21">
        <v>87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1">
        <v>1</v>
      </c>
      <c r="B13" s="3">
        <v>37952</v>
      </c>
      <c r="C13" s="21">
        <v>2454432</v>
      </c>
      <c r="D13" s="21" t="s">
        <v>477</v>
      </c>
      <c r="E13" s="21" t="s">
        <v>473</v>
      </c>
      <c r="F13" s="21">
        <v>113</v>
      </c>
      <c r="G13" s="21">
        <v>101</v>
      </c>
      <c r="H13" s="21" t="s">
        <v>471</v>
      </c>
      <c r="I13" s="21" t="s">
        <v>471</v>
      </c>
      <c r="J13" s="21" t="s">
        <v>467</v>
      </c>
      <c r="K13" s="1" t="s">
        <v>467</v>
      </c>
      <c r="L13" s="21" t="s">
        <v>467</v>
      </c>
      <c r="M13" s="21" t="s">
        <v>471</v>
      </c>
      <c r="N13" s="1" t="s">
        <v>471</v>
      </c>
      <c r="O13" s="1" t="s">
        <v>471</v>
      </c>
      <c r="P13" s="21" t="s">
        <v>467</v>
      </c>
      <c r="Q13" s="21" t="s">
        <v>467</v>
      </c>
      <c r="R13" s="21" t="s">
        <v>467</v>
      </c>
    </row>
    <row r="14" spans="1:18">
      <c r="A14" s="21">
        <v>2</v>
      </c>
      <c r="B14" s="3">
        <v>38163</v>
      </c>
      <c r="C14" s="21">
        <v>2454643</v>
      </c>
      <c r="D14" s="21" t="s">
        <v>478</v>
      </c>
      <c r="E14" s="21" t="s">
        <v>473</v>
      </c>
      <c r="F14" s="21">
        <v>0</v>
      </c>
      <c r="G14" s="21">
        <v>-18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1">
        <v>2</v>
      </c>
      <c r="B15" s="3">
        <v>38181</v>
      </c>
      <c r="C15" s="21">
        <v>2454661</v>
      </c>
      <c r="D15" s="21" t="s">
        <v>465</v>
      </c>
      <c r="E15" s="21" t="s">
        <v>473</v>
      </c>
      <c r="F15" s="21">
        <v>18</v>
      </c>
      <c r="G15" s="21"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1">
        <v>2</v>
      </c>
      <c r="B16" s="3">
        <v>38184</v>
      </c>
      <c r="C16" s="21">
        <v>2454664</v>
      </c>
      <c r="D16" s="21" t="s">
        <v>479</v>
      </c>
      <c r="E16" s="21" t="s">
        <v>473</v>
      </c>
      <c r="F16" s="21">
        <v>21</v>
      </c>
      <c r="G16" s="21">
        <v>3</v>
      </c>
      <c r="H16" s="29"/>
      <c r="I16" s="29"/>
      <c r="J16" s="29"/>
      <c r="K16" s="29"/>
      <c r="L16" s="29"/>
      <c r="M16" s="29"/>
      <c r="N16" s="29"/>
      <c r="O16" s="21" t="s">
        <v>467</v>
      </c>
      <c r="P16" s="29"/>
      <c r="Q16" s="29"/>
      <c r="R16" s="29"/>
    </row>
    <row r="17" spans="1:18">
      <c r="A17" s="21">
        <v>2</v>
      </c>
      <c r="B17" s="3">
        <v>38191</v>
      </c>
      <c r="C17" s="21">
        <v>2454671</v>
      </c>
      <c r="D17" s="21" t="s">
        <v>480</v>
      </c>
      <c r="E17" s="21" t="s">
        <v>473</v>
      </c>
      <c r="F17" s="21">
        <v>28</v>
      </c>
      <c r="G17" s="21">
        <v>10</v>
      </c>
      <c r="H17" s="29"/>
      <c r="I17" s="29"/>
      <c r="J17" s="29"/>
      <c r="K17" s="29"/>
      <c r="L17" s="29"/>
      <c r="M17" s="29"/>
      <c r="N17" s="29"/>
      <c r="O17" s="21" t="s">
        <v>467</v>
      </c>
      <c r="P17" s="29"/>
      <c r="Q17" s="29"/>
      <c r="R17" s="29"/>
    </row>
    <row r="18" spans="1:18">
      <c r="A18" s="21">
        <v>2</v>
      </c>
      <c r="B18" s="3">
        <v>38206</v>
      </c>
      <c r="C18" s="21">
        <v>2454686</v>
      </c>
      <c r="D18" s="21" t="s">
        <v>481</v>
      </c>
      <c r="E18" s="21" t="s">
        <v>473</v>
      </c>
      <c r="F18" s="21">
        <v>43</v>
      </c>
      <c r="G18" s="21">
        <v>25</v>
      </c>
      <c r="H18" s="29"/>
      <c r="I18" s="29"/>
      <c r="J18" s="29"/>
      <c r="K18" s="29"/>
      <c r="L18" s="29"/>
      <c r="M18" s="29"/>
      <c r="N18" s="29"/>
      <c r="O18" s="21" t="s">
        <v>467</v>
      </c>
      <c r="P18" s="29"/>
      <c r="Q18" s="29"/>
      <c r="R18" s="29"/>
    </row>
    <row r="19" spans="1:18">
      <c r="A19" s="21">
        <v>2</v>
      </c>
      <c r="B19" s="3">
        <v>38210</v>
      </c>
      <c r="C19" s="21">
        <v>2454690</v>
      </c>
      <c r="D19" s="21" t="s">
        <v>469</v>
      </c>
      <c r="E19" s="21" t="s">
        <v>482</v>
      </c>
      <c r="F19" s="21">
        <v>47</v>
      </c>
      <c r="G19" s="21">
        <v>29</v>
      </c>
      <c r="H19" s="21" t="s">
        <v>467</v>
      </c>
      <c r="I19" s="21" t="s">
        <v>467</v>
      </c>
      <c r="J19" s="21" t="s">
        <v>467</v>
      </c>
      <c r="K19" s="21" t="s">
        <v>467</v>
      </c>
      <c r="L19" s="21" t="s">
        <v>467</v>
      </c>
      <c r="M19" s="21" t="s">
        <v>471</v>
      </c>
      <c r="N19" s="1" t="s">
        <v>471</v>
      </c>
      <c r="O19" s="21" t="s">
        <v>471</v>
      </c>
      <c r="P19" s="21" t="s">
        <v>471</v>
      </c>
      <c r="Q19" s="1" t="s">
        <v>467</v>
      </c>
      <c r="R19" s="1" t="s">
        <v>467</v>
      </c>
    </row>
    <row r="20" spans="1:18">
      <c r="A20" s="21">
        <v>2</v>
      </c>
      <c r="B20" s="3">
        <v>38214</v>
      </c>
      <c r="C20" s="21">
        <f>C19+4</f>
        <v>2454694</v>
      </c>
      <c r="D20" s="21" t="s">
        <v>483</v>
      </c>
      <c r="E20" s="21" t="s">
        <v>473</v>
      </c>
      <c r="F20" s="21">
        <v>51</v>
      </c>
      <c r="G20" s="21">
        <v>33</v>
      </c>
      <c r="H20" s="29"/>
      <c r="I20" s="29"/>
      <c r="J20" s="29"/>
      <c r="K20" s="29"/>
      <c r="L20" s="29"/>
      <c r="M20" s="29"/>
      <c r="N20" s="1" t="s">
        <v>467</v>
      </c>
      <c r="O20" s="29"/>
      <c r="P20" s="29"/>
      <c r="Q20" s="29"/>
      <c r="R20" s="29"/>
    </row>
    <row r="21" spans="1:18">
      <c r="A21" s="21">
        <v>2</v>
      </c>
      <c r="B21" s="3">
        <v>38226</v>
      </c>
      <c r="C21" s="21">
        <v>2454706</v>
      </c>
      <c r="D21" s="21" t="s">
        <v>484</v>
      </c>
      <c r="E21" s="30" t="s">
        <v>485</v>
      </c>
      <c r="F21" s="21">
        <v>63</v>
      </c>
      <c r="G21" s="21">
        <v>45</v>
      </c>
      <c r="H21" s="29"/>
      <c r="I21" s="29"/>
      <c r="J21" s="29"/>
      <c r="K21" s="29"/>
      <c r="L21" s="29"/>
      <c r="M21" s="21" t="s">
        <v>467</v>
      </c>
      <c r="N21" s="21" t="s">
        <v>467</v>
      </c>
      <c r="O21" s="29"/>
      <c r="P21" s="29"/>
      <c r="Q21" s="29"/>
      <c r="R21" s="29"/>
    </row>
    <row r="22" spans="1:18">
      <c r="A22" s="21">
        <v>2</v>
      </c>
      <c r="B22" s="3">
        <v>38245</v>
      </c>
      <c r="C22" s="21">
        <v>2454725</v>
      </c>
      <c r="D22" s="21" t="s">
        <v>486</v>
      </c>
      <c r="E22" s="21" t="s">
        <v>487</v>
      </c>
      <c r="F22" s="21">
        <v>82</v>
      </c>
      <c r="G22" s="21">
        <v>64</v>
      </c>
      <c r="H22" s="21" t="s">
        <v>467</v>
      </c>
      <c r="I22" s="21" t="s">
        <v>467</v>
      </c>
      <c r="J22" s="21" t="s">
        <v>471</v>
      </c>
      <c r="K22" s="21" t="s">
        <v>471</v>
      </c>
      <c r="L22" s="1" t="s">
        <v>471</v>
      </c>
      <c r="M22" s="21" t="s">
        <v>467</v>
      </c>
      <c r="N22" s="1" t="s">
        <v>467</v>
      </c>
      <c r="O22" s="21" t="s">
        <v>471</v>
      </c>
      <c r="P22" s="21" t="s">
        <v>471</v>
      </c>
      <c r="Q22" s="21" t="s">
        <v>471</v>
      </c>
      <c r="R22" s="21" t="s">
        <v>471</v>
      </c>
    </row>
    <row r="23" spans="1:18">
      <c r="A23" s="21">
        <v>2</v>
      </c>
      <c r="B23" s="3">
        <v>38282</v>
      </c>
      <c r="C23" s="21">
        <v>2454762</v>
      </c>
      <c r="D23" s="21" t="s">
        <v>488</v>
      </c>
      <c r="E23" s="21" t="s">
        <v>489</v>
      </c>
      <c r="F23" s="21">
        <v>119</v>
      </c>
      <c r="G23" s="21">
        <v>101</v>
      </c>
      <c r="H23" s="21" t="s">
        <v>467</v>
      </c>
      <c r="I23" s="21" t="s">
        <v>467</v>
      </c>
      <c r="J23" s="21" t="s">
        <v>471</v>
      </c>
      <c r="K23" s="21" t="s">
        <v>471</v>
      </c>
      <c r="L23" s="1" t="s">
        <v>471</v>
      </c>
      <c r="M23" s="21" t="s">
        <v>471</v>
      </c>
      <c r="N23" s="1" t="s">
        <v>467</v>
      </c>
      <c r="O23" s="21" t="s">
        <v>471</v>
      </c>
      <c r="P23" s="21" t="s">
        <v>471</v>
      </c>
      <c r="Q23" s="1" t="s">
        <v>471</v>
      </c>
      <c r="R23" s="21" t="s">
        <v>471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31" sqref="J31"/>
    </sheetView>
  </sheetViews>
  <sheetFormatPr baseColWidth="10" defaultRowHeight="13" x14ac:dyDescent="0"/>
  <sheetData>
    <row r="1" spans="1:7">
      <c r="D1" t="s">
        <v>599</v>
      </c>
    </row>
    <row r="2" spans="1:7">
      <c r="A2" t="s">
        <v>372</v>
      </c>
      <c r="B2" t="s">
        <v>225</v>
      </c>
      <c r="C2" t="s">
        <v>226</v>
      </c>
      <c r="D2" t="s">
        <v>597</v>
      </c>
      <c r="E2" t="s">
        <v>601</v>
      </c>
      <c r="F2" t="s">
        <v>603</v>
      </c>
      <c r="G2" t="s">
        <v>454</v>
      </c>
    </row>
    <row r="3" spans="1:7">
      <c r="A3">
        <v>1</v>
      </c>
      <c r="B3">
        <v>44</v>
      </c>
      <c r="C3" t="s">
        <v>228</v>
      </c>
      <c r="D3">
        <v>54.429003684369675</v>
      </c>
      <c r="E3">
        <v>4</v>
      </c>
      <c r="F3">
        <v>5.3299852905953689</v>
      </c>
      <c r="G3">
        <v>2.6649926452976844</v>
      </c>
    </row>
    <row r="4" spans="1:7">
      <c r="A4">
        <v>1</v>
      </c>
      <c r="B4">
        <v>44</v>
      </c>
      <c r="C4" t="s">
        <v>229</v>
      </c>
      <c r="D4">
        <v>47.687826940018439</v>
      </c>
      <c r="E4">
        <v>4</v>
      </c>
      <c r="F4">
        <v>5.3575324238382107</v>
      </c>
      <c r="G4">
        <v>2.6787662119191054</v>
      </c>
    </row>
    <row r="5" spans="1:7">
      <c r="A5">
        <v>1</v>
      </c>
      <c r="B5">
        <v>44</v>
      </c>
      <c r="C5" t="s">
        <v>230</v>
      </c>
      <c r="D5">
        <v>33.37135066277996</v>
      </c>
      <c r="E5">
        <v>4</v>
      </c>
      <c r="F5">
        <v>7.7574685906095953</v>
      </c>
      <c r="G5">
        <v>3.8787342953047976</v>
      </c>
    </row>
    <row r="7" spans="1:7">
      <c r="A7">
        <v>1</v>
      </c>
      <c r="B7">
        <v>101</v>
      </c>
      <c r="C7" t="s">
        <v>228</v>
      </c>
      <c r="D7">
        <v>65.268817036411178</v>
      </c>
      <c r="E7">
        <v>12</v>
      </c>
      <c r="F7">
        <v>5.4138872441872232</v>
      </c>
      <c r="G7">
        <v>1.5628546288968874</v>
      </c>
    </row>
    <row r="8" spans="1:7">
      <c r="A8">
        <v>1</v>
      </c>
      <c r="B8">
        <v>101</v>
      </c>
      <c r="C8" t="s">
        <v>229</v>
      </c>
      <c r="D8">
        <v>64.267171712628382</v>
      </c>
      <c r="E8">
        <v>12</v>
      </c>
      <c r="F8">
        <v>4.9467192858820228</v>
      </c>
      <c r="G8">
        <v>1.4279948556547497</v>
      </c>
    </row>
    <row r="9" spans="1:7">
      <c r="A9">
        <v>1</v>
      </c>
      <c r="B9">
        <v>101</v>
      </c>
      <c r="C9" t="s">
        <v>230</v>
      </c>
      <c r="D9">
        <v>49.016728452859468</v>
      </c>
      <c r="E9">
        <v>12</v>
      </c>
      <c r="F9">
        <v>7.2714108671454998</v>
      </c>
      <c r="G9">
        <v>2.0990755107674124</v>
      </c>
    </row>
    <row r="12" spans="1:7">
      <c r="A12">
        <v>2</v>
      </c>
      <c r="B12">
        <v>29</v>
      </c>
      <c r="C12" t="s">
        <v>228</v>
      </c>
      <c r="D12">
        <v>36.6306923000312</v>
      </c>
      <c r="E12">
        <v>3</v>
      </c>
      <c r="F12">
        <v>10.838397771398633</v>
      </c>
      <c r="G12">
        <v>6.2575518709012412</v>
      </c>
    </row>
    <row r="13" spans="1:7">
      <c r="A13">
        <v>2</v>
      </c>
      <c r="B13">
        <v>29</v>
      </c>
      <c r="C13" t="s">
        <v>82</v>
      </c>
      <c r="D13">
        <v>45.552987811238701</v>
      </c>
      <c r="E13">
        <v>3</v>
      </c>
      <c r="F13">
        <v>4.1255487514046214</v>
      </c>
      <c r="G13">
        <v>2.3818866821783828</v>
      </c>
    </row>
    <row r="14" spans="1:7">
      <c r="A14">
        <v>2</v>
      </c>
      <c r="B14">
        <v>29</v>
      </c>
      <c r="C14" t="s">
        <v>229</v>
      </c>
      <c r="D14">
        <v>56.43104571463266</v>
      </c>
      <c r="E14">
        <v>3</v>
      </c>
      <c r="F14">
        <v>1.0224441733503027</v>
      </c>
      <c r="G14">
        <v>0.59030841871516171</v>
      </c>
    </row>
    <row r="15" spans="1:7">
      <c r="A15">
        <v>2</v>
      </c>
      <c r="B15">
        <v>29</v>
      </c>
      <c r="C15" t="s">
        <v>83</v>
      </c>
      <c r="D15">
        <v>3.869430066026732</v>
      </c>
      <c r="E15">
        <v>3</v>
      </c>
      <c r="F15">
        <v>1.82047250919092</v>
      </c>
      <c r="G15">
        <v>1.0510502932336911</v>
      </c>
    </row>
    <row r="16" spans="1:7">
      <c r="A16">
        <v>2</v>
      </c>
      <c r="B16">
        <v>29</v>
      </c>
      <c r="C16" t="s">
        <v>230</v>
      </c>
      <c r="D16">
        <v>53.31236180013051</v>
      </c>
      <c r="E16">
        <v>3</v>
      </c>
      <c r="F16">
        <v>0.65448686192652594</v>
      </c>
      <c r="G16">
        <v>0.37786816591435318</v>
      </c>
    </row>
    <row r="18" spans="1:7">
      <c r="A18">
        <v>2</v>
      </c>
      <c r="B18">
        <v>64</v>
      </c>
      <c r="C18" t="s">
        <v>228</v>
      </c>
      <c r="D18">
        <v>66.380354520829684</v>
      </c>
      <c r="E18">
        <v>3</v>
      </c>
      <c r="F18">
        <v>6.1823573720909835</v>
      </c>
      <c r="G18">
        <v>3.5693856930031966</v>
      </c>
    </row>
    <row r="19" spans="1:7">
      <c r="A19">
        <v>2</v>
      </c>
      <c r="B19">
        <v>64</v>
      </c>
      <c r="C19" t="s">
        <v>82</v>
      </c>
      <c r="D19">
        <v>68.746199517191883</v>
      </c>
      <c r="E19">
        <v>3</v>
      </c>
      <c r="F19">
        <v>7.2217658310255759</v>
      </c>
      <c r="G19">
        <v>4.1694884465670583</v>
      </c>
    </row>
    <row r="20" spans="1:7">
      <c r="A20">
        <v>2</v>
      </c>
      <c r="B20">
        <v>64</v>
      </c>
      <c r="C20" t="s">
        <v>229</v>
      </c>
      <c r="D20">
        <v>71.178950746965455</v>
      </c>
      <c r="E20">
        <v>3</v>
      </c>
      <c r="F20">
        <v>2.0896718337632998</v>
      </c>
      <c r="G20">
        <v>1.2064725957412201</v>
      </c>
    </row>
    <row r="21" spans="1:7">
      <c r="A21">
        <v>2</v>
      </c>
      <c r="B21">
        <v>64</v>
      </c>
      <c r="C21" t="s">
        <v>83</v>
      </c>
      <c r="D21">
        <v>11.257626732052232</v>
      </c>
      <c r="E21">
        <v>3</v>
      </c>
      <c r="F21">
        <v>2.6264698591351623</v>
      </c>
      <c r="G21">
        <v>1.5163930801901244</v>
      </c>
    </row>
    <row r="22" spans="1:7">
      <c r="A22">
        <v>2</v>
      </c>
      <c r="B22">
        <v>64</v>
      </c>
      <c r="C22" t="s">
        <v>230</v>
      </c>
      <c r="D22">
        <v>67.073040125660427</v>
      </c>
      <c r="E22">
        <v>2</v>
      </c>
      <c r="F22">
        <v>21.888201126904747</v>
      </c>
      <c r="G22">
        <v>15.477295444809377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X17" zoomScale="75" workbookViewId="0">
      <selection activeCell="AN17" sqref="AN17"/>
    </sheetView>
  </sheetViews>
  <sheetFormatPr baseColWidth="10" defaultRowHeight="15" x14ac:dyDescent="0"/>
  <cols>
    <col min="1" max="1" width="7.140625" style="5" customWidth="1"/>
    <col min="2" max="2" width="8.140625" style="5" customWidth="1"/>
    <col min="3" max="3" width="8.7109375" style="5" customWidth="1"/>
    <col min="4" max="4" width="8.5703125" style="5" customWidth="1"/>
    <col min="5" max="5" width="8.140625" style="5" customWidth="1"/>
    <col min="6" max="6" width="6.85546875" style="5" customWidth="1"/>
    <col min="7" max="7" width="9.42578125" style="5" customWidth="1"/>
    <col min="8" max="8" width="8.28515625" style="5" customWidth="1"/>
    <col min="9" max="9" width="7.42578125" style="5" customWidth="1"/>
    <col min="10" max="10" width="10.28515625" style="5" customWidth="1"/>
    <col min="11" max="12" width="10.7109375" style="5"/>
    <col min="13" max="13" width="4.85546875" style="5" customWidth="1"/>
    <col min="14" max="14" width="3.85546875" style="5" customWidth="1"/>
    <col min="15" max="15" width="4.42578125" style="5" customWidth="1"/>
    <col min="16" max="16" width="15.140625" style="5" customWidth="1"/>
    <col min="17" max="17" width="12" style="5" bestFit="1" customWidth="1"/>
    <col min="18" max="18" width="3.140625" style="5" customWidth="1"/>
    <col min="19" max="19" width="3.85546875" style="5" customWidth="1"/>
    <col min="20" max="20" width="4.28515625" style="5" customWidth="1"/>
    <col min="21" max="21" width="3.85546875" style="5" customWidth="1"/>
    <col min="22" max="22" width="13.7109375" style="5" customWidth="1"/>
    <col min="23" max="23" width="4.85546875" style="5" customWidth="1"/>
    <col min="24" max="24" width="3.42578125" style="5" customWidth="1"/>
    <col min="25" max="25" width="4" style="5" customWidth="1"/>
    <col min="26" max="26" width="4.5703125" style="5" customWidth="1"/>
    <col min="27" max="27" width="5.42578125" style="5" customWidth="1"/>
    <col min="28" max="28" width="14.5703125" style="5" customWidth="1"/>
    <col min="29" max="29" width="12" style="5" bestFit="1" customWidth="1"/>
    <col min="30" max="30" width="4.28515625" style="5" customWidth="1"/>
    <col min="31" max="31" width="4.85546875" style="5" customWidth="1"/>
    <col min="32" max="32" width="5.5703125" style="5" customWidth="1"/>
    <col min="33" max="33" width="7.42578125" style="5" customWidth="1"/>
    <col min="34" max="16384" width="10.7109375" style="5"/>
  </cols>
  <sheetData>
    <row r="1" spans="1:38">
      <c r="A1" s="5" t="s">
        <v>379</v>
      </c>
      <c r="B1" s="5" t="s">
        <v>373</v>
      </c>
      <c r="C1" s="5" t="s">
        <v>374</v>
      </c>
      <c r="D1" s="5" t="s">
        <v>375</v>
      </c>
      <c r="E1" s="5" t="s">
        <v>376</v>
      </c>
      <c r="F1" s="5" t="s">
        <v>377</v>
      </c>
      <c r="G1" s="7" t="s">
        <v>365</v>
      </c>
      <c r="H1" s="7" t="s">
        <v>404</v>
      </c>
      <c r="I1" s="7" t="s">
        <v>405</v>
      </c>
      <c r="J1" s="7" t="s">
        <v>364</v>
      </c>
    </row>
    <row r="2" spans="1:38">
      <c r="A2" s="5">
        <v>1</v>
      </c>
      <c r="B2" s="5">
        <v>44</v>
      </c>
      <c r="C2" s="8">
        <v>37895</v>
      </c>
      <c r="D2" s="5" t="s">
        <v>380</v>
      </c>
      <c r="E2" s="5" t="s">
        <v>401</v>
      </c>
      <c r="F2" s="5">
        <v>1</v>
      </c>
      <c r="G2" s="5">
        <v>0.4</v>
      </c>
      <c r="H2" s="5" t="s">
        <v>366</v>
      </c>
      <c r="I2" s="5" t="s">
        <v>366</v>
      </c>
      <c r="J2" s="5" t="s">
        <v>366</v>
      </c>
      <c r="M2" s="34" t="s">
        <v>372</v>
      </c>
      <c r="N2" s="34" t="s">
        <v>225</v>
      </c>
      <c r="O2" s="34" t="s">
        <v>226</v>
      </c>
      <c r="P2" s="34" t="s">
        <v>280</v>
      </c>
      <c r="Q2" s="32" t="s">
        <v>227</v>
      </c>
      <c r="S2" s="34" t="s">
        <v>372</v>
      </c>
      <c r="T2" s="34" t="s">
        <v>225</v>
      </c>
      <c r="U2" s="34" t="s">
        <v>226</v>
      </c>
      <c r="V2" s="34" t="s">
        <v>280</v>
      </c>
      <c r="W2" s="32" t="s">
        <v>227</v>
      </c>
      <c r="Y2" s="34" t="s">
        <v>372</v>
      </c>
      <c r="Z2" s="34" t="s">
        <v>225</v>
      </c>
      <c r="AA2" s="34" t="s">
        <v>226</v>
      </c>
      <c r="AB2" s="34" t="s">
        <v>280</v>
      </c>
      <c r="AC2" s="32" t="s">
        <v>227</v>
      </c>
      <c r="AE2" s="5" t="s">
        <v>202</v>
      </c>
      <c r="AF2" s="5" t="s">
        <v>203</v>
      </c>
      <c r="AG2" s="5" t="s">
        <v>596</v>
      </c>
      <c r="AH2" s="5" t="s">
        <v>205</v>
      </c>
      <c r="AI2" s="5" t="s">
        <v>206</v>
      </c>
      <c r="AJ2" s="5" t="s">
        <v>207</v>
      </c>
      <c r="AK2" s="5" t="s">
        <v>208</v>
      </c>
      <c r="AL2" s="5" t="s">
        <v>455</v>
      </c>
    </row>
    <row r="3" spans="1:38">
      <c r="A3" s="5">
        <v>1</v>
      </c>
      <c r="B3" s="5">
        <v>44</v>
      </c>
      <c r="C3" s="8">
        <v>37895</v>
      </c>
      <c r="D3" s="5" t="s">
        <v>380</v>
      </c>
      <c r="E3" s="5" t="s">
        <v>401</v>
      </c>
      <c r="F3" s="5">
        <v>2</v>
      </c>
      <c r="G3" s="5">
        <v>0.38</v>
      </c>
      <c r="H3" s="5" t="s">
        <v>366</v>
      </c>
      <c r="I3" s="5" t="s">
        <v>366</v>
      </c>
      <c r="J3" s="5" t="s">
        <v>366</v>
      </c>
      <c r="M3" s="35">
        <v>1</v>
      </c>
      <c r="N3" s="35">
        <v>44</v>
      </c>
      <c r="O3" s="35" t="s">
        <v>228</v>
      </c>
      <c r="P3" s="35" t="s">
        <v>302</v>
      </c>
      <c r="Q3" s="37">
        <v>0.39500000000000002</v>
      </c>
      <c r="S3" s="35">
        <v>1</v>
      </c>
      <c r="T3" s="35">
        <v>44</v>
      </c>
      <c r="U3" s="35" t="s">
        <v>228</v>
      </c>
      <c r="V3" s="35" t="s">
        <v>279</v>
      </c>
      <c r="W3" s="37">
        <v>4</v>
      </c>
      <c r="Y3" s="35">
        <v>1</v>
      </c>
      <c r="Z3" s="35">
        <v>44</v>
      </c>
      <c r="AA3" s="35" t="s">
        <v>228</v>
      </c>
      <c r="AB3" s="35" t="s">
        <v>516</v>
      </c>
      <c r="AC3" s="37">
        <v>9.9999999999994486E-3</v>
      </c>
      <c r="AE3" s="5">
        <v>1</v>
      </c>
      <c r="AF3" s="5">
        <v>44</v>
      </c>
      <c r="AG3" s="5" t="s">
        <v>459</v>
      </c>
      <c r="AH3" s="5" t="s">
        <v>211</v>
      </c>
      <c r="AI3" s="5">
        <f>Q3</f>
        <v>0.39500000000000002</v>
      </c>
      <c r="AJ3" s="5">
        <f>W3</f>
        <v>4</v>
      </c>
      <c r="AK3" s="5">
        <f>AC3</f>
        <v>9.9999999999994486E-3</v>
      </c>
      <c r="AL3" s="5">
        <f>AK3/SQRT(AJ3)</f>
        <v>4.9999999999997243E-3</v>
      </c>
    </row>
    <row r="4" spans="1:38">
      <c r="A4" s="5">
        <v>1</v>
      </c>
      <c r="B4" s="5">
        <v>44</v>
      </c>
      <c r="C4" s="8">
        <v>37895</v>
      </c>
      <c r="D4" s="5" t="s">
        <v>380</v>
      </c>
      <c r="E4" s="5" t="s">
        <v>401</v>
      </c>
      <c r="F4" s="5">
        <v>3</v>
      </c>
      <c r="G4" s="5">
        <v>0.4</v>
      </c>
      <c r="H4" s="5" t="s">
        <v>366</v>
      </c>
      <c r="I4" s="5" t="s">
        <v>366</v>
      </c>
      <c r="J4" s="5" t="s">
        <v>366</v>
      </c>
      <c r="M4" s="38"/>
      <c r="N4" s="38"/>
      <c r="O4" s="38"/>
      <c r="P4" s="36" t="s">
        <v>303</v>
      </c>
      <c r="Q4" s="39" t="e">
        <v>#DIV/0!</v>
      </c>
      <c r="S4" s="38"/>
      <c r="T4" s="38"/>
      <c r="U4" s="38"/>
      <c r="V4" s="36" t="s">
        <v>281</v>
      </c>
      <c r="W4" s="39">
        <v>4</v>
      </c>
      <c r="Y4" s="38"/>
      <c r="Z4" s="38"/>
      <c r="AA4" s="38"/>
      <c r="AB4" s="36" t="s">
        <v>188</v>
      </c>
      <c r="AC4" s="39" t="e">
        <v>#DIV/0!</v>
      </c>
      <c r="AE4" s="5">
        <v>1</v>
      </c>
      <c r="AF4" s="5">
        <v>44</v>
      </c>
      <c r="AG4" s="5" t="s">
        <v>459</v>
      </c>
      <c r="AH4" s="5" t="s">
        <v>213</v>
      </c>
      <c r="AI4" s="5" t="e">
        <f t="shared" ref="AI4:AI11" si="0">Q4</f>
        <v>#DIV/0!</v>
      </c>
      <c r="AJ4" s="5">
        <f t="shared" ref="AJ4:AJ11" si="1">W4</f>
        <v>4</v>
      </c>
      <c r="AK4" s="5" t="e">
        <f t="shared" ref="AK4:AK11" si="2">AC4</f>
        <v>#DIV/0!</v>
      </c>
      <c r="AL4" s="5" t="e">
        <f t="shared" ref="AL4:AL11" si="3">AK4/SQRT(AJ4)</f>
        <v>#DIV/0!</v>
      </c>
    </row>
    <row r="5" spans="1:38">
      <c r="A5" s="5">
        <v>1</v>
      </c>
      <c r="B5" s="5">
        <v>44</v>
      </c>
      <c r="C5" s="8">
        <v>37895</v>
      </c>
      <c r="D5" s="5" t="s">
        <v>387</v>
      </c>
      <c r="E5" s="5" t="s">
        <v>401</v>
      </c>
      <c r="F5" s="5">
        <v>4</v>
      </c>
      <c r="G5" s="5">
        <v>0.4</v>
      </c>
      <c r="H5" s="5" t="s">
        <v>366</v>
      </c>
      <c r="I5" s="5" t="s">
        <v>366</v>
      </c>
      <c r="J5" s="5" t="s">
        <v>366</v>
      </c>
      <c r="M5" s="38"/>
      <c r="N5" s="38"/>
      <c r="O5" s="38"/>
      <c r="P5" s="36" t="s">
        <v>304</v>
      </c>
      <c r="Q5" s="39" t="e">
        <v>#DIV/0!</v>
      </c>
      <c r="S5" s="38"/>
      <c r="T5" s="38"/>
      <c r="U5" s="38"/>
      <c r="V5" s="36" t="s">
        <v>294</v>
      </c>
      <c r="W5" s="39">
        <v>4</v>
      </c>
      <c r="Y5" s="38"/>
      <c r="Z5" s="38"/>
      <c r="AA5" s="38"/>
      <c r="AB5" s="36" t="s">
        <v>195</v>
      </c>
      <c r="AC5" s="39" t="e">
        <v>#DIV/0!</v>
      </c>
      <c r="AE5" s="5">
        <v>1</v>
      </c>
      <c r="AF5" s="5">
        <v>44</v>
      </c>
      <c r="AG5" s="5" t="s">
        <v>459</v>
      </c>
      <c r="AH5" s="5" t="s">
        <v>215</v>
      </c>
      <c r="AI5" s="5" t="e">
        <f t="shared" si="0"/>
        <v>#DIV/0!</v>
      </c>
      <c r="AJ5" s="5">
        <f t="shared" si="1"/>
        <v>4</v>
      </c>
      <c r="AK5" s="5" t="e">
        <f t="shared" si="2"/>
        <v>#DIV/0!</v>
      </c>
      <c r="AL5" s="5" t="e">
        <f t="shared" si="3"/>
        <v>#DIV/0!</v>
      </c>
    </row>
    <row r="6" spans="1:38">
      <c r="A6" s="5">
        <v>1</v>
      </c>
      <c r="B6" s="5">
        <v>44</v>
      </c>
      <c r="C6" s="8">
        <v>37895</v>
      </c>
      <c r="D6" s="5" t="s">
        <v>381</v>
      </c>
      <c r="E6" s="5" t="s">
        <v>401</v>
      </c>
      <c r="F6" s="5">
        <v>1</v>
      </c>
      <c r="G6" s="5">
        <v>1.36</v>
      </c>
      <c r="H6" s="5" t="s">
        <v>366</v>
      </c>
      <c r="I6" s="5" t="s">
        <v>366</v>
      </c>
      <c r="J6" s="5" t="s">
        <v>366</v>
      </c>
      <c r="M6" s="38"/>
      <c r="N6" s="38"/>
      <c r="O6" s="35" t="s">
        <v>229</v>
      </c>
      <c r="P6" s="35" t="s">
        <v>302</v>
      </c>
      <c r="Q6" s="37">
        <v>1.18</v>
      </c>
      <c r="S6" s="38"/>
      <c r="T6" s="38"/>
      <c r="U6" s="35" t="s">
        <v>229</v>
      </c>
      <c r="V6" s="35" t="s">
        <v>279</v>
      </c>
      <c r="W6" s="37">
        <v>4</v>
      </c>
      <c r="Y6" s="38"/>
      <c r="Z6" s="38"/>
      <c r="AA6" s="35" t="s">
        <v>229</v>
      </c>
      <c r="AB6" s="35" t="s">
        <v>516</v>
      </c>
      <c r="AC6" s="37">
        <v>0.12754084313139438</v>
      </c>
      <c r="AE6" s="5">
        <v>1</v>
      </c>
      <c r="AF6" s="5">
        <v>44</v>
      </c>
      <c r="AG6" s="5" t="s">
        <v>457</v>
      </c>
      <c r="AH6" s="5" t="s">
        <v>211</v>
      </c>
      <c r="AI6" s="5">
        <f t="shared" si="0"/>
        <v>1.18</v>
      </c>
      <c r="AJ6" s="5">
        <f t="shared" si="1"/>
        <v>4</v>
      </c>
      <c r="AK6" s="5">
        <f t="shared" si="2"/>
        <v>0.12754084313139438</v>
      </c>
      <c r="AL6" s="5">
        <f t="shared" si="3"/>
        <v>6.3770421565697191E-2</v>
      </c>
    </row>
    <row r="7" spans="1:38">
      <c r="A7" s="5">
        <v>1</v>
      </c>
      <c r="B7" s="5">
        <v>44</v>
      </c>
      <c r="C7" s="8">
        <v>37895</v>
      </c>
      <c r="D7" s="5" t="s">
        <v>381</v>
      </c>
      <c r="E7" s="5" t="s">
        <v>401</v>
      </c>
      <c r="F7" s="5">
        <v>2</v>
      </c>
      <c r="G7" s="5">
        <v>1.1399999999999999</v>
      </c>
      <c r="H7" s="5" t="s">
        <v>366</v>
      </c>
      <c r="I7" s="5" t="s">
        <v>366</v>
      </c>
      <c r="J7" s="5" t="s">
        <v>366</v>
      </c>
      <c r="M7" s="38"/>
      <c r="N7" s="38"/>
      <c r="O7" s="38"/>
      <c r="P7" s="36" t="s">
        <v>303</v>
      </c>
      <c r="Q7" s="39" t="e">
        <v>#DIV/0!</v>
      </c>
      <c r="S7" s="38"/>
      <c r="T7" s="38"/>
      <c r="U7" s="38"/>
      <c r="V7" s="36" t="s">
        <v>281</v>
      </c>
      <c r="W7" s="39">
        <v>4</v>
      </c>
      <c r="Y7" s="38"/>
      <c r="Z7" s="38"/>
      <c r="AA7" s="38"/>
      <c r="AB7" s="36" t="s">
        <v>188</v>
      </c>
      <c r="AC7" s="39" t="e">
        <v>#DIV/0!</v>
      </c>
      <c r="AE7" s="5">
        <v>1</v>
      </c>
      <c r="AF7" s="5">
        <v>44</v>
      </c>
      <c r="AG7" s="5" t="s">
        <v>457</v>
      </c>
      <c r="AH7" s="5" t="s">
        <v>213</v>
      </c>
      <c r="AI7" s="5" t="e">
        <f t="shared" si="0"/>
        <v>#DIV/0!</v>
      </c>
      <c r="AJ7" s="5">
        <f t="shared" si="1"/>
        <v>4</v>
      </c>
      <c r="AK7" s="5" t="e">
        <f t="shared" si="2"/>
        <v>#DIV/0!</v>
      </c>
      <c r="AL7" s="5" t="e">
        <f t="shared" si="3"/>
        <v>#DIV/0!</v>
      </c>
    </row>
    <row r="8" spans="1:38">
      <c r="A8" s="5">
        <v>1</v>
      </c>
      <c r="B8" s="5">
        <v>44</v>
      </c>
      <c r="C8" s="8">
        <v>37895</v>
      </c>
      <c r="D8" s="5" t="s">
        <v>381</v>
      </c>
      <c r="E8" s="5" t="s">
        <v>401</v>
      </c>
      <c r="F8" s="5">
        <v>3</v>
      </c>
      <c r="G8" s="5">
        <v>1.06</v>
      </c>
      <c r="H8" s="5" t="s">
        <v>366</v>
      </c>
      <c r="I8" s="5" t="s">
        <v>366</v>
      </c>
      <c r="J8" s="5" t="s">
        <v>366</v>
      </c>
      <c r="M8" s="38"/>
      <c r="N8" s="38"/>
      <c r="O8" s="38"/>
      <c r="P8" s="36" t="s">
        <v>304</v>
      </c>
      <c r="Q8" s="39" t="e">
        <v>#DIV/0!</v>
      </c>
      <c r="S8" s="38"/>
      <c r="T8" s="38"/>
      <c r="U8" s="38"/>
      <c r="V8" s="36" t="s">
        <v>294</v>
      </c>
      <c r="W8" s="39">
        <v>4</v>
      </c>
      <c r="Y8" s="38"/>
      <c r="Z8" s="38"/>
      <c r="AA8" s="38"/>
      <c r="AB8" s="36" t="s">
        <v>195</v>
      </c>
      <c r="AC8" s="39" t="e">
        <v>#DIV/0!</v>
      </c>
      <c r="AE8" s="5">
        <v>1</v>
      </c>
      <c r="AF8" s="5">
        <v>44</v>
      </c>
      <c r="AG8" s="5" t="s">
        <v>457</v>
      </c>
      <c r="AH8" s="5" t="s">
        <v>215</v>
      </c>
      <c r="AI8" s="5" t="e">
        <f t="shared" si="0"/>
        <v>#DIV/0!</v>
      </c>
      <c r="AJ8" s="5">
        <f t="shared" si="1"/>
        <v>4</v>
      </c>
      <c r="AK8" s="5" t="e">
        <f t="shared" si="2"/>
        <v>#DIV/0!</v>
      </c>
      <c r="AL8" s="5" t="e">
        <f t="shared" si="3"/>
        <v>#DIV/0!</v>
      </c>
    </row>
    <row r="9" spans="1:38">
      <c r="A9" s="5">
        <v>1</v>
      </c>
      <c r="B9" s="5">
        <v>44</v>
      </c>
      <c r="C9" s="8">
        <v>37895</v>
      </c>
      <c r="D9" s="5" t="s">
        <v>537</v>
      </c>
      <c r="E9" s="5" t="s">
        <v>401</v>
      </c>
      <c r="F9" s="5">
        <v>4</v>
      </c>
      <c r="G9" s="5">
        <v>1.1599999999999999</v>
      </c>
      <c r="H9" s="5" t="s">
        <v>366</v>
      </c>
      <c r="I9" s="5" t="s">
        <v>366</v>
      </c>
      <c r="J9" s="5" t="s">
        <v>366</v>
      </c>
      <c r="M9" s="38"/>
      <c r="N9" s="38"/>
      <c r="O9" s="35" t="s">
        <v>230</v>
      </c>
      <c r="P9" s="35" t="s">
        <v>302</v>
      </c>
      <c r="Q9" s="37">
        <v>6.9749999999999996</v>
      </c>
      <c r="S9" s="38"/>
      <c r="T9" s="38"/>
      <c r="U9" s="35" t="s">
        <v>230</v>
      </c>
      <c r="V9" s="35" t="s">
        <v>279</v>
      </c>
      <c r="W9" s="37">
        <v>4</v>
      </c>
      <c r="Y9" s="38"/>
      <c r="Z9" s="38"/>
      <c r="AA9" s="35" t="s">
        <v>230</v>
      </c>
      <c r="AB9" s="35" t="s">
        <v>516</v>
      </c>
      <c r="AC9" s="37">
        <v>1.1078357278947111</v>
      </c>
      <c r="AE9" s="5">
        <v>1</v>
      </c>
      <c r="AF9" s="5">
        <v>44</v>
      </c>
      <c r="AG9" s="5" t="s">
        <v>458</v>
      </c>
      <c r="AH9" s="5" t="s">
        <v>211</v>
      </c>
      <c r="AI9" s="5">
        <f t="shared" si="0"/>
        <v>6.9749999999999996</v>
      </c>
      <c r="AJ9" s="5">
        <f t="shared" si="1"/>
        <v>4</v>
      </c>
      <c r="AK9" s="5">
        <f t="shared" si="2"/>
        <v>1.1078357278947111</v>
      </c>
      <c r="AL9" s="5">
        <f t="shared" si="3"/>
        <v>0.55391786394735554</v>
      </c>
    </row>
    <row r="10" spans="1:38">
      <c r="A10" s="5">
        <v>1</v>
      </c>
      <c r="B10" s="5">
        <v>44</v>
      </c>
      <c r="C10" s="8">
        <v>37895</v>
      </c>
      <c r="D10" s="5" t="s">
        <v>538</v>
      </c>
      <c r="E10" s="5" t="s">
        <v>401</v>
      </c>
      <c r="F10" s="5">
        <v>1</v>
      </c>
      <c r="G10" s="5">
        <v>7.86</v>
      </c>
      <c r="H10" s="5" t="s">
        <v>366</v>
      </c>
      <c r="I10" s="5" t="s">
        <v>366</v>
      </c>
      <c r="J10" s="5" t="s">
        <v>366</v>
      </c>
      <c r="M10" s="38"/>
      <c r="N10" s="38"/>
      <c r="O10" s="38"/>
      <c r="P10" s="36" t="s">
        <v>303</v>
      </c>
      <c r="Q10" s="39" t="e">
        <v>#DIV/0!</v>
      </c>
      <c r="S10" s="38"/>
      <c r="T10" s="38"/>
      <c r="U10" s="38"/>
      <c r="V10" s="36" t="s">
        <v>281</v>
      </c>
      <c r="W10" s="39">
        <v>4</v>
      </c>
      <c r="Y10" s="38"/>
      <c r="Z10" s="38"/>
      <c r="AA10" s="38"/>
      <c r="AB10" s="36" t="s">
        <v>188</v>
      </c>
      <c r="AC10" s="39" t="e">
        <v>#DIV/0!</v>
      </c>
      <c r="AE10" s="5">
        <v>1</v>
      </c>
      <c r="AF10" s="5">
        <v>44</v>
      </c>
      <c r="AG10" s="5" t="s">
        <v>458</v>
      </c>
      <c r="AH10" s="5" t="s">
        <v>213</v>
      </c>
      <c r="AI10" s="5" t="e">
        <f t="shared" si="0"/>
        <v>#DIV/0!</v>
      </c>
      <c r="AJ10" s="5">
        <f t="shared" si="1"/>
        <v>4</v>
      </c>
      <c r="AK10" s="5" t="e">
        <f t="shared" si="2"/>
        <v>#DIV/0!</v>
      </c>
      <c r="AL10" s="5" t="e">
        <f t="shared" si="3"/>
        <v>#DIV/0!</v>
      </c>
    </row>
    <row r="11" spans="1:38">
      <c r="A11" s="5">
        <v>1</v>
      </c>
      <c r="B11" s="5">
        <v>44</v>
      </c>
      <c r="C11" s="8">
        <v>37895</v>
      </c>
      <c r="D11" s="5" t="s">
        <v>383</v>
      </c>
      <c r="E11" s="5" t="s">
        <v>401</v>
      </c>
      <c r="F11" s="5">
        <v>2</v>
      </c>
      <c r="G11" s="5">
        <v>7.02</v>
      </c>
      <c r="H11" s="5" t="s">
        <v>366</v>
      </c>
      <c r="I11" s="5" t="s">
        <v>366</v>
      </c>
      <c r="J11" s="5" t="s">
        <v>366</v>
      </c>
      <c r="M11" s="38"/>
      <c r="N11" s="38"/>
      <c r="O11" s="38"/>
      <c r="P11" s="36" t="s">
        <v>304</v>
      </c>
      <c r="Q11" s="39" t="e">
        <v>#DIV/0!</v>
      </c>
      <c r="S11" s="38"/>
      <c r="T11" s="38"/>
      <c r="U11" s="38"/>
      <c r="V11" s="36" t="s">
        <v>294</v>
      </c>
      <c r="W11" s="39">
        <v>4</v>
      </c>
      <c r="Y11" s="38"/>
      <c r="Z11" s="38"/>
      <c r="AA11" s="38"/>
      <c r="AB11" s="36" t="s">
        <v>195</v>
      </c>
      <c r="AC11" s="39" t="e">
        <v>#DIV/0!</v>
      </c>
      <c r="AE11" s="5">
        <v>1</v>
      </c>
      <c r="AF11" s="5">
        <v>44</v>
      </c>
      <c r="AG11" s="5" t="s">
        <v>458</v>
      </c>
      <c r="AH11" s="5" t="s">
        <v>215</v>
      </c>
      <c r="AI11" s="5" t="e">
        <f t="shared" si="0"/>
        <v>#DIV/0!</v>
      </c>
      <c r="AJ11" s="5">
        <f t="shared" si="1"/>
        <v>4</v>
      </c>
      <c r="AK11" s="5" t="e">
        <f t="shared" si="2"/>
        <v>#DIV/0!</v>
      </c>
      <c r="AL11" s="5" t="e">
        <f t="shared" si="3"/>
        <v>#DIV/0!</v>
      </c>
    </row>
    <row r="12" spans="1:38">
      <c r="A12" s="5">
        <v>1</v>
      </c>
      <c r="B12" s="5">
        <v>44</v>
      </c>
      <c r="C12" s="8">
        <v>37895</v>
      </c>
      <c r="D12" s="5" t="s">
        <v>383</v>
      </c>
      <c r="E12" s="5" t="s">
        <v>401</v>
      </c>
      <c r="F12" s="5">
        <v>3</v>
      </c>
      <c r="G12" s="5">
        <v>7.62</v>
      </c>
      <c r="H12" s="5" t="s">
        <v>366</v>
      </c>
      <c r="I12" s="5" t="s">
        <v>366</v>
      </c>
      <c r="J12" s="5" t="s">
        <v>366</v>
      </c>
      <c r="M12" s="38"/>
      <c r="N12" s="35" t="s">
        <v>305</v>
      </c>
      <c r="O12" s="40"/>
      <c r="P12" s="40"/>
      <c r="Q12" s="37">
        <v>2.85</v>
      </c>
      <c r="S12" s="38"/>
      <c r="T12" s="35" t="s">
        <v>282</v>
      </c>
      <c r="U12" s="40"/>
      <c r="V12" s="40"/>
      <c r="W12" s="37">
        <v>12</v>
      </c>
      <c r="Y12" s="38"/>
      <c r="Z12" s="35" t="s">
        <v>517</v>
      </c>
      <c r="AA12" s="40"/>
      <c r="AB12" s="40"/>
      <c r="AC12" s="37">
        <v>3.1196911269022651</v>
      </c>
    </row>
    <row r="13" spans="1:38">
      <c r="A13" s="5">
        <v>1</v>
      </c>
      <c r="B13" s="5">
        <v>44</v>
      </c>
      <c r="C13" s="8">
        <v>37895</v>
      </c>
      <c r="D13" s="5" t="s">
        <v>383</v>
      </c>
      <c r="E13" s="5" t="s">
        <v>401</v>
      </c>
      <c r="F13" s="5">
        <v>4</v>
      </c>
      <c r="G13" s="5">
        <v>5.4</v>
      </c>
      <c r="H13" s="5" t="s">
        <v>366</v>
      </c>
      <c r="I13" s="5" t="s">
        <v>366</v>
      </c>
      <c r="J13" s="5" t="s">
        <v>366</v>
      </c>
      <c r="M13" s="38"/>
      <c r="N13" s="35" t="s">
        <v>306</v>
      </c>
      <c r="O13" s="40"/>
      <c r="P13" s="40"/>
      <c r="Q13" s="37" t="e">
        <v>#DIV/0!</v>
      </c>
      <c r="S13" s="38"/>
      <c r="T13" s="35" t="s">
        <v>283</v>
      </c>
      <c r="U13" s="40"/>
      <c r="V13" s="40"/>
      <c r="W13" s="37">
        <v>12</v>
      </c>
      <c r="Y13" s="38"/>
      <c r="Z13" s="35" t="s">
        <v>189</v>
      </c>
      <c r="AA13" s="40"/>
      <c r="AB13" s="40"/>
      <c r="AC13" s="37" t="e">
        <v>#DIV/0!</v>
      </c>
    </row>
    <row r="14" spans="1:38">
      <c r="A14" s="9">
        <v>1</v>
      </c>
      <c r="B14" s="9">
        <v>101</v>
      </c>
      <c r="C14" s="10">
        <v>37952</v>
      </c>
      <c r="D14" s="5" t="s">
        <v>387</v>
      </c>
      <c r="E14" s="11" t="s">
        <v>497</v>
      </c>
      <c r="F14" s="11">
        <v>5</v>
      </c>
      <c r="G14" s="11">
        <v>11.14</v>
      </c>
      <c r="H14" s="11">
        <v>1.76</v>
      </c>
      <c r="I14" s="7">
        <f t="shared" ref="I14:I64" si="4">G14+H14</f>
        <v>12.9</v>
      </c>
      <c r="J14" s="7">
        <f>H14/G14</f>
        <v>0.15798922800718132</v>
      </c>
      <c r="K14" s="1"/>
      <c r="M14" s="38"/>
      <c r="N14" s="35" t="s">
        <v>307</v>
      </c>
      <c r="O14" s="40"/>
      <c r="P14" s="40"/>
      <c r="Q14" s="37" t="e">
        <v>#DIV/0!</v>
      </c>
      <c r="S14" s="38"/>
      <c r="T14" s="35" t="s">
        <v>295</v>
      </c>
      <c r="U14" s="40"/>
      <c r="V14" s="40"/>
      <c r="W14" s="37">
        <v>12</v>
      </c>
      <c r="Y14" s="38"/>
      <c r="Z14" s="35" t="s">
        <v>196</v>
      </c>
      <c r="AA14" s="40"/>
      <c r="AB14" s="40"/>
      <c r="AC14" s="37" t="e">
        <v>#DIV/0!</v>
      </c>
    </row>
    <row r="15" spans="1:38">
      <c r="A15" s="9">
        <v>1</v>
      </c>
      <c r="B15" s="9">
        <v>101</v>
      </c>
      <c r="C15" s="10">
        <v>37952</v>
      </c>
      <c r="D15" s="5" t="s">
        <v>387</v>
      </c>
      <c r="E15" s="11" t="s">
        <v>497</v>
      </c>
      <c r="F15" s="11">
        <v>6</v>
      </c>
      <c r="G15" s="11">
        <v>10.08</v>
      </c>
      <c r="H15" s="11">
        <v>2.16</v>
      </c>
      <c r="I15" s="7">
        <f t="shared" si="4"/>
        <v>12.24</v>
      </c>
      <c r="J15" s="7">
        <f t="shared" ref="J15:J64" si="5">H15/G15</f>
        <v>0.2142857142857143</v>
      </c>
      <c r="K15" s="1"/>
      <c r="M15" s="38"/>
      <c r="N15" s="35">
        <v>101</v>
      </c>
      <c r="O15" s="35" t="s">
        <v>228</v>
      </c>
      <c r="P15" s="35" t="s">
        <v>302</v>
      </c>
      <c r="Q15" s="37">
        <v>9.8116666666666656</v>
      </c>
      <c r="S15" s="38"/>
      <c r="T15" s="35">
        <v>101</v>
      </c>
      <c r="U15" s="35" t="s">
        <v>228</v>
      </c>
      <c r="V15" s="35" t="s">
        <v>279</v>
      </c>
      <c r="W15" s="37">
        <v>12</v>
      </c>
      <c r="Y15" s="38"/>
      <c r="Z15" s="35">
        <v>101</v>
      </c>
      <c r="AA15" s="35" t="s">
        <v>228</v>
      </c>
      <c r="AB15" s="35" t="s">
        <v>516</v>
      </c>
      <c r="AC15" s="37">
        <v>1.018714281768347</v>
      </c>
      <c r="AE15" s="5">
        <v>1</v>
      </c>
      <c r="AF15" s="5">
        <v>101</v>
      </c>
      <c r="AG15" s="5" t="s">
        <v>459</v>
      </c>
      <c r="AH15" s="5" t="s">
        <v>211</v>
      </c>
      <c r="AI15" s="5">
        <f>Q15</f>
        <v>9.8116666666666656</v>
      </c>
      <c r="AJ15" s="5">
        <f>W15</f>
        <v>12</v>
      </c>
      <c r="AK15" s="5">
        <f>AC15</f>
        <v>1.018714281768347</v>
      </c>
      <c r="AL15" s="5">
        <f>AK15/SQRT(AJ15)</f>
        <v>0.29407748240313575</v>
      </c>
    </row>
    <row r="16" spans="1:38">
      <c r="A16" s="9">
        <v>1</v>
      </c>
      <c r="B16" s="9">
        <v>101</v>
      </c>
      <c r="C16" s="10">
        <v>37952</v>
      </c>
      <c r="D16" s="5" t="s">
        <v>387</v>
      </c>
      <c r="E16" s="11" t="s">
        <v>497</v>
      </c>
      <c r="F16" s="12">
        <v>7</v>
      </c>
      <c r="G16" s="12">
        <v>8.92</v>
      </c>
      <c r="H16" s="12">
        <v>1.48</v>
      </c>
      <c r="I16" s="7">
        <f t="shared" si="4"/>
        <v>10.4</v>
      </c>
      <c r="J16" s="7">
        <f t="shared" si="5"/>
        <v>0.16591928251121077</v>
      </c>
      <c r="K16" s="1"/>
      <c r="M16" s="38"/>
      <c r="N16" s="38"/>
      <c r="O16" s="38"/>
      <c r="P16" s="36" t="s">
        <v>303</v>
      </c>
      <c r="Q16" s="39">
        <v>2.0066666666666668</v>
      </c>
      <c r="S16" s="38"/>
      <c r="T16" s="38"/>
      <c r="U16" s="38"/>
      <c r="V16" s="36" t="s">
        <v>281</v>
      </c>
      <c r="W16" s="39">
        <v>12</v>
      </c>
      <c r="Y16" s="38"/>
      <c r="Z16" s="38"/>
      <c r="AA16" s="38"/>
      <c r="AB16" s="36" t="s">
        <v>188</v>
      </c>
      <c r="AC16" s="39">
        <v>0.52336903950764058</v>
      </c>
      <c r="AE16" s="5">
        <v>1</v>
      </c>
      <c r="AF16" s="5">
        <v>101</v>
      </c>
      <c r="AG16" s="5" t="s">
        <v>459</v>
      </c>
      <c r="AH16" s="5" t="s">
        <v>213</v>
      </c>
      <c r="AI16" s="5">
        <f t="shared" ref="AI16:AI23" si="6">Q16</f>
        <v>2.0066666666666668</v>
      </c>
      <c r="AJ16" s="5">
        <f t="shared" ref="AJ16:AJ23" si="7">W16</f>
        <v>12</v>
      </c>
      <c r="AK16" s="5">
        <f t="shared" ref="AK16:AK23" si="8">AC16</f>
        <v>0.52336903950764058</v>
      </c>
      <c r="AL16" s="5">
        <f t="shared" ref="AL16:AL23" si="9">AK16/SQRT(AJ16)</f>
        <v>0.15108362792262608</v>
      </c>
    </row>
    <row r="17" spans="1:38">
      <c r="A17" s="9">
        <v>1</v>
      </c>
      <c r="B17" s="9">
        <v>101</v>
      </c>
      <c r="C17" s="10">
        <v>37952</v>
      </c>
      <c r="D17" s="5" t="s">
        <v>387</v>
      </c>
      <c r="E17" s="11" t="s">
        <v>497</v>
      </c>
      <c r="F17" s="12">
        <v>8</v>
      </c>
      <c r="G17" s="12">
        <v>9.16</v>
      </c>
      <c r="H17" s="12">
        <v>1.28</v>
      </c>
      <c r="I17" s="7">
        <f t="shared" si="4"/>
        <v>10.44</v>
      </c>
      <c r="J17" s="7">
        <f t="shared" si="5"/>
        <v>0.13973799126637554</v>
      </c>
      <c r="K17" s="1"/>
      <c r="M17" s="38"/>
      <c r="N17" s="38"/>
      <c r="O17" s="38"/>
      <c r="P17" s="36" t="s">
        <v>304</v>
      </c>
      <c r="Q17" s="39">
        <v>0.20451638359635074</v>
      </c>
      <c r="S17" s="38"/>
      <c r="T17" s="38"/>
      <c r="U17" s="38"/>
      <c r="V17" s="36" t="s">
        <v>294</v>
      </c>
      <c r="W17" s="39">
        <v>12</v>
      </c>
      <c r="Y17" s="38"/>
      <c r="Z17" s="38"/>
      <c r="AA17" s="38"/>
      <c r="AB17" s="36" t="s">
        <v>195</v>
      </c>
      <c r="AC17" s="39">
        <v>4.8486331678225858E-2</v>
      </c>
      <c r="AE17" s="5">
        <v>1</v>
      </c>
      <c r="AF17" s="5">
        <v>101</v>
      </c>
      <c r="AG17" s="5" t="s">
        <v>459</v>
      </c>
      <c r="AH17" s="5" t="s">
        <v>215</v>
      </c>
      <c r="AI17" s="5">
        <f t="shared" si="6"/>
        <v>0.20451638359635074</v>
      </c>
      <c r="AJ17" s="5">
        <f t="shared" si="7"/>
        <v>12</v>
      </c>
      <c r="AK17" s="5">
        <f t="shared" si="8"/>
        <v>4.8486331678225858E-2</v>
      </c>
      <c r="AL17" s="5">
        <f t="shared" si="9"/>
        <v>1.399679832322059E-2</v>
      </c>
    </row>
    <row r="18" spans="1:38">
      <c r="A18" s="9">
        <v>1</v>
      </c>
      <c r="B18" s="9">
        <v>101</v>
      </c>
      <c r="C18" s="10">
        <v>37952</v>
      </c>
      <c r="D18" s="5" t="s">
        <v>387</v>
      </c>
      <c r="E18" s="12" t="s">
        <v>390</v>
      </c>
      <c r="F18" s="11">
        <v>9</v>
      </c>
      <c r="G18" s="12">
        <v>9.86</v>
      </c>
      <c r="H18" s="12">
        <v>1.9</v>
      </c>
      <c r="I18" s="7">
        <f t="shared" si="4"/>
        <v>11.76</v>
      </c>
      <c r="J18" s="7">
        <f t="shared" si="5"/>
        <v>0.1926977687626775</v>
      </c>
      <c r="K18" s="1"/>
      <c r="M18" s="38"/>
      <c r="N18" s="38"/>
      <c r="O18" s="35" t="s">
        <v>229</v>
      </c>
      <c r="P18" s="35" t="s">
        <v>302</v>
      </c>
      <c r="Q18" s="37">
        <v>10.499999999999998</v>
      </c>
      <c r="S18" s="38"/>
      <c r="T18" s="38"/>
      <c r="U18" s="35" t="s">
        <v>229</v>
      </c>
      <c r="V18" s="35" t="s">
        <v>279</v>
      </c>
      <c r="W18" s="37">
        <v>12</v>
      </c>
      <c r="Y18" s="38"/>
      <c r="Z18" s="38"/>
      <c r="AA18" s="35" t="s">
        <v>229</v>
      </c>
      <c r="AB18" s="35" t="s">
        <v>516</v>
      </c>
      <c r="AC18" s="37">
        <v>0.81253811099428908</v>
      </c>
      <c r="AE18" s="5">
        <v>1</v>
      </c>
      <c r="AF18" s="5">
        <v>101</v>
      </c>
      <c r="AG18" s="5" t="s">
        <v>457</v>
      </c>
      <c r="AH18" s="5" t="s">
        <v>211</v>
      </c>
      <c r="AI18" s="5">
        <f t="shared" si="6"/>
        <v>10.499999999999998</v>
      </c>
      <c r="AJ18" s="5">
        <f t="shared" si="7"/>
        <v>12</v>
      </c>
      <c r="AK18" s="5">
        <f t="shared" si="8"/>
        <v>0.81253811099428908</v>
      </c>
      <c r="AL18" s="5">
        <f t="shared" si="9"/>
        <v>0.23455954855469141</v>
      </c>
    </row>
    <row r="19" spans="1:38">
      <c r="A19" s="9">
        <v>1</v>
      </c>
      <c r="B19" s="9">
        <v>101</v>
      </c>
      <c r="C19" s="10">
        <v>37952</v>
      </c>
      <c r="D19" s="5" t="s">
        <v>387</v>
      </c>
      <c r="E19" s="12" t="s">
        <v>390</v>
      </c>
      <c r="F19" s="11">
        <v>10</v>
      </c>
      <c r="G19" s="12">
        <v>11.52</v>
      </c>
      <c r="H19" s="12">
        <v>2.98</v>
      </c>
      <c r="I19" s="7">
        <f t="shared" si="4"/>
        <v>14.5</v>
      </c>
      <c r="J19" s="7">
        <f t="shared" si="5"/>
        <v>0.25868055555555558</v>
      </c>
      <c r="M19" s="38"/>
      <c r="N19" s="38"/>
      <c r="O19" s="38"/>
      <c r="P19" s="36" t="s">
        <v>303</v>
      </c>
      <c r="Q19" s="39">
        <v>2.7650000000000001</v>
      </c>
      <c r="S19" s="38"/>
      <c r="T19" s="38"/>
      <c r="U19" s="38"/>
      <c r="V19" s="36" t="s">
        <v>281</v>
      </c>
      <c r="W19" s="39">
        <v>12</v>
      </c>
      <c r="Y19" s="38"/>
      <c r="Z19" s="38"/>
      <c r="AA19" s="38"/>
      <c r="AB19" s="36" t="s">
        <v>188</v>
      </c>
      <c r="AC19" s="39">
        <v>0.50011816785453878</v>
      </c>
      <c r="AE19" s="5">
        <v>1</v>
      </c>
      <c r="AF19" s="5">
        <v>101</v>
      </c>
      <c r="AG19" s="5" t="s">
        <v>457</v>
      </c>
      <c r="AH19" s="5" t="s">
        <v>213</v>
      </c>
      <c r="AI19" s="5">
        <f t="shared" si="6"/>
        <v>2.7650000000000001</v>
      </c>
      <c r="AJ19" s="5">
        <f t="shared" si="7"/>
        <v>12</v>
      </c>
      <c r="AK19" s="5">
        <f t="shared" si="8"/>
        <v>0.50011816785453878</v>
      </c>
      <c r="AL19" s="5">
        <f t="shared" si="9"/>
        <v>0.1443716794187202</v>
      </c>
    </row>
    <row r="20" spans="1:38">
      <c r="A20" s="9">
        <v>1</v>
      </c>
      <c r="B20" s="9">
        <v>101</v>
      </c>
      <c r="C20" s="10">
        <v>37952</v>
      </c>
      <c r="D20" s="5" t="s">
        <v>380</v>
      </c>
      <c r="E20" s="12" t="s">
        <v>390</v>
      </c>
      <c r="F20" s="12">
        <v>11</v>
      </c>
      <c r="G20" s="12">
        <v>10.56</v>
      </c>
      <c r="H20" s="12">
        <v>2.38</v>
      </c>
      <c r="I20" s="7">
        <f t="shared" si="4"/>
        <v>12.940000000000001</v>
      </c>
      <c r="J20" s="7">
        <f t="shared" si="5"/>
        <v>0.22537878787878785</v>
      </c>
      <c r="K20" s="1"/>
      <c r="M20" s="38"/>
      <c r="N20" s="38"/>
      <c r="O20" s="38"/>
      <c r="P20" s="36" t="s">
        <v>304</v>
      </c>
      <c r="Q20" s="39">
        <v>0.26208868716046912</v>
      </c>
      <c r="S20" s="38"/>
      <c r="T20" s="38"/>
      <c r="U20" s="38"/>
      <c r="V20" s="36" t="s">
        <v>294</v>
      </c>
      <c r="W20" s="39">
        <v>12</v>
      </c>
      <c r="Y20" s="38"/>
      <c r="Z20" s="38"/>
      <c r="AA20" s="38"/>
      <c r="AB20" s="36" t="s">
        <v>195</v>
      </c>
      <c r="AC20" s="39">
        <v>2.9607663601717991E-2</v>
      </c>
      <c r="AE20" s="5">
        <v>1</v>
      </c>
      <c r="AF20" s="5">
        <v>101</v>
      </c>
      <c r="AG20" s="5" t="s">
        <v>457</v>
      </c>
      <c r="AH20" s="5" t="s">
        <v>215</v>
      </c>
      <c r="AI20" s="5">
        <f t="shared" si="6"/>
        <v>0.26208868716046912</v>
      </c>
      <c r="AJ20" s="5">
        <f t="shared" si="7"/>
        <v>12</v>
      </c>
      <c r="AK20" s="5">
        <f t="shared" si="8"/>
        <v>2.9607663601717991E-2</v>
      </c>
      <c r="AL20" s="5">
        <f t="shared" si="9"/>
        <v>8.546996275263884E-3</v>
      </c>
    </row>
    <row r="21" spans="1:38">
      <c r="A21" s="9">
        <v>1</v>
      </c>
      <c r="B21" s="9">
        <v>101</v>
      </c>
      <c r="C21" s="10">
        <v>37952</v>
      </c>
      <c r="D21" s="5" t="s">
        <v>380</v>
      </c>
      <c r="E21" s="12" t="s">
        <v>390</v>
      </c>
      <c r="F21" s="12">
        <v>12</v>
      </c>
      <c r="G21" s="12">
        <v>10.02</v>
      </c>
      <c r="H21" s="12">
        <v>2.7</v>
      </c>
      <c r="I21" s="7">
        <f t="shared" si="4"/>
        <v>12.719999999999999</v>
      </c>
      <c r="J21" s="7">
        <f t="shared" si="5"/>
        <v>0.26946107784431139</v>
      </c>
      <c r="K21" s="1"/>
      <c r="M21" s="38"/>
      <c r="N21" s="38"/>
      <c r="O21" s="35" t="s">
        <v>230</v>
      </c>
      <c r="P21" s="35" t="s">
        <v>302</v>
      </c>
      <c r="Q21" s="37">
        <v>28.863333333333333</v>
      </c>
      <c r="S21" s="38"/>
      <c r="T21" s="38"/>
      <c r="U21" s="35" t="s">
        <v>230</v>
      </c>
      <c r="V21" s="35" t="s">
        <v>279</v>
      </c>
      <c r="W21" s="37">
        <v>12</v>
      </c>
      <c r="Y21" s="38"/>
      <c r="Z21" s="38"/>
      <c r="AA21" s="35" t="s">
        <v>230</v>
      </c>
      <c r="AB21" s="35" t="s">
        <v>516</v>
      </c>
      <c r="AC21" s="37">
        <v>3.3207538392066924</v>
      </c>
      <c r="AE21" s="5">
        <v>1</v>
      </c>
      <c r="AF21" s="5">
        <v>101</v>
      </c>
      <c r="AG21" s="5" t="s">
        <v>209</v>
      </c>
      <c r="AH21" s="5" t="s">
        <v>211</v>
      </c>
      <c r="AI21" s="5">
        <f t="shared" si="6"/>
        <v>28.863333333333333</v>
      </c>
      <c r="AJ21" s="5">
        <f t="shared" si="7"/>
        <v>12</v>
      </c>
      <c r="AK21" s="5">
        <f t="shared" si="8"/>
        <v>3.3207538392066924</v>
      </c>
      <c r="AL21" s="5">
        <f t="shared" si="9"/>
        <v>0.95861906148923359</v>
      </c>
    </row>
    <row r="22" spans="1:38">
      <c r="A22" s="9">
        <v>1</v>
      </c>
      <c r="B22" s="9">
        <v>101</v>
      </c>
      <c r="C22" s="10">
        <v>37952</v>
      </c>
      <c r="D22" s="5" t="s">
        <v>380</v>
      </c>
      <c r="E22" s="12" t="s">
        <v>394</v>
      </c>
      <c r="F22" s="11">
        <v>13</v>
      </c>
      <c r="G22" s="12">
        <v>8.44</v>
      </c>
      <c r="H22" s="12">
        <v>2.06</v>
      </c>
      <c r="I22" s="7">
        <f t="shared" si="4"/>
        <v>10.5</v>
      </c>
      <c r="J22" s="7">
        <f t="shared" si="5"/>
        <v>0.24407582938388628</v>
      </c>
      <c r="K22" s="1"/>
      <c r="M22" s="38"/>
      <c r="N22" s="38"/>
      <c r="O22" s="38"/>
      <c r="P22" s="36" t="s">
        <v>303</v>
      </c>
      <c r="Q22" s="39">
        <v>13.478333333333333</v>
      </c>
      <c r="S22" s="38"/>
      <c r="T22" s="38"/>
      <c r="U22" s="38"/>
      <c r="V22" s="36" t="s">
        <v>281</v>
      </c>
      <c r="W22" s="39">
        <v>12</v>
      </c>
      <c r="Y22" s="38"/>
      <c r="Z22" s="38"/>
      <c r="AA22" s="38"/>
      <c r="AB22" s="36" t="s">
        <v>188</v>
      </c>
      <c r="AC22" s="39">
        <v>4.0227395308835634</v>
      </c>
      <c r="AE22" s="5">
        <v>1</v>
      </c>
      <c r="AF22" s="5">
        <v>101</v>
      </c>
      <c r="AG22" s="5" t="s">
        <v>458</v>
      </c>
      <c r="AH22" s="5" t="s">
        <v>213</v>
      </c>
      <c r="AI22" s="5">
        <f t="shared" si="6"/>
        <v>13.478333333333333</v>
      </c>
      <c r="AJ22" s="5">
        <f t="shared" si="7"/>
        <v>12</v>
      </c>
      <c r="AK22" s="5">
        <f t="shared" si="8"/>
        <v>4.0227395308835634</v>
      </c>
      <c r="AL22" s="5">
        <f t="shared" si="9"/>
        <v>1.1612648755176871</v>
      </c>
    </row>
    <row r="23" spans="1:38">
      <c r="A23" s="9">
        <v>1</v>
      </c>
      <c r="B23" s="9">
        <v>101</v>
      </c>
      <c r="C23" s="10">
        <v>37952</v>
      </c>
      <c r="D23" s="5" t="s">
        <v>387</v>
      </c>
      <c r="E23" s="12" t="s">
        <v>399</v>
      </c>
      <c r="F23" s="11">
        <v>14</v>
      </c>
      <c r="G23" s="12">
        <v>8.9600000000000009</v>
      </c>
      <c r="H23" s="12">
        <v>1.44</v>
      </c>
      <c r="I23" s="7">
        <f t="shared" si="4"/>
        <v>10.4</v>
      </c>
      <c r="J23" s="7">
        <f t="shared" si="5"/>
        <v>0.1607142857142857</v>
      </c>
      <c r="K23" s="1"/>
      <c r="M23" s="38"/>
      <c r="N23" s="38"/>
      <c r="O23" s="38"/>
      <c r="P23" s="36" t="s">
        <v>304</v>
      </c>
      <c r="Q23" s="39">
        <v>0.46688186904830981</v>
      </c>
      <c r="S23" s="38"/>
      <c r="T23" s="38"/>
      <c r="U23" s="38"/>
      <c r="V23" s="36" t="s">
        <v>294</v>
      </c>
      <c r="W23" s="39">
        <v>12</v>
      </c>
      <c r="Y23" s="38"/>
      <c r="Z23" s="38"/>
      <c r="AA23" s="38"/>
      <c r="AB23" s="36" t="s">
        <v>195</v>
      </c>
      <c r="AC23" s="39">
        <v>0.1260472448264503</v>
      </c>
      <c r="AE23" s="5">
        <v>1</v>
      </c>
      <c r="AF23" s="5">
        <v>101</v>
      </c>
      <c r="AG23" s="5" t="s">
        <v>458</v>
      </c>
      <c r="AH23" s="5" t="s">
        <v>215</v>
      </c>
      <c r="AI23" s="5">
        <f t="shared" si="6"/>
        <v>0.46688186904830981</v>
      </c>
      <c r="AJ23" s="5">
        <f t="shared" si="7"/>
        <v>12</v>
      </c>
      <c r="AK23" s="5">
        <f t="shared" si="8"/>
        <v>0.1260472448264503</v>
      </c>
      <c r="AL23" s="5">
        <f t="shared" si="9"/>
        <v>3.6386705365580876E-2</v>
      </c>
    </row>
    <row r="24" spans="1:38">
      <c r="A24" s="9">
        <v>1</v>
      </c>
      <c r="B24" s="9">
        <v>101</v>
      </c>
      <c r="C24" s="10">
        <v>37952</v>
      </c>
      <c r="D24" s="5" t="s">
        <v>387</v>
      </c>
      <c r="E24" s="12" t="s">
        <v>394</v>
      </c>
      <c r="F24" s="12">
        <v>15</v>
      </c>
      <c r="G24" s="12">
        <v>10.56</v>
      </c>
      <c r="H24" s="12">
        <v>1.64</v>
      </c>
      <c r="I24" s="7">
        <f t="shared" si="4"/>
        <v>12.200000000000001</v>
      </c>
      <c r="J24" s="7">
        <f t="shared" si="5"/>
        <v>0.15530303030303028</v>
      </c>
      <c r="M24" s="38"/>
      <c r="N24" s="35" t="s">
        <v>510</v>
      </c>
      <c r="O24" s="40"/>
      <c r="P24" s="40"/>
      <c r="Q24" s="37">
        <v>16.391666666666666</v>
      </c>
      <c r="S24" s="38"/>
      <c r="T24" s="35" t="s">
        <v>290</v>
      </c>
      <c r="U24" s="40"/>
      <c r="V24" s="40"/>
      <c r="W24" s="37">
        <v>36</v>
      </c>
      <c r="Y24" s="38"/>
      <c r="Z24" s="35" t="s">
        <v>521</v>
      </c>
      <c r="AA24" s="40"/>
      <c r="AB24" s="40"/>
      <c r="AC24" s="37">
        <v>9.16918239071979</v>
      </c>
    </row>
    <row r="25" spans="1:38">
      <c r="A25" s="9">
        <v>1</v>
      </c>
      <c r="B25" s="9">
        <v>101</v>
      </c>
      <c r="C25" s="10">
        <v>37952</v>
      </c>
      <c r="D25" s="5" t="s">
        <v>387</v>
      </c>
      <c r="E25" s="12" t="s">
        <v>394</v>
      </c>
      <c r="F25" s="12">
        <v>16</v>
      </c>
      <c r="G25" s="12">
        <v>8.52</v>
      </c>
      <c r="H25" s="12">
        <v>2.2999999999999998</v>
      </c>
      <c r="I25" s="7">
        <f t="shared" si="4"/>
        <v>10.82</v>
      </c>
      <c r="J25" s="7">
        <f t="shared" si="5"/>
        <v>0.2699530516431925</v>
      </c>
      <c r="M25" s="38"/>
      <c r="N25" s="35" t="s">
        <v>511</v>
      </c>
      <c r="O25" s="40"/>
      <c r="P25" s="40"/>
      <c r="Q25" s="37">
        <v>6.0833333333333339</v>
      </c>
      <c r="S25" s="38"/>
      <c r="T25" s="35" t="s">
        <v>291</v>
      </c>
      <c r="U25" s="40"/>
      <c r="V25" s="40"/>
      <c r="W25" s="37">
        <v>36</v>
      </c>
      <c r="Y25" s="38"/>
      <c r="Z25" s="35" t="s">
        <v>193</v>
      </c>
      <c r="AA25" s="40"/>
      <c r="AB25" s="40"/>
      <c r="AC25" s="37">
        <v>5.7856225742290297</v>
      </c>
    </row>
    <row r="26" spans="1:38">
      <c r="A26" s="9">
        <v>1</v>
      </c>
      <c r="B26" s="9">
        <v>101</v>
      </c>
      <c r="C26" s="10">
        <v>37952</v>
      </c>
      <c r="D26" s="5" t="s">
        <v>395</v>
      </c>
      <c r="E26" s="11" t="s">
        <v>497</v>
      </c>
      <c r="F26" s="11">
        <v>5</v>
      </c>
      <c r="G26" s="12">
        <v>10.82</v>
      </c>
      <c r="H26" s="12">
        <v>2.76</v>
      </c>
      <c r="I26" s="7">
        <f t="shared" si="4"/>
        <v>13.58</v>
      </c>
      <c r="J26" s="7">
        <f t="shared" si="5"/>
        <v>0.255083179297597</v>
      </c>
      <c r="M26" s="38"/>
      <c r="N26" s="35" t="s">
        <v>512</v>
      </c>
      <c r="O26" s="40"/>
      <c r="P26" s="40"/>
      <c r="Q26" s="37">
        <v>0.31116231326837657</v>
      </c>
      <c r="S26" s="38"/>
      <c r="T26" s="35" t="s">
        <v>299</v>
      </c>
      <c r="U26" s="40"/>
      <c r="V26" s="40"/>
      <c r="W26" s="37">
        <v>36</v>
      </c>
      <c r="Y26" s="38"/>
      <c r="Z26" s="35" t="s">
        <v>200</v>
      </c>
      <c r="AA26" s="40"/>
      <c r="AB26" s="40"/>
      <c r="AC26" s="37">
        <v>0.1380094994782603</v>
      </c>
    </row>
    <row r="27" spans="1:38">
      <c r="A27" s="9">
        <v>1</v>
      </c>
      <c r="B27" s="9">
        <v>101</v>
      </c>
      <c r="C27" s="10">
        <v>37952</v>
      </c>
      <c r="D27" s="5" t="s">
        <v>395</v>
      </c>
      <c r="E27" s="11" t="s">
        <v>497</v>
      </c>
      <c r="F27" s="11">
        <v>6</v>
      </c>
      <c r="G27" s="12">
        <v>10.18</v>
      </c>
      <c r="H27" s="12">
        <v>2.2400000000000002</v>
      </c>
      <c r="I27" s="7">
        <f t="shared" si="4"/>
        <v>12.42</v>
      </c>
      <c r="J27" s="7">
        <f t="shared" si="5"/>
        <v>0.22003929273084483</v>
      </c>
      <c r="M27" s="35" t="s">
        <v>308</v>
      </c>
      <c r="N27" s="40"/>
      <c r="O27" s="40"/>
      <c r="P27" s="40"/>
      <c r="Q27" s="37">
        <v>13.006250000000001</v>
      </c>
      <c r="S27" s="35" t="s">
        <v>284</v>
      </c>
      <c r="T27" s="40"/>
      <c r="U27" s="40"/>
      <c r="V27" s="40"/>
      <c r="W27" s="37">
        <v>48</v>
      </c>
      <c r="Y27" s="35" t="s">
        <v>518</v>
      </c>
      <c r="Z27" s="40"/>
      <c r="AA27" s="40"/>
      <c r="AB27" s="40"/>
      <c r="AC27" s="37">
        <v>10.000036728655955</v>
      </c>
    </row>
    <row r="28" spans="1:38">
      <c r="A28" s="9">
        <v>1</v>
      </c>
      <c r="B28" s="9">
        <v>101</v>
      </c>
      <c r="C28" s="10">
        <v>37952</v>
      </c>
      <c r="D28" s="5" t="s">
        <v>395</v>
      </c>
      <c r="E28" s="11" t="s">
        <v>497</v>
      </c>
      <c r="F28" s="12">
        <v>7</v>
      </c>
      <c r="G28" s="12">
        <v>10.6</v>
      </c>
      <c r="H28" s="12">
        <v>2.58</v>
      </c>
      <c r="I28" s="7">
        <f t="shared" si="4"/>
        <v>13.18</v>
      </c>
      <c r="J28" s="7">
        <f t="shared" si="5"/>
        <v>0.24339622641509434</v>
      </c>
      <c r="M28" s="35" t="s">
        <v>309</v>
      </c>
      <c r="N28" s="40"/>
      <c r="O28" s="40"/>
      <c r="P28" s="40"/>
      <c r="Q28" s="37">
        <v>6.0833333333333339</v>
      </c>
      <c r="S28" s="35" t="s">
        <v>285</v>
      </c>
      <c r="T28" s="40"/>
      <c r="U28" s="40"/>
      <c r="V28" s="40"/>
      <c r="W28" s="37">
        <v>48</v>
      </c>
      <c r="Y28" s="35" t="s">
        <v>190</v>
      </c>
      <c r="Z28" s="40"/>
      <c r="AA28" s="40"/>
      <c r="AB28" s="40"/>
      <c r="AC28" s="37">
        <v>5.7856225742290297</v>
      </c>
    </row>
    <row r="29" spans="1:38">
      <c r="A29" s="9">
        <v>1</v>
      </c>
      <c r="B29" s="9">
        <v>101</v>
      </c>
      <c r="C29" s="10">
        <v>37952</v>
      </c>
      <c r="D29" s="5" t="s">
        <v>395</v>
      </c>
      <c r="E29" s="11" t="s">
        <v>497</v>
      </c>
      <c r="F29" s="12">
        <v>8</v>
      </c>
      <c r="G29" s="12">
        <v>10.24</v>
      </c>
      <c r="H29" s="12">
        <v>2.5</v>
      </c>
      <c r="I29" s="7">
        <f t="shared" si="4"/>
        <v>12.74</v>
      </c>
      <c r="J29" s="7">
        <f t="shared" si="5"/>
        <v>0.244140625</v>
      </c>
      <c r="M29" s="35" t="s">
        <v>310</v>
      </c>
      <c r="N29" s="40"/>
      <c r="O29" s="40"/>
      <c r="P29" s="40"/>
      <c r="Q29" s="37">
        <v>0.31116231326837657</v>
      </c>
      <c r="S29" s="35" t="s">
        <v>296</v>
      </c>
      <c r="T29" s="40"/>
      <c r="U29" s="40"/>
      <c r="V29" s="40"/>
      <c r="W29" s="37">
        <v>48</v>
      </c>
      <c r="Y29" s="35" t="s">
        <v>197</v>
      </c>
      <c r="Z29" s="40"/>
      <c r="AA29" s="40"/>
      <c r="AB29" s="40"/>
      <c r="AC29" s="37">
        <v>0.1380094994782603</v>
      </c>
    </row>
    <row r="30" spans="1:38">
      <c r="A30" s="9">
        <v>1</v>
      </c>
      <c r="B30" s="9">
        <v>101</v>
      </c>
      <c r="C30" s="10">
        <v>37952</v>
      </c>
      <c r="D30" s="5" t="s">
        <v>395</v>
      </c>
      <c r="E30" s="12" t="s">
        <v>392</v>
      </c>
      <c r="F30" s="11">
        <v>9</v>
      </c>
      <c r="G30" s="12">
        <v>9.52</v>
      </c>
      <c r="H30" s="12">
        <v>2.3199999999999998</v>
      </c>
      <c r="I30" s="7">
        <f t="shared" si="4"/>
        <v>11.84</v>
      </c>
      <c r="J30" s="7">
        <f t="shared" si="5"/>
        <v>0.24369747899159663</v>
      </c>
      <c r="M30" s="35">
        <v>2</v>
      </c>
      <c r="N30" s="35">
        <v>29</v>
      </c>
      <c r="O30" s="35" t="s">
        <v>228</v>
      </c>
      <c r="P30" s="35" t="s">
        <v>302</v>
      </c>
      <c r="Q30" s="37">
        <v>8.0606060606060612E-2</v>
      </c>
      <c r="S30" s="35">
        <v>2</v>
      </c>
      <c r="T30" s="35">
        <v>29</v>
      </c>
      <c r="U30" s="35" t="s">
        <v>228</v>
      </c>
      <c r="V30" s="35" t="s">
        <v>279</v>
      </c>
      <c r="W30" s="37">
        <v>3</v>
      </c>
      <c r="Y30" s="35">
        <v>2</v>
      </c>
      <c r="Z30" s="35">
        <v>29</v>
      </c>
      <c r="AA30" s="35" t="s">
        <v>228</v>
      </c>
      <c r="AB30" s="35" t="s">
        <v>516</v>
      </c>
      <c r="AC30" s="37">
        <v>2.0027529262858557E-2</v>
      </c>
      <c r="AE30" s="5">
        <v>2</v>
      </c>
      <c r="AF30" s="5">
        <v>29</v>
      </c>
      <c r="AG30" s="5" t="s">
        <v>459</v>
      </c>
      <c r="AH30" s="5" t="s">
        <v>211</v>
      </c>
      <c r="AI30" s="5">
        <f>Q30</f>
        <v>8.0606060606060612E-2</v>
      </c>
      <c r="AJ30" s="5">
        <f>W30</f>
        <v>3</v>
      </c>
      <c r="AK30" s="5">
        <f>AC30</f>
        <v>2.0027529262858557E-2</v>
      </c>
      <c r="AL30" s="5">
        <f>AK30/SQRT(AJ30)</f>
        <v>1.1562899411114496E-2</v>
      </c>
    </row>
    <row r="31" spans="1:38">
      <c r="A31" s="9">
        <v>1</v>
      </c>
      <c r="B31" s="9">
        <v>101</v>
      </c>
      <c r="C31" s="10">
        <v>37952</v>
      </c>
      <c r="D31" s="5" t="s">
        <v>395</v>
      </c>
      <c r="E31" s="12" t="s">
        <v>392</v>
      </c>
      <c r="F31" s="11">
        <v>10</v>
      </c>
      <c r="G31" s="12">
        <v>12.34</v>
      </c>
      <c r="H31" s="12">
        <v>4.08</v>
      </c>
      <c r="I31" s="7">
        <f t="shared" si="4"/>
        <v>16.420000000000002</v>
      </c>
      <c r="J31" s="7">
        <f t="shared" si="5"/>
        <v>0.33063209076175043</v>
      </c>
      <c r="M31" s="38"/>
      <c r="N31" s="38"/>
      <c r="O31" s="38"/>
      <c r="P31" s="36" t="s">
        <v>303</v>
      </c>
      <c r="Q31" s="39">
        <v>7.6211382604323766E-2</v>
      </c>
      <c r="S31" s="38"/>
      <c r="T31" s="38"/>
      <c r="U31" s="38"/>
      <c r="V31" s="36" t="s">
        <v>281</v>
      </c>
      <c r="W31" s="39">
        <v>3</v>
      </c>
      <c r="Y31" s="38"/>
      <c r="Z31" s="38"/>
      <c r="AA31" s="38"/>
      <c r="AB31" s="36" t="s">
        <v>188</v>
      </c>
      <c r="AC31" s="39">
        <v>9.9203845101615146E-3</v>
      </c>
      <c r="AE31" s="5">
        <v>2</v>
      </c>
      <c r="AF31" s="5">
        <v>29</v>
      </c>
      <c r="AG31" s="5" t="s">
        <v>459</v>
      </c>
      <c r="AH31" s="5" t="s">
        <v>213</v>
      </c>
      <c r="AI31" s="5">
        <f t="shared" ref="AI31:AI38" si="10">Q31</f>
        <v>7.6211382604323766E-2</v>
      </c>
      <c r="AJ31" s="5">
        <f t="shared" ref="AJ31:AJ38" si="11">W31</f>
        <v>3</v>
      </c>
      <c r="AK31" s="5">
        <f t="shared" ref="AK31:AK38" si="12">AC31</f>
        <v>9.9203845101615146E-3</v>
      </c>
      <c r="AL31" s="5">
        <f t="shared" ref="AL31:AL38" si="13">AK31/SQRT(AJ31)</f>
        <v>5.7275366674063447E-3</v>
      </c>
    </row>
    <row r="32" spans="1:38">
      <c r="A32" s="9">
        <v>1</v>
      </c>
      <c r="B32" s="9">
        <v>101</v>
      </c>
      <c r="C32" s="10">
        <v>37952</v>
      </c>
      <c r="D32" s="5" t="s">
        <v>395</v>
      </c>
      <c r="E32" s="12" t="s">
        <v>392</v>
      </c>
      <c r="F32" s="12">
        <v>11</v>
      </c>
      <c r="G32" s="12">
        <v>10.52</v>
      </c>
      <c r="H32" s="12">
        <v>2.7</v>
      </c>
      <c r="I32" s="7">
        <f t="shared" si="4"/>
        <v>13.219999999999999</v>
      </c>
      <c r="J32" s="7">
        <f t="shared" si="5"/>
        <v>0.25665399239543729</v>
      </c>
      <c r="M32" s="38"/>
      <c r="N32" s="38"/>
      <c r="O32" s="38"/>
      <c r="P32" s="36" t="s">
        <v>304</v>
      </c>
      <c r="Q32" s="39">
        <v>0.96582278085023165</v>
      </c>
      <c r="S32" s="38"/>
      <c r="T32" s="38"/>
      <c r="U32" s="38"/>
      <c r="V32" s="36" t="s">
        <v>294</v>
      </c>
      <c r="W32" s="39">
        <v>3</v>
      </c>
      <c r="Y32" s="38"/>
      <c r="Z32" s="38"/>
      <c r="AA32" s="38"/>
      <c r="AB32" s="36" t="s">
        <v>195</v>
      </c>
      <c r="AC32" s="39">
        <v>0.12470737763452458</v>
      </c>
      <c r="AE32" s="5">
        <v>2</v>
      </c>
      <c r="AF32" s="5">
        <v>29</v>
      </c>
      <c r="AG32" s="5" t="s">
        <v>459</v>
      </c>
      <c r="AH32" s="5" t="s">
        <v>215</v>
      </c>
      <c r="AI32" s="5">
        <f t="shared" si="10"/>
        <v>0.96582278085023165</v>
      </c>
      <c r="AJ32" s="5">
        <f t="shared" si="11"/>
        <v>3</v>
      </c>
      <c r="AK32" s="5">
        <f t="shared" si="12"/>
        <v>0.12470737763452458</v>
      </c>
      <c r="AL32" s="5">
        <f t="shared" si="13"/>
        <v>7.1999838047225082E-2</v>
      </c>
    </row>
    <row r="33" spans="1:38">
      <c r="A33" s="9">
        <v>1</v>
      </c>
      <c r="B33" s="9">
        <v>101</v>
      </c>
      <c r="C33" s="10">
        <v>37952</v>
      </c>
      <c r="D33" s="5" t="s">
        <v>395</v>
      </c>
      <c r="E33" s="12" t="s">
        <v>392</v>
      </c>
      <c r="F33" s="12">
        <v>12</v>
      </c>
      <c r="G33" s="12">
        <v>10.56</v>
      </c>
      <c r="H33" s="12">
        <v>2.5</v>
      </c>
      <c r="I33" s="7">
        <f t="shared" si="4"/>
        <v>13.06</v>
      </c>
      <c r="J33" s="7">
        <f t="shared" si="5"/>
        <v>0.23674242424242423</v>
      </c>
      <c r="M33" s="38"/>
      <c r="N33" s="38"/>
      <c r="O33" s="35" t="s">
        <v>229</v>
      </c>
      <c r="P33" s="35" t="s">
        <v>302</v>
      </c>
      <c r="Q33" s="37">
        <v>8.9803921568627446E-2</v>
      </c>
      <c r="S33" s="38"/>
      <c r="T33" s="38"/>
      <c r="U33" s="35" t="s">
        <v>229</v>
      </c>
      <c r="V33" s="35" t="s">
        <v>279</v>
      </c>
      <c r="W33" s="37">
        <v>3</v>
      </c>
      <c r="Y33" s="38"/>
      <c r="Z33" s="38"/>
      <c r="AA33" s="35" t="s">
        <v>229</v>
      </c>
      <c r="AB33" s="35" t="s">
        <v>516</v>
      </c>
      <c r="AC33" s="37">
        <v>5.0001153389234443E-2</v>
      </c>
      <c r="AE33" s="5">
        <v>2</v>
      </c>
      <c r="AF33" s="5">
        <v>29</v>
      </c>
      <c r="AG33" s="5" t="s">
        <v>457</v>
      </c>
      <c r="AH33" s="5" t="s">
        <v>211</v>
      </c>
      <c r="AI33" s="5">
        <f t="shared" si="10"/>
        <v>8.9803921568627446E-2</v>
      </c>
      <c r="AJ33" s="5">
        <f t="shared" si="11"/>
        <v>3</v>
      </c>
      <c r="AK33" s="5">
        <f t="shared" si="12"/>
        <v>5.0001153389234443E-2</v>
      </c>
      <c r="AL33" s="5">
        <f t="shared" si="13"/>
        <v>2.8868179369066275E-2</v>
      </c>
    </row>
    <row r="34" spans="1:38">
      <c r="A34" s="9">
        <v>1</v>
      </c>
      <c r="B34" s="9">
        <v>101</v>
      </c>
      <c r="C34" s="10">
        <v>37952</v>
      </c>
      <c r="D34" s="5" t="s">
        <v>395</v>
      </c>
      <c r="E34" s="12" t="s">
        <v>394</v>
      </c>
      <c r="F34" s="11">
        <v>13</v>
      </c>
      <c r="G34" s="12">
        <v>10.44</v>
      </c>
      <c r="H34" s="12">
        <v>2.78</v>
      </c>
      <c r="I34" s="7">
        <f t="shared" si="4"/>
        <v>13.219999999999999</v>
      </c>
      <c r="J34" s="7">
        <f t="shared" si="5"/>
        <v>0.26628352490421453</v>
      </c>
      <c r="M34" s="38"/>
      <c r="N34" s="38"/>
      <c r="O34" s="38"/>
      <c r="P34" s="36" t="s">
        <v>303</v>
      </c>
      <c r="Q34" s="39">
        <v>9.9888265002970877E-2</v>
      </c>
      <c r="S34" s="38"/>
      <c r="T34" s="38"/>
      <c r="U34" s="38"/>
      <c r="V34" s="36" t="s">
        <v>281</v>
      </c>
      <c r="W34" s="39">
        <v>3</v>
      </c>
      <c r="Y34" s="38"/>
      <c r="Z34" s="38"/>
      <c r="AA34" s="38"/>
      <c r="AB34" s="36" t="s">
        <v>188</v>
      </c>
      <c r="AC34" s="39">
        <v>4.7802834005706903E-2</v>
      </c>
      <c r="AE34" s="5">
        <v>2</v>
      </c>
      <c r="AF34" s="5">
        <v>29</v>
      </c>
      <c r="AG34" s="5" t="s">
        <v>457</v>
      </c>
      <c r="AH34" s="5" t="s">
        <v>213</v>
      </c>
      <c r="AI34" s="5">
        <f t="shared" si="10"/>
        <v>9.9888265002970877E-2</v>
      </c>
      <c r="AJ34" s="5">
        <f t="shared" si="11"/>
        <v>3</v>
      </c>
      <c r="AK34" s="5">
        <f t="shared" si="12"/>
        <v>4.7802834005706903E-2</v>
      </c>
      <c r="AL34" s="5">
        <f t="shared" si="13"/>
        <v>2.7598979081221879E-2</v>
      </c>
    </row>
    <row r="35" spans="1:38">
      <c r="A35" s="9">
        <v>1</v>
      </c>
      <c r="B35" s="9">
        <v>101</v>
      </c>
      <c r="C35" s="10">
        <v>37952</v>
      </c>
      <c r="D35" s="5" t="s">
        <v>395</v>
      </c>
      <c r="E35" s="12" t="s">
        <v>394</v>
      </c>
      <c r="F35" s="11">
        <v>14</v>
      </c>
      <c r="G35" s="12">
        <v>9.82</v>
      </c>
      <c r="H35" s="12">
        <v>2.7</v>
      </c>
      <c r="I35" s="7">
        <f t="shared" si="4"/>
        <v>12.52</v>
      </c>
      <c r="J35" s="7">
        <f t="shared" si="5"/>
        <v>0.27494908350305503</v>
      </c>
      <c r="M35" s="38"/>
      <c r="N35" s="38"/>
      <c r="O35" s="38"/>
      <c r="P35" s="36" t="s">
        <v>304</v>
      </c>
      <c r="Q35" s="39">
        <v>1.1827233804207486</v>
      </c>
      <c r="S35" s="38"/>
      <c r="T35" s="38"/>
      <c r="U35" s="38"/>
      <c r="V35" s="36" t="s">
        <v>294</v>
      </c>
      <c r="W35" s="39">
        <v>3</v>
      </c>
      <c r="Y35" s="38"/>
      <c r="Z35" s="38"/>
      <c r="AA35" s="38"/>
      <c r="AB35" s="36" t="s">
        <v>195</v>
      </c>
      <c r="AC35" s="39">
        <v>0.25359751411775333</v>
      </c>
      <c r="AE35" s="5">
        <v>2</v>
      </c>
      <c r="AF35" s="5">
        <v>29</v>
      </c>
      <c r="AG35" s="5" t="s">
        <v>457</v>
      </c>
      <c r="AH35" s="5" t="s">
        <v>215</v>
      </c>
      <c r="AI35" s="5">
        <f t="shared" si="10"/>
        <v>1.1827233804207486</v>
      </c>
      <c r="AJ35" s="5">
        <f t="shared" si="11"/>
        <v>3</v>
      </c>
      <c r="AK35" s="5">
        <f t="shared" si="12"/>
        <v>0.25359751411775333</v>
      </c>
      <c r="AL35" s="5">
        <f t="shared" si="13"/>
        <v>0.14641459304170482</v>
      </c>
    </row>
    <row r="36" spans="1:38">
      <c r="A36" s="9">
        <v>1</v>
      </c>
      <c r="B36" s="9">
        <v>101</v>
      </c>
      <c r="C36" s="10">
        <v>37952</v>
      </c>
      <c r="D36" s="5" t="s">
        <v>395</v>
      </c>
      <c r="E36" s="12" t="s">
        <v>394</v>
      </c>
      <c r="F36" s="12">
        <v>15</v>
      </c>
      <c r="G36" s="12">
        <v>11.52</v>
      </c>
      <c r="H36" s="12">
        <v>3.36</v>
      </c>
      <c r="I36" s="7">
        <f t="shared" si="4"/>
        <v>14.879999999999999</v>
      </c>
      <c r="J36" s="7">
        <f t="shared" si="5"/>
        <v>0.29166666666666669</v>
      </c>
      <c r="M36" s="38"/>
      <c r="N36" s="38"/>
      <c r="O36" s="35" t="s">
        <v>82</v>
      </c>
      <c r="P36" s="35" t="s">
        <v>302</v>
      </c>
      <c r="Q36" s="37">
        <v>5.4907407407407412E-2</v>
      </c>
      <c r="S36" s="38"/>
      <c r="T36" s="38"/>
      <c r="U36" s="35" t="s">
        <v>82</v>
      </c>
      <c r="V36" s="35" t="s">
        <v>279</v>
      </c>
      <c r="W36" s="37">
        <v>3</v>
      </c>
      <c r="Y36" s="38"/>
      <c r="Z36" s="38"/>
      <c r="AA36" s="35" t="s">
        <v>82</v>
      </c>
      <c r="AB36" s="35" t="s">
        <v>516</v>
      </c>
      <c r="AC36" s="37">
        <v>1.8611283857683625E-2</v>
      </c>
      <c r="AE36" s="5">
        <v>2</v>
      </c>
      <c r="AF36" s="5">
        <v>29</v>
      </c>
      <c r="AG36" s="5" t="s">
        <v>632</v>
      </c>
      <c r="AH36" s="5" t="s">
        <v>211</v>
      </c>
      <c r="AI36" s="5">
        <f t="shared" si="10"/>
        <v>5.4907407407407412E-2</v>
      </c>
      <c r="AJ36" s="5">
        <f t="shared" si="11"/>
        <v>3</v>
      </c>
      <c r="AK36" s="5">
        <f t="shared" si="12"/>
        <v>1.8611283857683625E-2</v>
      </c>
      <c r="AL36" s="5">
        <f t="shared" si="13"/>
        <v>1.0745229745198178E-2</v>
      </c>
    </row>
    <row r="37" spans="1:38">
      <c r="A37" s="9">
        <v>1</v>
      </c>
      <c r="B37" s="9">
        <v>101</v>
      </c>
      <c r="C37" s="10">
        <v>37952</v>
      </c>
      <c r="D37" s="5" t="s">
        <v>395</v>
      </c>
      <c r="E37" s="12" t="s">
        <v>394</v>
      </c>
      <c r="F37" s="12">
        <v>16</v>
      </c>
      <c r="G37" s="12">
        <v>9.44</v>
      </c>
      <c r="H37" s="12">
        <v>2.66</v>
      </c>
      <c r="I37" s="7">
        <f t="shared" si="4"/>
        <v>12.1</v>
      </c>
      <c r="J37" s="7">
        <f t="shared" si="5"/>
        <v>0.28177966101694918</v>
      </c>
      <c r="M37" s="38"/>
      <c r="N37" s="38"/>
      <c r="O37" s="38"/>
      <c r="P37" s="36" t="s">
        <v>303</v>
      </c>
      <c r="Q37" s="39">
        <v>7.1641020386717102E-2</v>
      </c>
      <c r="S37" s="38"/>
      <c r="T37" s="38"/>
      <c r="U37" s="38"/>
      <c r="V37" s="36" t="s">
        <v>281</v>
      </c>
      <c r="W37" s="39">
        <v>3</v>
      </c>
      <c r="Y37" s="38"/>
      <c r="Z37" s="38"/>
      <c r="AA37" s="38"/>
      <c r="AB37" s="36" t="s">
        <v>188</v>
      </c>
      <c r="AC37" s="39">
        <v>1.0617687117794886E-2</v>
      </c>
      <c r="AE37" s="5">
        <v>2</v>
      </c>
      <c r="AF37" s="5">
        <v>29</v>
      </c>
      <c r="AG37" s="5" t="s">
        <v>632</v>
      </c>
      <c r="AH37" s="5" t="s">
        <v>213</v>
      </c>
      <c r="AI37" s="5">
        <f t="shared" si="10"/>
        <v>7.1641020386717102E-2</v>
      </c>
      <c r="AJ37" s="5">
        <f t="shared" si="11"/>
        <v>3</v>
      </c>
      <c r="AK37" s="5">
        <f t="shared" si="12"/>
        <v>1.0617687117794886E-2</v>
      </c>
      <c r="AL37" s="5">
        <f t="shared" si="13"/>
        <v>6.1301245156300992E-3</v>
      </c>
    </row>
    <row r="38" spans="1:38">
      <c r="A38" s="9">
        <v>1</v>
      </c>
      <c r="B38" s="9">
        <v>101</v>
      </c>
      <c r="C38" s="10">
        <v>37952</v>
      </c>
      <c r="D38" s="5" t="s">
        <v>382</v>
      </c>
      <c r="E38" s="11" t="s">
        <v>497</v>
      </c>
      <c r="F38" s="11">
        <v>5</v>
      </c>
      <c r="G38" s="12">
        <v>28</v>
      </c>
      <c r="H38" s="12">
        <v>11.72</v>
      </c>
      <c r="I38" s="7">
        <f t="shared" si="4"/>
        <v>39.72</v>
      </c>
      <c r="J38" s="7">
        <f t="shared" si="5"/>
        <v>0.41857142857142859</v>
      </c>
      <c r="M38" s="38"/>
      <c r="N38" s="38"/>
      <c r="O38" s="38"/>
      <c r="P38" s="36" t="s">
        <v>304</v>
      </c>
      <c r="Q38" s="39">
        <v>1.4102125932342802</v>
      </c>
      <c r="S38" s="38"/>
      <c r="T38" s="38"/>
      <c r="U38" s="38"/>
      <c r="V38" s="36" t="s">
        <v>294</v>
      </c>
      <c r="W38" s="39">
        <v>3</v>
      </c>
      <c r="Y38" s="38"/>
      <c r="Z38" s="38"/>
      <c r="AA38" s="38"/>
      <c r="AB38" s="36" t="s">
        <v>195</v>
      </c>
      <c r="AC38" s="39">
        <v>0.4990422021224562</v>
      </c>
      <c r="AE38" s="5">
        <v>2</v>
      </c>
      <c r="AF38" s="5">
        <v>29</v>
      </c>
      <c r="AG38" s="5" t="s">
        <v>632</v>
      </c>
      <c r="AH38" s="5" t="s">
        <v>215</v>
      </c>
      <c r="AI38" s="5">
        <f t="shared" si="10"/>
        <v>1.4102125932342802</v>
      </c>
      <c r="AJ38" s="5">
        <f t="shared" si="11"/>
        <v>3</v>
      </c>
      <c r="AK38" s="5">
        <f t="shared" si="12"/>
        <v>0.4990422021224562</v>
      </c>
      <c r="AL38" s="5">
        <f t="shared" si="13"/>
        <v>0.28812214973238376</v>
      </c>
    </row>
    <row r="39" spans="1:38">
      <c r="A39" s="9">
        <v>1</v>
      </c>
      <c r="B39" s="9">
        <v>101</v>
      </c>
      <c r="C39" s="10">
        <v>37952</v>
      </c>
      <c r="D39" s="5" t="s">
        <v>382</v>
      </c>
      <c r="E39" s="11" t="s">
        <v>497</v>
      </c>
      <c r="F39" s="11">
        <v>6</v>
      </c>
      <c r="G39" s="12">
        <v>25.96</v>
      </c>
      <c r="H39" s="12">
        <v>9.6199999999999992</v>
      </c>
      <c r="I39" s="7">
        <f t="shared" si="4"/>
        <v>35.58</v>
      </c>
      <c r="J39" s="7">
        <f t="shared" si="5"/>
        <v>0.3705701078582434</v>
      </c>
      <c r="M39" s="38"/>
      <c r="N39" s="38"/>
      <c r="O39" s="35" t="s">
        <v>83</v>
      </c>
      <c r="P39" s="35" t="s">
        <v>302</v>
      </c>
      <c r="Q39" s="37">
        <v>0.20333333333333334</v>
      </c>
      <c r="S39" s="38"/>
      <c r="T39" s="38"/>
      <c r="U39" s="35" t="s">
        <v>83</v>
      </c>
      <c r="V39" s="35" t="s">
        <v>279</v>
      </c>
      <c r="W39" s="37">
        <v>3</v>
      </c>
      <c r="Y39" s="38"/>
      <c r="Z39" s="38"/>
      <c r="AA39" s="35" t="s">
        <v>83</v>
      </c>
      <c r="AB39" s="35" t="s">
        <v>516</v>
      </c>
      <c r="AC39" s="37">
        <v>6.6583281184794021E-2</v>
      </c>
      <c r="AE39" s="5">
        <v>2</v>
      </c>
      <c r="AF39" s="5">
        <v>29</v>
      </c>
      <c r="AG39" s="5" t="s">
        <v>633</v>
      </c>
      <c r="AH39" s="5" t="s">
        <v>211</v>
      </c>
      <c r="AI39" s="5">
        <f>Q39</f>
        <v>0.20333333333333334</v>
      </c>
      <c r="AJ39" s="5">
        <f>W39</f>
        <v>3</v>
      </c>
      <c r="AK39" s="5">
        <f>AC39</f>
        <v>6.6583281184794021E-2</v>
      </c>
      <c r="AL39" s="5">
        <f>AK39/SQRT(AJ39)</f>
        <v>3.8441875315569377E-2</v>
      </c>
    </row>
    <row r="40" spans="1:38">
      <c r="A40" s="9">
        <v>1</v>
      </c>
      <c r="B40" s="9">
        <v>101</v>
      </c>
      <c r="C40" s="10">
        <v>37952</v>
      </c>
      <c r="D40" s="5" t="s">
        <v>383</v>
      </c>
      <c r="E40" s="11" t="s">
        <v>497</v>
      </c>
      <c r="F40" s="12">
        <v>7</v>
      </c>
      <c r="G40" s="12">
        <v>33.6</v>
      </c>
      <c r="H40" s="12">
        <v>17.34</v>
      </c>
      <c r="I40" s="7">
        <f t="shared" si="4"/>
        <v>50.94</v>
      </c>
      <c r="J40" s="7">
        <f t="shared" si="5"/>
        <v>0.51607142857142851</v>
      </c>
      <c r="M40" s="38"/>
      <c r="N40" s="38"/>
      <c r="O40" s="38"/>
      <c r="P40" s="36" t="s">
        <v>303</v>
      </c>
      <c r="Q40" s="39">
        <v>0.10090979078181532</v>
      </c>
      <c r="S40" s="38"/>
      <c r="T40" s="38"/>
      <c r="U40" s="38"/>
      <c r="V40" s="36" t="s">
        <v>281</v>
      </c>
      <c r="W40" s="39">
        <v>3</v>
      </c>
      <c r="Y40" s="38"/>
      <c r="Z40" s="38"/>
      <c r="AA40" s="38"/>
      <c r="AB40" s="36" t="s">
        <v>188</v>
      </c>
      <c r="AC40" s="39">
        <v>5.3018637250348395E-2</v>
      </c>
      <c r="AE40" s="5">
        <v>2</v>
      </c>
      <c r="AF40" s="5">
        <v>29</v>
      </c>
      <c r="AG40" s="5" t="s">
        <v>633</v>
      </c>
      <c r="AH40" s="5" t="s">
        <v>213</v>
      </c>
      <c r="AI40" s="5">
        <f t="shared" ref="AI40:AI44" si="14">Q40</f>
        <v>0.10090979078181532</v>
      </c>
      <c r="AJ40" s="5">
        <f t="shared" ref="AJ40:AJ44" si="15">W40</f>
        <v>3</v>
      </c>
      <c r="AK40" s="5">
        <f t="shared" ref="AK40:AK44" si="16">AC40</f>
        <v>5.3018637250348395E-2</v>
      </c>
      <c r="AL40" s="5">
        <f t="shared" ref="AL40:AL44" si="17">AK40/SQRT(AJ40)</f>
        <v>3.0610324488555767E-2</v>
      </c>
    </row>
    <row r="41" spans="1:38">
      <c r="A41" s="9">
        <v>1</v>
      </c>
      <c r="B41" s="9">
        <v>101</v>
      </c>
      <c r="C41" s="10">
        <v>37952</v>
      </c>
      <c r="D41" s="5" t="s">
        <v>539</v>
      </c>
      <c r="E41" s="11" t="s">
        <v>497</v>
      </c>
      <c r="F41" s="12">
        <v>8</v>
      </c>
      <c r="G41" s="12">
        <v>31.6</v>
      </c>
      <c r="H41" s="12">
        <v>17.54</v>
      </c>
      <c r="I41" s="7">
        <f t="shared" si="4"/>
        <v>49.14</v>
      </c>
      <c r="J41" s="7">
        <f t="shared" si="5"/>
        <v>0.55506329113924047</v>
      </c>
      <c r="M41" s="38"/>
      <c r="N41" s="38"/>
      <c r="O41" s="38"/>
      <c r="P41" s="36" t="s">
        <v>304</v>
      </c>
      <c r="Q41" s="39">
        <v>0.4704328514021765</v>
      </c>
      <c r="S41" s="38"/>
      <c r="T41" s="38"/>
      <c r="U41" s="38"/>
      <c r="V41" s="36" t="s">
        <v>294</v>
      </c>
      <c r="W41" s="39">
        <v>3</v>
      </c>
      <c r="Y41" s="38"/>
      <c r="Z41" s="38"/>
      <c r="AA41" s="38"/>
      <c r="AB41" s="36" t="s">
        <v>195</v>
      </c>
      <c r="AC41" s="39">
        <v>0.11852246993256116</v>
      </c>
      <c r="AE41" s="5">
        <v>2</v>
      </c>
      <c r="AF41" s="5">
        <v>29</v>
      </c>
      <c r="AG41" s="5" t="s">
        <v>633</v>
      </c>
      <c r="AH41" s="5" t="s">
        <v>215</v>
      </c>
      <c r="AI41" s="5">
        <f t="shared" si="14"/>
        <v>0.4704328514021765</v>
      </c>
      <c r="AJ41" s="5">
        <f t="shared" si="15"/>
        <v>3</v>
      </c>
      <c r="AK41" s="5">
        <f t="shared" si="16"/>
        <v>0.11852246993256116</v>
      </c>
      <c r="AL41" s="5">
        <f t="shared" si="17"/>
        <v>6.8428979920583513E-2</v>
      </c>
    </row>
    <row r="42" spans="1:38">
      <c r="A42" s="9">
        <v>1</v>
      </c>
      <c r="B42" s="9">
        <v>101</v>
      </c>
      <c r="C42" s="10">
        <v>37952</v>
      </c>
      <c r="D42" s="5" t="s">
        <v>540</v>
      </c>
      <c r="E42" s="12" t="s">
        <v>541</v>
      </c>
      <c r="F42" s="11">
        <v>9</v>
      </c>
      <c r="G42" s="12">
        <v>35.5</v>
      </c>
      <c r="H42" s="12">
        <v>9</v>
      </c>
      <c r="I42" s="7">
        <f t="shared" si="4"/>
        <v>44.5</v>
      </c>
      <c r="J42" s="7">
        <f t="shared" si="5"/>
        <v>0.25352112676056338</v>
      </c>
      <c r="M42" s="38"/>
      <c r="N42" s="38"/>
      <c r="O42" s="35" t="s">
        <v>230</v>
      </c>
      <c r="P42" s="35" t="s">
        <v>302</v>
      </c>
      <c r="Q42" s="37">
        <v>0.19333333333333336</v>
      </c>
      <c r="S42" s="38"/>
      <c r="T42" s="38"/>
      <c r="U42" s="35" t="s">
        <v>230</v>
      </c>
      <c r="V42" s="35" t="s">
        <v>279</v>
      </c>
      <c r="W42" s="37">
        <v>3</v>
      </c>
      <c r="Y42" s="38"/>
      <c r="Z42" s="38"/>
      <c r="AA42" s="35" t="s">
        <v>230</v>
      </c>
      <c r="AB42" s="35" t="s">
        <v>516</v>
      </c>
      <c r="AC42" s="37">
        <v>6.1101009266077796E-2</v>
      </c>
      <c r="AE42" s="5">
        <v>2</v>
      </c>
      <c r="AF42" s="5">
        <v>29</v>
      </c>
      <c r="AG42" s="5" t="s">
        <v>506</v>
      </c>
      <c r="AH42" s="5" t="s">
        <v>211</v>
      </c>
      <c r="AI42" s="5">
        <f t="shared" si="14"/>
        <v>0.19333333333333336</v>
      </c>
      <c r="AJ42" s="5">
        <f t="shared" si="15"/>
        <v>3</v>
      </c>
      <c r="AK42" s="5">
        <f t="shared" si="16"/>
        <v>6.1101009266077796E-2</v>
      </c>
      <c r="AL42" s="5">
        <f t="shared" si="17"/>
        <v>3.5276684147527833E-2</v>
      </c>
    </row>
    <row r="43" spans="1:38">
      <c r="A43" s="9">
        <v>1</v>
      </c>
      <c r="B43" s="9">
        <v>101</v>
      </c>
      <c r="C43" s="10">
        <v>37952</v>
      </c>
      <c r="D43" s="5" t="s">
        <v>383</v>
      </c>
      <c r="E43" s="12" t="s">
        <v>390</v>
      </c>
      <c r="F43" s="11">
        <v>10</v>
      </c>
      <c r="G43" s="12">
        <v>28.72</v>
      </c>
      <c r="H43" s="12">
        <v>19.54</v>
      </c>
      <c r="I43" s="7">
        <f t="shared" si="4"/>
        <v>48.26</v>
      </c>
      <c r="J43" s="7">
        <f t="shared" si="5"/>
        <v>0.68036211699164351</v>
      </c>
      <c r="M43" s="38"/>
      <c r="N43" s="38"/>
      <c r="O43" s="38"/>
      <c r="P43" s="36" t="s">
        <v>303</v>
      </c>
      <c r="Q43" s="39">
        <v>0.10912118699186991</v>
      </c>
      <c r="S43" s="38"/>
      <c r="T43" s="38"/>
      <c r="U43" s="38"/>
      <c r="V43" s="36" t="s">
        <v>281</v>
      </c>
      <c r="W43" s="39">
        <v>3</v>
      </c>
      <c r="Y43" s="38"/>
      <c r="Z43" s="38"/>
      <c r="AA43" s="38"/>
      <c r="AB43" s="36" t="s">
        <v>188</v>
      </c>
      <c r="AC43" s="39">
        <v>4.1037724611630411E-2</v>
      </c>
      <c r="AE43" s="5">
        <v>2</v>
      </c>
      <c r="AF43" s="5">
        <v>29</v>
      </c>
      <c r="AG43" s="5" t="s">
        <v>506</v>
      </c>
      <c r="AH43" s="5" t="s">
        <v>213</v>
      </c>
      <c r="AI43" s="5">
        <f t="shared" si="14"/>
        <v>0.10912118699186991</v>
      </c>
      <c r="AJ43" s="5">
        <f t="shared" si="15"/>
        <v>3</v>
      </c>
      <c r="AK43" s="5">
        <f t="shared" si="16"/>
        <v>4.1037724611630411E-2</v>
      </c>
      <c r="AL43" s="5">
        <f t="shared" si="17"/>
        <v>2.369314135145455E-2</v>
      </c>
    </row>
    <row r="44" spans="1:38">
      <c r="A44" s="9">
        <v>1</v>
      </c>
      <c r="B44" s="9">
        <v>101</v>
      </c>
      <c r="C44" s="10">
        <v>37952</v>
      </c>
      <c r="D44" s="5" t="s">
        <v>383</v>
      </c>
      <c r="E44" s="12" t="s">
        <v>390</v>
      </c>
      <c r="F44" s="12">
        <v>11</v>
      </c>
      <c r="G44" s="12">
        <v>28</v>
      </c>
      <c r="H44" s="12">
        <v>11.84</v>
      </c>
      <c r="I44" s="7">
        <f t="shared" si="4"/>
        <v>39.840000000000003</v>
      </c>
      <c r="J44" s="7">
        <f t="shared" si="5"/>
        <v>0.42285714285714288</v>
      </c>
      <c r="M44" s="38"/>
      <c r="N44" s="38"/>
      <c r="O44" s="38"/>
      <c r="P44" s="36" t="s">
        <v>304</v>
      </c>
      <c r="Q44" s="39">
        <v>0.56623215998094045</v>
      </c>
      <c r="S44" s="38"/>
      <c r="T44" s="38"/>
      <c r="U44" s="38"/>
      <c r="V44" s="36" t="s">
        <v>294</v>
      </c>
      <c r="W44" s="39">
        <v>3</v>
      </c>
      <c r="Y44" s="38"/>
      <c r="Z44" s="38"/>
      <c r="AA44" s="38"/>
      <c r="AB44" s="36" t="s">
        <v>195</v>
      </c>
      <c r="AC44" s="39">
        <v>0.11345511064973619</v>
      </c>
      <c r="AE44" s="5">
        <v>2</v>
      </c>
      <c r="AF44" s="5">
        <v>29</v>
      </c>
      <c r="AG44" s="5" t="s">
        <v>506</v>
      </c>
      <c r="AH44" s="5" t="s">
        <v>215</v>
      </c>
      <c r="AI44" s="5">
        <f t="shared" si="14"/>
        <v>0.56623215998094045</v>
      </c>
      <c r="AJ44" s="5">
        <f t="shared" si="15"/>
        <v>3</v>
      </c>
      <c r="AK44" s="5">
        <f t="shared" si="16"/>
        <v>0.11345511064973619</v>
      </c>
      <c r="AL44" s="5">
        <f t="shared" si="17"/>
        <v>6.5503338674563968E-2</v>
      </c>
    </row>
    <row r="45" spans="1:38">
      <c r="A45" s="9">
        <v>1</v>
      </c>
      <c r="B45" s="9">
        <v>101</v>
      </c>
      <c r="C45" s="10">
        <v>37952</v>
      </c>
      <c r="D45" s="5" t="s">
        <v>542</v>
      </c>
      <c r="E45" s="12" t="s">
        <v>543</v>
      </c>
      <c r="F45" s="12">
        <v>12</v>
      </c>
      <c r="G45" s="12">
        <v>26.84</v>
      </c>
      <c r="H45" s="12">
        <v>14.28</v>
      </c>
      <c r="I45" s="7">
        <f t="shared" si="4"/>
        <v>41.12</v>
      </c>
      <c r="J45" s="7">
        <f t="shared" si="5"/>
        <v>0.53204172876304023</v>
      </c>
      <c r="M45" s="38"/>
      <c r="N45" s="35" t="s">
        <v>129</v>
      </c>
      <c r="O45" s="40"/>
      <c r="P45" s="40"/>
      <c r="Q45" s="37">
        <v>0.12439681124975241</v>
      </c>
      <c r="S45" s="38"/>
      <c r="T45" s="35" t="s">
        <v>286</v>
      </c>
      <c r="U45" s="40"/>
      <c r="V45" s="40"/>
      <c r="W45" s="37">
        <v>15</v>
      </c>
      <c r="Y45" s="38"/>
      <c r="Z45" s="35" t="s">
        <v>519</v>
      </c>
      <c r="AA45" s="40"/>
      <c r="AB45" s="40"/>
      <c r="AC45" s="37">
        <v>7.540718455043488E-2</v>
      </c>
    </row>
    <row r="46" spans="1:38">
      <c r="A46" s="9">
        <v>1</v>
      </c>
      <c r="B46" s="9">
        <v>101</v>
      </c>
      <c r="C46" s="10">
        <v>37952</v>
      </c>
      <c r="D46" s="5" t="s">
        <v>544</v>
      </c>
      <c r="E46" s="12" t="s">
        <v>399</v>
      </c>
      <c r="F46" s="11">
        <v>13</v>
      </c>
      <c r="G46" s="12">
        <v>23.84</v>
      </c>
      <c r="H46" s="12">
        <v>10.02</v>
      </c>
      <c r="I46" s="7">
        <f t="shared" si="4"/>
        <v>33.86</v>
      </c>
      <c r="J46" s="7">
        <f t="shared" si="5"/>
        <v>0.42030201342281875</v>
      </c>
      <c r="M46" s="38"/>
      <c r="N46" s="35" t="s">
        <v>130</v>
      </c>
      <c r="O46" s="40"/>
      <c r="P46" s="40"/>
      <c r="Q46" s="37">
        <v>9.1554329153539379E-2</v>
      </c>
      <c r="S46" s="38"/>
      <c r="T46" s="35" t="s">
        <v>287</v>
      </c>
      <c r="U46" s="40"/>
      <c r="V46" s="40"/>
      <c r="W46" s="37">
        <v>15</v>
      </c>
      <c r="Y46" s="38"/>
      <c r="Z46" s="35" t="s">
        <v>191</v>
      </c>
      <c r="AA46" s="40"/>
      <c r="AB46" s="40"/>
      <c r="AC46" s="37">
        <v>3.5127543653710749E-2</v>
      </c>
    </row>
    <row r="47" spans="1:38">
      <c r="A47" s="9">
        <v>1</v>
      </c>
      <c r="B47" s="9">
        <v>101</v>
      </c>
      <c r="C47" s="10">
        <v>37952</v>
      </c>
      <c r="D47" s="5" t="s">
        <v>383</v>
      </c>
      <c r="E47" s="12" t="s">
        <v>399</v>
      </c>
      <c r="F47" s="11">
        <v>14</v>
      </c>
      <c r="G47" s="12">
        <v>26.24</v>
      </c>
      <c r="H47" s="12">
        <v>7.72</v>
      </c>
      <c r="I47" s="7">
        <f t="shared" si="4"/>
        <v>33.96</v>
      </c>
      <c r="J47" s="7">
        <f t="shared" si="5"/>
        <v>0.29420731707317072</v>
      </c>
      <c r="M47" s="38"/>
      <c r="N47" s="35" t="s">
        <v>2</v>
      </c>
      <c r="O47" s="40"/>
      <c r="P47" s="40"/>
      <c r="Q47" s="37">
        <v>0.91908475317767568</v>
      </c>
      <c r="S47" s="38"/>
      <c r="T47" s="35" t="s">
        <v>297</v>
      </c>
      <c r="U47" s="40"/>
      <c r="V47" s="40"/>
      <c r="W47" s="37">
        <v>15</v>
      </c>
      <c r="Y47" s="38"/>
      <c r="Z47" s="35" t="s">
        <v>198</v>
      </c>
      <c r="AA47" s="40"/>
      <c r="AB47" s="40"/>
      <c r="AC47" s="37">
        <v>0.43323716622299485</v>
      </c>
    </row>
    <row r="48" spans="1:38">
      <c r="A48" s="9">
        <v>1</v>
      </c>
      <c r="B48" s="9">
        <v>101</v>
      </c>
      <c r="C48" s="10">
        <v>37952</v>
      </c>
      <c r="D48" s="5" t="s">
        <v>396</v>
      </c>
      <c r="E48" s="12" t="s">
        <v>398</v>
      </c>
      <c r="F48" s="12">
        <v>15</v>
      </c>
      <c r="G48" s="12">
        <v>29.78</v>
      </c>
      <c r="H48" s="12">
        <v>18.04</v>
      </c>
      <c r="I48" s="7">
        <f t="shared" si="4"/>
        <v>47.82</v>
      </c>
      <c r="J48" s="7">
        <f t="shared" si="5"/>
        <v>0.60577568838146401</v>
      </c>
      <c r="M48" s="38"/>
      <c r="N48" s="35">
        <v>64</v>
      </c>
      <c r="O48" s="35" t="s">
        <v>228</v>
      </c>
      <c r="P48" s="35" t="s">
        <v>302</v>
      </c>
      <c r="Q48" s="37">
        <v>0.59733333333333338</v>
      </c>
      <c r="S48" s="38"/>
      <c r="T48" s="35">
        <v>64</v>
      </c>
      <c r="U48" s="35" t="s">
        <v>228</v>
      </c>
      <c r="V48" s="35" t="s">
        <v>279</v>
      </c>
      <c r="W48" s="37">
        <v>3</v>
      </c>
      <c r="Y48" s="38"/>
      <c r="Z48" s="35">
        <v>64</v>
      </c>
      <c r="AA48" s="35" t="s">
        <v>228</v>
      </c>
      <c r="AB48" s="35" t="s">
        <v>516</v>
      </c>
      <c r="AC48" s="37">
        <v>0.20399101287393365</v>
      </c>
      <c r="AE48" s="5">
        <v>2</v>
      </c>
      <c r="AF48" s="5">
        <v>64</v>
      </c>
      <c r="AG48" s="5" t="s">
        <v>459</v>
      </c>
      <c r="AH48" s="5" t="s">
        <v>211</v>
      </c>
      <c r="AI48" s="5">
        <f>Q48</f>
        <v>0.59733333333333338</v>
      </c>
      <c r="AJ48" s="5">
        <f>W48</f>
        <v>3</v>
      </c>
      <c r="AK48" s="5">
        <f>AC48</f>
        <v>0.20399101287393365</v>
      </c>
      <c r="AL48" s="5">
        <f>AK48/SQRT(AJ48)</f>
        <v>0.11777426619503001</v>
      </c>
    </row>
    <row r="49" spans="1:38">
      <c r="A49" s="9">
        <v>1</v>
      </c>
      <c r="B49" s="9">
        <v>101</v>
      </c>
      <c r="C49" s="10">
        <v>37952</v>
      </c>
      <c r="D49" s="5" t="s">
        <v>383</v>
      </c>
      <c r="E49" s="12" t="s">
        <v>399</v>
      </c>
      <c r="F49" s="12">
        <v>16</v>
      </c>
      <c r="G49" s="12">
        <v>28.28</v>
      </c>
      <c r="H49" s="11">
        <v>15.08</v>
      </c>
      <c r="I49" s="7">
        <f t="shared" si="4"/>
        <v>43.36</v>
      </c>
      <c r="J49" s="7">
        <f t="shared" si="5"/>
        <v>0.53323903818953322</v>
      </c>
      <c r="M49" s="38"/>
      <c r="N49" s="38"/>
      <c r="O49" s="38"/>
      <c r="P49" s="36" t="s">
        <v>303</v>
      </c>
      <c r="Q49" s="39">
        <v>0.20666666666666667</v>
      </c>
      <c r="S49" s="38"/>
      <c r="T49" s="38"/>
      <c r="U49" s="38"/>
      <c r="V49" s="36" t="s">
        <v>281</v>
      </c>
      <c r="W49" s="39">
        <v>3</v>
      </c>
      <c r="Y49" s="38"/>
      <c r="Z49" s="38"/>
      <c r="AA49" s="38"/>
      <c r="AB49" s="36" t="s">
        <v>188</v>
      </c>
      <c r="AC49" s="39">
        <v>5.3724606404638629E-2</v>
      </c>
      <c r="AE49" s="5">
        <v>2</v>
      </c>
      <c r="AF49" s="5">
        <v>64</v>
      </c>
      <c r="AG49" s="5" t="s">
        <v>459</v>
      </c>
      <c r="AH49" s="5" t="s">
        <v>213</v>
      </c>
      <c r="AI49" s="5">
        <f t="shared" ref="AI49:AI56" si="18">Q49</f>
        <v>0.20666666666666667</v>
      </c>
      <c r="AJ49" s="5">
        <f t="shared" ref="AJ49:AJ56" si="19">W49</f>
        <v>3</v>
      </c>
      <c r="AK49" s="5">
        <f t="shared" ref="AK49:AK56" si="20">AC49</f>
        <v>5.3724606404638629E-2</v>
      </c>
      <c r="AL49" s="5">
        <f t="shared" ref="AL49:AL56" si="21">AK49/SQRT(AJ49)</f>
        <v>3.1017915969824807E-2</v>
      </c>
    </row>
    <row r="50" spans="1:38">
      <c r="A50" s="5">
        <v>2</v>
      </c>
      <c r="B50" s="5">
        <v>29</v>
      </c>
      <c r="C50" s="8">
        <v>38210</v>
      </c>
      <c r="D50" s="5" t="s">
        <v>380</v>
      </c>
      <c r="E50" s="5" t="s">
        <v>401</v>
      </c>
      <c r="F50" s="5">
        <v>1</v>
      </c>
      <c r="G50" s="7">
        <v>0.06</v>
      </c>
      <c r="H50" s="7">
        <v>6.6211764705882303E-2</v>
      </c>
      <c r="I50" s="7">
        <f t="shared" si="4"/>
        <v>0.1262117647058823</v>
      </c>
      <c r="J50" s="7">
        <f t="shared" si="5"/>
        <v>1.1035294117647052</v>
      </c>
      <c r="M50" s="38"/>
      <c r="N50" s="38"/>
      <c r="O50" s="38"/>
      <c r="P50" s="36" t="s">
        <v>304</v>
      </c>
      <c r="Q50" s="39">
        <v>0.35443282888084876</v>
      </c>
      <c r="S50" s="38"/>
      <c r="T50" s="38"/>
      <c r="U50" s="38"/>
      <c r="V50" s="36" t="s">
        <v>294</v>
      </c>
      <c r="W50" s="39">
        <v>3</v>
      </c>
      <c r="Y50" s="38"/>
      <c r="Z50" s="38"/>
      <c r="AA50" s="38"/>
      <c r="AB50" s="36" t="s">
        <v>195</v>
      </c>
      <c r="AC50" s="39">
        <v>4.6416501908366256E-2</v>
      </c>
      <c r="AE50" s="5">
        <v>2</v>
      </c>
      <c r="AF50" s="5">
        <v>64</v>
      </c>
      <c r="AG50" s="5" t="s">
        <v>459</v>
      </c>
      <c r="AH50" s="5" t="s">
        <v>215</v>
      </c>
      <c r="AI50" s="5">
        <f t="shared" si="18"/>
        <v>0.35443282888084876</v>
      </c>
      <c r="AJ50" s="5">
        <f t="shared" si="19"/>
        <v>3</v>
      </c>
      <c r="AK50" s="5">
        <f t="shared" si="20"/>
        <v>4.6416501908366256E-2</v>
      </c>
      <c r="AL50" s="5">
        <f t="shared" si="21"/>
        <v>2.6798579871636037E-2</v>
      </c>
    </row>
    <row r="51" spans="1:38">
      <c r="A51" s="5">
        <v>2</v>
      </c>
      <c r="B51" s="5">
        <v>29</v>
      </c>
      <c r="C51" s="8">
        <v>38210</v>
      </c>
      <c r="D51" s="5" t="s">
        <v>380</v>
      </c>
      <c r="E51" s="5" t="s">
        <v>401</v>
      </c>
      <c r="F51" s="5">
        <v>2</v>
      </c>
      <c r="G51" s="7">
        <v>8.1818181818181832E-2</v>
      </c>
      <c r="H51" s="7">
        <v>7.6371794871794865E-2</v>
      </c>
      <c r="I51" s="7">
        <f t="shared" si="4"/>
        <v>0.1581899766899767</v>
      </c>
      <c r="J51" s="7">
        <f t="shared" si="5"/>
        <v>0.9334330484330482</v>
      </c>
      <c r="M51" s="38"/>
      <c r="N51" s="38"/>
      <c r="O51" s="35" t="s">
        <v>229</v>
      </c>
      <c r="P51" s="35" t="s">
        <v>302</v>
      </c>
      <c r="Q51" s="37">
        <v>1.6266666666666667</v>
      </c>
      <c r="S51" s="38"/>
      <c r="T51" s="38"/>
      <c r="U51" s="35" t="s">
        <v>229</v>
      </c>
      <c r="V51" s="35" t="s">
        <v>279</v>
      </c>
      <c r="W51" s="37">
        <v>3</v>
      </c>
      <c r="Y51" s="38"/>
      <c r="Z51" s="38"/>
      <c r="AA51" s="35" t="s">
        <v>229</v>
      </c>
      <c r="AB51" s="35" t="s">
        <v>516</v>
      </c>
      <c r="AC51" s="37">
        <v>0.21825062046494539</v>
      </c>
      <c r="AE51" s="5">
        <v>2</v>
      </c>
      <c r="AF51" s="5">
        <v>64</v>
      </c>
      <c r="AG51" s="5" t="s">
        <v>457</v>
      </c>
      <c r="AH51" s="5" t="s">
        <v>211</v>
      </c>
      <c r="AI51" s="5">
        <f t="shared" si="18"/>
        <v>1.6266666666666667</v>
      </c>
      <c r="AJ51" s="5">
        <f t="shared" si="19"/>
        <v>3</v>
      </c>
      <c r="AK51" s="5">
        <f t="shared" si="20"/>
        <v>0.21825062046494539</v>
      </c>
      <c r="AL51" s="5">
        <f t="shared" si="21"/>
        <v>0.12600705447623908</v>
      </c>
    </row>
    <row r="52" spans="1:38">
      <c r="A52" s="5">
        <v>2</v>
      </c>
      <c r="B52" s="5">
        <v>29</v>
      </c>
      <c r="C52" s="8">
        <v>38210</v>
      </c>
      <c r="D52" s="5" t="s">
        <v>545</v>
      </c>
      <c r="E52" s="5" t="s">
        <v>401</v>
      </c>
      <c r="F52" s="5">
        <v>3</v>
      </c>
      <c r="G52" s="7">
        <v>0.1</v>
      </c>
      <c r="H52" s="7">
        <v>8.6050588235294129E-2</v>
      </c>
      <c r="I52" s="7">
        <f t="shared" si="4"/>
        <v>0.18605058823529413</v>
      </c>
      <c r="J52" s="7">
        <f t="shared" si="5"/>
        <v>0.86050588235294123</v>
      </c>
      <c r="M52" s="38"/>
      <c r="N52" s="38"/>
      <c r="O52" s="38"/>
      <c r="P52" s="36" t="s">
        <v>303</v>
      </c>
      <c r="Q52" s="39">
        <v>0.41500000000000004</v>
      </c>
      <c r="S52" s="38"/>
      <c r="T52" s="38"/>
      <c r="U52" s="38"/>
      <c r="V52" s="36" t="s">
        <v>281</v>
      </c>
      <c r="W52" s="39">
        <v>3</v>
      </c>
      <c r="Y52" s="38"/>
      <c r="Z52" s="38"/>
      <c r="AA52" s="38"/>
      <c r="AB52" s="36" t="s">
        <v>188</v>
      </c>
      <c r="AC52" s="39">
        <v>9.0713835769412735E-2</v>
      </c>
      <c r="AE52" s="5">
        <v>2</v>
      </c>
      <c r="AF52" s="5">
        <v>64</v>
      </c>
      <c r="AG52" s="5" t="s">
        <v>457</v>
      </c>
      <c r="AH52" s="5" t="s">
        <v>213</v>
      </c>
      <c r="AI52" s="5">
        <f t="shared" si="18"/>
        <v>0.41500000000000004</v>
      </c>
      <c r="AJ52" s="5">
        <f t="shared" si="19"/>
        <v>3</v>
      </c>
      <c r="AK52" s="5">
        <f t="shared" si="20"/>
        <v>9.0713835769412735E-2</v>
      </c>
      <c r="AL52" s="5">
        <f t="shared" si="21"/>
        <v>5.2373657500693949E-2</v>
      </c>
    </row>
    <row r="53" spans="1:38">
      <c r="A53" s="5">
        <v>2</v>
      </c>
      <c r="B53" s="5">
        <v>29</v>
      </c>
      <c r="C53" s="8">
        <v>38210</v>
      </c>
      <c r="D53" s="5" t="s">
        <v>546</v>
      </c>
      <c r="E53" s="5" t="s">
        <v>401</v>
      </c>
      <c r="F53" s="5">
        <v>1</v>
      </c>
      <c r="G53" s="7">
        <v>8.9411764705882357E-2</v>
      </c>
      <c r="H53" s="7">
        <v>8.8511764705882345E-2</v>
      </c>
      <c r="I53" s="7">
        <f t="shared" si="4"/>
        <v>0.1779235294117647</v>
      </c>
      <c r="J53" s="7">
        <f t="shared" si="5"/>
        <v>0.98993421052631569</v>
      </c>
      <c r="M53" s="38"/>
      <c r="N53" s="38"/>
      <c r="O53" s="38"/>
      <c r="P53" s="36" t="s">
        <v>304</v>
      </c>
      <c r="Q53" s="39">
        <v>0.25564443884781629</v>
      </c>
      <c r="S53" s="38"/>
      <c r="T53" s="38"/>
      <c r="U53" s="38"/>
      <c r="V53" s="36" t="s">
        <v>294</v>
      </c>
      <c r="W53" s="39">
        <v>3</v>
      </c>
      <c r="Y53" s="38"/>
      <c r="Z53" s="38"/>
      <c r="AA53" s="38"/>
      <c r="AB53" s="36" t="s">
        <v>195</v>
      </c>
      <c r="AC53" s="39">
        <v>4.7738656102180685E-2</v>
      </c>
      <c r="AE53" s="5">
        <v>2</v>
      </c>
      <c r="AF53" s="5">
        <v>64</v>
      </c>
      <c r="AG53" s="5" t="s">
        <v>457</v>
      </c>
      <c r="AH53" s="5" t="s">
        <v>215</v>
      </c>
      <c r="AI53" s="5">
        <f t="shared" si="18"/>
        <v>0.25564443884781629</v>
      </c>
      <c r="AJ53" s="5">
        <f t="shared" si="19"/>
        <v>3</v>
      </c>
      <c r="AK53" s="5">
        <f t="shared" si="20"/>
        <v>4.7738656102180685E-2</v>
      </c>
      <c r="AL53" s="5">
        <f t="shared" si="21"/>
        <v>2.756192595134499E-2</v>
      </c>
    </row>
    <row r="54" spans="1:38">
      <c r="A54" s="5">
        <v>2</v>
      </c>
      <c r="B54" s="5">
        <v>29</v>
      </c>
      <c r="C54" s="8">
        <v>38210</v>
      </c>
      <c r="D54" s="5" t="s">
        <v>547</v>
      </c>
      <c r="E54" s="5" t="s">
        <v>401</v>
      </c>
      <c r="F54" s="5">
        <v>2</v>
      </c>
      <c r="G54" s="7">
        <v>0.14000000000000001</v>
      </c>
      <c r="H54" s="7">
        <v>0.1523530303030303</v>
      </c>
      <c r="I54" s="7">
        <f t="shared" si="4"/>
        <v>0.29235303030303028</v>
      </c>
      <c r="J54" s="7">
        <f t="shared" si="5"/>
        <v>1.0882359307359306</v>
      </c>
      <c r="M54" s="38"/>
      <c r="N54" s="38"/>
      <c r="O54" s="35" t="s">
        <v>82</v>
      </c>
      <c r="P54" s="35" t="s">
        <v>302</v>
      </c>
      <c r="Q54" s="37">
        <v>0.93966666666666665</v>
      </c>
      <c r="S54" s="38"/>
      <c r="T54" s="38"/>
      <c r="U54" s="35" t="s">
        <v>82</v>
      </c>
      <c r="V54" s="35" t="s">
        <v>279</v>
      </c>
      <c r="W54" s="37">
        <v>3</v>
      </c>
      <c r="Y54" s="38"/>
      <c r="Z54" s="38"/>
      <c r="AA54" s="35" t="s">
        <v>82</v>
      </c>
      <c r="AB54" s="35" t="s">
        <v>516</v>
      </c>
      <c r="AC54" s="37">
        <v>0.31819857531631635</v>
      </c>
      <c r="AE54" s="5">
        <v>2</v>
      </c>
      <c r="AF54" s="5">
        <v>64</v>
      </c>
      <c r="AG54" s="5" t="s">
        <v>632</v>
      </c>
      <c r="AH54" s="5" t="s">
        <v>211</v>
      </c>
      <c r="AI54" s="5">
        <f t="shared" si="18"/>
        <v>0.93966666666666665</v>
      </c>
      <c r="AJ54" s="5">
        <f t="shared" si="19"/>
        <v>3</v>
      </c>
      <c r="AK54" s="5">
        <f t="shared" si="20"/>
        <v>0.31819857531631635</v>
      </c>
      <c r="AL54" s="5">
        <f t="shared" si="21"/>
        <v>0.18371203311463066</v>
      </c>
    </row>
    <row r="55" spans="1:38">
      <c r="A55" s="5">
        <v>2</v>
      </c>
      <c r="B55" s="5">
        <v>29</v>
      </c>
      <c r="C55" s="8">
        <v>38210</v>
      </c>
      <c r="D55" s="5" t="s">
        <v>546</v>
      </c>
      <c r="E55" s="5" t="s">
        <v>401</v>
      </c>
      <c r="F55" s="5">
        <v>3</v>
      </c>
      <c r="G55" s="7">
        <v>0.04</v>
      </c>
      <c r="H55" s="7">
        <v>5.8799999999999998E-2</v>
      </c>
      <c r="I55" s="7">
        <f t="shared" si="4"/>
        <v>9.8799999999999999E-2</v>
      </c>
      <c r="J55" s="7">
        <f t="shared" si="5"/>
        <v>1.47</v>
      </c>
      <c r="M55" s="38"/>
      <c r="N55" s="38"/>
      <c r="O55" s="38"/>
      <c r="P55" s="36" t="s">
        <v>303</v>
      </c>
      <c r="Q55" s="39">
        <v>0.26533333333333337</v>
      </c>
      <c r="S55" s="38"/>
      <c r="T55" s="38"/>
      <c r="U55" s="38"/>
      <c r="V55" s="36" t="s">
        <v>281</v>
      </c>
      <c r="W55" s="39">
        <v>3</v>
      </c>
      <c r="Y55" s="38"/>
      <c r="Z55" s="38"/>
      <c r="AA55" s="38"/>
      <c r="AB55" s="36" t="s">
        <v>188</v>
      </c>
      <c r="AC55" s="39">
        <v>0.14994109954689983</v>
      </c>
      <c r="AE55" s="5">
        <v>2</v>
      </c>
      <c r="AF55" s="5">
        <v>64</v>
      </c>
      <c r="AG55" s="5" t="s">
        <v>632</v>
      </c>
      <c r="AH55" s="5" t="s">
        <v>213</v>
      </c>
      <c r="AI55" s="5">
        <f t="shared" si="18"/>
        <v>0.26533333333333337</v>
      </c>
      <c r="AJ55" s="5">
        <f t="shared" si="19"/>
        <v>3</v>
      </c>
      <c r="AK55" s="5">
        <f t="shared" si="20"/>
        <v>0.14994109954689983</v>
      </c>
      <c r="AL55" s="5">
        <f t="shared" si="21"/>
        <v>8.6568534185991086E-2</v>
      </c>
    </row>
    <row r="56" spans="1:38">
      <c r="A56" s="5">
        <v>2</v>
      </c>
      <c r="B56" s="5">
        <v>29</v>
      </c>
      <c r="C56" s="8">
        <v>38210</v>
      </c>
      <c r="D56" s="5" t="s">
        <v>548</v>
      </c>
      <c r="E56" s="5" t="s">
        <v>401</v>
      </c>
      <c r="F56" s="5">
        <v>1</v>
      </c>
      <c r="G56" s="7">
        <v>6.2222222222222227E-2</v>
      </c>
      <c r="H56" s="7">
        <v>6.43875E-2</v>
      </c>
      <c r="I56" s="7">
        <f t="shared" si="4"/>
        <v>0.12660972222222222</v>
      </c>
      <c r="J56" s="7">
        <f t="shared" si="5"/>
        <v>1.0347991071428571</v>
      </c>
      <c r="M56" s="38"/>
      <c r="N56" s="38"/>
      <c r="O56" s="38"/>
      <c r="P56" s="36" t="s">
        <v>304</v>
      </c>
      <c r="Q56" s="39">
        <v>0.27596730769742223</v>
      </c>
      <c r="S56" s="38"/>
      <c r="T56" s="38"/>
      <c r="U56" s="38"/>
      <c r="V56" s="36" t="s">
        <v>294</v>
      </c>
      <c r="W56" s="39">
        <v>3</v>
      </c>
      <c r="Y56" s="38"/>
      <c r="Z56" s="38"/>
      <c r="AA56" s="38"/>
      <c r="AB56" s="36" t="s">
        <v>195</v>
      </c>
      <c r="AC56" s="39">
        <v>8.3113755660209648E-2</v>
      </c>
      <c r="AE56" s="5">
        <v>2</v>
      </c>
      <c r="AF56" s="5">
        <v>64</v>
      </c>
      <c r="AG56" s="5" t="s">
        <v>632</v>
      </c>
      <c r="AH56" s="5" t="s">
        <v>215</v>
      </c>
      <c r="AI56" s="5">
        <f t="shared" si="18"/>
        <v>0.27596730769742223</v>
      </c>
      <c r="AJ56" s="5">
        <f t="shared" si="19"/>
        <v>3</v>
      </c>
      <c r="AK56" s="5">
        <f t="shared" si="20"/>
        <v>8.3113755660209648E-2</v>
      </c>
      <c r="AL56" s="5">
        <f t="shared" si="21"/>
        <v>4.7985749203782825E-2</v>
      </c>
    </row>
    <row r="57" spans="1:38">
      <c r="A57" s="5">
        <v>2</v>
      </c>
      <c r="B57" s="5">
        <v>29</v>
      </c>
      <c r="C57" s="8">
        <v>38210</v>
      </c>
      <c r="D57" s="5" t="s">
        <v>549</v>
      </c>
      <c r="E57" s="5" t="s">
        <v>401</v>
      </c>
      <c r="F57" s="5">
        <v>2</v>
      </c>
      <c r="G57" s="7">
        <v>6.8750000000000006E-2</v>
      </c>
      <c r="H57" s="7">
        <v>8.382786885245902E-2</v>
      </c>
      <c r="I57" s="7">
        <f t="shared" si="4"/>
        <v>0.15257786885245903</v>
      </c>
      <c r="J57" s="7">
        <f t="shared" si="5"/>
        <v>1.2193144560357674</v>
      </c>
      <c r="M57" s="38"/>
      <c r="N57" s="38"/>
      <c r="O57" s="35" t="s">
        <v>83</v>
      </c>
      <c r="P57" s="35" t="s">
        <v>302</v>
      </c>
      <c r="Q57" s="37">
        <v>2.54</v>
      </c>
      <c r="S57" s="38"/>
      <c r="T57" s="38"/>
      <c r="U57" s="35" t="s">
        <v>83</v>
      </c>
      <c r="V57" s="35" t="s">
        <v>279</v>
      </c>
      <c r="W57" s="37">
        <v>3</v>
      </c>
      <c r="Y57" s="38"/>
      <c r="Z57" s="38"/>
      <c r="AA57" s="35" t="s">
        <v>83</v>
      </c>
      <c r="AB57" s="35" t="s">
        <v>516</v>
      </c>
      <c r="AC57" s="37">
        <v>0.37040518354904028</v>
      </c>
      <c r="AE57" s="5">
        <v>2</v>
      </c>
      <c r="AF57" s="5">
        <v>64</v>
      </c>
      <c r="AG57" s="5" t="s">
        <v>633</v>
      </c>
      <c r="AH57" s="5" t="s">
        <v>211</v>
      </c>
      <c r="AI57" s="5">
        <f>Q57</f>
        <v>2.54</v>
      </c>
      <c r="AJ57" s="5">
        <f>W57</f>
        <v>3</v>
      </c>
      <c r="AK57" s="5">
        <f>AC57</f>
        <v>0.37040518354904028</v>
      </c>
      <c r="AL57" s="5">
        <f>AK57/SQRT(AJ57)</f>
        <v>0.21385353243127117</v>
      </c>
    </row>
    <row r="58" spans="1:38">
      <c r="A58" s="5">
        <v>2</v>
      </c>
      <c r="B58" s="5">
        <v>29</v>
      </c>
      <c r="C58" s="8">
        <v>38210</v>
      </c>
      <c r="D58" s="5" t="s">
        <v>384</v>
      </c>
      <c r="E58" s="5" t="s">
        <v>401</v>
      </c>
      <c r="F58" s="5">
        <v>3</v>
      </c>
      <c r="G58" s="7">
        <v>3.3750000000000002E-2</v>
      </c>
      <c r="H58" s="7">
        <v>6.6707692307692301E-2</v>
      </c>
      <c r="I58" s="7">
        <f t="shared" si="4"/>
        <v>0.1004576923076923</v>
      </c>
      <c r="J58" s="7">
        <f t="shared" si="5"/>
        <v>1.9765242165242163</v>
      </c>
      <c r="M58" s="38"/>
      <c r="N58" s="38"/>
      <c r="O58" s="38"/>
      <c r="P58" s="36" t="s">
        <v>303</v>
      </c>
      <c r="Q58" s="39">
        <v>0.55366666666666664</v>
      </c>
      <c r="S58" s="38"/>
      <c r="T58" s="38"/>
      <c r="U58" s="38"/>
      <c r="V58" s="36" t="s">
        <v>281</v>
      </c>
      <c r="W58" s="39">
        <v>3</v>
      </c>
      <c r="Y58" s="38"/>
      <c r="Z58" s="38"/>
      <c r="AA58" s="38"/>
      <c r="AB58" s="36" t="s">
        <v>188</v>
      </c>
      <c r="AC58" s="39">
        <v>0.16851211628050194</v>
      </c>
      <c r="AE58" s="5">
        <v>2</v>
      </c>
      <c r="AF58" s="5">
        <v>64</v>
      </c>
      <c r="AG58" s="5" t="s">
        <v>633</v>
      </c>
      <c r="AH58" s="5" t="s">
        <v>213</v>
      </c>
      <c r="AI58" s="5">
        <f t="shared" ref="AI58:AI62" si="22">Q58</f>
        <v>0.55366666666666664</v>
      </c>
      <c r="AJ58" s="5">
        <f t="shared" ref="AJ58:AJ62" si="23">W58</f>
        <v>3</v>
      </c>
      <c r="AK58" s="5">
        <f t="shared" ref="AK58:AK62" si="24">AC58</f>
        <v>0.16851211628050194</v>
      </c>
      <c r="AL58" s="5">
        <f t="shared" ref="AL58:AL62" si="25">AK58/SQRT(AJ58)</f>
        <v>9.729051569626132E-2</v>
      </c>
    </row>
    <row r="59" spans="1:38">
      <c r="A59" s="5">
        <v>2</v>
      </c>
      <c r="B59" s="5">
        <v>29</v>
      </c>
      <c r="C59" s="8">
        <v>38210</v>
      </c>
      <c r="D59" s="5" t="s">
        <v>385</v>
      </c>
      <c r="E59" s="5" t="s">
        <v>401</v>
      </c>
      <c r="F59" s="5">
        <v>1</v>
      </c>
      <c r="G59" s="7">
        <v>0.26</v>
      </c>
      <c r="H59" s="7">
        <v>0.14965398773006136</v>
      </c>
      <c r="I59" s="7">
        <f t="shared" si="4"/>
        <v>0.40965398773006134</v>
      </c>
      <c r="J59" s="7">
        <f t="shared" si="5"/>
        <v>0.57559226050023593</v>
      </c>
      <c r="M59" s="38"/>
      <c r="N59" s="38"/>
      <c r="O59" s="38"/>
      <c r="P59" s="36" t="s">
        <v>304</v>
      </c>
      <c r="Q59" s="39">
        <v>0.21938866964309445</v>
      </c>
      <c r="S59" s="38"/>
      <c r="T59" s="38"/>
      <c r="U59" s="38"/>
      <c r="V59" s="36" t="s">
        <v>294</v>
      </c>
      <c r="W59" s="39">
        <v>3</v>
      </c>
      <c r="Y59" s="38"/>
      <c r="Z59" s="38"/>
      <c r="AA59" s="38"/>
      <c r="AB59" s="36" t="s">
        <v>195</v>
      </c>
      <c r="AC59" s="39">
        <v>7.074242421381996E-2</v>
      </c>
      <c r="AE59" s="5">
        <v>2</v>
      </c>
      <c r="AF59" s="5">
        <v>64</v>
      </c>
      <c r="AG59" s="5" t="s">
        <v>633</v>
      </c>
      <c r="AH59" s="5" t="s">
        <v>215</v>
      </c>
      <c r="AI59" s="5">
        <f t="shared" si="22"/>
        <v>0.21938866964309445</v>
      </c>
      <c r="AJ59" s="5">
        <f t="shared" si="23"/>
        <v>3</v>
      </c>
      <c r="AK59" s="5">
        <f t="shared" si="24"/>
        <v>7.074242421381996E-2</v>
      </c>
      <c r="AL59" s="5">
        <f t="shared" si="25"/>
        <v>4.0843157662975658E-2</v>
      </c>
    </row>
    <row r="60" spans="1:38">
      <c r="A60" s="5">
        <v>2</v>
      </c>
      <c r="B60" s="5">
        <v>29</v>
      </c>
      <c r="C60" s="8">
        <v>38210</v>
      </c>
      <c r="D60" s="5" t="s">
        <v>385</v>
      </c>
      <c r="E60" s="5" t="s">
        <v>401</v>
      </c>
      <c r="F60" s="5">
        <v>2</v>
      </c>
      <c r="G60" s="7">
        <v>0.22</v>
      </c>
      <c r="H60" s="7">
        <v>0.1086153846153846</v>
      </c>
      <c r="I60" s="7">
        <f t="shared" si="4"/>
        <v>0.32861538461538459</v>
      </c>
      <c r="J60" s="7">
        <f t="shared" si="5"/>
        <v>0.49370629370629365</v>
      </c>
      <c r="M60" s="38"/>
      <c r="N60" s="38"/>
      <c r="O60" s="35" t="s">
        <v>230</v>
      </c>
      <c r="P60" s="35" t="s">
        <v>302</v>
      </c>
      <c r="Q60" s="37">
        <v>4.4749999999999996</v>
      </c>
      <c r="S60" s="38"/>
      <c r="T60" s="38"/>
      <c r="U60" s="35" t="s">
        <v>230</v>
      </c>
      <c r="V60" s="35" t="s">
        <v>279</v>
      </c>
      <c r="W60" s="37">
        <v>2</v>
      </c>
      <c r="Y60" s="38"/>
      <c r="Z60" s="38"/>
      <c r="AA60" s="35" t="s">
        <v>230</v>
      </c>
      <c r="AB60" s="35" t="s">
        <v>516</v>
      </c>
      <c r="AC60" s="37">
        <v>0.48790367901871901</v>
      </c>
      <c r="AE60" s="5">
        <v>2</v>
      </c>
      <c r="AF60" s="5">
        <v>64</v>
      </c>
      <c r="AG60" s="5" t="s">
        <v>506</v>
      </c>
      <c r="AH60" s="5" t="s">
        <v>211</v>
      </c>
      <c r="AI60" s="5">
        <f t="shared" si="22"/>
        <v>4.4749999999999996</v>
      </c>
      <c r="AJ60" s="5">
        <f t="shared" si="23"/>
        <v>2</v>
      </c>
      <c r="AK60" s="5">
        <f t="shared" si="24"/>
        <v>0.48790367901871901</v>
      </c>
      <c r="AL60" s="5">
        <f t="shared" si="25"/>
        <v>0.34500000000000086</v>
      </c>
    </row>
    <row r="61" spans="1:38">
      <c r="A61" s="5">
        <v>2</v>
      </c>
      <c r="B61" s="5">
        <v>29</v>
      </c>
      <c r="C61" s="8">
        <v>38210</v>
      </c>
      <c r="D61" s="5" t="s">
        <v>389</v>
      </c>
      <c r="E61" s="5" t="s">
        <v>401</v>
      </c>
      <c r="F61" s="5">
        <v>3</v>
      </c>
      <c r="G61" s="7">
        <v>0.13</v>
      </c>
      <c r="H61" s="7">
        <v>4.446E-2</v>
      </c>
      <c r="I61" s="7">
        <f t="shared" si="4"/>
        <v>0.17446</v>
      </c>
      <c r="J61" s="7">
        <f t="shared" si="5"/>
        <v>0.34199999999999997</v>
      </c>
      <c r="M61" s="38"/>
      <c r="N61" s="38"/>
      <c r="O61" s="38"/>
      <c r="P61" s="36" t="s">
        <v>303</v>
      </c>
      <c r="Q61" s="39">
        <v>0.66599999999999993</v>
      </c>
      <c r="S61" s="38"/>
      <c r="T61" s="38"/>
      <c r="U61" s="38"/>
      <c r="V61" s="36" t="s">
        <v>281</v>
      </c>
      <c r="W61" s="39">
        <v>2</v>
      </c>
      <c r="Y61" s="38"/>
      <c r="Z61" s="38"/>
      <c r="AA61" s="38"/>
      <c r="AB61" s="36" t="s">
        <v>188</v>
      </c>
      <c r="AC61" s="39">
        <v>0.13293607486307144</v>
      </c>
      <c r="AE61" s="5">
        <v>2</v>
      </c>
      <c r="AF61" s="5">
        <v>64</v>
      </c>
      <c r="AG61" s="5" t="s">
        <v>506</v>
      </c>
      <c r="AH61" s="5" t="s">
        <v>213</v>
      </c>
      <c r="AI61" s="5">
        <f t="shared" si="22"/>
        <v>0.66599999999999993</v>
      </c>
      <c r="AJ61" s="5">
        <f t="shared" si="23"/>
        <v>2</v>
      </c>
      <c r="AK61" s="5">
        <f t="shared" si="24"/>
        <v>0.13293607486307144</v>
      </c>
      <c r="AL61" s="5">
        <f t="shared" si="25"/>
        <v>9.4000000000000347E-2</v>
      </c>
    </row>
    <row r="62" spans="1:38">
      <c r="A62" s="5">
        <v>2</v>
      </c>
      <c r="B62" s="5">
        <v>29</v>
      </c>
      <c r="C62" s="8">
        <v>38210</v>
      </c>
      <c r="D62" s="5" t="s">
        <v>382</v>
      </c>
      <c r="E62" s="5" t="s">
        <v>401</v>
      </c>
      <c r="F62" s="5">
        <v>1</v>
      </c>
      <c r="G62" s="7">
        <v>0.18</v>
      </c>
      <c r="H62" s="7">
        <v>7.9170000000000004E-2</v>
      </c>
      <c r="I62" s="7">
        <f t="shared" si="4"/>
        <v>0.25917000000000001</v>
      </c>
      <c r="J62" s="7">
        <f t="shared" si="5"/>
        <v>0.43983333333333335</v>
      </c>
      <c r="M62" s="38"/>
      <c r="N62" s="38"/>
      <c r="O62" s="38"/>
      <c r="P62" s="36" t="s">
        <v>304</v>
      </c>
      <c r="Q62" s="39">
        <v>0.15134578481508645</v>
      </c>
      <c r="S62" s="38"/>
      <c r="T62" s="38"/>
      <c r="U62" s="38"/>
      <c r="V62" s="36" t="s">
        <v>294</v>
      </c>
      <c r="W62" s="39">
        <v>2</v>
      </c>
      <c r="Y62" s="38"/>
      <c r="Z62" s="38"/>
      <c r="AA62" s="38"/>
      <c r="AB62" s="36" t="s">
        <v>195</v>
      </c>
      <c r="AC62" s="39">
        <v>4.6207427950464099E-2</v>
      </c>
      <c r="AE62" s="5">
        <v>2</v>
      </c>
      <c r="AF62" s="5">
        <v>64</v>
      </c>
      <c r="AG62" s="5" t="s">
        <v>506</v>
      </c>
      <c r="AH62" s="5" t="s">
        <v>215</v>
      </c>
      <c r="AI62" s="5">
        <f t="shared" si="22"/>
        <v>0.15134578481508645</v>
      </c>
      <c r="AJ62" s="5">
        <f t="shared" si="23"/>
        <v>2</v>
      </c>
      <c r="AK62" s="5">
        <f t="shared" si="24"/>
        <v>4.6207427950464099E-2</v>
      </c>
      <c r="AL62" s="5">
        <f t="shared" si="25"/>
        <v>3.2673585644961978E-2</v>
      </c>
    </row>
    <row r="63" spans="1:38">
      <c r="A63" s="5">
        <v>2</v>
      </c>
      <c r="B63" s="5">
        <v>29</v>
      </c>
      <c r="C63" s="8">
        <v>38210</v>
      </c>
      <c r="D63" s="5" t="s">
        <v>382</v>
      </c>
      <c r="E63" s="5" t="s">
        <v>401</v>
      </c>
      <c r="F63" s="5">
        <v>2</v>
      </c>
      <c r="G63" s="7">
        <v>0.14000000000000001</v>
      </c>
      <c r="H63" s="7">
        <v>9.2295999999999989E-2</v>
      </c>
      <c r="I63" s="7">
        <f t="shared" si="4"/>
        <v>0.232296</v>
      </c>
      <c r="J63" s="7">
        <f t="shared" si="5"/>
        <v>0.65925714285714276</v>
      </c>
      <c r="M63" s="38"/>
      <c r="N63" s="35" t="s">
        <v>3</v>
      </c>
      <c r="O63" s="40"/>
      <c r="P63" s="40"/>
      <c r="Q63" s="37">
        <v>1.8614999999999999</v>
      </c>
      <c r="S63" s="38"/>
      <c r="T63" s="35" t="s">
        <v>288</v>
      </c>
      <c r="U63" s="40"/>
      <c r="V63" s="40"/>
      <c r="W63" s="37">
        <v>14</v>
      </c>
      <c r="Y63" s="38"/>
      <c r="Z63" s="35" t="s">
        <v>520</v>
      </c>
      <c r="AA63" s="40"/>
      <c r="AB63" s="40"/>
      <c r="AC63" s="37">
        <v>1.3429134659102491</v>
      </c>
    </row>
    <row r="64" spans="1:38">
      <c r="A64" s="5">
        <v>2</v>
      </c>
      <c r="B64" s="5">
        <v>29</v>
      </c>
      <c r="C64" s="8">
        <v>38210</v>
      </c>
      <c r="D64" s="5" t="s">
        <v>382</v>
      </c>
      <c r="E64" s="5" t="s">
        <v>401</v>
      </c>
      <c r="F64" s="5">
        <v>3</v>
      </c>
      <c r="G64" s="7">
        <v>0.26</v>
      </c>
      <c r="H64" s="7">
        <v>0.15589756097560975</v>
      </c>
      <c r="I64" s="7">
        <f t="shared" si="4"/>
        <v>0.41589756097560976</v>
      </c>
      <c r="J64" s="7">
        <f t="shared" si="5"/>
        <v>0.59960600375234518</v>
      </c>
      <c r="M64" s="38"/>
      <c r="N64" s="35" t="s">
        <v>272</v>
      </c>
      <c r="O64" s="40"/>
      <c r="P64" s="40"/>
      <c r="Q64" s="37">
        <v>0.40385714285714286</v>
      </c>
      <c r="S64" s="38"/>
      <c r="T64" s="35" t="s">
        <v>289</v>
      </c>
      <c r="U64" s="40"/>
      <c r="V64" s="40"/>
      <c r="W64" s="37">
        <v>14</v>
      </c>
      <c r="Y64" s="38"/>
      <c r="Z64" s="35" t="s">
        <v>192</v>
      </c>
      <c r="AA64" s="40"/>
      <c r="AB64" s="40"/>
      <c r="AC64" s="37">
        <v>0.2001956186191039</v>
      </c>
    </row>
    <row r="65" spans="1:38">
      <c r="A65" s="5">
        <v>2</v>
      </c>
      <c r="B65" s="5">
        <v>64</v>
      </c>
      <c r="C65" s="8">
        <v>38245</v>
      </c>
      <c r="D65" s="5" t="s">
        <v>545</v>
      </c>
      <c r="E65" s="5" t="s">
        <v>401</v>
      </c>
      <c r="F65" s="5">
        <v>4</v>
      </c>
      <c r="G65" s="7">
        <v>0.40200000000000002</v>
      </c>
      <c r="H65" s="7">
        <v>0.16400000000000001</v>
      </c>
      <c r="I65" s="7">
        <v>0.56600000000000006</v>
      </c>
      <c r="J65" s="7">
        <v>0.4079601990049751</v>
      </c>
      <c r="M65" s="38"/>
      <c r="N65" s="35" t="s">
        <v>509</v>
      </c>
      <c r="O65" s="40"/>
      <c r="P65" s="40"/>
      <c r="Q65" s="37">
        <v>0.25849937891697988</v>
      </c>
      <c r="S65" s="38"/>
      <c r="T65" s="35" t="s">
        <v>298</v>
      </c>
      <c r="U65" s="40"/>
      <c r="V65" s="40"/>
      <c r="W65" s="37">
        <v>14</v>
      </c>
      <c r="Y65" s="38"/>
      <c r="Z65" s="35" t="s">
        <v>199</v>
      </c>
      <c r="AA65" s="40"/>
      <c r="AB65" s="40"/>
      <c r="AC65" s="37">
        <v>8.3633398056524616E-2</v>
      </c>
    </row>
    <row r="66" spans="1:38">
      <c r="A66" s="5">
        <v>2</v>
      </c>
      <c r="B66" s="5">
        <v>64</v>
      </c>
      <c r="C66" s="8">
        <v>38245</v>
      </c>
      <c r="D66" s="5" t="s">
        <v>550</v>
      </c>
      <c r="E66" s="5" t="s">
        <v>401</v>
      </c>
      <c r="F66" s="5">
        <v>5</v>
      </c>
      <c r="G66" s="7">
        <v>0.58099999999999996</v>
      </c>
      <c r="H66" s="7">
        <v>0.189</v>
      </c>
      <c r="I66" s="7">
        <v>0.77</v>
      </c>
      <c r="J66" s="7">
        <v>0.32530120481927716</v>
      </c>
      <c r="M66" s="38"/>
      <c r="N66" s="35">
        <v>101</v>
      </c>
      <c r="O66" s="35" t="s">
        <v>228</v>
      </c>
      <c r="P66" s="35" t="s">
        <v>302</v>
      </c>
      <c r="Q66" s="37">
        <v>4.9866666666666672</v>
      </c>
      <c r="S66" s="38"/>
      <c r="T66" s="35">
        <v>101</v>
      </c>
      <c r="U66" s="35" t="s">
        <v>228</v>
      </c>
      <c r="V66" s="35" t="s">
        <v>279</v>
      </c>
      <c r="W66" s="37">
        <v>3</v>
      </c>
      <c r="Y66" s="38"/>
      <c r="Z66" s="35">
        <v>101</v>
      </c>
      <c r="AA66" s="35" t="s">
        <v>228</v>
      </c>
      <c r="AB66" s="35" t="s">
        <v>516</v>
      </c>
      <c r="AC66" s="37">
        <v>8.962886439830646E-2</v>
      </c>
      <c r="AE66" s="5">
        <v>2</v>
      </c>
      <c r="AF66" s="5">
        <v>101</v>
      </c>
      <c r="AG66" s="5" t="s">
        <v>459</v>
      </c>
      <c r="AH66" s="5" t="s">
        <v>211</v>
      </c>
      <c r="AI66" s="5">
        <f>Q66</f>
        <v>4.9866666666666672</v>
      </c>
      <c r="AJ66" s="5">
        <f>W66</f>
        <v>3</v>
      </c>
      <c r="AK66" s="5">
        <f>AC66</f>
        <v>8.962886439830646E-2</v>
      </c>
      <c r="AL66" s="5">
        <f>AK66/SQRT(AJ66)</f>
        <v>5.1747248987522705E-2</v>
      </c>
    </row>
    <row r="67" spans="1:38">
      <c r="A67" s="5">
        <v>2</v>
      </c>
      <c r="B67" s="5">
        <v>64</v>
      </c>
      <c r="C67" s="8">
        <v>38245</v>
      </c>
      <c r="D67" s="5" t="s">
        <v>380</v>
      </c>
      <c r="E67" s="5" t="s">
        <v>401</v>
      </c>
      <c r="F67" s="5">
        <v>6</v>
      </c>
      <c r="G67" s="7">
        <v>0.80900000000000005</v>
      </c>
      <c r="H67" s="7">
        <v>0.26700000000000002</v>
      </c>
      <c r="I67" s="7">
        <v>1.0760000000000001</v>
      </c>
      <c r="J67" s="7">
        <v>0.33003708281829419</v>
      </c>
      <c r="M67" s="38"/>
      <c r="N67" s="38"/>
      <c r="O67" s="38"/>
      <c r="P67" s="36" t="s">
        <v>303</v>
      </c>
      <c r="Q67" s="39">
        <v>1.3533333333333335</v>
      </c>
      <c r="S67" s="38"/>
      <c r="T67" s="38"/>
      <c r="U67" s="38"/>
      <c r="V67" s="36" t="s">
        <v>281</v>
      </c>
      <c r="W67" s="39">
        <v>3</v>
      </c>
      <c r="Y67" s="38"/>
      <c r="Z67" s="38"/>
      <c r="AA67" s="38"/>
      <c r="AB67" s="36" t="s">
        <v>188</v>
      </c>
      <c r="AC67" s="39">
        <v>0.35641735835019722</v>
      </c>
      <c r="AE67" s="5">
        <v>2</v>
      </c>
      <c r="AF67" s="5">
        <v>101</v>
      </c>
      <c r="AG67" s="5" t="s">
        <v>459</v>
      </c>
      <c r="AH67" s="5" t="s">
        <v>213</v>
      </c>
      <c r="AI67" s="5">
        <f t="shared" ref="AI67:AI74" si="26">Q67</f>
        <v>1.3533333333333335</v>
      </c>
      <c r="AJ67" s="5">
        <f t="shared" ref="AJ67:AJ74" si="27">W67</f>
        <v>3</v>
      </c>
      <c r="AK67" s="5">
        <f t="shared" ref="AK67:AK74" si="28">AC67</f>
        <v>0.35641735835019722</v>
      </c>
      <c r="AL67" s="5">
        <f t="shared" ref="AL67:AL74" si="29">AK67/SQRT(AJ67)</f>
        <v>0.20577765778734169</v>
      </c>
    </row>
    <row r="68" spans="1:38">
      <c r="A68" s="5">
        <v>2</v>
      </c>
      <c r="B68" s="5">
        <v>64</v>
      </c>
      <c r="C68" s="8">
        <v>38245</v>
      </c>
      <c r="D68" s="5" t="s">
        <v>381</v>
      </c>
      <c r="E68" s="5" t="s">
        <v>401</v>
      </c>
      <c r="F68" s="5">
        <v>4</v>
      </c>
      <c r="G68" s="7">
        <v>1.67</v>
      </c>
      <c r="H68" s="7">
        <v>0.51500000000000001</v>
      </c>
      <c r="I68" s="7">
        <v>2.1850000000000001</v>
      </c>
      <c r="J68" s="7">
        <v>0.30838323353293418</v>
      </c>
      <c r="M68" s="38"/>
      <c r="N68" s="38"/>
      <c r="O68" s="38"/>
      <c r="P68" s="36" t="s">
        <v>304</v>
      </c>
      <c r="Q68" s="39">
        <v>0.27170801353396568</v>
      </c>
      <c r="S68" s="38"/>
      <c r="T68" s="38"/>
      <c r="U68" s="38"/>
      <c r="V68" s="36" t="s">
        <v>294</v>
      </c>
      <c r="W68" s="39">
        <v>3</v>
      </c>
      <c r="Y68" s="38"/>
      <c r="Z68" s="38"/>
      <c r="AA68" s="38"/>
      <c r="AB68" s="36" t="s">
        <v>195</v>
      </c>
      <c r="AC68" s="39">
        <v>7.3754240338128677E-2</v>
      </c>
      <c r="AE68" s="5">
        <v>2</v>
      </c>
      <c r="AF68" s="5">
        <v>101</v>
      </c>
      <c r="AG68" s="5" t="s">
        <v>459</v>
      </c>
      <c r="AH68" s="5" t="s">
        <v>215</v>
      </c>
      <c r="AI68" s="5">
        <f t="shared" si="26"/>
        <v>0.27170801353396568</v>
      </c>
      <c r="AJ68" s="5">
        <f t="shared" si="27"/>
        <v>3</v>
      </c>
      <c r="AK68" s="5">
        <f t="shared" si="28"/>
        <v>7.3754240338128677E-2</v>
      </c>
      <c r="AL68" s="5">
        <f t="shared" si="29"/>
        <v>4.2582030513094948E-2</v>
      </c>
    </row>
    <row r="69" spans="1:38">
      <c r="A69" s="5">
        <v>2</v>
      </c>
      <c r="B69" s="5">
        <v>64</v>
      </c>
      <c r="C69" s="8">
        <v>38245</v>
      </c>
      <c r="D69" s="5" t="s">
        <v>381</v>
      </c>
      <c r="E69" s="5" t="s">
        <v>401</v>
      </c>
      <c r="F69" s="5">
        <v>5</v>
      </c>
      <c r="G69" s="7">
        <v>1.39</v>
      </c>
      <c r="H69" s="7">
        <v>0.33800000000000002</v>
      </c>
      <c r="I69" s="7">
        <v>1.728</v>
      </c>
      <c r="J69" s="7">
        <v>0.2431654676258993</v>
      </c>
      <c r="M69" s="38"/>
      <c r="N69" s="38"/>
      <c r="O69" s="35" t="s">
        <v>229</v>
      </c>
      <c r="P69" s="35" t="s">
        <v>302</v>
      </c>
      <c r="Q69" s="37">
        <v>4.9333333333333336</v>
      </c>
      <c r="S69" s="38"/>
      <c r="T69" s="38"/>
      <c r="U69" s="35" t="s">
        <v>229</v>
      </c>
      <c r="V69" s="35" t="s">
        <v>279</v>
      </c>
      <c r="W69" s="37">
        <v>3</v>
      </c>
      <c r="Y69" s="38"/>
      <c r="Z69" s="38"/>
      <c r="AA69" s="35" t="s">
        <v>229</v>
      </c>
      <c r="AB69" s="35" t="s">
        <v>516</v>
      </c>
      <c r="AC69" s="37">
        <v>0.25579940057265815</v>
      </c>
      <c r="AE69" s="5">
        <v>2</v>
      </c>
      <c r="AF69" s="5">
        <v>101</v>
      </c>
      <c r="AG69" s="5" t="s">
        <v>457</v>
      </c>
      <c r="AH69" s="5" t="s">
        <v>211</v>
      </c>
      <c r="AI69" s="5">
        <f t="shared" si="26"/>
        <v>4.9333333333333336</v>
      </c>
      <c r="AJ69" s="5">
        <f t="shared" si="27"/>
        <v>3</v>
      </c>
      <c r="AK69" s="5">
        <f t="shared" si="28"/>
        <v>0.25579940057265815</v>
      </c>
      <c r="AL69" s="5">
        <f t="shared" si="29"/>
        <v>0.1476858527791691</v>
      </c>
    </row>
    <row r="70" spans="1:38">
      <c r="A70" s="5">
        <v>2</v>
      </c>
      <c r="B70" s="5">
        <v>64</v>
      </c>
      <c r="C70" s="8">
        <v>38245</v>
      </c>
      <c r="D70" s="5" t="s">
        <v>551</v>
      </c>
      <c r="E70" s="5" t="s">
        <v>401</v>
      </c>
      <c r="F70" s="5">
        <v>6</v>
      </c>
      <c r="G70" s="7">
        <v>1.82</v>
      </c>
      <c r="H70" s="7">
        <v>0.39200000000000002</v>
      </c>
      <c r="I70" s="7">
        <v>2.2120000000000002</v>
      </c>
      <c r="J70" s="7">
        <v>0.2153846153846154</v>
      </c>
      <c r="M70" s="38"/>
      <c r="N70" s="38"/>
      <c r="O70" s="38"/>
      <c r="P70" s="36" t="s">
        <v>303</v>
      </c>
      <c r="Q70" s="39">
        <v>1.1666666666666667</v>
      </c>
      <c r="S70" s="38"/>
      <c r="T70" s="38"/>
      <c r="U70" s="38"/>
      <c r="V70" s="36" t="s">
        <v>281</v>
      </c>
      <c r="W70" s="39">
        <v>3</v>
      </c>
      <c r="Y70" s="38"/>
      <c r="Z70" s="38"/>
      <c r="AA70" s="38"/>
      <c r="AB70" s="36" t="s">
        <v>188</v>
      </c>
      <c r="AC70" s="39">
        <v>0.14189197769195175</v>
      </c>
      <c r="AE70" s="5">
        <v>2</v>
      </c>
      <c r="AF70" s="5">
        <v>101</v>
      </c>
      <c r="AG70" s="5" t="s">
        <v>457</v>
      </c>
      <c r="AH70" s="5" t="s">
        <v>213</v>
      </c>
      <c r="AI70" s="5">
        <f t="shared" si="26"/>
        <v>1.1666666666666667</v>
      </c>
      <c r="AJ70" s="5">
        <f t="shared" si="27"/>
        <v>3</v>
      </c>
      <c r="AK70" s="5">
        <f t="shared" si="28"/>
        <v>0.14189197769195175</v>
      </c>
      <c r="AL70" s="5">
        <f t="shared" si="29"/>
        <v>8.192137151629672E-2</v>
      </c>
    </row>
    <row r="71" spans="1:38">
      <c r="A71" s="5">
        <v>2</v>
      </c>
      <c r="B71" s="5">
        <v>64</v>
      </c>
      <c r="C71" s="8">
        <v>38245</v>
      </c>
      <c r="D71" s="5" t="s">
        <v>552</v>
      </c>
      <c r="E71" s="5" t="s">
        <v>401</v>
      </c>
      <c r="F71" s="5">
        <v>4</v>
      </c>
      <c r="G71" s="7">
        <v>0.58899999999999997</v>
      </c>
      <c r="H71" s="7">
        <v>0.16</v>
      </c>
      <c r="I71" s="7">
        <v>0.749</v>
      </c>
      <c r="J71" s="7">
        <v>0.27164685908319186</v>
      </c>
      <c r="M71" s="38"/>
      <c r="N71" s="38"/>
      <c r="O71" s="38"/>
      <c r="P71" s="36" t="s">
        <v>304</v>
      </c>
      <c r="Q71" s="39">
        <v>0.23592459358942622</v>
      </c>
      <c r="S71" s="38"/>
      <c r="T71" s="38"/>
      <c r="U71" s="38"/>
      <c r="V71" s="36" t="s">
        <v>294</v>
      </c>
      <c r="W71" s="39">
        <v>3</v>
      </c>
      <c r="Y71" s="38"/>
      <c r="Z71" s="38"/>
      <c r="AA71" s="38"/>
      <c r="AB71" s="36" t="s">
        <v>195</v>
      </c>
      <c r="AC71" s="39">
        <v>1.6373370764758588E-2</v>
      </c>
      <c r="AE71" s="5">
        <v>2</v>
      </c>
      <c r="AF71" s="5">
        <v>101</v>
      </c>
      <c r="AG71" s="5" t="s">
        <v>457</v>
      </c>
      <c r="AH71" s="5" t="s">
        <v>215</v>
      </c>
      <c r="AI71" s="5">
        <f t="shared" si="26"/>
        <v>0.23592459358942622</v>
      </c>
      <c r="AJ71" s="5">
        <f t="shared" si="27"/>
        <v>3</v>
      </c>
      <c r="AK71" s="5">
        <f t="shared" si="28"/>
        <v>1.6373370764758588E-2</v>
      </c>
      <c r="AL71" s="5">
        <f t="shared" si="29"/>
        <v>9.4531700185749197E-3</v>
      </c>
    </row>
    <row r="72" spans="1:38">
      <c r="A72" s="5">
        <v>2</v>
      </c>
      <c r="B72" s="5">
        <v>64</v>
      </c>
      <c r="C72" s="8">
        <v>38245</v>
      </c>
      <c r="D72" s="5" t="s">
        <v>384</v>
      </c>
      <c r="E72" s="5" t="s">
        <v>401</v>
      </c>
      <c r="F72" s="5">
        <v>5</v>
      </c>
      <c r="G72" s="7">
        <v>1.02</v>
      </c>
      <c r="H72" s="7">
        <v>0.19900000000000001</v>
      </c>
      <c r="I72" s="7">
        <v>1.2190000000000001</v>
      </c>
      <c r="J72" s="7">
        <v>0.19509803921568628</v>
      </c>
      <c r="M72" s="38"/>
      <c r="N72" s="38"/>
      <c r="O72" s="35" t="s">
        <v>82</v>
      </c>
      <c r="P72" s="35" t="s">
        <v>302</v>
      </c>
      <c r="Q72" s="37">
        <v>5.5633333333333335</v>
      </c>
      <c r="S72" s="38"/>
      <c r="T72" s="38"/>
      <c r="U72" s="35" t="s">
        <v>82</v>
      </c>
      <c r="V72" s="35" t="s">
        <v>279</v>
      </c>
      <c r="W72" s="37">
        <v>3</v>
      </c>
      <c r="Y72" s="38"/>
      <c r="Z72" s="38"/>
      <c r="AA72" s="35" t="s">
        <v>82</v>
      </c>
      <c r="AB72" s="35" t="s">
        <v>516</v>
      </c>
      <c r="AC72" s="37">
        <v>0.38109491381194932</v>
      </c>
      <c r="AE72" s="5">
        <v>2</v>
      </c>
      <c r="AF72" s="5">
        <v>101</v>
      </c>
      <c r="AG72" s="5" t="s">
        <v>632</v>
      </c>
      <c r="AH72" s="5" t="s">
        <v>211</v>
      </c>
      <c r="AI72" s="5">
        <f t="shared" si="26"/>
        <v>5.5633333333333335</v>
      </c>
      <c r="AJ72" s="5">
        <f t="shared" si="27"/>
        <v>3</v>
      </c>
      <c r="AK72" s="5">
        <f t="shared" si="28"/>
        <v>0.38109491381194932</v>
      </c>
      <c r="AL72" s="5">
        <f t="shared" si="29"/>
        <v>0.22002525107612619</v>
      </c>
    </row>
    <row r="73" spans="1:38">
      <c r="A73" s="5">
        <v>2</v>
      </c>
      <c r="B73" s="5">
        <v>64</v>
      </c>
      <c r="C73" s="8">
        <v>38245</v>
      </c>
      <c r="D73" s="5" t="s">
        <v>553</v>
      </c>
      <c r="E73" s="5" t="s">
        <v>401</v>
      </c>
      <c r="F73" s="5">
        <v>6</v>
      </c>
      <c r="G73" s="7">
        <v>1.21</v>
      </c>
      <c r="H73" s="7">
        <v>0.437</v>
      </c>
      <c r="I73" s="7">
        <v>1.647</v>
      </c>
      <c r="J73" s="7">
        <v>0.36115702479338846</v>
      </c>
      <c r="M73" s="38"/>
      <c r="N73" s="38"/>
      <c r="O73" s="38"/>
      <c r="P73" s="36" t="s">
        <v>303</v>
      </c>
      <c r="Q73" s="39">
        <v>1.3133333333333332</v>
      </c>
      <c r="S73" s="38"/>
      <c r="T73" s="38"/>
      <c r="U73" s="38"/>
      <c r="V73" s="36" t="s">
        <v>281</v>
      </c>
      <c r="W73" s="39">
        <v>3</v>
      </c>
      <c r="Y73" s="38"/>
      <c r="Z73" s="38"/>
      <c r="AA73" s="38"/>
      <c r="AB73" s="36" t="s">
        <v>188</v>
      </c>
      <c r="AC73" s="39">
        <v>0.17502380790433678</v>
      </c>
      <c r="AE73" s="5">
        <v>2</v>
      </c>
      <c r="AF73" s="5">
        <v>101</v>
      </c>
      <c r="AG73" s="5" t="s">
        <v>632</v>
      </c>
      <c r="AH73" s="5" t="s">
        <v>213</v>
      </c>
      <c r="AI73" s="5">
        <f t="shared" si="26"/>
        <v>1.3133333333333332</v>
      </c>
      <c r="AJ73" s="5">
        <f t="shared" si="27"/>
        <v>3</v>
      </c>
      <c r="AK73" s="5">
        <f t="shared" si="28"/>
        <v>0.17502380790433678</v>
      </c>
      <c r="AL73" s="5">
        <f t="shared" si="29"/>
        <v>0.10105004260816219</v>
      </c>
    </row>
    <row r="74" spans="1:38">
      <c r="A74" s="5">
        <v>2</v>
      </c>
      <c r="B74" s="5">
        <v>64</v>
      </c>
      <c r="C74" s="8">
        <v>38245</v>
      </c>
      <c r="D74" s="5" t="s">
        <v>554</v>
      </c>
      <c r="E74" s="5" t="s">
        <v>401</v>
      </c>
      <c r="F74" s="5">
        <v>4</v>
      </c>
      <c r="G74" s="7">
        <v>2.4</v>
      </c>
      <c r="H74" s="7">
        <v>0.72099999999999997</v>
      </c>
      <c r="I74" s="7">
        <v>3.121</v>
      </c>
      <c r="J74" s="7">
        <v>0.30041666666666667</v>
      </c>
      <c r="M74" s="38"/>
      <c r="N74" s="38"/>
      <c r="O74" s="38"/>
      <c r="P74" s="36" t="s">
        <v>304</v>
      </c>
      <c r="Q74" s="39">
        <v>0.23754588868215576</v>
      </c>
      <c r="S74" s="38"/>
      <c r="T74" s="38"/>
      <c r="U74" s="38"/>
      <c r="V74" s="36" t="s">
        <v>294</v>
      </c>
      <c r="W74" s="39">
        <v>3</v>
      </c>
      <c r="Y74" s="38"/>
      <c r="Z74" s="38"/>
      <c r="AA74" s="38"/>
      <c r="AB74" s="36" t="s">
        <v>195</v>
      </c>
      <c r="AC74" s="39">
        <v>4.1017560747288302E-2</v>
      </c>
      <c r="AE74" s="5">
        <v>2</v>
      </c>
      <c r="AF74" s="5">
        <v>101</v>
      </c>
      <c r="AG74" s="5" t="s">
        <v>632</v>
      </c>
      <c r="AH74" s="5" t="s">
        <v>215</v>
      </c>
      <c r="AI74" s="5">
        <f t="shared" si="26"/>
        <v>0.23754588868215576</v>
      </c>
      <c r="AJ74" s="5">
        <f t="shared" si="27"/>
        <v>3</v>
      </c>
      <c r="AK74" s="5">
        <f t="shared" si="28"/>
        <v>4.1017560747288302E-2</v>
      </c>
      <c r="AL74" s="5">
        <f t="shared" si="29"/>
        <v>2.368149973894873E-2</v>
      </c>
    </row>
    <row r="75" spans="1:38">
      <c r="A75" s="5">
        <v>2</v>
      </c>
      <c r="B75" s="5">
        <v>64</v>
      </c>
      <c r="C75" s="8">
        <v>38245</v>
      </c>
      <c r="D75" s="5" t="s">
        <v>555</v>
      </c>
      <c r="E75" s="5" t="s">
        <v>401</v>
      </c>
      <c r="F75" s="5">
        <v>5</v>
      </c>
      <c r="G75" s="7">
        <v>2.2599999999999998</v>
      </c>
      <c r="H75" s="7">
        <v>0.38400000000000001</v>
      </c>
      <c r="I75" s="7">
        <v>2.6439999999999997</v>
      </c>
      <c r="J75" s="7">
        <v>0.16991150442477879</v>
      </c>
      <c r="M75" s="38"/>
      <c r="N75" s="38"/>
      <c r="O75" s="35" t="s">
        <v>83</v>
      </c>
      <c r="P75" s="35" t="s">
        <v>302</v>
      </c>
      <c r="Q75" s="37">
        <v>11.183333333333332</v>
      </c>
      <c r="S75" s="38"/>
      <c r="T75" s="38"/>
      <c r="U75" s="35" t="s">
        <v>83</v>
      </c>
      <c r="V75" s="35" t="s">
        <v>279</v>
      </c>
      <c r="W75" s="37">
        <v>3</v>
      </c>
      <c r="Y75" s="38"/>
      <c r="Z75" s="38"/>
      <c r="AA75" s="35" t="s">
        <v>83</v>
      </c>
      <c r="AB75" s="35" t="s">
        <v>516</v>
      </c>
      <c r="AC75" s="37">
        <v>0.83482533103240364</v>
      </c>
      <c r="AE75" s="5">
        <v>2</v>
      </c>
      <c r="AF75" s="5">
        <v>101</v>
      </c>
      <c r="AG75" s="5" t="s">
        <v>633</v>
      </c>
      <c r="AH75" s="5" t="s">
        <v>211</v>
      </c>
      <c r="AI75" s="5">
        <f>Q75</f>
        <v>11.183333333333332</v>
      </c>
      <c r="AJ75" s="5">
        <f>W75</f>
        <v>3</v>
      </c>
      <c r="AK75" s="5">
        <f>AC75</f>
        <v>0.83482533103240364</v>
      </c>
      <c r="AL75" s="5">
        <f>AK75/SQRT(AJ75)</f>
        <v>0.48198662959787669</v>
      </c>
    </row>
    <row r="76" spans="1:38">
      <c r="A76" s="5">
        <v>2</v>
      </c>
      <c r="B76" s="5">
        <v>64</v>
      </c>
      <c r="C76" s="8">
        <v>38245</v>
      </c>
      <c r="D76" s="5" t="s">
        <v>588</v>
      </c>
      <c r="E76" s="5" t="s">
        <v>401</v>
      </c>
      <c r="F76" s="5">
        <v>6</v>
      </c>
      <c r="G76" s="7">
        <v>2.96</v>
      </c>
      <c r="H76" s="7">
        <v>0.55600000000000005</v>
      </c>
      <c r="I76" s="7">
        <v>3.516</v>
      </c>
      <c r="J76" s="7">
        <v>0.18783783783783786</v>
      </c>
      <c r="M76" s="38"/>
      <c r="N76" s="38"/>
      <c r="O76" s="38"/>
      <c r="P76" s="36" t="s">
        <v>303</v>
      </c>
      <c r="Q76" s="39">
        <v>2.35</v>
      </c>
      <c r="S76" s="38"/>
      <c r="T76" s="38"/>
      <c r="U76" s="38"/>
      <c r="V76" s="36" t="s">
        <v>281</v>
      </c>
      <c r="W76" s="39">
        <v>3</v>
      </c>
      <c r="Y76" s="38"/>
      <c r="Z76" s="38"/>
      <c r="AA76" s="38"/>
      <c r="AB76" s="36" t="s">
        <v>188</v>
      </c>
      <c r="AC76" s="39">
        <v>0.9000555538409839</v>
      </c>
      <c r="AE76" s="5">
        <v>2</v>
      </c>
      <c r="AF76" s="5">
        <v>101</v>
      </c>
      <c r="AG76" s="5" t="s">
        <v>633</v>
      </c>
      <c r="AH76" s="5" t="s">
        <v>213</v>
      </c>
      <c r="AI76" s="5">
        <f t="shared" ref="AI76:AI80" si="30">Q76</f>
        <v>2.35</v>
      </c>
      <c r="AJ76" s="5">
        <f t="shared" ref="AJ76:AJ80" si="31">W76</f>
        <v>3</v>
      </c>
      <c r="AK76" s="5">
        <f t="shared" ref="AK76:AK80" si="32">AC76</f>
        <v>0.9000555538409839</v>
      </c>
      <c r="AL76" s="5">
        <f t="shared" ref="AL76:AL80" si="33">AK76/SQRT(AJ76)</f>
        <v>0.51964731629570982</v>
      </c>
    </row>
    <row r="77" spans="1:38">
      <c r="A77" s="5">
        <v>2</v>
      </c>
      <c r="B77" s="5">
        <v>64</v>
      </c>
      <c r="C77" s="8">
        <v>38245</v>
      </c>
      <c r="D77" s="5" t="s">
        <v>383</v>
      </c>
      <c r="E77" s="5" t="s">
        <v>401</v>
      </c>
      <c r="F77" s="5">
        <v>4</v>
      </c>
      <c r="G77" s="7">
        <v>4.13</v>
      </c>
      <c r="H77" s="7">
        <v>0.76</v>
      </c>
      <c r="I77" s="7">
        <v>4.8899999999999997</v>
      </c>
      <c r="J77" s="7">
        <v>0.18401937046004843</v>
      </c>
      <c r="M77" s="38"/>
      <c r="N77" s="38"/>
      <c r="O77" s="38"/>
      <c r="P77" s="36" t="s">
        <v>304</v>
      </c>
      <c r="Q77" s="39">
        <v>0.20859386659505788</v>
      </c>
      <c r="S77" s="38"/>
      <c r="T77" s="38"/>
      <c r="U77" s="38"/>
      <c r="V77" s="36" t="s">
        <v>294</v>
      </c>
      <c r="W77" s="39">
        <v>3</v>
      </c>
      <c r="Y77" s="38"/>
      <c r="Z77" s="38"/>
      <c r="AA77" s="38"/>
      <c r="AB77" s="36" t="s">
        <v>195</v>
      </c>
      <c r="AC77" s="39">
        <v>7.1401332282533439E-2</v>
      </c>
      <c r="AE77" s="5">
        <v>2</v>
      </c>
      <c r="AF77" s="5">
        <v>101</v>
      </c>
      <c r="AG77" s="5" t="s">
        <v>633</v>
      </c>
      <c r="AH77" s="5" t="s">
        <v>215</v>
      </c>
      <c r="AI77" s="5">
        <f t="shared" si="30"/>
        <v>0.20859386659505788</v>
      </c>
      <c r="AJ77" s="5">
        <f t="shared" si="31"/>
        <v>3</v>
      </c>
      <c r="AK77" s="5">
        <f t="shared" si="32"/>
        <v>7.1401332282533439E-2</v>
      </c>
      <c r="AL77" s="5">
        <f t="shared" si="33"/>
        <v>4.1223578413818601E-2</v>
      </c>
    </row>
    <row r="78" spans="1:38" s="6" customFormat="1">
      <c r="A78" s="6">
        <v>2</v>
      </c>
      <c r="B78" s="6">
        <v>64</v>
      </c>
      <c r="C78" s="13">
        <v>38245</v>
      </c>
      <c r="D78" s="6" t="s">
        <v>507</v>
      </c>
      <c r="E78" s="6" t="s">
        <v>233</v>
      </c>
      <c r="F78" s="6">
        <v>5</v>
      </c>
      <c r="G78" s="47"/>
      <c r="H78" s="47"/>
      <c r="I78" s="47"/>
      <c r="J78" s="47"/>
      <c r="K78" s="6" t="s">
        <v>277</v>
      </c>
      <c r="L78" s="5"/>
      <c r="M78" s="38"/>
      <c r="N78" s="38"/>
      <c r="O78" s="35" t="s">
        <v>230</v>
      </c>
      <c r="P78" s="35" t="s">
        <v>302</v>
      </c>
      <c r="Q78" s="37">
        <v>9.3766666666666669</v>
      </c>
      <c r="R78" s="5"/>
      <c r="S78" s="38"/>
      <c r="T78" s="38"/>
      <c r="U78" s="35" t="s">
        <v>230</v>
      </c>
      <c r="V78" s="35" t="s">
        <v>279</v>
      </c>
      <c r="W78" s="37">
        <v>3</v>
      </c>
      <c r="X78" s="5"/>
      <c r="Y78" s="38"/>
      <c r="Z78" s="38"/>
      <c r="AA78" s="35" t="s">
        <v>230</v>
      </c>
      <c r="AB78" s="35" t="s">
        <v>516</v>
      </c>
      <c r="AC78" s="37">
        <v>0.82245567256438534</v>
      </c>
      <c r="AE78" s="5">
        <v>2</v>
      </c>
      <c r="AF78" s="5">
        <v>101</v>
      </c>
      <c r="AG78" s="5" t="s">
        <v>506</v>
      </c>
      <c r="AH78" s="5" t="s">
        <v>211</v>
      </c>
      <c r="AI78" s="5">
        <f t="shared" si="30"/>
        <v>9.3766666666666669</v>
      </c>
      <c r="AJ78" s="5">
        <f t="shared" si="31"/>
        <v>3</v>
      </c>
      <c r="AK78" s="5">
        <f t="shared" si="32"/>
        <v>0.82245567256438534</v>
      </c>
      <c r="AL78" s="5">
        <f t="shared" si="33"/>
        <v>0.47484500395158263</v>
      </c>
    </row>
    <row r="79" spans="1:38">
      <c r="A79" s="5">
        <v>2</v>
      </c>
      <c r="B79" s="5">
        <v>64</v>
      </c>
      <c r="C79" s="8">
        <v>38245</v>
      </c>
      <c r="D79" s="5" t="s">
        <v>383</v>
      </c>
      <c r="E79" s="5" t="s">
        <v>401</v>
      </c>
      <c r="F79" s="5">
        <v>6</v>
      </c>
      <c r="G79" s="7">
        <v>4.82</v>
      </c>
      <c r="H79" s="7">
        <v>0.57199999999999995</v>
      </c>
      <c r="I79" s="7">
        <v>5.3920000000000003</v>
      </c>
      <c r="J79" s="7">
        <v>0.11867219917012446</v>
      </c>
      <c r="L79" s="6"/>
      <c r="M79" s="38"/>
      <c r="N79" s="38"/>
      <c r="O79" s="38"/>
      <c r="P79" s="36" t="s">
        <v>303</v>
      </c>
      <c r="Q79" s="39">
        <v>1.43</v>
      </c>
      <c r="R79" s="6"/>
      <c r="S79" s="38"/>
      <c r="T79" s="38"/>
      <c r="U79" s="38"/>
      <c r="V79" s="36" t="s">
        <v>281</v>
      </c>
      <c r="W79" s="39">
        <v>3</v>
      </c>
      <c r="X79" s="6"/>
      <c r="Y79" s="38"/>
      <c r="Z79" s="38"/>
      <c r="AA79" s="38"/>
      <c r="AB79" s="36" t="s">
        <v>188</v>
      </c>
      <c r="AC79" s="39">
        <v>0.35510561809129421</v>
      </c>
      <c r="AE79" s="5">
        <v>2</v>
      </c>
      <c r="AF79" s="5">
        <v>101</v>
      </c>
      <c r="AG79" s="5" t="s">
        <v>506</v>
      </c>
      <c r="AH79" s="5" t="s">
        <v>213</v>
      </c>
      <c r="AI79" s="5">
        <f t="shared" si="30"/>
        <v>1.43</v>
      </c>
      <c r="AJ79" s="5">
        <f t="shared" si="31"/>
        <v>3</v>
      </c>
      <c r="AK79" s="5">
        <f t="shared" si="32"/>
        <v>0.35510561809129421</v>
      </c>
      <c r="AL79" s="5">
        <f t="shared" si="33"/>
        <v>0.20502032419575716</v>
      </c>
    </row>
    <row r="80" spans="1:38">
      <c r="A80" s="5">
        <v>2</v>
      </c>
      <c r="B80" s="5">
        <v>101</v>
      </c>
      <c r="C80" s="8">
        <v>38282</v>
      </c>
      <c r="D80" s="5" t="s">
        <v>380</v>
      </c>
      <c r="E80" s="5" t="s">
        <v>401</v>
      </c>
      <c r="F80" s="5">
        <v>7</v>
      </c>
      <c r="G80" s="7">
        <v>5.09</v>
      </c>
      <c r="H80" s="7">
        <v>1.25</v>
      </c>
      <c r="I80" s="7">
        <v>6.34</v>
      </c>
      <c r="J80" s="7">
        <v>0.24557956777996071</v>
      </c>
      <c r="M80" s="38"/>
      <c r="N80" s="38"/>
      <c r="O80" s="38"/>
      <c r="P80" s="36" t="s">
        <v>304</v>
      </c>
      <c r="Q80" s="39">
        <v>0.15160914159772629</v>
      </c>
      <c r="S80" s="38"/>
      <c r="T80" s="38"/>
      <c r="U80" s="38"/>
      <c r="V80" s="36" t="s">
        <v>294</v>
      </c>
      <c r="W80" s="39">
        <v>3</v>
      </c>
      <c r="Y80" s="38"/>
      <c r="Z80" s="38"/>
      <c r="AA80" s="38"/>
      <c r="AB80" s="36" t="s">
        <v>195</v>
      </c>
      <c r="AC80" s="39">
        <v>2.9994325175686457E-2</v>
      </c>
      <c r="AE80" s="5">
        <v>2</v>
      </c>
      <c r="AF80" s="5">
        <v>101</v>
      </c>
      <c r="AG80" s="5" t="s">
        <v>506</v>
      </c>
      <c r="AH80" s="5" t="s">
        <v>215</v>
      </c>
      <c r="AI80" s="5">
        <f t="shared" si="30"/>
        <v>0.15160914159772629</v>
      </c>
      <c r="AJ80" s="5">
        <f t="shared" si="31"/>
        <v>3</v>
      </c>
      <c r="AK80" s="5">
        <f t="shared" si="32"/>
        <v>2.9994325175686457E-2</v>
      </c>
      <c r="AL80" s="5">
        <f t="shared" si="33"/>
        <v>1.7317231714343746E-2</v>
      </c>
    </row>
    <row r="81" spans="1:29">
      <c r="A81" s="5">
        <v>2</v>
      </c>
      <c r="B81" s="5">
        <v>101</v>
      </c>
      <c r="C81" s="8">
        <v>38282</v>
      </c>
      <c r="D81" s="5" t="s">
        <v>391</v>
      </c>
      <c r="E81" s="5" t="s">
        <v>401</v>
      </c>
      <c r="F81" s="5">
        <v>8</v>
      </c>
      <c r="G81" s="7">
        <v>4.9400000000000004</v>
      </c>
      <c r="H81" s="7">
        <v>1.06</v>
      </c>
      <c r="I81" s="7">
        <v>6</v>
      </c>
      <c r="J81" s="7">
        <v>0.2145748987854251</v>
      </c>
      <c r="M81" s="38"/>
      <c r="N81" s="35" t="s">
        <v>510</v>
      </c>
      <c r="O81" s="40"/>
      <c r="P81" s="40"/>
      <c r="Q81" s="37">
        <v>7.2086666666666668</v>
      </c>
      <c r="S81" s="38"/>
      <c r="T81" s="35" t="s">
        <v>290</v>
      </c>
      <c r="U81" s="40"/>
      <c r="V81" s="40"/>
      <c r="W81" s="37">
        <v>15</v>
      </c>
      <c r="Y81" s="38"/>
      <c r="Z81" s="35" t="s">
        <v>521</v>
      </c>
      <c r="AA81" s="40"/>
      <c r="AB81" s="40"/>
      <c r="AC81" s="37">
        <v>2.7142925062571694</v>
      </c>
    </row>
    <row r="82" spans="1:29">
      <c r="A82" s="5">
        <v>2</v>
      </c>
      <c r="B82" s="5">
        <v>101</v>
      </c>
      <c r="C82" s="8">
        <v>38282</v>
      </c>
      <c r="D82" s="5" t="s">
        <v>380</v>
      </c>
      <c r="E82" s="5" t="s">
        <v>401</v>
      </c>
      <c r="F82" s="5">
        <v>9</v>
      </c>
      <c r="G82" s="7">
        <v>4.93</v>
      </c>
      <c r="H82" s="7">
        <v>1.75</v>
      </c>
      <c r="I82" s="7">
        <v>6.68</v>
      </c>
      <c r="J82" s="7">
        <v>0.35496957403651119</v>
      </c>
      <c r="M82" s="38"/>
      <c r="N82" s="35" t="s">
        <v>511</v>
      </c>
      <c r="O82" s="40"/>
      <c r="P82" s="40"/>
      <c r="Q82" s="37">
        <v>1.5226666666666664</v>
      </c>
      <c r="S82" s="38"/>
      <c r="T82" s="35" t="s">
        <v>291</v>
      </c>
      <c r="U82" s="40"/>
      <c r="V82" s="40"/>
      <c r="W82" s="37">
        <v>15</v>
      </c>
      <c r="Y82" s="38"/>
      <c r="Z82" s="35" t="s">
        <v>193</v>
      </c>
      <c r="AA82" s="40"/>
      <c r="AB82" s="40"/>
      <c r="AC82" s="37">
        <v>0.59190330613160524</v>
      </c>
    </row>
    <row r="83" spans="1:29">
      <c r="A83" s="5">
        <v>2</v>
      </c>
      <c r="B83" s="5">
        <v>101</v>
      </c>
      <c r="C83" s="8">
        <v>38282</v>
      </c>
      <c r="D83" s="5" t="s">
        <v>395</v>
      </c>
      <c r="E83" s="5" t="s">
        <v>401</v>
      </c>
      <c r="F83" s="5">
        <v>7</v>
      </c>
      <c r="G83" s="7">
        <v>5.2</v>
      </c>
      <c r="H83" s="7">
        <v>1.32</v>
      </c>
      <c r="I83" s="7">
        <v>6.5200000000000005</v>
      </c>
      <c r="J83" s="7">
        <v>0.25384615384615383</v>
      </c>
      <c r="M83" s="38"/>
      <c r="N83" s="35" t="s">
        <v>512</v>
      </c>
      <c r="O83" s="40"/>
      <c r="P83" s="40"/>
      <c r="Q83" s="37">
        <v>0.22107630079966636</v>
      </c>
      <c r="S83" s="38"/>
      <c r="T83" s="35" t="s">
        <v>299</v>
      </c>
      <c r="U83" s="40"/>
      <c r="V83" s="40"/>
      <c r="W83" s="37">
        <v>15</v>
      </c>
      <c r="Y83" s="38"/>
      <c r="Z83" s="35" t="s">
        <v>200</v>
      </c>
      <c r="AA83" s="40"/>
      <c r="AB83" s="40"/>
      <c r="AC83" s="37">
        <v>6.0288835221273519E-2</v>
      </c>
    </row>
    <row r="84" spans="1:29">
      <c r="A84" s="5">
        <v>2</v>
      </c>
      <c r="B84" s="5">
        <v>101</v>
      </c>
      <c r="C84" s="8">
        <v>38282</v>
      </c>
      <c r="D84" s="5" t="s">
        <v>316</v>
      </c>
      <c r="E84" s="5" t="s">
        <v>401</v>
      </c>
      <c r="F84" s="5">
        <v>8</v>
      </c>
      <c r="G84" s="7">
        <v>4.91</v>
      </c>
      <c r="H84" s="7">
        <v>1.1399999999999999</v>
      </c>
      <c r="I84" s="7">
        <v>6.05</v>
      </c>
      <c r="J84" s="7">
        <v>0.2321792260692464</v>
      </c>
      <c r="M84" s="35" t="s">
        <v>513</v>
      </c>
      <c r="N84" s="40"/>
      <c r="O84" s="40"/>
      <c r="P84" s="40"/>
      <c r="Q84" s="37">
        <v>3.0922034583805971</v>
      </c>
      <c r="S84" s="35" t="s">
        <v>292</v>
      </c>
      <c r="T84" s="40"/>
      <c r="U84" s="40"/>
      <c r="V84" s="40"/>
      <c r="W84" s="37">
        <v>44</v>
      </c>
      <c r="Y84" s="35" t="s">
        <v>522</v>
      </c>
      <c r="Z84" s="40"/>
      <c r="AA84" s="40"/>
      <c r="AB84" s="40"/>
      <c r="AC84" s="37">
        <v>3.5245630270985089</v>
      </c>
    </row>
    <row r="85" spans="1:29">
      <c r="A85" s="5">
        <v>2</v>
      </c>
      <c r="B85" s="5">
        <v>101</v>
      </c>
      <c r="C85" s="8">
        <v>38282</v>
      </c>
      <c r="D85" s="5" t="s">
        <v>381</v>
      </c>
      <c r="E85" s="5" t="s">
        <v>401</v>
      </c>
      <c r="F85" s="5">
        <v>9</v>
      </c>
      <c r="G85" s="7">
        <v>4.6900000000000004</v>
      </c>
      <c r="H85" s="7">
        <v>1.04</v>
      </c>
      <c r="I85" s="7">
        <v>5.73</v>
      </c>
      <c r="J85" s="7">
        <v>0.22174840085287845</v>
      </c>
      <c r="M85" s="35" t="s">
        <v>514</v>
      </c>
      <c r="N85" s="40"/>
      <c r="O85" s="40"/>
      <c r="P85" s="40"/>
      <c r="Q85" s="37">
        <v>0.67880261221143379</v>
      </c>
      <c r="S85" s="35" t="s">
        <v>293</v>
      </c>
      <c r="T85" s="40"/>
      <c r="U85" s="40"/>
      <c r="V85" s="40"/>
      <c r="W85" s="37">
        <v>44</v>
      </c>
      <c r="Y85" s="35" t="s">
        <v>194</v>
      </c>
      <c r="Z85" s="40"/>
      <c r="AA85" s="40"/>
      <c r="AB85" s="40"/>
      <c r="AC85" s="37">
        <v>0.72104611904788007</v>
      </c>
    </row>
    <row r="86" spans="1:29">
      <c r="A86" s="5">
        <v>2</v>
      </c>
      <c r="B86" s="5">
        <v>101</v>
      </c>
      <c r="C86" s="8">
        <v>38282</v>
      </c>
      <c r="D86" s="5" t="s">
        <v>384</v>
      </c>
      <c r="E86" s="5" t="s">
        <v>401</v>
      </c>
      <c r="F86" s="5">
        <v>7</v>
      </c>
      <c r="G86" s="7">
        <v>5.53</v>
      </c>
      <c r="H86" s="7">
        <v>1.49</v>
      </c>
      <c r="I86" s="7">
        <v>7.0200000000000005</v>
      </c>
      <c r="J86" s="7">
        <v>0.26943942133815552</v>
      </c>
      <c r="M86" s="41" t="s">
        <v>515</v>
      </c>
      <c r="N86" s="42"/>
      <c r="O86" s="42"/>
      <c r="P86" s="42"/>
      <c r="Q86" s="43">
        <v>0.47094107078404207</v>
      </c>
      <c r="S86" s="41" t="s">
        <v>300</v>
      </c>
      <c r="T86" s="42"/>
      <c r="U86" s="42"/>
      <c r="V86" s="42"/>
      <c r="W86" s="43">
        <v>44</v>
      </c>
      <c r="Y86" s="41" t="s">
        <v>201</v>
      </c>
      <c r="Z86" s="42"/>
      <c r="AA86" s="42"/>
      <c r="AB86" s="42"/>
      <c r="AC86" s="43">
        <v>0.4134471017271466</v>
      </c>
    </row>
    <row r="87" spans="1:29">
      <c r="A87" s="5">
        <v>2</v>
      </c>
      <c r="B87" s="5">
        <v>101</v>
      </c>
      <c r="C87" s="8">
        <v>38282</v>
      </c>
      <c r="D87" s="5" t="s">
        <v>384</v>
      </c>
      <c r="E87" s="5" t="s">
        <v>401</v>
      </c>
      <c r="F87" s="5">
        <v>8</v>
      </c>
      <c r="G87" s="7">
        <v>5.2</v>
      </c>
      <c r="H87" s="7">
        <v>1.31</v>
      </c>
      <c r="I87" s="7">
        <v>6.51</v>
      </c>
      <c r="J87" s="7">
        <v>0.25192307692307692</v>
      </c>
    </row>
    <row r="88" spans="1:29">
      <c r="A88" s="5">
        <v>2</v>
      </c>
      <c r="B88" s="5">
        <v>101</v>
      </c>
      <c r="C88" s="8">
        <v>38282</v>
      </c>
      <c r="D88" s="5" t="s">
        <v>317</v>
      </c>
      <c r="E88" s="5" t="s">
        <v>401</v>
      </c>
      <c r="F88" s="5">
        <v>9</v>
      </c>
      <c r="G88" s="7">
        <v>5.96</v>
      </c>
      <c r="H88" s="7">
        <v>1.1399999999999999</v>
      </c>
      <c r="I88" s="7">
        <v>7.1</v>
      </c>
      <c r="J88" s="7">
        <v>0.19127516778523487</v>
      </c>
    </row>
    <row r="89" spans="1:29">
      <c r="A89" s="5">
        <v>2</v>
      </c>
      <c r="B89" s="5">
        <v>101</v>
      </c>
      <c r="C89" s="8">
        <v>38282</v>
      </c>
      <c r="D89" s="5" t="s">
        <v>362</v>
      </c>
      <c r="E89" s="5" t="s">
        <v>401</v>
      </c>
      <c r="F89" s="5">
        <v>7</v>
      </c>
      <c r="G89" s="7">
        <v>12.11</v>
      </c>
      <c r="H89" s="7">
        <v>3.19</v>
      </c>
      <c r="I89" s="7">
        <v>15.299999999999999</v>
      </c>
      <c r="J89" s="7">
        <v>0.26341866226259292</v>
      </c>
    </row>
    <row r="90" spans="1:29">
      <c r="A90" s="5">
        <v>2</v>
      </c>
      <c r="B90" s="5">
        <v>101</v>
      </c>
      <c r="C90" s="8">
        <v>38282</v>
      </c>
      <c r="D90" s="5" t="s">
        <v>363</v>
      </c>
      <c r="E90" s="5" t="s">
        <v>401</v>
      </c>
      <c r="F90" s="5">
        <v>8</v>
      </c>
      <c r="G90" s="7">
        <v>10.95</v>
      </c>
      <c r="H90" s="7">
        <v>1.4</v>
      </c>
      <c r="I90" s="7">
        <v>12.35</v>
      </c>
      <c r="J90" s="7">
        <v>0.12785388127853881</v>
      </c>
    </row>
    <row r="91" spans="1:29">
      <c r="A91" s="5">
        <v>2</v>
      </c>
      <c r="B91" s="5">
        <v>101</v>
      </c>
      <c r="C91" s="8">
        <v>38282</v>
      </c>
      <c r="D91" s="5" t="s">
        <v>385</v>
      </c>
      <c r="E91" s="5" t="s">
        <v>401</v>
      </c>
      <c r="F91" s="5">
        <v>9</v>
      </c>
      <c r="G91" s="7">
        <v>10.49</v>
      </c>
      <c r="H91" s="7">
        <v>2.46</v>
      </c>
      <c r="I91" s="7">
        <v>12.95</v>
      </c>
      <c r="J91" s="7">
        <v>0.23450905624404195</v>
      </c>
    </row>
    <row r="92" spans="1:29">
      <c r="A92" s="5">
        <v>2</v>
      </c>
      <c r="B92" s="5">
        <v>101</v>
      </c>
      <c r="C92" s="8">
        <v>38282</v>
      </c>
      <c r="D92" s="5" t="s">
        <v>382</v>
      </c>
      <c r="E92" s="5" t="s">
        <v>401</v>
      </c>
      <c r="F92" s="5">
        <v>7</v>
      </c>
      <c r="G92" s="7">
        <v>10.02</v>
      </c>
      <c r="H92" s="7">
        <v>1.42</v>
      </c>
      <c r="I92" s="7">
        <v>11.44</v>
      </c>
      <c r="J92" s="7">
        <v>0.14171656686626746</v>
      </c>
    </row>
    <row r="93" spans="1:29">
      <c r="A93" s="5">
        <v>2</v>
      </c>
      <c r="B93" s="5">
        <v>101</v>
      </c>
      <c r="C93" s="8">
        <v>38282</v>
      </c>
      <c r="D93" s="5" t="s">
        <v>382</v>
      </c>
      <c r="E93" s="5" t="s">
        <v>401</v>
      </c>
      <c r="F93" s="5">
        <v>8</v>
      </c>
      <c r="G93" s="7">
        <v>9.66</v>
      </c>
      <c r="H93" s="7">
        <v>1.79</v>
      </c>
      <c r="I93" s="7">
        <v>11.45</v>
      </c>
      <c r="J93" s="7">
        <v>0.18530020703933747</v>
      </c>
    </row>
    <row r="94" spans="1:29">
      <c r="A94" s="5">
        <v>2</v>
      </c>
      <c r="B94" s="5">
        <v>101</v>
      </c>
      <c r="C94" s="8">
        <v>38282</v>
      </c>
      <c r="D94" s="5" t="s">
        <v>382</v>
      </c>
      <c r="E94" s="5" t="s">
        <v>401</v>
      </c>
      <c r="F94" s="5">
        <v>9</v>
      </c>
      <c r="G94" s="7">
        <v>8.4499999999999993</v>
      </c>
      <c r="H94" s="7">
        <v>1.08</v>
      </c>
      <c r="I94" s="7">
        <v>9.5299999999999994</v>
      </c>
      <c r="J94" s="7">
        <v>0.12781065088757398</v>
      </c>
    </row>
    <row r="99" spans="1:10">
      <c r="A99" s="6" t="s">
        <v>301</v>
      </c>
    </row>
    <row r="100" spans="1:10">
      <c r="A100" s="6">
        <v>2</v>
      </c>
      <c r="B100" s="6">
        <v>64</v>
      </c>
      <c r="C100" s="13">
        <v>38245</v>
      </c>
      <c r="D100" s="6" t="s">
        <v>507</v>
      </c>
      <c r="E100" s="6" t="s">
        <v>233</v>
      </c>
      <c r="F100" s="6">
        <v>5</v>
      </c>
      <c r="G100" s="47">
        <v>1.64</v>
      </c>
      <c r="H100" s="47">
        <v>0.13</v>
      </c>
      <c r="I100" s="47">
        <v>1.77</v>
      </c>
      <c r="J100" s="47">
        <v>7.926829268292683E-2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37" workbookViewId="0">
      <selection activeCell="D83" sqref="D83"/>
    </sheetView>
  </sheetViews>
  <sheetFormatPr baseColWidth="10" defaultRowHeight="13" x14ac:dyDescent="0"/>
  <cols>
    <col min="1" max="1" width="5.7109375" customWidth="1"/>
    <col min="2" max="2" width="5.28515625" customWidth="1"/>
    <col min="3" max="3" width="5.42578125" customWidth="1"/>
    <col min="6" max="6" width="5.5703125" customWidth="1"/>
    <col min="7" max="7" width="4.85546875" customWidth="1"/>
    <col min="8" max="8" width="7.42578125" customWidth="1"/>
  </cols>
  <sheetData>
    <row r="1" spans="1:8">
      <c r="A1" t="s">
        <v>372</v>
      </c>
      <c r="B1" t="s">
        <v>225</v>
      </c>
      <c r="C1" t="s">
        <v>226</v>
      </c>
      <c r="D1" t="s">
        <v>204</v>
      </c>
      <c r="E1" t="s">
        <v>597</v>
      </c>
      <c r="F1" t="s">
        <v>601</v>
      </c>
      <c r="G1" t="s">
        <v>603</v>
      </c>
      <c r="H1" t="s">
        <v>454</v>
      </c>
    </row>
    <row r="2" spans="1:8">
      <c r="A2">
        <v>1</v>
      </c>
      <c r="B2">
        <v>44</v>
      </c>
      <c r="C2" t="s">
        <v>228</v>
      </c>
      <c r="D2" t="s">
        <v>210</v>
      </c>
      <c r="E2">
        <v>0.39500000000000002</v>
      </c>
      <c r="F2">
        <v>4</v>
      </c>
      <c r="G2">
        <v>9.9999999999994486E-3</v>
      </c>
      <c r="H2">
        <v>4.9999999999997243E-3</v>
      </c>
    </row>
    <row r="3" spans="1:8">
      <c r="A3">
        <v>1</v>
      </c>
      <c r="B3">
        <v>44</v>
      </c>
      <c r="C3" t="s">
        <v>229</v>
      </c>
      <c r="D3" t="s">
        <v>210</v>
      </c>
      <c r="E3">
        <v>1.18</v>
      </c>
      <c r="F3">
        <v>4</v>
      </c>
      <c r="G3">
        <v>0.12754084313139438</v>
      </c>
      <c r="H3">
        <v>6.3770421565697191E-2</v>
      </c>
    </row>
    <row r="4" spans="1:8">
      <c r="A4">
        <v>1</v>
      </c>
      <c r="B4">
        <v>44</v>
      </c>
      <c r="C4" t="s">
        <v>230</v>
      </c>
      <c r="D4" t="s">
        <v>210</v>
      </c>
      <c r="E4">
        <v>6.9749999999999996</v>
      </c>
      <c r="F4">
        <v>4</v>
      </c>
      <c r="G4">
        <v>1.1078357278947111</v>
      </c>
      <c r="H4">
        <v>0.55391786394735554</v>
      </c>
    </row>
    <row r="7" spans="1:8">
      <c r="A7" t="s">
        <v>372</v>
      </c>
      <c r="B7" t="s">
        <v>225</v>
      </c>
      <c r="C7" t="s">
        <v>226</v>
      </c>
      <c r="D7" t="s">
        <v>204</v>
      </c>
      <c r="E7" t="s">
        <v>597</v>
      </c>
      <c r="F7" t="s">
        <v>601</v>
      </c>
      <c r="G7" t="s">
        <v>603</v>
      </c>
      <c r="H7" t="s">
        <v>454</v>
      </c>
    </row>
    <row r="8" spans="1:8">
      <c r="A8">
        <v>1</v>
      </c>
      <c r="B8">
        <v>101</v>
      </c>
      <c r="C8" t="s">
        <v>228</v>
      </c>
      <c r="D8" t="s">
        <v>212</v>
      </c>
      <c r="E8">
        <v>2.0066666666666668</v>
      </c>
      <c r="F8">
        <v>12</v>
      </c>
      <c r="G8">
        <v>0.52336903950764058</v>
      </c>
      <c r="H8">
        <v>0.15108362792262608</v>
      </c>
    </row>
    <row r="9" spans="1:8">
      <c r="A9">
        <v>1</v>
      </c>
      <c r="B9">
        <v>101</v>
      </c>
      <c r="C9" t="s">
        <v>229</v>
      </c>
      <c r="D9" t="s">
        <v>212</v>
      </c>
      <c r="E9">
        <v>2.7650000000000001</v>
      </c>
      <c r="F9">
        <v>12</v>
      </c>
      <c r="G9">
        <v>0.50011816785453878</v>
      </c>
      <c r="H9">
        <v>0.1443716794187202</v>
      </c>
    </row>
    <row r="10" spans="1:8">
      <c r="A10">
        <v>1</v>
      </c>
      <c r="B10">
        <v>101</v>
      </c>
      <c r="C10" t="s">
        <v>230</v>
      </c>
      <c r="D10" t="s">
        <v>212</v>
      </c>
      <c r="E10">
        <v>13.478333333333333</v>
      </c>
      <c r="F10">
        <v>12</v>
      </c>
      <c r="G10">
        <v>4.0227395308835634</v>
      </c>
      <c r="H10">
        <v>1.1612648755176871</v>
      </c>
    </row>
    <row r="11" spans="1:8">
      <c r="A11">
        <v>1</v>
      </c>
      <c r="B11">
        <v>101</v>
      </c>
      <c r="C11" t="s">
        <v>228</v>
      </c>
      <c r="D11" t="s">
        <v>214</v>
      </c>
      <c r="E11">
        <v>0.20451638359635074</v>
      </c>
      <c r="F11">
        <v>12</v>
      </c>
      <c r="G11">
        <v>4.8486331678225858E-2</v>
      </c>
      <c r="H11">
        <v>1.399679832322059E-2</v>
      </c>
    </row>
    <row r="12" spans="1:8">
      <c r="A12">
        <v>1</v>
      </c>
      <c r="B12">
        <v>101</v>
      </c>
      <c r="C12" t="s">
        <v>229</v>
      </c>
      <c r="D12" t="s">
        <v>214</v>
      </c>
      <c r="E12">
        <v>0.26208868716046912</v>
      </c>
      <c r="F12">
        <v>12</v>
      </c>
      <c r="G12">
        <v>2.9607663601717991E-2</v>
      </c>
      <c r="H12">
        <v>8.546996275263884E-3</v>
      </c>
    </row>
    <row r="13" spans="1:8">
      <c r="A13">
        <v>1</v>
      </c>
      <c r="B13">
        <v>101</v>
      </c>
      <c r="C13" t="s">
        <v>230</v>
      </c>
      <c r="D13" t="s">
        <v>214</v>
      </c>
      <c r="E13">
        <v>0.46688186904830981</v>
      </c>
      <c r="F13">
        <v>12</v>
      </c>
      <c r="G13">
        <v>0.1260472448264503</v>
      </c>
      <c r="H13">
        <v>3.6386705365580876E-2</v>
      </c>
    </row>
    <row r="14" spans="1:8">
      <c r="A14">
        <v>1</v>
      </c>
      <c r="B14">
        <v>101</v>
      </c>
      <c r="C14" t="s">
        <v>228</v>
      </c>
      <c r="D14" t="s">
        <v>210</v>
      </c>
      <c r="E14">
        <v>9.8116666666666656</v>
      </c>
      <c r="F14">
        <v>12</v>
      </c>
      <c r="G14">
        <v>1.018714281768347</v>
      </c>
      <c r="H14">
        <v>0.29407748240313575</v>
      </c>
    </row>
    <row r="15" spans="1:8">
      <c r="A15">
        <v>1</v>
      </c>
      <c r="B15">
        <v>101</v>
      </c>
      <c r="C15" t="s">
        <v>229</v>
      </c>
      <c r="D15" t="s">
        <v>210</v>
      </c>
      <c r="E15">
        <v>10.499999999999998</v>
      </c>
      <c r="F15">
        <v>12</v>
      </c>
      <c r="G15">
        <v>0.81253811099428908</v>
      </c>
      <c r="H15">
        <v>0.23455954855469141</v>
      </c>
    </row>
    <row r="16" spans="1:8">
      <c r="A16">
        <v>1</v>
      </c>
      <c r="B16">
        <v>101</v>
      </c>
      <c r="C16" t="s">
        <v>230</v>
      </c>
      <c r="D16" t="s">
        <v>210</v>
      </c>
      <c r="E16">
        <v>28.863333333333333</v>
      </c>
      <c r="F16">
        <v>12</v>
      </c>
      <c r="G16">
        <v>3.3207538392066924</v>
      </c>
      <c r="H16">
        <v>0.95861906148923359</v>
      </c>
    </row>
    <row r="22" spans="1:8">
      <c r="A22" t="s">
        <v>372</v>
      </c>
      <c r="B22" t="s">
        <v>225</v>
      </c>
      <c r="C22" t="s">
        <v>226</v>
      </c>
      <c r="D22" t="s">
        <v>204</v>
      </c>
      <c r="E22" t="s">
        <v>597</v>
      </c>
      <c r="F22" t="s">
        <v>601</v>
      </c>
      <c r="G22" t="s">
        <v>603</v>
      </c>
      <c r="H22" t="s">
        <v>454</v>
      </c>
    </row>
    <row r="23" spans="1:8">
      <c r="A23">
        <v>2</v>
      </c>
      <c r="B23">
        <v>29</v>
      </c>
      <c r="C23" t="s">
        <v>610</v>
      </c>
      <c r="D23" t="s">
        <v>212</v>
      </c>
      <c r="E23">
        <v>7.6211382604323766E-2</v>
      </c>
      <c r="F23">
        <v>3</v>
      </c>
      <c r="G23">
        <v>9.9203845101615146E-3</v>
      </c>
      <c r="H23">
        <v>5.7275366674063447E-3</v>
      </c>
    </row>
    <row r="24" spans="1:8">
      <c r="A24">
        <v>2</v>
      </c>
      <c r="B24">
        <v>29</v>
      </c>
      <c r="C24" t="s">
        <v>143</v>
      </c>
      <c r="D24" t="s">
        <v>212</v>
      </c>
      <c r="E24">
        <v>7.1641020386717102E-2</v>
      </c>
      <c r="F24">
        <v>3</v>
      </c>
      <c r="G24">
        <v>1.0617687117794886E-2</v>
      </c>
      <c r="H24">
        <v>6.1301245156300992E-3</v>
      </c>
    </row>
    <row r="25" spans="1:8">
      <c r="A25">
        <v>2</v>
      </c>
      <c r="B25">
        <v>29</v>
      </c>
      <c r="C25" t="s">
        <v>144</v>
      </c>
      <c r="D25" t="s">
        <v>212</v>
      </c>
      <c r="E25">
        <v>9.9888265002970877E-2</v>
      </c>
      <c r="F25">
        <v>3</v>
      </c>
      <c r="G25">
        <v>4.7802834005706903E-2</v>
      </c>
      <c r="H25">
        <v>2.7598979081221879E-2</v>
      </c>
    </row>
    <row r="26" spans="1:8">
      <c r="A26">
        <v>2</v>
      </c>
      <c r="B26">
        <v>29</v>
      </c>
      <c r="C26" t="s">
        <v>609</v>
      </c>
      <c r="D26" t="s">
        <v>212</v>
      </c>
      <c r="E26">
        <v>0.10090979078181532</v>
      </c>
      <c r="F26">
        <v>3</v>
      </c>
      <c r="G26">
        <v>5.3018637250348395E-2</v>
      </c>
      <c r="H26">
        <v>3.0610324488555767E-2</v>
      </c>
    </row>
    <row r="27" spans="1:8">
      <c r="A27">
        <v>2</v>
      </c>
      <c r="B27">
        <v>29</v>
      </c>
      <c r="C27" t="s">
        <v>137</v>
      </c>
      <c r="D27" t="s">
        <v>212</v>
      </c>
      <c r="E27">
        <v>0.10912118699186991</v>
      </c>
      <c r="F27">
        <v>3</v>
      </c>
      <c r="G27">
        <v>4.1037724611630411E-2</v>
      </c>
      <c r="H27">
        <v>2.369314135145455E-2</v>
      </c>
    </row>
    <row r="28" spans="1:8">
      <c r="A28">
        <v>2</v>
      </c>
      <c r="B28">
        <v>29</v>
      </c>
      <c r="C28" t="s">
        <v>138</v>
      </c>
      <c r="D28" t="s">
        <v>214</v>
      </c>
      <c r="E28">
        <v>0.96582278085023165</v>
      </c>
      <c r="F28">
        <v>3</v>
      </c>
      <c r="G28">
        <v>0.12470737763452458</v>
      </c>
      <c r="H28">
        <v>7.1999838047225082E-2</v>
      </c>
    </row>
    <row r="29" spans="1:8">
      <c r="A29">
        <v>2</v>
      </c>
      <c r="B29">
        <v>29</v>
      </c>
      <c r="C29" t="s">
        <v>140</v>
      </c>
      <c r="D29" t="s">
        <v>214</v>
      </c>
      <c r="E29">
        <v>1.4102125932342802</v>
      </c>
      <c r="F29">
        <v>3</v>
      </c>
      <c r="G29">
        <v>0.4990422021224562</v>
      </c>
      <c r="H29">
        <v>0.28812214973238376</v>
      </c>
    </row>
    <row r="30" spans="1:8">
      <c r="A30">
        <v>2</v>
      </c>
      <c r="B30">
        <v>29</v>
      </c>
      <c r="C30" t="s">
        <v>139</v>
      </c>
      <c r="D30" t="s">
        <v>214</v>
      </c>
      <c r="E30">
        <v>1.1827233804207486</v>
      </c>
      <c r="F30">
        <v>3</v>
      </c>
      <c r="G30">
        <v>0.25359751411775333</v>
      </c>
      <c r="H30">
        <v>0.14641459304170482</v>
      </c>
    </row>
    <row r="31" spans="1:8">
      <c r="A31">
        <v>2</v>
      </c>
      <c r="B31">
        <v>29</v>
      </c>
      <c r="C31" t="s">
        <v>141</v>
      </c>
      <c r="D31" t="s">
        <v>214</v>
      </c>
      <c r="E31">
        <v>0.4704328514021765</v>
      </c>
      <c r="F31">
        <v>3</v>
      </c>
      <c r="G31">
        <v>0.11852246993256116</v>
      </c>
      <c r="H31">
        <v>6.8428979920583513E-2</v>
      </c>
    </row>
    <row r="32" spans="1:8">
      <c r="A32">
        <v>2</v>
      </c>
      <c r="B32">
        <v>29</v>
      </c>
      <c r="C32" t="s">
        <v>142</v>
      </c>
      <c r="D32" t="s">
        <v>214</v>
      </c>
      <c r="E32">
        <v>0.56623215998094045</v>
      </c>
      <c r="F32">
        <v>3</v>
      </c>
      <c r="G32">
        <v>0.11345511064973619</v>
      </c>
      <c r="H32">
        <v>6.5503338674563968E-2</v>
      </c>
    </row>
    <row r="33" spans="1:8">
      <c r="A33">
        <v>2</v>
      </c>
      <c r="B33">
        <v>29</v>
      </c>
      <c r="C33" t="s">
        <v>138</v>
      </c>
      <c r="D33" t="s">
        <v>210</v>
      </c>
      <c r="E33">
        <v>8.0606060606060612E-2</v>
      </c>
      <c r="F33">
        <v>3</v>
      </c>
      <c r="G33">
        <v>2.0027529262858557E-2</v>
      </c>
      <c r="H33">
        <v>1.1562899411114496E-2</v>
      </c>
    </row>
    <row r="34" spans="1:8">
      <c r="A34">
        <v>2</v>
      </c>
      <c r="B34">
        <v>29</v>
      </c>
      <c r="C34" t="s">
        <v>140</v>
      </c>
      <c r="D34" t="s">
        <v>210</v>
      </c>
      <c r="E34">
        <v>5.4907407407407412E-2</v>
      </c>
      <c r="F34">
        <v>3</v>
      </c>
      <c r="G34">
        <v>1.8611283857683625E-2</v>
      </c>
      <c r="H34">
        <v>1.0745229745198178E-2</v>
      </c>
    </row>
    <row r="35" spans="1:8">
      <c r="A35">
        <v>2</v>
      </c>
      <c r="B35">
        <v>29</v>
      </c>
      <c r="C35" t="s">
        <v>139</v>
      </c>
      <c r="D35" t="s">
        <v>210</v>
      </c>
      <c r="E35">
        <v>8.9803921568627446E-2</v>
      </c>
      <c r="F35">
        <v>3</v>
      </c>
      <c r="G35">
        <v>5.0001153389234443E-2</v>
      </c>
      <c r="H35">
        <v>2.8868179369066275E-2</v>
      </c>
    </row>
    <row r="36" spans="1:8">
      <c r="A36">
        <v>2</v>
      </c>
      <c r="B36">
        <v>29</v>
      </c>
      <c r="C36" t="s">
        <v>141</v>
      </c>
      <c r="D36" t="s">
        <v>210</v>
      </c>
      <c r="E36">
        <v>0.20333333333333334</v>
      </c>
      <c r="F36">
        <v>3</v>
      </c>
      <c r="G36">
        <v>6.6583281184794021E-2</v>
      </c>
      <c r="H36">
        <v>3.8441875315569377E-2</v>
      </c>
    </row>
    <row r="37" spans="1:8">
      <c r="A37">
        <v>2</v>
      </c>
      <c r="B37">
        <v>29</v>
      </c>
      <c r="C37" t="s">
        <v>142</v>
      </c>
      <c r="D37" t="s">
        <v>210</v>
      </c>
      <c r="E37">
        <v>0.19333333333333336</v>
      </c>
      <c r="F37">
        <v>3</v>
      </c>
      <c r="G37">
        <v>6.1101009266077796E-2</v>
      </c>
      <c r="H37">
        <v>3.5276684147527833E-2</v>
      </c>
    </row>
    <row r="40" spans="1:8">
      <c r="A40" t="s">
        <v>372</v>
      </c>
      <c r="B40" t="s">
        <v>225</v>
      </c>
      <c r="C40" t="s">
        <v>226</v>
      </c>
      <c r="D40" t="s">
        <v>204</v>
      </c>
      <c r="E40" t="s">
        <v>597</v>
      </c>
      <c r="F40" t="s">
        <v>601</v>
      </c>
      <c r="G40" t="s">
        <v>603</v>
      </c>
      <c r="H40" t="s">
        <v>454</v>
      </c>
    </row>
    <row r="41" spans="1:8">
      <c r="A41">
        <v>2</v>
      </c>
      <c r="B41">
        <v>64</v>
      </c>
      <c r="C41" t="s">
        <v>138</v>
      </c>
      <c r="D41" t="s">
        <v>212</v>
      </c>
      <c r="E41">
        <v>0.20666666666666667</v>
      </c>
      <c r="F41">
        <v>3</v>
      </c>
      <c r="G41">
        <v>5.3724606404638629E-2</v>
      </c>
      <c r="H41">
        <v>3.1017915969824807E-2</v>
      </c>
    </row>
    <row r="42" spans="1:8">
      <c r="A42">
        <v>2</v>
      </c>
      <c r="B42">
        <v>64</v>
      </c>
      <c r="C42" t="s">
        <v>140</v>
      </c>
      <c r="D42" t="s">
        <v>212</v>
      </c>
      <c r="E42">
        <v>0.26533333333333337</v>
      </c>
      <c r="F42">
        <v>3</v>
      </c>
      <c r="G42">
        <v>0.14994109954689983</v>
      </c>
      <c r="H42">
        <v>8.6568534185991086E-2</v>
      </c>
    </row>
    <row r="43" spans="1:8">
      <c r="A43">
        <v>2</v>
      </c>
      <c r="B43">
        <v>64</v>
      </c>
      <c r="C43" t="s">
        <v>139</v>
      </c>
      <c r="D43" t="s">
        <v>212</v>
      </c>
      <c r="E43">
        <v>0.41500000000000004</v>
      </c>
      <c r="F43">
        <v>3</v>
      </c>
      <c r="G43">
        <v>9.0713835769412735E-2</v>
      </c>
      <c r="H43">
        <v>5.2373657500693949E-2</v>
      </c>
    </row>
    <row r="44" spans="1:8">
      <c r="A44">
        <v>2</v>
      </c>
      <c r="B44">
        <v>64</v>
      </c>
      <c r="C44" t="s">
        <v>141</v>
      </c>
      <c r="D44" t="s">
        <v>212</v>
      </c>
      <c r="E44">
        <v>0.55366666666666664</v>
      </c>
      <c r="F44">
        <v>3</v>
      </c>
      <c r="G44">
        <v>0.16851211628050194</v>
      </c>
      <c r="H44">
        <v>9.729051569626132E-2</v>
      </c>
    </row>
    <row r="45" spans="1:8">
      <c r="A45">
        <v>2</v>
      </c>
      <c r="B45">
        <v>64</v>
      </c>
      <c r="C45" t="s">
        <v>142</v>
      </c>
      <c r="D45" t="s">
        <v>212</v>
      </c>
      <c r="E45">
        <v>0.66599999999999993</v>
      </c>
      <c r="F45">
        <v>2</v>
      </c>
      <c r="G45">
        <v>0.13293607486307144</v>
      </c>
      <c r="H45">
        <v>9.4000000000000347E-2</v>
      </c>
    </row>
    <row r="46" spans="1:8">
      <c r="A46">
        <v>2</v>
      </c>
      <c r="B46">
        <v>64</v>
      </c>
      <c r="C46" t="s">
        <v>138</v>
      </c>
      <c r="D46" t="s">
        <v>214</v>
      </c>
      <c r="E46">
        <v>0.35443282888084876</v>
      </c>
      <c r="F46">
        <v>3</v>
      </c>
      <c r="G46">
        <v>4.6416501908366256E-2</v>
      </c>
      <c r="H46">
        <v>2.6798579871636037E-2</v>
      </c>
    </row>
    <row r="47" spans="1:8">
      <c r="A47">
        <v>2</v>
      </c>
      <c r="B47">
        <v>64</v>
      </c>
      <c r="C47" t="s">
        <v>140</v>
      </c>
      <c r="D47" t="s">
        <v>214</v>
      </c>
      <c r="E47">
        <v>0.27596730769742223</v>
      </c>
      <c r="F47">
        <v>3</v>
      </c>
      <c r="G47">
        <v>8.3113755660209648E-2</v>
      </c>
      <c r="H47">
        <v>4.7985749203782825E-2</v>
      </c>
    </row>
    <row r="48" spans="1:8">
      <c r="A48">
        <v>2</v>
      </c>
      <c r="B48">
        <v>64</v>
      </c>
      <c r="C48" t="s">
        <v>139</v>
      </c>
      <c r="D48" t="s">
        <v>214</v>
      </c>
      <c r="E48">
        <v>0.25564443884781629</v>
      </c>
      <c r="F48">
        <v>3</v>
      </c>
      <c r="G48">
        <v>4.7738656102180685E-2</v>
      </c>
      <c r="H48">
        <v>2.756192595134499E-2</v>
      </c>
    </row>
    <row r="49" spans="1:8">
      <c r="A49">
        <v>2</v>
      </c>
      <c r="B49">
        <v>64</v>
      </c>
      <c r="C49" t="s">
        <v>141</v>
      </c>
      <c r="D49" t="s">
        <v>214</v>
      </c>
      <c r="E49">
        <v>0.21938866964309445</v>
      </c>
      <c r="F49">
        <v>3</v>
      </c>
      <c r="G49">
        <v>7.074242421381996E-2</v>
      </c>
      <c r="H49">
        <v>4.0843157662975658E-2</v>
      </c>
    </row>
    <row r="50" spans="1:8">
      <c r="A50">
        <v>2</v>
      </c>
      <c r="B50">
        <v>64</v>
      </c>
      <c r="C50" t="s">
        <v>142</v>
      </c>
      <c r="D50" t="s">
        <v>214</v>
      </c>
      <c r="E50">
        <v>0.15134578481508645</v>
      </c>
      <c r="F50">
        <v>2</v>
      </c>
      <c r="G50">
        <v>4.6207427950464099E-2</v>
      </c>
      <c r="H50">
        <v>3.2673585644961978E-2</v>
      </c>
    </row>
    <row r="51" spans="1:8">
      <c r="A51">
        <v>2</v>
      </c>
      <c r="B51">
        <v>64</v>
      </c>
      <c r="C51" t="s">
        <v>138</v>
      </c>
      <c r="D51" t="s">
        <v>210</v>
      </c>
      <c r="E51">
        <v>0.59733333333333338</v>
      </c>
      <c r="F51">
        <v>3</v>
      </c>
      <c r="G51">
        <v>0.20399101287393365</v>
      </c>
      <c r="H51">
        <v>0.11777426619503001</v>
      </c>
    </row>
    <row r="52" spans="1:8">
      <c r="A52">
        <v>2</v>
      </c>
      <c r="B52">
        <v>64</v>
      </c>
      <c r="C52" t="s">
        <v>140</v>
      </c>
      <c r="D52" t="s">
        <v>210</v>
      </c>
      <c r="E52">
        <v>0.93966666666666665</v>
      </c>
      <c r="F52">
        <v>3</v>
      </c>
      <c r="G52">
        <v>0.31819857531631635</v>
      </c>
      <c r="H52">
        <v>0.18371203311463066</v>
      </c>
    </row>
    <row r="53" spans="1:8">
      <c r="A53">
        <v>2</v>
      </c>
      <c r="B53">
        <v>64</v>
      </c>
      <c r="C53" t="s">
        <v>139</v>
      </c>
      <c r="D53" t="s">
        <v>210</v>
      </c>
      <c r="E53">
        <v>1.6266666666666667</v>
      </c>
      <c r="F53">
        <v>3</v>
      </c>
      <c r="G53">
        <v>0.21825062046494539</v>
      </c>
      <c r="H53">
        <v>0.12600705447623908</v>
      </c>
    </row>
    <row r="54" spans="1:8">
      <c r="A54">
        <v>2</v>
      </c>
      <c r="B54">
        <v>64</v>
      </c>
      <c r="C54" t="s">
        <v>141</v>
      </c>
      <c r="D54" t="s">
        <v>210</v>
      </c>
      <c r="E54">
        <v>2.54</v>
      </c>
      <c r="F54">
        <v>3</v>
      </c>
      <c r="G54">
        <v>0.37040518354904028</v>
      </c>
      <c r="H54">
        <v>0.21385353243127117</v>
      </c>
    </row>
    <row r="55" spans="1:8">
      <c r="A55">
        <v>2</v>
      </c>
      <c r="B55">
        <v>64</v>
      </c>
      <c r="C55" t="s">
        <v>142</v>
      </c>
      <c r="D55" t="s">
        <v>210</v>
      </c>
      <c r="E55">
        <v>4.4749999999999996</v>
      </c>
      <c r="F55">
        <v>2</v>
      </c>
      <c r="G55">
        <v>0.48790367901871901</v>
      </c>
      <c r="H55">
        <v>0.34500000000000086</v>
      </c>
    </row>
    <row r="58" spans="1:8">
      <c r="A58" t="s">
        <v>372</v>
      </c>
      <c r="B58" t="s">
        <v>225</v>
      </c>
      <c r="C58" t="s">
        <v>226</v>
      </c>
      <c r="D58" t="s">
        <v>204</v>
      </c>
      <c r="E58" t="s">
        <v>597</v>
      </c>
      <c r="F58" t="s">
        <v>601</v>
      </c>
      <c r="G58" t="s">
        <v>603</v>
      </c>
      <c r="H58" t="s">
        <v>454</v>
      </c>
    </row>
    <row r="59" spans="1:8">
      <c r="A59">
        <v>2</v>
      </c>
      <c r="B59">
        <v>101</v>
      </c>
      <c r="C59" t="s">
        <v>138</v>
      </c>
      <c r="D59" t="s">
        <v>212</v>
      </c>
      <c r="E59">
        <v>1.3533333333333335</v>
      </c>
      <c r="F59">
        <v>3</v>
      </c>
      <c r="G59">
        <v>0.35641735835019722</v>
      </c>
      <c r="H59">
        <v>0.20577765778734169</v>
      </c>
    </row>
    <row r="60" spans="1:8">
      <c r="A60">
        <v>2</v>
      </c>
      <c r="B60">
        <v>101</v>
      </c>
      <c r="C60" t="s">
        <v>140</v>
      </c>
      <c r="D60" t="s">
        <v>212</v>
      </c>
      <c r="E60">
        <v>1.3133333333333332</v>
      </c>
      <c r="F60">
        <v>3</v>
      </c>
      <c r="G60">
        <v>0.17502380790433678</v>
      </c>
      <c r="H60">
        <v>0.10105004260816219</v>
      </c>
    </row>
    <row r="61" spans="1:8">
      <c r="A61">
        <v>2</v>
      </c>
      <c r="B61">
        <v>101</v>
      </c>
      <c r="C61" t="s">
        <v>139</v>
      </c>
      <c r="D61" t="s">
        <v>212</v>
      </c>
      <c r="E61">
        <v>1.1666666666666667</v>
      </c>
      <c r="F61">
        <v>3</v>
      </c>
      <c r="G61">
        <v>0.14189197769195175</v>
      </c>
      <c r="H61">
        <v>8.192137151629672E-2</v>
      </c>
    </row>
    <row r="62" spans="1:8">
      <c r="A62">
        <v>2</v>
      </c>
      <c r="B62">
        <v>101</v>
      </c>
      <c r="C62" t="s">
        <v>141</v>
      </c>
      <c r="D62" t="s">
        <v>212</v>
      </c>
      <c r="E62">
        <v>2.35</v>
      </c>
      <c r="F62">
        <v>3</v>
      </c>
      <c r="G62">
        <v>0.9000555538409839</v>
      </c>
      <c r="H62">
        <v>0.51964731629570982</v>
      </c>
    </row>
    <row r="63" spans="1:8">
      <c r="A63">
        <v>2</v>
      </c>
      <c r="B63">
        <v>101</v>
      </c>
      <c r="C63" t="s">
        <v>142</v>
      </c>
      <c r="D63" t="s">
        <v>212</v>
      </c>
      <c r="E63">
        <v>1.43</v>
      </c>
      <c r="F63">
        <v>3</v>
      </c>
      <c r="G63">
        <v>0.35510561809129421</v>
      </c>
      <c r="H63">
        <v>0.20502032419575716</v>
      </c>
    </row>
    <row r="64" spans="1:8">
      <c r="A64">
        <v>2</v>
      </c>
      <c r="B64">
        <v>101</v>
      </c>
      <c r="C64" t="s">
        <v>138</v>
      </c>
      <c r="D64" t="s">
        <v>214</v>
      </c>
      <c r="E64">
        <v>0.27170801353396568</v>
      </c>
      <c r="F64">
        <v>3</v>
      </c>
      <c r="G64">
        <v>7.3754240338128677E-2</v>
      </c>
      <c r="H64">
        <v>4.2582030513094948E-2</v>
      </c>
    </row>
    <row r="65" spans="1:8">
      <c r="A65">
        <v>2</v>
      </c>
      <c r="B65">
        <v>101</v>
      </c>
      <c r="C65" t="s">
        <v>140</v>
      </c>
      <c r="D65" t="s">
        <v>214</v>
      </c>
      <c r="E65">
        <v>0.23754588868215576</v>
      </c>
      <c r="F65">
        <v>3</v>
      </c>
      <c r="G65">
        <v>4.1017560747288302E-2</v>
      </c>
      <c r="H65">
        <v>2.368149973894873E-2</v>
      </c>
    </row>
    <row r="66" spans="1:8">
      <c r="A66">
        <v>2</v>
      </c>
      <c r="B66">
        <v>101</v>
      </c>
      <c r="C66" t="s">
        <v>139</v>
      </c>
      <c r="D66" t="s">
        <v>214</v>
      </c>
      <c r="E66">
        <v>0.23592459358942622</v>
      </c>
      <c r="F66">
        <v>3</v>
      </c>
      <c r="G66">
        <v>1.6373370764758588E-2</v>
      </c>
      <c r="H66">
        <v>9.4531700185749197E-3</v>
      </c>
    </row>
    <row r="67" spans="1:8">
      <c r="A67">
        <v>2</v>
      </c>
      <c r="B67">
        <v>101</v>
      </c>
      <c r="C67" t="s">
        <v>141</v>
      </c>
      <c r="D67" t="s">
        <v>214</v>
      </c>
      <c r="E67">
        <v>0.20859386659505788</v>
      </c>
      <c r="F67">
        <v>3</v>
      </c>
      <c r="G67">
        <v>7.1401332282533439E-2</v>
      </c>
      <c r="H67">
        <v>4.1223578413818601E-2</v>
      </c>
    </row>
    <row r="68" spans="1:8">
      <c r="A68">
        <v>2</v>
      </c>
      <c r="B68">
        <v>101</v>
      </c>
      <c r="C68" t="s">
        <v>142</v>
      </c>
      <c r="D68" t="s">
        <v>214</v>
      </c>
      <c r="E68">
        <v>0.15160914159772629</v>
      </c>
      <c r="F68">
        <v>3</v>
      </c>
      <c r="G68">
        <v>2.9994325175686457E-2</v>
      </c>
      <c r="H68">
        <v>1.7317231714343746E-2</v>
      </c>
    </row>
    <row r="69" spans="1:8">
      <c r="A69">
        <v>2</v>
      </c>
      <c r="B69">
        <v>101</v>
      </c>
      <c r="C69" t="s">
        <v>138</v>
      </c>
      <c r="D69" t="s">
        <v>210</v>
      </c>
      <c r="E69">
        <v>4.9866666666666672</v>
      </c>
      <c r="F69">
        <v>3</v>
      </c>
      <c r="G69">
        <v>8.962886439830646E-2</v>
      </c>
      <c r="H69">
        <v>5.1747248987522705E-2</v>
      </c>
    </row>
    <row r="70" spans="1:8">
      <c r="A70">
        <v>2</v>
      </c>
      <c r="B70">
        <v>101</v>
      </c>
      <c r="C70" t="s">
        <v>140</v>
      </c>
      <c r="D70" t="s">
        <v>210</v>
      </c>
      <c r="E70">
        <v>5.5633333333333335</v>
      </c>
      <c r="F70">
        <v>3</v>
      </c>
      <c r="G70">
        <v>0.38109491381194932</v>
      </c>
      <c r="H70">
        <v>0.22002525107612619</v>
      </c>
    </row>
    <row r="71" spans="1:8">
      <c r="A71">
        <v>2</v>
      </c>
      <c r="B71">
        <v>101</v>
      </c>
      <c r="C71" t="s">
        <v>139</v>
      </c>
      <c r="D71" t="s">
        <v>210</v>
      </c>
      <c r="E71">
        <v>4.9333333333333336</v>
      </c>
      <c r="F71">
        <v>3</v>
      </c>
      <c r="G71">
        <v>0.25579940057265815</v>
      </c>
      <c r="H71">
        <v>0.1476858527791691</v>
      </c>
    </row>
    <row r="72" spans="1:8">
      <c r="A72">
        <v>2</v>
      </c>
      <c r="B72">
        <v>101</v>
      </c>
      <c r="C72" t="s">
        <v>141</v>
      </c>
      <c r="D72" t="s">
        <v>210</v>
      </c>
      <c r="E72">
        <v>11.183333333333332</v>
      </c>
      <c r="F72">
        <v>3</v>
      </c>
      <c r="G72">
        <v>0.83482533103240364</v>
      </c>
      <c r="H72">
        <v>0.48198662959787669</v>
      </c>
    </row>
    <row r="73" spans="1:8">
      <c r="A73">
        <v>2</v>
      </c>
      <c r="B73">
        <v>101</v>
      </c>
      <c r="C73" t="s">
        <v>142</v>
      </c>
      <c r="D73" t="s">
        <v>210</v>
      </c>
      <c r="E73">
        <v>9.3766666666666669</v>
      </c>
      <c r="F73">
        <v>3</v>
      </c>
      <c r="G73">
        <v>0.82245567256438534</v>
      </c>
      <c r="H73">
        <v>0.47484500395158263</v>
      </c>
    </row>
  </sheetData>
  <sortState ref="A23:H37">
    <sortCondition ref="D24:D37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zoomScale="75" workbookViewId="0">
      <selection activeCell="A2" sqref="A2:H37"/>
    </sheetView>
  </sheetViews>
  <sheetFormatPr baseColWidth="10" defaultColWidth="7.5703125" defaultRowHeight="15" x14ac:dyDescent="0"/>
  <cols>
    <col min="1" max="1" width="4.5703125" style="14" customWidth="1"/>
    <col min="2" max="2" width="5.140625" style="14" customWidth="1"/>
    <col min="3" max="3" width="8.140625" style="14" customWidth="1"/>
    <col min="4" max="4" width="5.5703125" style="14" customWidth="1"/>
    <col min="5" max="5" width="3.5703125" style="14" customWidth="1"/>
    <col min="6" max="9" width="8" style="14" customWidth="1"/>
    <col min="10" max="10" width="10.85546875" style="14" customWidth="1"/>
    <col min="11" max="12" width="7.5703125" style="14"/>
    <col min="13" max="13" width="4" style="14" customWidth="1"/>
    <col min="14" max="14" width="4.7109375" style="14" customWidth="1"/>
    <col min="15" max="15" width="5.42578125" style="14" customWidth="1"/>
    <col min="16" max="16" width="13.42578125" style="14" customWidth="1"/>
    <col min="17" max="17" width="12" style="14" bestFit="1" customWidth="1"/>
    <col min="18" max="18" width="2.85546875" style="14" customWidth="1"/>
    <col min="19" max="20" width="4.140625" style="14" customWidth="1"/>
    <col min="21" max="21" width="4.85546875" style="14" customWidth="1"/>
    <col min="22" max="22" width="11.7109375" style="14" customWidth="1"/>
    <col min="23" max="23" width="4.85546875" style="14" customWidth="1"/>
    <col min="24" max="24" width="1.85546875" style="14" customWidth="1"/>
    <col min="25" max="25" width="4.5703125" style="14" customWidth="1"/>
    <col min="26" max="26" width="4.28515625" style="14" customWidth="1"/>
    <col min="27" max="27" width="5.140625" style="14" customWidth="1"/>
    <col min="28" max="28" width="12.85546875" style="14" customWidth="1"/>
    <col min="29" max="29" width="12" style="14" bestFit="1" customWidth="1"/>
    <col min="30" max="33" width="7.5703125" style="14"/>
    <col min="34" max="34" width="7.140625" style="14" customWidth="1"/>
    <col min="35" max="16384" width="7.5703125" style="14"/>
  </cols>
  <sheetData>
    <row r="1" spans="1:38">
      <c r="F1" s="14" t="s">
        <v>367</v>
      </c>
      <c r="G1" s="14" t="s">
        <v>367</v>
      </c>
      <c r="H1" s="14" t="s">
        <v>367</v>
      </c>
      <c r="I1" s="14" t="s">
        <v>533</v>
      </c>
      <c r="J1" s="14" t="s">
        <v>368</v>
      </c>
    </row>
    <row r="2" spans="1:38" s="15" customFormat="1">
      <c r="A2" s="2" t="s">
        <v>379</v>
      </c>
      <c r="B2" s="2" t="s">
        <v>373</v>
      </c>
      <c r="C2" s="2" t="s">
        <v>374</v>
      </c>
      <c r="D2" s="15" t="s">
        <v>375</v>
      </c>
      <c r="E2" s="15" t="s">
        <v>377</v>
      </c>
      <c r="F2" s="15" t="s">
        <v>369</v>
      </c>
      <c r="G2" s="15" t="s">
        <v>370</v>
      </c>
      <c r="H2" s="15" t="s">
        <v>371</v>
      </c>
      <c r="I2" s="15" t="s">
        <v>532</v>
      </c>
      <c r="J2" s="15" t="s">
        <v>534</v>
      </c>
      <c r="M2" s="34" t="s">
        <v>372</v>
      </c>
      <c r="N2" s="34" t="s">
        <v>225</v>
      </c>
      <c r="O2" s="34" t="s">
        <v>226</v>
      </c>
      <c r="P2" s="34" t="s">
        <v>280</v>
      </c>
      <c r="Q2" s="32" t="s">
        <v>227</v>
      </c>
      <c r="R2"/>
      <c r="S2" s="34" t="s">
        <v>372</v>
      </c>
      <c r="T2" s="34" t="s">
        <v>225</v>
      </c>
      <c r="U2" s="34" t="s">
        <v>226</v>
      </c>
      <c r="V2" s="34" t="s">
        <v>280</v>
      </c>
      <c r="W2" s="32" t="s">
        <v>227</v>
      </c>
      <c r="Y2" s="34" t="s">
        <v>372</v>
      </c>
      <c r="Z2" s="34" t="s">
        <v>225</v>
      </c>
      <c r="AA2" s="34" t="s">
        <v>226</v>
      </c>
      <c r="AB2" s="34" t="s">
        <v>280</v>
      </c>
      <c r="AC2" s="32" t="s">
        <v>227</v>
      </c>
      <c r="AE2" s="15" t="s">
        <v>441</v>
      </c>
      <c r="AF2" s="15" t="s">
        <v>203</v>
      </c>
      <c r="AG2" s="15" t="s">
        <v>596</v>
      </c>
      <c r="AH2" s="15" t="s">
        <v>442</v>
      </c>
      <c r="AI2" s="15" t="s">
        <v>206</v>
      </c>
      <c r="AJ2" s="15" t="s">
        <v>207</v>
      </c>
      <c r="AK2" s="15" t="s">
        <v>208</v>
      </c>
      <c r="AL2" s="15" t="s">
        <v>455</v>
      </c>
    </row>
    <row r="3" spans="1:38">
      <c r="A3" s="14">
        <v>2</v>
      </c>
      <c r="B3" s="14">
        <v>0</v>
      </c>
      <c r="C3" s="14" t="s">
        <v>401</v>
      </c>
      <c r="D3" s="16" t="s">
        <v>380</v>
      </c>
      <c r="E3" s="14" t="s">
        <v>366</v>
      </c>
      <c r="F3" s="14">
        <v>7.4375999999999998</v>
      </c>
      <c r="G3" s="14">
        <v>0.35620000000000002</v>
      </c>
      <c r="H3" s="14">
        <f t="shared" ref="H3:H22" si="0">F3+G3</f>
        <v>7.7938000000000001</v>
      </c>
      <c r="I3" s="14">
        <v>18.076923076923077</v>
      </c>
      <c r="J3" s="17">
        <f>(H3*10)/I3</f>
        <v>4.3114638297872343</v>
      </c>
      <c r="M3" s="35">
        <v>2</v>
      </c>
      <c r="N3" s="35">
        <v>0</v>
      </c>
      <c r="O3" s="35" t="s">
        <v>228</v>
      </c>
      <c r="P3" s="35" t="s">
        <v>222</v>
      </c>
      <c r="Q3" s="37">
        <v>7.7938000000000001</v>
      </c>
      <c r="R3"/>
      <c r="S3" s="35">
        <v>2</v>
      </c>
      <c r="T3" s="35">
        <v>0</v>
      </c>
      <c r="U3" s="35" t="s">
        <v>228</v>
      </c>
      <c r="V3" s="35" t="s">
        <v>423</v>
      </c>
      <c r="W3" s="37">
        <v>1</v>
      </c>
      <c r="Y3" s="35">
        <v>2</v>
      </c>
      <c r="Z3" s="35">
        <v>0</v>
      </c>
      <c r="AA3" s="35" t="s">
        <v>228</v>
      </c>
      <c r="AB3" s="35" t="s">
        <v>429</v>
      </c>
      <c r="AC3" s="37" t="e">
        <v>#DIV/0!</v>
      </c>
      <c r="AE3" s="14">
        <v>2</v>
      </c>
      <c r="AF3" s="14">
        <v>0</v>
      </c>
      <c r="AG3" s="14" t="s">
        <v>459</v>
      </c>
      <c r="AH3" s="14" t="s">
        <v>447</v>
      </c>
      <c r="AI3" s="14">
        <f>Q3</f>
        <v>7.7938000000000001</v>
      </c>
      <c r="AJ3" s="14">
        <f>W3</f>
        <v>1</v>
      </c>
      <c r="AK3" s="14" t="e">
        <f>AC3</f>
        <v>#DIV/0!</v>
      </c>
      <c r="AL3" s="14" t="e">
        <f>AK3/SQRT(AJ3)</f>
        <v>#DIV/0!</v>
      </c>
    </row>
    <row r="4" spans="1:38">
      <c r="A4" s="14">
        <v>2</v>
      </c>
      <c r="B4" s="14">
        <v>0</v>
      </c>
      <c r="C4" s="14" t="s">
        <v>401</v>
      </c>
      <c r="D4" s="16" t="s">
        <v>381</v>
      </c>
      <c r="E4" s="14" t="s">
        <v>366</v>
      </c>
      <c r="F4" s="14">
        <v>6.7920999999999996</v>
      </c>
      <c r="G4" s="14">
        <v>0.3493</v>
      </c>
      <c r="H4" s="14">
        <f t="shared" si="0"/>
        <v>7.1414</v>
      </c>
      <c r="I4" s="14">
        <v>18.252427184466018</v>
      </c>
      <c r="J4" s="17">
        <f t="shared" ref="J4:J22" si="1">(H4*10)/I4</f>
        <v>3.9125755319148938</v>
      </c>
      <c r="M4" s="38"/>
      <c r="N4" s="38"/>
      <c r="O4" s="38"/>
      <c r="P4" s="36" t="s">
        <v>417</v>
      </c>
      <c r="Q4" s="39">
        <v>4.3114638297872343</v>
      </c>
      <c r="R4"/>
      <c r="S4" s="38"/>
      <c r="T4" s="38"/>
      <c r="U4" s="38"/>
      <c r="V4" s="36" t="s">
        <v>216</v>
      </c>
      <c r="W4" s="39">
        <v>1</v>
      </c>
      <c r="Y4" s="38"/>
      <c r="Z4" s="38"/>
      <c r="AA4" s="38"/>
      <c r="AB4" s="36" t="s">
        <v>435</v>
      </c>
      <c r="AC4" s="39" t="e">
        <v>#DIV/0!</v>
      </c>
      <c r="AE4" s="14">
        <v>2</v>
      </c>
      <c r="AF4" s="14">
        <v>0</v>
      </c>
      <c r="AG4" s="14" t="s">
        <v>459</v>
      </c>
      <c r="AH4" s="14" t="s">
        <v>449</v>
      </c>
      <c r="AI4" s="14">
        <f t="shared" ref="AI4:AI12" si="2">Q4</f>
        <v>4.3114638297872343</v>
      </c>
      <c r="AJ4" s="14">
        <f t="shared" ref="AJ4:AJ12" si="3">W4</f>
        <v>1</v>
      </c>
      <c r="AK4" s="14" t="e">
        <f t="shared" ref="AK4:AK12" si="4">AC4</f>
        <v>#DIV/0!</v>
      </c>
      <c r="AL4" s="14" t="e">
        <f t="shared" ref="AL4:AL12" si="5">AK4/SQRT(AJ4)</f>
        <v>#DIV/0!</v>
      </c>
    </row>
    <row r="5" spans="1:38">
      <c r="A5" s="14">
        <v>2</v>
      </c>
      <c r="B5" s="14">
        <v>0</v>
      </c>
      <c r="C5" s="14" t="s">
        <v>401</v>
      </c>
      <c r="D5" s="14" t="s">
        <v>384</v>
      </c>
      <c r="E5" s="14" t="s">
        <v>366</v>
      </c>
      <c r="F5" s="14">
        <v>10.246700000000001</v>
      </c>
      <c r="G5" s="14">
        <v>0.2903</v>
      </c>
      <c r="H5" s="14">
        <f t="shared" si="0"/>
        <v>10.537000000000001</v>
      </c>
      <c r="I5" s="14">
        <v>18.235294117647058</v>
      </c>
      <c r="J5" s="17">
        <f t="shared" si="1"/>
        <v>5.7783548387096779</v>
      </c>
      <c r="M5" s="38"/>
      <c r="N5" s="38"/>
      <c r="O5" s="35" t="s">
        <v>229</v>
      </c>
      <c r="P5" s="35" t="s">
        <v>222</v>
      </c>
      <c r="Q5" s="37">
        <v>7.1414</v>
      </c>
      <c r="R5"/>
      <c r="S5" s="38"/>
      <c r="T5" s="38"/>
      <c r="U5" s="35" t="s">
        <v>229</v>
      </c>
      <c r="V5" s="35" t="s">
        <v>423</v>
      </c>
      <c r="W5" s="37">
        <v>1</v>
      </c>
      <c r="Y5" s="38"/>
      <c r="Z5" s="38"/>
      <c r="AA5" s="35" t="s">
        <v>229</v>
      </c>
      <c r="AB5" s="35" t="s">
        <v>429</v>
      </c>
      <c r="AC5" s="37" t="e">
        <v>#DIV/0!</v>
      </c>
      <c r="AE5" s="14">
        <v>2</v>
      </c>
      <c r="AF5" s="14">
        <v>0</v>
      </c>
      <c r="AG5" s="14" t="s">
        <v>444</v>
      </c>
      <c r="AH5" s="14" t="s">
        <v>447</v>
      </c>
      <c r="AI5" s="14">
        <f t="shared" si="2"/>
        <v>7.1414</v>
      </c>
      <c r="AJ5" s="14">
        <f t="shared" si="3"/>
        <v>1</v>
      </c>
      <c r="AK5" s="14" t="e">
        <f t="shared" si="4"/>
        <v>#DIV/0!</v>
      </c>
      <c r="AL5" s="14" t="e">
        <f t="shared" si="5"/>
        <v>#DIV/0!</v>
      </c>
    </row>
    <row r="6" spans="1:38">
      <c r="A6" s="14">
        <v>2</v>
      </c>
      <c r="B6" s="14">
        <v>0</v>
      </c>
      <c r="C6" s="14" t="s">
        <v>401</v>
      </c>
      <c r="D6" s="14" t="s">
        <v>389</v>
      </c>
      <c r="E6" s="14" t="s">
        <v>366</v>
      </c>
      <c r="F6" s="14">
        <v>1.9449000000000001</v>
      </c>
      <c r="G6" s="14">
        <v>14.9526</v>
      </c>
      <c r="H6" s="14">
        <f t="shared" si="0"/>
        <v>16.897500000000001</v>
      </c>
      <c r="I6" s="14">
        <v>18.613861386138616</v>
      </c>
      <c r="J6" s="17">
        <f t="shared" si="1"/>
        <v>9.0779122340425538</v>
      </c>
      <c r="M6" s="38"/>
      <c r="N6" s="38"/>
      <c r="O6" s="38"/>
      <c r="P6" s="36" t="s">
        <v>417</v>
      </c>
      <c r="Q6" s="39">
        <v>3.9125755319148938</v>
      </c>
      <c r="R6"/>
      <c r="S6" s="38"/>
      <c r="T6" s="38"/>
      <c r="U6" s="38"/>
      <c r="V6" s="36" t="s">
        <v>216</v>
      </c>
      <c r="W6" s="39">
        <v>1</v>
      </c>
      <c r="Y6" s="38"/>
      <c r="Z6" s="38"/>
      <c r="AA6" s="38"/>
      <c r="AB6" s="36" t="s">
        <v>435</v>
      </c>
      <c r="AC6" s="39" t="e">
        <v>#DIV/0!</v>
      </c>
      <c r="AE6" s="14">
        <v>2</v>
      </c>
      <c r="AF6" s="14">
        <v>0</v>
      </c>
      <c r="AG6" s="14" t="s">
        <v>444</v>
      </c>
      <c r="AH6" s="14" t="s">
        <v>449</v>
      </c>
      <c r="AI6" s="14">
        <f t="shared" si="2"/>
        <v>3.9125755319148938</v>
      </c>
      <c r="AJ6" s="14">
        <f t="shared" si="3"/>
        <v>1</v>
      </c>
      <c r="AK6" s="14" t="e">
        <f t="shared" si="4"/>
        <v>#DIV/0!</v>
      </c>
      <c r="AL6" s="14" t="e">
        <f t="shared" si="5"/>
        <v>#DIV/0!</v>
      </c>
    </row>
    <row r="7" spans="1:38">
      <c r="A7" s="14">
        <v>2</v>
      </c>
      <c r="B7" s="14">
        <v>0</v>
      </c>
      <c r="C7" s="14" t="s">
        <v>401</v>
      </c>
      <c r="D7" s="16" t="s">
        <v>382</v>
      </c>
      <c r="E7" s="14" t="s">
        <v>366</v>
      </c>
      <c r="F7" s="14">
        <v>2.1705000000000001</v>
      </c>
      <c r="G7" s="14">
        <v>16.090800000000002</v>
      </c>
      <c r="H7" s="14">
        <f t="shared" si="0"/>
        <v>18.261300000000002</v>
      </c>
      <c r="I7" s="14">
        <v>18.441558441558442</v>
      </c>
      <c r="J7" s="17">
        <f t="shared" si="1"/>
        <v>9.9022542253521149</v>
      </c>
      <c r="M7" s="38"/>
      <c r="N7" s="38"/>
      <c r="O7" s="35" t="s">
        <v>82</v>
      </c>
      <c r="P7" s="35" t="s">
        <v>222</v>
      </c>
      <c r="Q7" s="37">
        <v>10.537000000000001</v>
      </c>
      <c r="R7"/>
      <c r="S7" s="38"/>
      <c r="T7" s="38"/>
      <c r="U7" s="35" t="s">
        <v>82</v>
      </c>
      <c r="V7" s="35" t="s">
        <v>423</v>
      </c>
      <c r="W7" s="37">
        <v>1</v>
      </c>
      <c r="Y7" s="38"/>
      <c r="Z7" s="38"/>
      <c r="AA7" s="35" t="s">
        <v>82</v>
      </c>
      <c r="AB7" s="35" t="s">
        <v>429</v>
      </c>
      <c r="AC7" s="37" t="e">
        <v>#DIV/0!</v>
      </c>
      <c r="AE7" s="14">
        <v>2</v>
      </c>
      <c r="AF7" s="14">
        <v>0</v>
      </c>
      <c r="AG7" s="14" t="s">
        <v>632</v>
      </c>
      <c r="AH7" s="14" t="s">
        <v>447</v>
      </c>
      <c r="AI7" s="14">
        <f t="shared" si="2"/>
        <v>10.537000000000001</v>
      </c>
      <c r="AJ7" s="14">
        <f t="shared" si="3"/>
        <v>1</v>
      </c>
      <c r="AK7" s="14" t="e">
        <f t="shared" si="4"/>
        <v>#DIV/0!</v>
      </c>
      <c r="AL7" s="14" t="e">
        <f t="shared" si="5"/>
        <v>#DIV/0!</v>
      </c>
    </row>
    <row r="8" spans="1:38">
      <c r="A8" s="14">
        <v>2</v>
      </c>
      <c r="B8" s="14">
        <v>29</v>
      </c>
      <c r="C8" s="18">
        <v>38210</v>
      </c>
      <c r="D8" s="16" t="s">
        <v>524</v>
      </c>
      <c r="E8" s="14">
        <v>1</v>
      </c>
      <c r="F8" s="14">
        <v>11.087</v>
      </c>
      <c r="G8" s="14">
        <v>2.3085</v>
      </c>
      <c r="H8" s="14">
        <f t="shared" si="0"/>
        <v>13.3955</v>
      </c>
      <c r="I8" s="14">
        <v>18.12977099236641</v>
      </c>
      <c r="J8" s="17">
        <f t="shared" si="1"/>
        <v>7.3886757894736856</v>
      </c>
      <c r="M8" s="38"/>
      <c r="N8" s="38"/>
      <c r="O8" s="38"/>
      <c r="P8" s="36" t="s">
        <v>417</v>
      </c>
      <c r="Q8" s="39">
        <v>5.7783548387096779</v>
      </c>
      <c r="R8"/>
      <c r="S8" s="38"/>
      <c r="T8" s="38"/>
      <c r="U8" s="38"/>
      <c r="V8" s="36" t="s">
        <v>216</v>
      </c>
      <c r="W8" s="39">
        <v>1</v>
      </c>
      <c r="Y8" s="38"/>
      <c r="Z8" s="38"/>
      <c r="AA8" s="38"/>
      <c r="AB8" s="36" t="s">
        <v>435</v>
      </c>
      <c r="AC8" s="39" t="e">
        <v>#DIV/0!</v>
      </c>
      <c r="AE8" s="14">
        <v>2</v>
      </c>
      <c r="AF8" s="14">
        <v>0</v>
      </c>
      <c r="AG8" s="14" t="s">
        <v>632</v>
      </c>
      <c r="AH8" s="14" t="s">
        <v>449</v>
      </c>
      <c r="AI8" s="14">
        <f t="shared" si="2"/>
        <v>5.7783548387096779</v>
      </c>
      <c r="AJ8" s="14">
        <f t="shared" si="3"/>
        <v>1</v>
      </c>
      <c r="AK8" s="14" t="e">
        <f t="shared" si="4"/>
        <v>#DIV/0!</v>
      </c>
      <c r="AL8" s="14" t="e">
        <f t="shared" si="5"/>
        <v>#DIV/0!</v>
      </c>
    </row>
    <row r="9" spans="1:38">
      <c r="A9" s="14">
        <v>2</v>
      </c>
      <c r="B9" s="14">
        <v>29</v>
      </c>
      <c r="C9" s="18">
        <v>38210</v>
      </c>
      <c r="D9" s="16" t="s">
        <v>387</v>
      </c>
      <c r="E9" s="14">
        <v>2</v>
      </c>
      <c r="F9" s="14">
        <v>10.6624</v>
      </c>
      <c r="G9" s="14">
        <v>1.5507</v>
      </c>
      <c r="H9" s="14">
        <f t="shared" si="0"/>
        <v>12.213100000000001</v>
      </c>
      <c r="I9" s="14">
        <v>18.223938223938223</v>
      </c>
      <c r="J9" s="17">
        <f t="shared" si="1"/>
        <v>6.701679872881356</v>
      </c>
      <c r="M9" s="38"/>
      <c r="N9" s="38"/>
      <c r="O9" s="35" t="s">
        <v>83</v>
      </c>
      <c r="P9" s="35" t="s">
        <v>222</v>
      </c>
      <c r="Q9" s="37">
        <v>16.897500000000001</v>
      </c>
      <c r="R9"/>
      <c r="S9" s="38"/>
      <c r="T9" s="38"/>
      <c r="U9" s="35" t="s">
        <v>83</v>
      </c>
      <c r="V9" s="35" t="s">
        <v>423</v>
      </c>
      <c r="W9" s="37">
        <v>1</v>
      </c>
      <c r="Y9" s="38"/>
      <c r="Z9" s="38"/>
      <c r="AA9" s="35" t="s">
        <v>83</v>
      </c>
      <c r="AB9" s="35" t="s">
        <v>429</v>
      </c>
      <c r="AC9" s="37" t="e">
        <v>#DIV/0!</v>
      </c>
      <c r="AE9" s="14">
        <v>2</v>
      </c>
      <c r="AF9" s="14">
        <v>0</v>
      </c>
      <c r="AG9" s="14" t="s">
        <v>445</v>
      </c>
      <c r="AH9" s="14" t="s">
        <v>447</v>
      </c>
      <c r="AI9" s="14">
        <f t="shared" si="2"/>
        <v>16.897500000000001</v>
      </c>
      <c r="AJ9" s="14">
        <f t="shared" si="3"/>
        <v>1</v>
      </c>
      <c r="AK9" s="14" t="e">
        <f t="shared" si="4"/>
        <v>#DIV/0!</v>
      </c>
      <c r="AL9" s="14" t="e">
        <f t="shared" si="5"/>
        <v>#DIV/0!</v>
      </c>
    </row>
    <row r="10" spans="1:38">
      <c r="A10" s="14">
        <v>2</v>
      </c>
      <c r="B10" s="14">
        <v>29</v>
      </c>
      <c r="C10" s="18">
        <v>38210</v>
      </c>
      <c r="D10" s="16" t="s">
        <v>380</v>
      </c>
      <c r="E10" s="14">
        <v>3</v>
      </c>
      <c r="F10" s="14">
        <v>7.5567000000000002</v>
      </c>
      <c r="G10" s="14">
        <v>1.339</v>
      </c>
      <c r="H10" s="14">
        <f t="shared" si="0"/>
        <v>8.8956999999999997</v>
      </c>
      <c r="I10" s="14">
        <v>18.140417457305503</v>
      </c>
      <c r="J10" s="17">
        <f t="shared" si="1"/>
        <v>4.9038011506276149</v>
      </c>
      <c r="M10" s="38"/>
      <c r="N10" s="38"/>
      <c r="O10" s="38"/>
      <c r="P10" s="36" t="s">
        <v>417</v>
      </c>
      <c r="Q10" s="39">
        <v>9.0779122340425538</v>
      </c>
      <c r="R10"/>
      <c r="S10" s="38"/>
      <c r="T10" s="38"/>
      <c r="U10" s="38"/>
      <c r="V10" s="36" t="s">
        <v>216</v>
      </c>
      <c r="W10" s="39">
        <v>1</v>
      </c>
      <c r="Y10" s="38"/>
      <c r="Z10" s="38"/>
      <c r="AA10" s="38"/>
      <c r="AB10" s="36" t="s">
        <v>435</v>
      </c>
      <c r="AC10" s="39" t="e">
        <v>#DIV/0!</v>
      </c>
      <c r="AE10" s="14">
        <v>2</v>
      </c>
      <c r="AF10" s="14">
        <v>0</v>
      </c>
      <c r="AG10" s="14" t="s">
        <v>445</v>
      </c>
      <c r="AH10" s="14" t="s">
        <v>449</v>
      </c>
      <c r="AI10" s="14">
        <f t="shared" si="2"/>
        <v>9.0779122340425538</v>
      </c>
      <c r="AJ10" s="14">
        <f t="shared" si="3"/>
        <v>1</v>
      </c>
      <c r="AK10" s="14" t="e">
        <f t="shared" si="4"/>
        <v>#DIV/0!</v>
      </c>
      <c r="AL10" s="14" t="e">
        <f t="shared" si="5"/>
        <v>#DIV/0!</v>
      </c>
    </row>
    <row r="11" spans="1:38">
      <c r="A11" s="14">
        <v>2</v>
      </c>
      <c r="B11" s="14">
        <v>29</v>
      </c>
      <c r="C11" s="18">
        <v>38210</v>
      </c>
      <c r="D11" s="16" t="s">
        <v>395</v>
      </c>
      <c r="E11" s="14">
        <v>1</v>
      </c>
      <c r="F11" s="14">
        <v>8.1471999999999998</v>
      </c>
      <c r="G11" s="14">
        <v>2.0931000000000002</v>
      </c>
      <c r="H11" s="14">
        <f t="shared" si="0"/>
        <v>10.2403</v>
      </c>
      <c r="I11" s="14">
        <v>17.333333333333336</v>
      </c>
      <c r="J11" s="17">
        <f t="shared" si="1"/>
        <v>5.9078653846153832</v>
      </c>
      <c r="M11" s="38"/>
      <c r="N11" s="38"/>
      <c r="O11" s="35" t="s">
        <v>230</v>
      </c>
      <c r="P11" s="35" t="s">
        <v>222</v>
      </c>
      <c r="Q11" s="37">
        <v>18.261300000000002</v>
      </c>
      <c r="R11"/>
      <c r="S11" s="38"/>
      <c r="T11" s="38"/>
      <c r="U11" s="35" t="s">
        <v>230</v>
      </c>
      <c r="V11" s="35" t="s">
        <v>423</v>
      </c>
      <c r="W11" s="37">
        <v>1</v>
      </c>
      <c r="Y11" s="38"/>
      <c r="Z11" s="38"/>
      <c r="AA11" s="35" t="s">
        <v>230</v>
      </c>
      <c r="AB11" s="35" t="s">
        <v>429</v>
      </c>
      <c r="AC11" s="37" t="e">
        <v>#DIV/0!</v>
      </c>
      <c r="AE11" s="14">
        <v>2</v>
      </c>
      <c r="AF11" s="14">
        <v>0</v>
      </c>
      <c r="AG11" s="14" t="s">
        <v>506</v>
      </c>
      <c r="AH11" s="14" t="s">
        <v>447</v>
      </c>
      <c r="AI11" s="14">
        <f t="shared" si="2"/>
        <v>18.261300000000002</v>
      </c>
      <c r="AJ11" s="14">
        <f t="shared" si="3"/>
        <v>1</v>
      </c>
      <c r="AK11" s="14" t="e">
        <f t="shared" si="4"/>
        <v>#DIV/0!</v>
      </c>
      <c r="AL11" s="14" t="e">
        <f t="shared" si="5"/>
        <v>#DIV/0!</v>
      </c>
    </row>
    <row r="12" spans="1:38">
      <c r="A12" s="14">
        <v>2</v>
      </c>
      <c r="B12" s="14">
        <v>29</v>
      </c>
      <c r="C12" s="18">
        <v>38210</v>
      </c>
      <c r="D12" s="16" t="s">
        <v>381</v>
      </c>
      <c r="E12" s="14">
        <v>2</v>
      </c>
      <c r="F12" s="14">
        <v>7.3083999999999998</v>
      </c>
      <c r="G12" s="14">
        <v>1.0357000000000001</v>
      </c>
      <c r="H12" s="14">
        <f t="shared" si="0"/>
        <v>8.3440999999999992</v>
      </c>
      <c r="I12" s="14">
        <v>17.95761078998073</v>
      </c>
      <c r="J12" s="17">
        <f t="shared" si="1"/>
        <v>4.6465535407725316</v>
      </c>
      <c r="M12" s="38"/>
      <c r="N12" s="38"/>
      <c r="O12" s="38"/>
      <c r="P12" s="36" t="s">
        <v>417</v>
      </c>
      <c r="Q12" s="39">
        <v>9.9022542253521149</v>
      </c>
      <c r="R12"/>
      <c r="S12" s="38"/>
      <c r="T12" s="38"/>
      <c r="U12" s="38"/>
      <c r="V12" s="36" t="s">
        <v>216</v>
      </c>
      <c r="W12" s="39">
        <v>1</v>
      </c>
      <c r="Y12" s="38"/>
      <c r="Z12" s="38"/>
      <c r="AA12" s="38"/>
      <c r="AB12" s="36" t="s">
        <v>435</v>
      </c>
      <c r="AC12" s="39" t="e">
        <v>#DIV/0!</v>
      </c>
      <c r="AE12" s="14">
        <v>2</v>
      </c>
      <c r="AF12" s="14">
        <v>0</v>
      </c>
      <c r="AG12" s="14" t="s">
        <v>506</v>
      </c>
      <c r="AH12" s="14" t="s">
        <v>449</v>
      </c>
      <c r="AI12" s="14">
        <f t="shared" si="2"/>
        <v>9.9022542253521149</v>
      </c>
      <c r="AJ12" s="14">
        <f t="shared" si="3"/>
        <v>1</v>
      </c>
      <c r="AK12" s="14" t="e">
        <f t="shared" si="4"/>
        <v>#DIV/0!</v>
      </c>
      <c r="AL12" s="14" t="e">
        <f t="shared" si="5"/>
        <v>#DIV/0!</v>
      </c>
    </row>
    <row r="13" spans="1:38">
      <c r="A13" s="14">
        <v>2</v>
      </c>
      <c r="B13" s="14">
        <v>29</v>
      </c>
      <c r="C13" s="18">
        <v>38210</v>
      </c>
      <c r="D13" s="16" t="s">
        <v>381</v>
      </c>
      <c r="E13" s="14">
        <v>3</v>
      </c>
      <c r="F13" s="14">
        <v>7.2027999999999999</v>
      </c>
      <c r="G13" s="14">
        <v>1.5960000000000001</v>
      </c>
      <c r="H13" s="14">
        <f t="shared" si="0"/>
        <v>8.7988</v>
      </c>
      <c r="I13" s="14">
        <v>18.452380952380953</v>
      </c>
      <c r="J13" s="17">
        <f t="shared" si="1"/>
        <v>4.7683819354838706</v>
      </c>
      <c r="M13" s="38"/>
      <c r="N13" s="35" t="s">
        <v>223</v>
      </c>
      <c r="O13" s="40"/>
      <c r="P13" s="40"/>
      <c r="Q13" s="37">
        <v>12.126200000000001</v>
      </c>
      <c r="R13"/>
      <c r="S13" s="38"/>
      <c r="T13" s="35" t="s">
        <v>424</v>
      </c>
      <c r="U13" s="40"/>
      <c r="V13" s="40"/>
      <c r="W13" s="37">
        <v>5</v>
      </c>
      <c r="Y13" s="38"/>
      <c r="Z13" s="35" t="s">
        <v>430</v>
      </c>
      <c r="AA13" s="40"/>
      <c r="AB13" s="40"/>
      <c r="AC13" s="37">
        <v>5.1611101795059611</v>
      </c>
    </row>
    <row r="14" spans="1:38">
      <c r="A14" s="14">
        <v>2</v>
      </c>
      <c r="B14" s="14">
        <v>29</v>
      </c>
      <c r="C14" s="18">
        <v>38210</v>
      </c>
      <c r="D14" s="14" t="s">
        <v>400</v>
      </c>
      <c r="E14" s="14">
        <v>1</v>
      </c>
      <c r="F14" s="14">
        <v>9.4939</v>
      </c>
      <c r="G14" s="14">
        <v>2.3521000000000001</v>
      </c>
      <c r="H14" s="14">
        <f t="shared" si="0"/>
        <v>11.846</v>
      </c>
      <c r="I14" s="14">
        <v>17.769080234833659</v>
      </c>
      <c r="J14" s="17">
        <f t="shared" si="1"/>
        <v>6.6666365638766525</v>
      </c>
      <c r="M14" s="38"/>
      <c r="N14" s="35" t="s">
        <v>418</v>
      </c>
      <c r="O14" s="40"/>
      <c r="P14" s="40"/>
      <c r="Q14" s="37">
        <v>6.5965121319612949</v>
      </c>
      <c r="R14"/>
      <c r="S14" s="38"/>
      <c r="T14" s="35" t="s">
        <v>217</v>
      </c>
      <c r="U14" s="40"/>
      <c r="V14" s="40"/>
      <c r="W14" s="37">
        <v>5</v>
      </c>
      <c r="Y14" s="38"/>
      <c r="Z14" s="35" t="s">
        <v>436</v>
      </c>
      <c r="AA14" s="40"/>
      <c r="AB14" s="40"/>
      <c r="AC14" s="37">
        <v>2.7467990474124067</v>
      </c>
    </row>
    <row r="15" spans="1:38">
      <c r="A15" s="14">
        <v>2</v>
      </c>
      <c r="B15" s="14">
        <v>29</v>
      </c>
      <c r="C15" s="18">
        <v>38210</v>
      </c>
      <c r="D15" s="14" t="s">
        <v>400</v>
      </c>
      <c r="E15" s="14">
        <v>2</v>
      </c>
      <c r="F15" s="14">
        <v>10.2005</v>
      </c>
      <c r="G15" s="14">
        <v>1.5353000000000001</v>
      </c>
      <c r="H15" s="14">
        <f t="shared" si="0"/>
        <v>11.735799999999999</v>
      </c>
      <c r="I15" s="14">
        <v>17.485029940119759</v>
      </c>
      <c r="J15" s="17">
        <f t="shared" si="1"/>
        <v>6.7119130136986298</v>
      </c>
      <c r="M15" s="38"/>
      <c r="N15" s="35">
        <v>29</v>
      </c>
      <c r="O15" s="35" t="s">
        <v>228</v>
      </c>
      <c r="P15" s="35" t="s">
        <v>222</v>
      </c>
      <c r="Q15" s="37">
        <v>11.501433333333333</v>
      </c>
      <c r="R15"/>
      <c r="S15" s="38"/>
      <c r="T15" s="35">
        <v>29</v>
      </c>
      <c r="U15" s="35" t="s">
        <v>228</v>
      </c>
      <c r="V15" s="35" t="s">
        <v>423</v>
      </c>
      <c r="W15" s="37">
        <v>3</v>
      </c>
      <c r="Y15" s="38"/>
      <c r="Z15" s="35">
        <v>29</v>
      </c>
      <c r="AA15" s="35" t="s">
        <v>228</v>
      </c>
      <c r="AB15" s="35" t="s">
        <v>429</v>
      </c>
      <c r="AC15" s="37">
        <v>2.3327884801956094</v>
      </c>
      <c r="AE15" s="14">
        <v>2</v>
      </c>
      <c r="AF15" s="14">
        <v>29</v>
      </c>
      <c r="AG15" s="14" t="s">
        <v>459</v>
      </c>
      <c r="AH15" s="14" t="s">
        <v>447</v>
      </c>
      <c r="AI15" s="14">
        <f>Q15</f>
        <v>11.501433333333333</v>
      </c>
      <c r="AJ15" s="14">
        <f>W15</f>
        <v>3</v>
      </c>
      <c r="AK15" s="14">
        <f>AC15</f>
        <v>2.3327884801956094</v>
      </c>
      <c r="AL15" s="14">
        <f>AK15/SQRT(AJ15)</f>
        <v>1.346836057003393</v>
      </c>
    </row>
    <row r="16" spans="1:38">
      <c r="A16" s="14">
        <v>2</v>
      </c>
      <c r="B16" s="14">
        <v>29</v>
      </c>
      <c r="C16" s="18">
        <v>38210</v>
      </c>
      <c r="D16" s="14" t="s">
        <v>525</v>
      </c>
      <c r="E16" s="14">
        <v>3</v>
      </c>
      <c r="F16" s="14">
        <v>10.685499999999999</v>
      </c>
      <c r="G16" s="14">
        <v>3.0529999999999999</v>
      </c>
      <c r="H16" s="14">
        <f t="shared" si="0"/>
        <v>13.738499999999998</v>
      </c>
      <c r="I16" s="14">
        <v>17.969924812030072</v>
      </c>
      <c r="J16" s="17">
        <f t="shared" si="1"/>
        <v>7.6452740585774066</v>
      </c>
      <c r="M16" s="38"/>
      <c r="N16" s="38"/>
      <c r="O16" s="38"/>
      <c r="P16" s="36" t="s">
        <v>417</v>
      </c>
      <c r="Q16" s="39">
        <v>6.3313856043275516</v>
      </c>
      <c r="R16"/>
      <c r="S16" s="38"/>
      <c r="T16" s="38"/>
      <c r="U16" s="38"/>
      <c r="V16" s="36" t="s">
        <v>216</v>
      </c>
      <c r="W16" s="39">
        <v>3</v>
      </c>
      <c r="Y16" s="38"/>
      <c r="Z16" s="38"/>
      <c r="AA16" s="38"/>
      <c r="AB16" s="36" t="s">
        <v>435</v>
      </c>
      <c r="AC16" s="39">
        <v>1.2831558271262122</v>
      </c>
      <c r="AE16" s="14">
        <v>2</v>
      </c>
      <c r="AF16" s="14">
        <v>29</v>
      </c>
      <c r="AG16" s="14" t="s">
        <v>459</v>
      </c>
      <c r="AH16" s="14" t="s">
        <v>449</v>
      </c>
      <c r="AI16" s="14">
        <f t="shared" ref="AI16:AI24" si="6">Q16</f>
        <v>6.3313856043275516</v>
      </c>
      <c r="AJ16" s="14">
        <f t="shared" ref="AJ16:AJ24" si="7">W16</f>
        <v>3</v>
      </c>
      <c r="AK16" s="14">
        <f t="shared" ref="AK16:AK24" si="8">AC16</f>
        <v>1.2831558271262122</v>
      </c>
      <c r="AL16" s="14">
        <f t="shared" ref="AL16:AL24" si="9">AK16/SQRT(AJ16)</f>
        <v>0.74083036220355558</v>
      </c>
    </row>
    <row r="17" spans="1:38">
      <c r="A17" s="14">
        <v>2</v>
      </c>
      <c r="B17" s="14">
        <v>29</v>
      </c>
      <c r="C17" s="18">
        <v>38210</v>
      </c>
      <c r="D17" s="14" t="s">
        <v>526</v>
      </c>
      <c r="E17" s="14">
        <v>1</v>
      </c>
      <c r="F17" s="14">
        <v>2.0657999999999999</v>
      </c>
      <c r="G17" s="14">
        <v>12.3369</v>
      </c>
      <c r="H17" s="14">
        <f t="shared" si="0"/>
        <v>14.402699999999999</v>
      </c>
      <c r="I17" s="14">
        <v>18.693069306930692</v>
      </c>
      <c r="J17" s="17">
        <f t="shared" si="1"/>
        <v>7.7048342161016947</v>
      </c>
      <c r="M17" s="38"/>
      <c r="N17" s="38"/>
      <c r="O17" s="35" t="s">
        <v>229</v>
      </c>
      <c r="P17" s="35" t="s">
        <v>222</v>
      </c>
      <c r="Q17" s="37">
        <v>9.1277333333333335</v>
      </c>
      <c r="S17" s="38"/>
      <c r="T17" s="38"/>
      <c r="U17" s="35" t="s">
        <v>229</v>
      </c>
      <c r="V17" s="35" t="s">
        <v>423</v>
      </c>
      <c r="W17" s="37">
        <v>3</v>
      </c>
      <c r="Y17" s="38"/>
      <c r="Z17" s="38"/>
      <c r="AA17" s="35" t="s">
        <v>229</v>
      </c>
      <c r="AB17" s="35" t="s">
        <v>429</v>
      </c>
      <c r="AC17" s="37">
        <v>0.98997043558550291</v>
      </c>
      <c r="AE17" s="14">
        <v>2</v>
      </c>
      <c r="AF17" s="14">
        <v>29</v>
      </c>
      <c r="AG17" s="14" t="s">
        <v>444</v>
      </c>
      <c r="AH17" s="14" t="s">
        <v>447</v>
      </c>
      <c r="AI17" s="14">
        <f t="shared" si="6"/>
        <v>9.1277333333333335</v>
      </c>
      <c r="AJ17" s="14">
        <f t="shared" si="7"/>
        <v>3</v>
      </c>
      <c r="AK17" s="14">
        <f t="shared" si="8"/>
        <v>0.98997043558550291</v>
      </c>
      <c r="AL17" s="14">
        <f t="shared" si="9"/>
        <v>0.57155969747506119</v>
      </c>
    </row>
    <row r="18" spans="1:38">
      <c r="A18" s="14">
        <v>2</v>
      </c>
      <c r="B18" s="14">
        <v>29</v>
      </c>
      <c r="C18" s="18">
        <v>38210</v>
      </c>
      <c r="D18" s="14" t="s">
        <v>385</v>
      </c>
      <c r="E18" s="14">
        <v>2</v>
      </c>
      <c r="F18" s="14">
        <v>2.3933999999999997</v>
      </c>
      <c r="G18" s="14">
        <v>13.656300000000002</v>
      </c>
      <c r="H18" s="14">
        <f t="shared" si="0"/>
        <v>16.049700000000001</v>
      </c>
      <c r="I18" s="14">
        <v>18.625954198473281</v>
      </c>
      <c r="J18" s="17">
        <f t="shared" si="1"/>
        <v>8.6168471311475425</v>
      </c>
      <c r="M18" s="38"/>
      <c r="N18" s="38"/>
      <c r="O18" s="38"/>
      <c r="P18" s="36" t="s">
        <v>417</v>
      </c>
      <c r="Q18" s="39">
        <v>5.1076002869572612</v>
      </c>
      <c r="S18" s="38"/>
      <c r="T18" s="38"/>
      <c r="U18" s="38"/>
      <c r="V18" s="36" t="s">
        <v>216</v>
      </c>
      <c r="W18" s="39">
        <v>3</v>
      </c>
      <c r="Y18" s="38"/>
      <c r="Z18" s="38"/>
      <c r="AA18" s="38"/>
      <c r="AB18" s="36" t="s">
        <v>435</v>
      </c>
      <c r="AC18" s="39">
        <v>0.69572171831618057</v>
      </c>
      <c r="AE18" s="14">
        <v>2</v>
      </c>
      <c r="AF18" s="14">
        <v>29</v>
      </c>
      <c r="AG18" s="14" t="s">
        <v>444</v>
      </c>
      <c r="AH18" s="14" t="s">
        <v>449</v>
      </c>
      <c r="AI18" s="14">
        <f t="shared" si="6"/>
        <v>5.1076002869572612</v>
      </c>
      <c r="AJ18" s="14">
        <f t="shared" si="7"/>
        <v>3</v>
      </c>
      <c r="AK18" s="14">
        <f t="shared" si="8"/>
        <v>0.69572171831618057</v>
      </c>
      <c r="AL18" s="14">
        <f t="shared" si="9"/>
        <v>0.40167512135091588</v>
      </c>
    </row>
    <row r="19" spans="1:38">
      <c r="A19" s="14">
        <v>2</v>
      </c>
      <c r="B19" s="14">
        <v>29</v>
      </c>
      <c r="C19" s="18">
        <v>38210</v>
      </c>
      <c r="D19" s="14" t="s">
        <v>389</v>
      </c>
      <c r="E19" s="14">
        <v>3</v>
      </c>
      <c r="F19" s="14">
        <v>3.0671999999999997</v>
      </c>
      <c r="G19" s="14">
        <v>20.289899999999999</v>
      </c>
      <c r="H19" s="14">
        <f t="shared" si="0"/>
        <v>23.357099999999999</v>
      </c>
      <c r="I19" s="14">
        <v>18.310412573673872</v>
      </c>
      <c r="J19" s="17">
        <f t="shared" si="1"/>
        <v>12.756184442060084</v>
      </c>
      <c r="M19" s="38"/>
      <c r="N19" s="38"/>
      <c r="O19" s="35" t="s">
        <v>82</v>
      </c>
      <c r="P19" s="35" t="s">
        <v>222</v>
      </c>
      <c r="Q19" s="37">
        <v>12.440100000000001</v>
      </c>
      <c r="S19" s="38"/>
      <c r="T19" s="38"/>
      <c r="U19" s="35" t="s">
        <v>82</v>
      </c>
      <c r="V19" s="35" t="s">
        <v>423</v>
      </c>
      <c r="W19" s="37">
        <v>3</v>
      </c>
      <c r="Y19" s="38"/>
      <c r="Z19" s="38"/>
      <c r="AA19" s="35" t="s">
        <v>82</v>
      </c>
      <c r="AB19" s="35" t="s">
        <v>429</v>
      </c>
      <c r="AC19" s="37">
        <v>1.1257965757630941</v>
      </c>
      <c r="AE19" s="14">
        <v>2</v>
      </c>
      <c r="AF19" s="14">
        <v>29</v>
      </c>
      <c r="AG19" s="14" t="s">
        <v>632</v>
      </c>
      <c r="AH19" s="14" t="s">
        <v>447</v>
      </c>
      <c r="AI19" s="14">
        <f t="shared" si="6"/>
        <v>12.440100000000001</v>
      </c>
      <c r="AJ19" s="14">
        <f t="shared" si="7"/>
        <v>3</v>
      </c>
      <c r="AK19" s="14">
        <f t="shared" si="8"/>
        <v>1.1257965757630941</v>
      </c>
      <c r="AL19" s="14">
        <f t="shared" si="9"/>
        <v>0.64997895606958134</v>
      </c>
    </row>
    <row r="20" spans="1:38">
      <c r="A20" s="14">
        <v>2</v>
      </c>
      <c r="B20" s="14">
        <v>29</v>
      </c>
      <c r="C20" s="18">
        <v>38210</v>
      </c>
      <c r="D20" s="16" t="s">
        <v>382</v>
      </c>
      <c r="E20" s="14">
        <v>1</v>
      </c>
      <c r="F20" s="14">
        <v>3.1880999999999999</v>
      </c>
      <c r="G20" s="14">
        <v>11.6088</v>
      </c>
      <c r="H20" s="14">
        <f t="shared" si="0"/>
        <v>14.796900000000001</v>
      </c>
      <c r="I20" s="14">
        <v>17.984790874524712</v>
      </c>
      <c r="J20" s="17">
        <f t="shared" si="1"/>
        <v>8.2274517970401693</v>
      </c>
      <c r="M20" s="38"/>
      <c r="N20" s="38"/>
      <c r="O20" s="38"/>
      <c r="P20" s="36" t="s">
        <v>417</v>
      </c>
      <c r="Q20" s="39">
        <v>7.0079412120508957</v>
      </c>
      <c r="S20" s="38"/>
      <c r="T20" s="38"/>
      <c r="U20" s="38"/>
      <c r="V20" s="36" t="s">
        <v>216</v>
      </c>
      <c r="W20" s="39">
        <v>3</v>
      </c>
      <c r="Y20" s="38"/>
      <c r="Z20" s="38"/>
      <c r="AA20" s="38"/>
      <c r="AB20" s="36" t="s">
        <v>435</v>
      </c>
      <c r="AC20" s="39">
        <v>0.55241049697965949</v>
      </c>
      <c r="AE20" s="14">
        <v>2</v>
      </c>
      <c r="AF20" s="14">
        <v>29</v>
      </c>
      <c r="AG20" s="14" t="s">
        <v>632</v>
      </c>
      <c r="AH20" s="14" t="s">
        <v>449</v>
      </c>
      <c r="AI20" s="14">
        <f t="shared" si="6"/>
        <v>7.0079412120508957</v>
      </c>
      <c r="AJ20" s="14">
        <f t="shared" si="7"/>
        <v>3</v>
      </c>
      <c r="AK20" s="14">
        <f t="shared" si="8"/>
        <v>0.55241049697965949</v>
      </c>
      <c r="AL20" s="14">
        <f t="shared" si="9"/>
        <v>0.3189343491343814</v>
      </c>
    </row>
    <row r="21" spans="1:38">
      <c r="A21" s="14">
        <v>2</v>
      </c>
      <c r="B21" s="14">
        <v>29</v>
      </c>
      <c r="C21" s="18">
        <v>38210</v>
      </c>
      <c r="D21" s="16" t="s">
        <v>527</v>
      </c>
      <c r="E21" s="14">
        <v>2</v>
      </c>
      <c r="F21" s="14">
        <v>3.7713000000000001</v>
      </c>
      <c r="G21" s="14">
        <v>15.934200000000001</v>
      </c>
      <c r="H21" s="14">
        <f t="shared" si="0"/>
        <v>19.705500000000001</v>
      </c>
      <c r="I21" s="14">
        <v>17.696737044145873</v>
      </c>
      <c r="J21" s="17">
        <f t="shared" si="1"/>
        <v>11.135103579175706</v>
      </c>
      <c r="M21" s="38"/>
      <c r="N21" s="38"/>
      <c r="O21" s="35" t="s">
        <v>83</v>
      </c>
      <c r="P21" s="35" t="s">
        <v>222</v>
      </c>
      <c r="Q21" s="37">
        <v>17.936499999999999</v>
      </c>
      <c r="S21" s="38"/>
      <c r="T21" s="38"/>
      <c r="U21" s="35" t="s">
        <v>83</v>
      </c>
      <c r="V21" s="35" t="s">
        <v>423</v>
      </c>
      <c r="W21" s="37">
        <v>3</v>
      </c>
      <c r="Y21" s="38"/>
      <c r="Z21" s="38"/>
      <c r="AA21" s="35" t="s">
        <v>83</v>
      </c>
      <c r="AB21" s="35" t="s">
        <v>429</v>
      </c>
      <c r="AC21" s="37">
        <v>4.7660602723843102</v>
      </c>
      <c r="AE21" s="14">
        <v>2</v>
      </c>
      <c r="AF21" s="14">
        <v>29</v>
      </c>
      <c r="AG21" s="14" t="s">
        <v>445</v>
      </c>
      <c r="AH21" s="14" t="s">
        <v>447</v>
      </c>
      <c r="AI21" s="14">
        <f t="shared" si="6"/>
        <v>17.936499999999999</v>
      </c>
      <c r="AJ21" s="14">
        <f t="shared" si="7"/>
        <v>3</v>
      </c>
      <c r="AK21" s="14">
        <f t="shared" si="8"/>
        <v>4.7660602723843102</v>
      </c>
      <c r="AL21" s="14">
        <f t="shared" si="9"/>
        <v>2.7516861812350628</v>
      </c>
    </row>
    <row r="22" spans="1:38">
      <c r="A22" s="14">
        <v>2</v>
      </c>
      <c r="B22" s="14">
        <v>29</v>
      </c>
      <c r="C22" s="18">
        <v>38210</v>
      </c>
      <c r="D22" s="16" t="s">
        <v>382</v>
      </c>
      <c r="E22" s="14">
        <v>3</v>
      </c>
      <c r="F22" s="14">
        <v>5.4816000000000003</v>
      </c>
      <c r="G22" s="14">
        <v>7.9965000000000011</v>
      </c>
      <c r="H22" s="14">
        <f t="shared" si="0"/>
        <v>13.478100000000001</v>
      </c>
      <c r="I22" s="14">
        <v>17.401129943502827</v>
      </c>
      <c r="J22" s="17">
        <f t="shared" si="1"/>
        <v>7.7455314935064932</v>
      </c>
      <c r="M22" s="38"/>
      <c r="N22" s="38"/>
      <c r="O22" s="38"/>
      <c r="P22" s="36" t="s">
        <v>417</v>
      </c>
      <c r="Q22" s="39">
        <v>9.6926219297697731</v>
      </c>
      <c r="S22" s="38"/>
      <c r="T22" s="38"/>
      <c r="U22" s="38"/>
      <c r="V22" s="36" t="s">
        <v>216</v>
      </c>
      <c r="W22" s="39">
        <v>3</v>
      </c>
      <c r="Y22" s="38"/>
      <c r="Z22" s="38"/>
      <c r="AA22" s="38"/>
      <c r="AB22" s="36" t="s">
        <v>435</v>
      </c>
      <c r="AC22" s="39">
        <v>2.6920258801385049</v>
      </c>
      <c r="AE22" s="14">
        <v>2</v>
      </c>
      <c r="AF22" s="14">
        <v>29</v>
      </c>
      <c r="AG22" s="14" t="s">
        <v>445</v>
      </c>
      <c r="AH22" s="14" t="s">
        <v>449</v>
      </c>
      <c r="AI22" s="14">
        <f t="shared" si="6"/>
        <v>9.6926219297697731</v>
      </c>
      <c r="AJ22" s="14">
        <f t="shared" si="7"/>
        <v>3</v>
      </c>
      <c r="AK22" s="14">
        <f t="shared" si="8"/>
        <v>2.6920258801385049</v>
      </c>
      <c r="AL22" s="14">
        <f t="shared" si="9"/>
        <v>1.554241866563405</v>
      </c>
    </row>
    <row r="23" spans="1:38">
      <c r="A23" s="14">
        <v>2</v>
      </c>
      <c r="B23" s="14">
        <v>101</v>
      </c>
      <c r="C23" s="18">
        <v>38282</v>
      </c>
      <c r="D23" s="16" t="s">
        <v>380</v>
      </c>
      <c r="E23" s="14">
        <v>7</v>
      </c>
      <c r="F23" s="14">
        <v>2.129891987473103</v>
      </c>
      <c r="G23" s="14">
        <v>0.75</v>
      </c>
      <c r="H23" s="14">
        <v>2.879891987473103</v>
      </c>
      <c r="M23" s="38"/>
      <c r="N23" s="38"/>
      <c r="O23" s="35" t="s">
        <v>230</v>
      </c>
      <c r="P23" s="35" t="s">
        <v>222</v>
      </c>
      <c r="Q23" s="37">
        <v>15.993500000000003</v>
      </c>
      <c r="S23" s="38"/>
      <c r="T23" s="38"/>
      <c r="U23" s="35" t="s">
        <v>230</v>
      </c>
      <c r="V23" s="35" t="s">
        <v>423</v>
      </c>
      <c r="W23" s="37">
        <v>3</v>
      </c>
      <c r="Y23" s="38"/>
      <c r="Z23" s="38"/>
      <c r="AA23" s="35" t="s">
        <v>230</v>
      </c>
      <c r="AB23" s="35" t="s">
        <v>429</v>
      </c>
      <c r="AC23" s="37">
        <v>3.2816179485125794</v>
      </c>
      <c r="AE23" s="14">
        <v>2</v>
      </c>
      <c r="AF23" s="14">
        <v>29</v>
      </c>
      <c r="AG23" s="14" t="s">
        <v>506</v>
      </c>
      <c r="AH23" s="14" t="s">
        <v>447</v>
      </c>
      <c r="AI23" s="14">
        <f t="shared" si="6"/>
        <v>15.993500000000003</v>
      </c>
      <c r="AJ23" s="14">
        <f t="shared" si="7"/>
        <v>3</v>
      </c>
      <c r="AK23" s="14">
        <f t="shared" si="8"/>
        <v>3.2816179485125794</v>
      </c>
      <c r="AL23" s="14">
        <f t="shared" si="9"/>
        <v>1.8946430059512454</v>
      </c>
    </row>
    <row r="24" spans="1:38">
      <c r="A24" s="14">
        <v>2</v>
      </c>
      <c r="B24" s="14">
        <v>101</v>
      </c>
      <c r="C24" s="18">
        <v>38282</v>
      </c>
      <c r="D24" s="16" t="s">
        <v>380</v>
      </c>
      <c r="E24" s="14">
        <v>8</v>
      </c>
      <c r="F24" s="14">
        <v>1.8042033277232152</v>
      </c>
      <c r="G24" s="14">
        <v>0.6472500000000001</v>
      </c>
      <c r="H24" s="14">
        <v>2.4514533277232156</v>
      </c>
      <c r="M24" s="38"/>
      <c r="N24" s="38"/>
      <c r="O24" s="38"/>
      <c r="P24" s="36" t="s">
        <v>417</v>
      </c>
      <c r="Q24" s="39">
        <v>9.036028956574123</v>
      </c>
      <c r="S24" s="38"/>
      <c r="T24" s="38"/>
      <c r="U24" s="38"/>
      <c r="V24" s="36" t="s">
        <v>216</v>
      </c>
      <c r="W24" s="39">
        <v>3</v>
      </c>
      <c r="Y24" s="38"/>
      <c r="Z24" s="38"/>
      <c r="AA24" s="38"/>
      <c r="AB24" s="36" t="s">
        <v>435</v>
      </c>
      <c r="AC24" s="39">
        <v>1.8337523001149809</v>
      </c>
      <c r="AE24" s="14">
        <v>2</v>
      </c>
      <c r="AF24" s="14">
        <v>29</v>
      </c>
      <c r="AG24" s="14" t="s">
        <v>506</v>
      </c>
      <c r="AH24" s="14" t="s">
        <v>449</v>
      </c>
      <c r="AI24" s="14">
        <f t="shared" si="6"/>
        <v>9.036028956574123</v>
      </c>
      <c r="AJ24" s="14">
        <f t="shared" si="7"/>
        <v>3</v>
      </c>
      <c r="AK24" s="14">
        <f t="shared" si="8"/>
        <v>1.8337523001149809</v>
      </c>
      <c r="AL24" s="14">
        <f t="shared" si="9"/>
        <v>1.0587173840984796</v>
      </c>
    </row>
    <row r="25" spans="1:38">
      <c r="A25" s="14">
        <v>2</v>
      </c>
      <c r="B25" s="14">
        <v>101</v>
      </c>
      <c r="C25" s="18">
        <v>38282</v>
      </c>
      <c r="D25" s="16" t="s">
        <v>380</v>
      </c>
      <c r="E25" s="14">
        <v>9</v>
      </c>
      <c r="F25" s="14">
        <v>1.7014103410809776</v>
      </c>
      <c r="G25" s="14">
        <v>0.6419999999999999</v>
      </c>
      <c r="H25" s="14">
        <v>2.3434103410809772</v>
      </c>
      <c r="M25" s="38"/>
      <c r="N25" s="35" t="s">
        <v>224</v>
      </c>
      <c r="O25" s="40"/>
      <c r="P25" s="40"/>
      <c r="Q25" s="37">
        <v>13.399853333333333</v>
      </c>
      <c r="S25" s="38"/>
      <c r="T25" s="35" t="s">
        <v>425</v>
      </c>
      <c r="U25" s="40"/>
      <c r="V25" s="40"/>
      <c r="W25" s="37">
        <v>15</v>
      </c>
      <c r="Y25" s="38"/>
      <c r="Z25" s="35" t="s">
        <v>431</v>
      </c>
      <c r="AA25" s="40"/>
      <c r="AB25" s="40"/>
      <c r="AC25" s="37">
        <v>4.0760653078790661</v>
      </c>
    </row>
    <row r="26" spans="1:38">
      <c r="A26" s="14">
        <v>2</v>
      </c>
      <c r="B26" s="14">
        <v>101</v>
      </c>
      <c r="C26" s="18">
        <v>38282</v>
      </c>
      <c r="D26" s="16" t="s">
        <v>528</v>
      </c>
      <c r="E26" s="14">
        <v>7</v>
      </c>
      <c r="F26" s="14">
        <v>1.9895502673682863</v>
      </c>
      <c r="G26" s="14">
        <v>0.95600000000000007</v>
      </c>
      <c r="H26" s="14">
        <v>2.9455502673682865</v>
      </c>
      <c r="M26" s="38"/>
      <c r="N26" s="35" t="s">
        <v>419</v>
      </c>
      <c r="O26" s="40"/>
      <c r="P26" s="40"/>
      <c r="Q26" s="37">
        <v>7.4351155979359218</v>
      </c>
      <c r="S26" s="38"/>
      <c r="T26" s="35" t="s">
        <v>218</v>
      </c>
      <c r="U26" s="40"/>
      <c r="V26" s="40"/>
      <c r="W26" s="37">
        <v>15</v>
      </c>
      <c r="Y26" s="38"/>
      <c r="Z26" s="35" t="s">
        <v>437</v>
      </c>
      <c r="AA26" s="40"/>
      <c r="AB26" s="40"/>
      <c r="AC26" s="37">
        <v>2.2284283852493547</v>
      </c>
    </row>
    <row r="27" spans="1:38">
      <c r="A27" s="14">
        <v>2</v>
      </c>
      <c r="B27" s="14">
        <v>101</v>
      </c>
      <c r="C27" s="18">
        <v>38282</v>
      </c>
      <c r="D27" s="16" t="s">
        <v>529</v>
      </c>
      <c r="E27" s="14">
        <v>8</v>
      </c>
      <c r="F27" s="14">
        <v>2.2752934659877715</v>
      </c>
      <c r="G27" s="14">
        <v>1.5349999999999999</v>
      </c>
      <c r="H27" s="14">
        <v>3.8102934659877716</v>
      </c>
      <c r="M27" s="38"/>
      <c r="N27" s="35">
        <v>101</v>
      </c>
      <c r="O27" s="35" t="s">
        <v>228</v>
      </c>
      <c r="P27" s="35" t="s">
        <v>222</v>
      </c>
      <c r="Q27" s="37">
        <v>2.5582518854257654</v>
      </c>
      <c r="S27" s="38"/>
      <c r="T27" s="35">
        <v>101</v>
      </c>
      <c r="U27" s="35" t="s">
        <v>228</v>
      </c>
      <c r="V27" s="35" t="s">
        <v>423</v>
      </c>
      <c r="W27" s="37">
        <v>3</v>
      </c>
      <c r="Y27" s="38"/>
      <c r="Z27" s="35">
        <v>101</v>
      </c>
      <c r="AA27" s="35" t="s">
        <v>228</v>
      </c>
      <c r="AB27" s="35" t="s">
        <v>429</v>
      </c>
      <c r="AC27" s="37">
        <v>0.28373859126740147</v>
      </c>
      <c r="AE27" s="14">
        <v>2</v>
      </c>
      <c r="AF27" s="14">
        <v>101</v>
      </c>
      <c r="AG27" s="14" t="s">
        <v>459</v>
      </c>
      <c r="AH27" s="14" t="s">
        <v>447</v>
      </c>
      <c r="AI27" s="14">
        <f>Q27</f>
        <v>2.5582518854257654</v>
      </c>
      <c r="AJ27" s="14">
        <f>W27</f>
        <v>3</v>
      </c>
      <c r="AK27" s="14">
        <f>AC27</f>
        <v>0.28373859126740147</v>
      </c>
      <c r="AL27" s="14">
        <f>AK27/SQRT(AJ27)</f>
        <v>0.16381655204771944</v>
      </c>
    </row>
    <row r="28" spans="1:38">
      <c r="A28" s="14">
        <v>2</v>
      </c>
      <c r="B28" s="14">
        <v>101</v>
      </c>
      <c r="C28" s="18">
        <v>38282</v>
      </c>
      <c r="D28" s="16" t="s">
        <v>529</v>
      </c>
      <c r="E28" s="14">
        <v>9</v>
      </c>
      <c r="F28" s="14">
        <v>2.1394788981444002</v>
      </c>
      <c r="G28" s="14">
        <v>0.69300000000000006</v>
      </c>
      <c r="H28" s="14">
        <v>2.8324788981444002</v>
      </c>
      <c r="M28" s="38"/>
      <c r="N28" s="38"/>
      <c r="O28" s="38"/>
      <c r="P28" s="36" t="s">
        <v>417</v>
      </c>
      <c r="Q28" s="39"/>
      <c r="S28" s="38"/>
      <c r="T28" s="38"/>
      <c r="U28" s="38"/>
      <c r="V28" s="36" t="s">
        <v>216</v>
      </c>
      <c r="W28" s="39"/>
      <c r="Y28" s="38"/>
      <c r="Z28" s="38"/>
      <c r="AA28" s="38"/>
      <c r="AB28" s="36" t="s">
        <v>435</v>
      </c>
      <c r="AC28" s="39"/>
      <c r="AE28" s="14">
        <v>2</v>
      </c>
      <c r="AF28" s="14">
        <v>101</v>
      </c>
      <c r="AG28" s="14" t="s">
        <v>459</v>
      </c>
      <c r="AH28" s="14" t="s">
        <v>449</v>
      </c>
      <c r="AI28" s="14">
        <f t="shared" ref="AI28:AI36" si="10">Q28</f>
        <v>0</v>
      </c>
      <c r="AJ28" s="14">
        <f t="shared" ref="AJ28:AJ36" si="11">W28</f>
        <v>0</v>
      </c>
      <c r="AK28" s="14">
        <f t="shared" ref="AK28:AK36" si="12">AC28</f>
        <v>0</v>
      </c>
      <c r="AL28" s="14" t="e">
        <f t="shared" ref="AL28:AL36" si="13">AK28/SQRT(AJ28)</f>
        <v>#DIV/0!</v>
      </c>
    </row>
    <row r="29" spans="1:38">
      <c r="A29" s="14">
        <v>2</v>
      </c>
      <c r="B29" s="14">
        <v>101</v>
      </c>
      <c r="C29" s="18">
        <v>38282</v>
      </c>
      <c r="D29" s="14" t="s">
        <v>384</v>
      </c>
      <c r="E29" s="14">
        <v>7</v>
      </c>
      <c r="F29" s="14">
        <v>1.8606595794541851</v>
      </c>
      <c r="G29" s="14">
        <v>0.61275000000000002</v>
      </c>
      <c r="H29" s="14">
        <v>2.4734095794541853</v>
      </c>
      <c r="M29" s="38"/>
      <c r="N29" s="38"/>
      <c r="O29" s="35" t="s">
        <v>229</v>
      </c>
      <c r="P29" s="35" t="s">
        <v>222</v>
      </c>
      <c r="Q29" s="37">
        <v>3.1961075438334863</v>
      </c>
      <c r="S29" s="38"/>
      <c r="T29" s="38"/>
      <c r="U29" s="35" t="s">
        <v>229</v>
      </c>
      <c r="V29" s="35" t="s">
        <v>423</v>
      </c>
      <c r="W29" s="37">
        <v>3</v>
      </c>
      <c r="Y29" s="38"/>
      <c r="Z29" s="38"/>
      <c r="AA29" s="35" t="s">
        <v>229</v>
      </c>
      <c r="AB29" s="35" t="s">
        <v>429</v>
      </c>
      <c r="AC29" s="37">
        <v>0.53489676000506747</v>
      </c>
      <c r="AE29" s="14">
        <v>2</v>
      </c>
      <c r="AF29" s="14">
        <v>101</v>
      </c>
      <c r="AG29" s="14" t="s">
        <v>444</v>
      </c>
      <c r="AH29" s="14" t="s">
        <v>447</v>
      </c>
      <c r="AI29" s="14">
        <f t="shared" si="10"/>
        <v>3.1961075438334863</v>
      </c>
      <c r="AJ29" s="14">
        <f t="shared" si="11"/>
        <v>3</v>
      </c>
      <c r="AK29" s="14">
        <f t="shared" si="12"/>
        <v>0.53489676000506747</v>
      </c>
      <c r="AL29" s="14">
        <f t="shared" si="13"/>
        <v>0.30882278837758437</v>
      </c>
    </row>
    <row r="30" spans="1:38">
      <c r="A30" s="14">
        <v>2</v>
      </c>
      <c r="B30" s="14">
        <v>101</v>
      </c>
      <c r="C30" s="18">
        <v>38282</v>
      </c>
      <c r="D30" s="14" t="s">
        <v>384</v>
      </c>
      <c r="E30" s="14">
        <v>8</v>
      </c>
      <c r="F30" s="14">
        <v>2.5149662327701909</v>
      </c>
      <c r="G30" s="14">
        <v>0.626</v>
      </c>
      <c r="H30" s="14">
        <v>3.1409662327701908</v>
      </c>
      <c r="M30" s="38"/>
      <c r="N30" s="38"/>
      <c r="O30" s="38"/>
      <c r="P30" s="36" t="s">
        <v>417</v>
      </c>
      <c r="Q30" s="39"/>
      <c r="S30" s="38"/>
      <c r="T30" s="38"/>
      <c r="U30" s="38"/>
      <c r="V30" s="36" t="s">
        <v>216</v>
      </c>
      <c r="W30" s="39"/>
      <c r="Y30" s="38"/>
      <c r="Z30" s="38"/>
      <c r="AA30" s="38"/>
      <c r="AB30" s="36" t="s">
        <v>435</v>
      </c>
      <c r="AC30" s="39"/>
      <c r="AE30" s="14">
        <v>2</v>
      </c>
      <c r="AF30" s="14">
        <v>101</v>
      </c>
      <c r="AG30" s="14" t="s">
        <v>444</v>
      </c>
      <c r="AH30" s="14" t="s">
        <v>449</v>
      </c>
      <c r="AI30" s="14">
        <f t="shared" si="10"/>
        <v>0</v>
      </c>
      <c r="AJ30" s="14">
        <f t="shared" si="11"/>
        <v>0</v>
      </c>
      <c r="AK30" s="14">
        <f t="shared" si="12"/>
        <v>0</v>
      </c>
      <c r="AL30" s="14" t="e">
        <f t="shared" si="13"/>
        <v>#DIV/0!</v>
      </c>
    </row>
    <row r="31" spans="1:38">
      <c r="A31" s="14">
        <v>2</v>
      </c>
      <c r="B31" s="14">
        <v>101</v>
      </c>
      <c r="C31" s="18">
        <v>38282</v>
      </c>
      <c r="D31" s="14" t="s">
        <v>530</v>
      </c>
      <c r="E31" s="14">
        <v>9</v>
      </c>
      <c r="F31" s="14">
        <v>2.2542555231257588</v>
      </c>
      <c r="G31" s="14">
        <v>0.71324999999999994</v>
      </c>
      <c r="H31" s="14">
        <v>2.9675055231257588</v>
      </c>
      <c r="M31" s="38"/>
      <c r="N31" s="38"/>
      <c r="O31" s="35" t="s">
        <v>82</v>
      </c>
      <c r="P31" s="35" t="s">
        <v>222</v>
      </c>
      <c r="Q31" s="37">
        <v>2.8606271117833781</v>
      </c>
      <c r="S31" s="38"/>
      <c r="T31" s="38"/>
      <c r="U31" s="35" t="s">
        <v>82</v>
      </c>
      <c r="V31" s="35" t="s">
        <v>423</v>
      </c>
      <c r="W31" s="37">
        <v>3</v>
      </c>
      <c r="Y31" s="38"/>
      <c r="Z31" s="38"/>
      <c r="AA31" s="35" t="s">
        <v>82</v>
      </c>
      <c r="AB31" s="35" t="s">
        <v>429</v>
      </c>
      <c r="AC31" s="37">
        <v>0.34637438914405899</v>
      </c>
      <c r="AE31" s="14">
        <v>2</v>
      </c>
      <c r="AF31" s="14">
        <v>101</v>
      </c>
      <c r="AG31" s="14" t="s">
        <v>632</v>
      </c>
      <c r="AH31" s="14" t="s">
        <v>447</v>
      </c>
      <c r="AI31" s="14">
        <f t="shared" si="10"/>
        <v>2.8606271117833781</v>
      </c>
      <c r="AJ31" s="14">
        <f t="shared" si="11"/>
        <v>3</v>
      </c>
      <c r="AK31" s="14">
        <f t="shared" si="12"/>
        <v>0.34637438914405899</v>
      </c>
      <c r="AL31" s="14">
        <f t="shared" si="13"/>
        <v>0.19997934681271465</v>
      </c>
    </row>
    <row r="32" spans="1:38">
      <c r="A32" s="14">
        <v>2</v>
      </c>
      <c r="B32" s="14">
        <v>101</v>
      </c>
      <c r="C32" s="18">
        <v>38282</v>
      </c>
      <c r="D32" s="14" t="s">
        <v>389</v>
      </c>
      <c r="E32" s="14">
        <v>7</v>
      </c>
      <c r="F32" s="14">
        <v>0.22768912844329875</v>
      </c>
      <c r="G32" s="14">
        <v>1.62825</v>
      </c>
      <c r="H32" s="14">
        <v>1.8559391284432987</v>
      </c>
      <c r="M32" s="38"/>
      <c r="N32" s="38"/>
      <c r="O32" s="38"/>
      <c r="P32" s="36" t="s">
        <v>417</v>
      </c>
      <c r="Q32" s="39"/>
      <c r="S32" s="38"/>
      <c r="T32" s="38"/>
      <c r="U32" s="38"/>
      <c r="V32" s="36" t="s">
        <v>216</v>
      </c>
      <c r="W32" s="39"/>
      <c r="Y32" s="38"/>
      <c r="Z32" s="38"/>
      <c r="AA32" s="38"/>
      <c r="AB32" s="36" t="s">
        <v>435</v>
      </c>
      <c r="AC32" s="39"/>
      <c r="AE32" s="14">
        <v>2</v>
      </c>
      <c r="AF32" s="14">
        <v>101</v>
      </c>
      <c r="AG32" s="14" t="s">
        <v>632</v>
      </c>
      <c r="AH32" s="14" t="s">
        <v>449</v>
      </c>
      <c r="AI32" s="14">
        <f t="shared" si="10"/>
        <v>0</v>
      </c>
      <c r="AJ32" s="14">
        <f t="shared" si="11"/>
        <v>0</v>
      </c>
      <c r="AK32" s="14">
        <f t="shared" si="12"/>
        <v>0</v>
      </c>
      <c r="AL32" s="14" t="e">
        <f t="shared" si="13"/>
        <v>#DIV/0!</v>
      </c>
    </row>
    <row r="33" spans="1:38">
      <c r="A33" s="14">
        <v>2</v>
      </c>
      <c r="B33" s="14">
        <v>101</v>
      </c>
      <c r="C33" s="18">
        <v>38282</v>
      </c>
      <c r="D33" s="14" t="s">
        <v>531</v>
      </c>
      <c r="E33" s="14">
        <v>8</v>
      </c>
      <c r="F33" s="14">
        <v>0.28334647095166066</v>
      </c>
      <c r="G33" s="14">
        <v>3.5510000000000002</v>
      </c>
      <c r="H33" s="14">
        <v>3.8343464709516608</v>
      </c>
      <c r="M33" s="38"/>
      <c r="N33" s="38"/>
      <c r="O33" s="35" t="s">
        <v>83</v>
      </c>
      <c r="P33" s="35" t="s">
        <v>222</v>
      </c>
      <c r="Q33" s="37">
        <v>2.7459769931897426</v>
      </c>
      <c r="S33" s="38"/>
      <c r="T33" s="38"/>
      <c r="U33" s="35" t="s">
        <v>83</v>
      </c>
      <c r="V33" s="35" t="s">
        <v>423</v>
      </c>
      <c r="W33" s="37">
        <v>3</v>
      </c>
      <c r="Y33" s="38"/>
      <c r="Z33" s="38"/>
      <c r="AA33" s="35" t="s">
        <v>83</v>
      </c>
      <c r="AB33" s="35" t="s">
        <v>429</v>
      </c>
      <c r="AC33" s="37">
        <v>1.0040047184967515</v>
      </c>
      <c r="AE33" s="14">
        <v>2</v>
      </c>
      <c r="AF33" s="14">
        <v>101</v>
      </c>
      <c r="AG33" s="14" t="s">
        <v>445</v>
      </c>
      <c r="AH33" s="14" t="s">
        <v>447</v>
      </c>
      <c r="AI33" s="14">
        <f t="shared" si="10"/>
        <v>2.7459769931897426</v>
      </c>
      <c r="AJ33" s="14">
        <f t="shared" si="11"/>
        <v>3</v>
      </c>
      <c r="AK33" s="14">
        <f t="shared" si="12"/>
        <v>1.0040047184967515</v>
      </c>
      <c r="AL33" s="14">
        <f t="shared" si="13"/>
        <v>0.57966239449175394</v>
      </c>
    </row>
    <row r="34" spans="1:38">
      <c r="A34" s="14">
        <v>2</v>
      </c>
      <c r="B34" s="14">
        <v>101</v>
      </c>
      <c r="C34" s="18">
        <v>38282</v>
      </c>
      <c r="D34" s="14" t="s">
        <v>385</v>
      </c>
      <c r="E34" s="14">
        <v>9</v>
      </c>
      <c r="F34" s="14">
        <v>0.28414538017426871</v>
      </c>
      <c r="G34" s="14">
        <v>2.2635000000000001</v>
      </c>
      <c r="H34" s="14">
        <v>2.5476453801742687</v>
      </c>
      <c r="M34" s="38"/>
      <c r="N34" s="38"/>
      <c r="O34" s="38"/>
      <c r="P34" s="36" t="s">
        <v>417</v>
      </c>
      <c r="Q34" s="39"/>
      <c r="S34" s="38"/>
      <c r="T34" s="38"/>
      <c r="U34" s="38"/>
      <c r="V34" s="36" t="s">
        <v>216</v>
      </c>
      <c r="W34" s="39"/>
      <c r="Y34" s="38"/>
      <c r="Z34" s="38"/>
      <c r="AA34" s="38"/>
      <c r="AB34" s="36" t="s">
        <v>435</v>
      </c>
      <c r="AC34" s="39"/>
      <c r="AE34" s="14">
        <v>2</v>
      </c>
      <c r="AF34" s="14">
        <v>101</v>
      </c>
      <c r="AG34" s="14" t="s">
        <v>445</v>
      </c>
      <c r="AH34" s="14" t="s">
        <v>449</v>
      </c>
      <c r="AI34" s="14">
        <f t="shared" si="10"/>
        <v>0</v>
      </c>
      <c r="AJ34" s="14">
        <f t="shared" si="11"/>
        <v>0</v>
      </c>
      <c r="AK34" s="14">
        <f t="shared" si="12"/>
        <v>0</v>
      </c>
      <c r="AL34" s="14" t="e">
        <f t="shared" si="13"/>
        <v>#DIV/0!</v>
      </c>
    </row>
    <row r="35" spans="1:38">
      <c r="A35" s="14">
        <v>2</v>
      </c>
      <c r="B35" s="14">
        <v>101</v>
      </c>
      <c r="C35" s="18">
        <v>38282</v>
      </c>
      <c r="D35" s="16" t="s">
        <v>589</v>
      </c>
      <c r="E35" s="14">
        <v>7</v>
      </c>
      <c r="F35" s="14">
        <v>0.75203988154839252</v>
      </c>
      <c r="G35" s="14">
        <v>3.351</v>
      </c>
      <c r="H35" s="14">
        <v>4.1030398815483924</v>
      </c>
      <c r="M35" s="38"/>
      <c r="N35" s="38"/>
      <c r="O35" s="35" t="s">
        <v>230</v>
      </c>
      <c r="P35" s="35" t="s">
        <v>222</v>
      </c>
      <c r="Q35" s="37">
        <v>3.7838454803042243</v>
      </c>
      <c r="S35" s="38"/>
      <c r="T35" s="38"/>
      <c r="U35" s="35" t="s">
        <v>230</v>
      </c>
      <c r="V35" s="35" t="s">
        <v>423</v>
      </c>
      <c r="W35" s="37">
        <v>3</v>
      </c>
      <c r="Y35" s="38"/>
      <c r="Z35" s="38"/>
      <c r="AA35" s="35" t="s">
        <v>230</v>
      </c>
      <c r="AB35" s="35" t="s">
        <v>429</v>
      </c>
      <c r="AC35" s="37">
        <v>0.29090528092477452</v>
      </c>
      <c r="AE35" s="14">
        <v>2</v>
      </c>
      <c r="AF35" s="14">
        <v>101</v>
      </c>
      <c r="AG35" s="14" t="s">
        <v>506</v>
      </c>
      <c r="AH35" s="14" t="s">
        <v>447</v>
      </c>
      <c r="AI35" s="14">
        <f t="shared" si="10"/>
        <v>3.7838454803042243</v>
      </c>
      <c r="AJ35" s="14">
        <f t="shared" si="11"/>
        <v>3</v>
      </c>
      <c r="AK35" s="14">
        <f t="shared" si="12"/>
        <v>0.29090528092477452</v>
      </c>
      <c r="AL35" s="14">
        <f t="shared" si="13"/>
        <v>0.16795424225060229</v>
      </c>
    </row>
    <row r="36" spans="1:38">
      <c r="A36" s="14">
        <v>2</v>
      </c>
      <c r="B36" s="14">
        <v>101</v>
      </c>
      <c r="C36" s="18">
        <v>38282</v>
      </c>
      <c r="D36" s="16" t="s">
        <v>383</v>
      </c>
      <c r="E36" s="14">
        <v>8</v>
      </c>
      <c r="F36" s="14">
        <v>1.7008777349325721</v>
      </c>
      <c r="G36" s="14">
        <v>1.8327499999999999</v>
      </c>
      <c r="H36" s="14">
        <v>3.5336277349325718</v>
      </c>
      <c r="M36" s="38"/>
      <c r="N36" s="38"/>
      <c r="O36" s="38"/>
      <c r="P36" s="36" t="s">
        <v>417</v>
      </c>
      <c r="Q36" s="39"/>
      <c r="S36" s="38"/>
      <c r="T36" s="38"/>
      <c r="U36" s="38"/>
      <c r="V36" s="36" t="s">
        <v>216</v>
      </c>
      <c r="W36" s="39"/>
      <c r="Y36" s="38"/>
      <c r="Z36" s="38"/>
      <c r="AA36" s="38"/>
      <c r="AB36" s="36" t="s">
        <v>435</v>
      </c>
      <c r="AC36" s="39"/>
      <c r="AE36" s="14">
        <v>2</v>
      </c>
      <c r="AF36" s="14">
        <v>101</v>
      </c>
      <c r="AG36" s="14" t="s">
        <v>506</v>
      </c>
      <c r="AH36" s="14" t="s">
        <v>449</v>
      </c>
      <c r="AI36" s="14">
        <f t="shared" si="10"/>
        <v>0</v>
      </c>
      <c r="AJ36" s="14">
        <f t="shared" si="11"/>
        <v>0</v>
      </c>
      <c r="AK36" s="14">
        <f t="shared" si="12"/>
        <v>0</v>
      </c>
      <c r="AL36" s="14" t="e">
        <f t="shared" si="13"/>
        <v>#DIV/0!</v>
      </c>
    </row>
    <row r="37" spans="1:38">
      <c r="A37" s="14">
        <v>2</v>
      </c>
      <c r="B37" s="14">
        <v>101</v>
      </c>
      <c r="C37" s="18">
        <v>38282</v>
      </c>
      <c r="D37" s="16" t="s">
        <v>589</v>
      </c>
      <c r="E37" s="14">
        <v>9</v>
      </c>
      <c r="F37" s="14">
        <v>2.427618824431709</v>
      </c>
      <c r="G37" s="14">
        <v>1.28725</v>
      </c>
      <c r="H37" s="14">
        <v>3.7148688244317087</v>
      </c>
      <c r="M37" s="38"/>
      <c r="N37" s="35" t="s">
        <v>43</v>
      </c>
      <c r="O37" s="40"/>
      <c r="P37" s="40"/>
      <c r="Q37" s="37">
        <v>3.0289618029073195</v>
      </c>
      <c r="S37" s="38"/>
      <c r="T37" s="35" t="s">
        <v>426</v>
      </c>
      <c r="U37" s="40"/>
      <c r="V37" s="40"/>
      <c r="W37" s="37">
        <v>15</v>
      </c>
      <c r="Y37" s="38"/>
      <c r="Z37" s="35" t="s">
        <v>432</v>
      </c>
      <c r="AA37" s="40"/>
      <c r="AB37" s="40"/>
      <c r="AC37" s="37">
        <v>0.65147157597957883</v>
      </c>
    </row>
    <row r="38" spans="1:38">
      <c r="M38" s="38"/>
      <c r="N38" s="35" t="s">
        <v>420</v>
      </c>
      <c r="O38" s="40"/>
      <c r="P38" s="40"/>
      <c r="Q38" s="37"/>
      <c r="S38" s="38"/>
      <c r="T38" s="35" t="s">
        <v>219</v>
      </c>
      <c r="U38" s="40"/>
      <c r="V38" s="40"/>
      <c r="W38" s="37"/>
      <c r="Y38" s="38"/>
      <c r="Z38" s="35" t="s">
        <v>438</v>
      </c>
      <c r="AA38" s="40"/>
      <c r="AB38" s="40"/>
      <c r="AC38" s="37"/>
    </row>
    <row r="39" spans="1:38">
      <c r="M39" s="35" t="s">
        <v>44</v>
      </c>
      <c r="N39" s="40"/>
      <c r="O39" s="40"/>
      <c r="P39" s="40"/>
      <c r="Q39" s="37">
        <v>8.7732350583888561</v>
      </c>
      <c r="S39" s="35" t="s">
        <v>427</v>
      </c>
      <c r="T39" s="40"/>
      <c r="U39" s="40"/>
      <c r="V39" s="40"/>
      <c r="W39" s="37">
        <v>35</v>
      </c>
      <c r="Y39" s="35" t="s">
        <v>433</v>
      </c>
      <c r="Z39" s="40"/>
      <c r="AA39" s="40"/>
      <c r="AB39" s="40"/>
      <c r="AC39" s="37">
        <v>5.9836451402512658</v>
      </c>
    </row>
    <row r="40" spans="1:38">
      <c r="M40" s="35" t="s">
        <v>421</v>
      </c>
      <c r="N40" s="40"/>
      <c r="O40" s="40"/>
      <c r="P40" s="40"/>
      <c r="Q40" s="37">
        <v>7.2254647314422655</v>
      </c>
      <c r="S40" s="35" t="s">
        <v>220</v>
      </c>
      <c r="T40" s="40"/>
      <c r="U40" s="40"/>
      <c r="V40" s="40"/>
      <c r="W40" s="37">
        <v>20</v>
      </c>
      <c r="Y40" s="35" t="s">
        <v>439</v>
      </c>
      <c r="Z40" s="40"/>
      <c r="AA40" s="40"/>
      <c r="AB40" s="40"/>
      <c r="AC40" s="37">
        <v>2.3208361938085802</v>
      </c>
    </row>
    <row r="41" spans="1:38">
      <c r="M41" s="35" t="s">
        <v>416</v>
      </c>
      <c r="N41" s="40"/>
      <c r="O41" s="40"/>
      <c r="P41" s="40"/>
      <c r="Q41" s="37">
        <v>8.7732350583888561</v>
      </c>
      <c r="S41" s="35" t="s">
        <v>428</v>
      </c>
      <c r="T41" s="40"/>
      <c r="U41" s="40"/>
      <c r="V41" s="40"/>
      <c r="W41" s="37">
        <v>35</v>
      </c>
      <c r="Y41" s="35" t="s">
        <v>434</v>
      </c>
      <c r="Z41" s="40"/>
      <c r="AA41" s="40"/>
      <c r="AB41" s="40"/>
      <c r="AC41" s="37">
        <v>5.9836451402512658</v>
      </c>
    </row>
    <row r="42" spans="1:38">
      <c r="M42" s="41" t="s">
        <v>422</v>
      </c>
      <c r="N42" s="42"/>
      <c r="O42" s="42"/>
      <c r="P42" s="42"/>
      <c r="Q42" s="43">
        <v>7.2254647314422655</v>
      </c>
      <c r="S42" s="41" t="s">
        <v>221</v>
      </c>
      <c r="T42" s="42"/>
      <c r="U42" s="42"/>
      <c r="V42" s="42"/>
      <c r="W42" s="43">
        <v>20</v>
      </c>
      <c r="Y42" s="41" t="s">
        <v>440</v>
      </c>
      <c r="Z42" s="42"/>
      <c r="AA42" s="42"/>
      <c r="AB42" s="42"/>
      <c r="AC42" s="43">
        <v>2.3208361938085802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L30" sqref="L30"/>
    </sheetView>
  </sheetViews>
  <sheetFormatPr baseColWidth="10" defaultRowHeight="13" x14ac:dyDescent="0"/>
  <sheetData>
    <row r="1" spans="1:8">
      <c r="A1" t="s">
        <v>372</v>
      </c>
      <c r="B1" t="s">
        <v>225</v>
      </c>
      <c r="C1" t="s">
        <v>226</v>
      </c>
      <c r="D1" t="s">
        <v>204</v>
      </c>
      <c r="E1" t="s">
        <v>597</v>
      </c>
      <c r="F1" t="s">
        <v>601</v>
      </c>
      <c r="G1" t="s">
        <v>603</v>
      </c>
      <c r="H1" t="s">
        <v>454</v>
      </c>
    </row>
    <row r="2" spans="1:8">
      <c r="A2">
        <v>2</v>
      </c>
      <c r="B2">
        <v>0</v>
      </c>
      <c r="C2" t="s">
        <v>228</v>
      </c>
      <c r="D2" t="s">
        <v>446</v>
      </c>
      <c r="E2">
        <v>7.7938000000000001</v>
      </c>
      <c r="F2">
        <v>1</v>
      </c>
      <c r="G2" t="e">
        <v>#DIV/0!</v>
      </c>
      <c r="H2" t="e">
        <v>#DIV/0!</v>
      </c>
    </row>
    <row r="3" spans="1:8">
      <c r="A3">
        <v>2</v>
      </c>
      <c r="B3">
        <v>0</v>
      </c>
      <c r="C3" t="s">
        <v>229</v>
      </c>
      <c r="D3" t="s">
        <v>446</v>
      </c>
      <c r="E3">
        <v>7.1414</v>
      </c>
      <c r="F3">
        <v>1</v>
      </c>
      <c r="G3" t="e">
        <v>#DIV/0!</v>
      </c>
      <c r="H3" t="e">
        <v>#DIV/0!</v>
      </c>
    </row>
    <row r="4" spans="1:8">
      <c r="A4">
        <v>2</v>
      </c>
      <c r="B4">
        <v>0</v>
      </c>
      <c r="C4" t="s">
        <v>82</v>
      </c>
      <c r="D4" t="s">
        <v>446</v>
      </c>
      <c r="E4">
        <v>10.537000000000001</v>
      </c>
      <c r="F4">
        <v>1</v>
      </c>
      <c r="G4" t="e">
        <v>#DIV/0!</v>
      </c>
      <c r="H4" t="e">
        <v>#DIV/0!</v>
      </c>
    </row>
    <row r="5" spans="1:8">
      <c r="A5">
        <v>2</v>
      </c>
      <c r="B5">
        <v>0</v>
      </c>
      <c r="C5" t="s">
        <v>83</v>
      </c>
      <c r="D5" t="s">
        <v>446</v>
      </c>
      <c r="E5">
        <v>16.897500000000001</v>
      </c>
      <c r="F5">
        <v>1</v>
      </c>
      <c r="G5" t="e">
        <v>#DIV/0!</v>
      </c>
      <c r="H5" t="e">
        <v>#DIV/0!</v>
      </c>
    </row>
    <row r="6" spans="1:8">
      <c r="A6">
        <v>2</v>
      </c>
      <c r="B6">
        <v>0</v>
      </c>
      <c r="C6" t="s">
        <v>230</v>
      </c>
      <c r="D6" t="s">
        <v>446</v>
      </c>
      <c r="E6">
        <v>18.261300000000002</v>
      </c>
      <c r="F6">
        <v>1</v>
      </c>
      <c r="G6" t="e">
        <v>#DIV/0!</v>
      </c>
      <c r="H6" t="e">
        <v>#DIV/0!</v>
      </c>
    </row>
    <row r="7" spans="1:8">
      <c r="A7">
        <v>2</v>
      </c>
      <c r="B7">
        <v>0</v>
      </c>
      <c r="C7" t="s">
        <v>228</v>
      </c>
      <c r="D7" t="s">
        <v>448</v>
      </c>
      <c r="E7">
        <v>4.3114638297872343</v>
      </c>
      <c r="F7">
        <v>1</v>
      </c>
      <c r="G7" t="e">
        <v>#DIV/0!</v>
      </c>
      <c r="H7" t="e">
        <v>#DIV/0!</v>
      </c>
    </row>
    <row r="8" spans="1:8">
      <c r="A8">
        <v>2</v>
      </c>
      <c r="B8">
        <v>0</v>
      </c>
      <c r="C8" t="s">
        <v>229</v>
      </c>
      <c r="D8" t="s">
        <v>448</v>
      </c>
      <c r="E8">
        <v>3.9125755319148938</v>
      </c>
      <c r="F8">
        <v>1</v>
      </c>
      <c r="G8" t="e">
        <v>#DIV/0!</v>
      </c>
      <c r="H8" t="e">
        <v>#DIV/0!</v>
      </c>
    </row>
    <row r="9" spans="1:8">
      <c r="A9">
        <v>2</v>
      </c>
      <c r="B9">
        <v>0</v>
      </c>
      <c r="C9" t="s">
        <v>82</v>
      </c>
      <c r="D9" t="s">
        <v>448</v>
      </c>
      <c r="E9">
        <v>5.7783548387096779</v>
      </c>
      <c r="F9">
        <v>1</v>
      </c>
      <c r="G9" t="e">
        <v>#DIV/0!</v>
      </c>
      <c r="H9" t="e">
        <v>#DIV/0!</v>
      </c>
    </row>
    <row r="10" spans="1:8">
      <c r="A10">
        <v>2</v>
      </c>
      <c r="B10">
        <v>0</v>
      </c>
      <c r="C10" t="s">
        <v>83</v>
      </c>
      <c r="D10" t="s">
        <v>448</v>
      </c>
      <c r="E10">
        <v>9.0779122340425538</v>
      </c>
      <c r="F10">
        <v>1</v>
      </c>
      <c r="G10" t="e">
        <v>#DIV/0!</v>
      </c>
      <c r="H10" t="e">
        <v>#DIV/0!</v>
      </c>
    </row>
    <row r="11" spans="1:8">
      <c r="A11">
        <v>2</v>
      </c>
      <c r="B11">
        <v>0</v>
      </c>
      <c r="C11" t="s">
        <v>230</v>
      </c>
      <c r="D11" t="s">
        <v>448</v>
      </c>
      <c r="E11">
        <v>9.9022542253521149</v>
      </c>
      <c r="F11">
        <v>1</v>
      </c>
      <c r="G11" t="e">
        <v>#DIV/0!</v>
      </c>
      <c r="H11" t="e">
        <v>#DIV/0!</v>
      </c>
    </row>
    <row r="13" spans="1:8">
      <c r="A13" t="s">
        <v>372</v>
      </c>
      <c r="B13" t="s">
        <v>225</v>
      </c>
      <c r="C13" t="s">
        <v>226</v>
      </c>
      <c r="D13" t="s">
        <v>204</v>
      </c>
      <c r="E13" t="s">
        <v>597</v>
      </c>
      <c r="F13" t="s">
        <v>601</v>
      </c>
      <c r="G13" t="s">
        <v>603</v>
      </c>
      <c r="H13" t="s">
        <v>454</v>
      </c>
    </row>
    <row r="14" spans="1:8">
      <c r="A14">
        <v>2</v>
      </c>
      <c r="B14">
        <v>29</v>
      </c>
      <c r="C14" t="s">
        <v>610</v>
      </c>
      <c r="D14" t="s">
        <v>446</v>
      </c>
      <c r="E14">
        <v>11.501433333333333</v>
      </c>
      <c r="F14">
        <v>3</v>
      </c>
      <c r="G14">
        <v>2.3327884801956094</v>
      </c>
      <c r="H14">
        <v>1.346836057003393</v>
      </c>
    </row>
    <row r="15" spans="1:8">
      <c r="A15">
        <v>2</v>
      </c>
      <c r="B15">
        <v>29</v>
      </c>
      <c r="C15" t="s">
        <v>143</v>
      </c>
      <c r="D15" t="s">
        <v>446</v>
      </c>
      <c r="E15">
        <v>12.440100000000001</v>
      </c>
      <c r="F15">
        <v>3</v>
      </c>
      <c r="G15">
        <v>1.1257965757630941</v>
      </c>
      <c r="H15">
        <v>0.64997895606958134</v>
      </c>
    </row>
    <row r="16" spans="1:8">
      <c r="A16">
        <v>2</v>
      </c>
      <c r="B16">
        <v>29</v>
      </c>
      <c r="C16" t="s">
        <v>144</v>
      </c>
      <c r="D16" t="s">
        <v>446</v>
      </c>
      <c r="E16">
        <v>9.1277333333333335</v>
      </c>
      <c r="F16">
        <v>3</v>
      </c>
      <c r="G16">
        <v>0.98997043558550291</v>
      </c>
      <c r="H16">
        <v>0.57155969747506119</v>
      </c>
    </row>
    <row r="17" spans="1:8">
      <c r="A17">
        <v>2</v>
      </c>
      <c r="B17">
        <v>29</v>
      </c>
      <c r="C17" t="s">
        <v>609</v>
      </c>
      <c r="D17" t="s">
        <v>446</v>
      </c>
      <c r="E17">
        <v>17.936499999999999</v>
      </c>
      <c r="F17">
        <v>3</v>
      </c>
      <c r="G17">
        <v>4.7660602723843102</v>
      </c>
      <c r="H17">
        <v>2.7516861812350628</v>
      </c>
    </row>
    <row r="18" spans="1:8">
      <c r="A18">
        <v>2</v>
      </c>
      <c r="B18">
        <v>29</v>
      </c>
      <c r="C18" t="s">
        <v>137</v>
      </c>
      <c r="D18" t="s">
        <v>446</v>
      </c>
      <c r="E18">
        <v>15.993500000000003</v>
      </c>
      <c r="F18">
        <v>3</v>
      </c>
      <c r="G18">
        <v>3.2816179485125794</v>
      </c>
      <c r="H18">
        <v>1.8946430059512454</v>
      </c>
    </row>
    <row r="19" spans="1:8">
      <c r="A19">
        <v>2</v>
      </c>
      <c r="B19">
        <v>29</v>
      </c>
      <c r="C19" t="s">
        <v>138</v>
      </c>
      <c r="D19" t="s">
        <v>448</v>
      </c>
      <c r="E19">
        <v>6.3313856043275516</v>
      </c>
      <c r="F19">
        <v>3</v>
      </c>
      <c r="G19">
        <v>1.2831558271262122</v>
      </c>
      <c r="H19">
        <v>0.74083036220355558</v>
      </c>
    </row>
    <row r="20" spans="1:8">
      <c r="A20">
        <v>2</v>
      </c>
      <c r="B20">
        <v>29</v>
      </c>
      <c r="C20" t="s">
        <v>146</v>
      </c>
      <c r="D20" t="s">
        <v>448</v>
      </c>
      <c r="E20">
        <v>7.0079412120508957</v>
      </c>
      <c r="F20">
        <v>3</v>
      </c>
      <c r="G20">
        <v>0.55241049697965949</v>
      </c>
      <c r="H20">
        <v>0.3189343491343814</v>
      </c>
    </row>
    <row r="21" spans="1:8">
      <c r="A21">
        <v>2</v>
      </c>
      <c r="B21">
        <v>29</v>
      </c>
      <c r="C21" t="s">
        <v>145</v>
      </c>
      <c r="D21" t="s">
        <v>448</v>
      </c>
      <c r="E21">
        <v>5.1076002869572612</v>
      </c>
      <c r="F21">
        <v>3</v>
      </c>
      <c r="G21">
        <v>0.69572171831618057</v>
      </c>
      <c r="H21">
        <v>0.40167512135091588</v>
      </c>
    </row>
    <row r="22" spans="1:8">
      <c r="A22">
        <v>2</v>
      </c>
      <c r="B22">
        <v>29</v>
      </c>
      <c r="C22" t="s">
        <v>147</v>
      </c>
      <c r="D22" t="s">
        <v>448</v>
      </c>
      <c r="E22">
        <v>9.6926219297697731</v>
      </c>
      <c r="F22">
        <v>3</v>
      </c>
      <c r="G22">
        <v>2.6920258801385049</v>
      </c>
      <c r="H22">
        <v>1.554241866563405</v>
      </c>
    </row>
    <row r="23" spans="1:8">
      <c r="A23">
        <v>2</v>
      </c>
      <c r="B23">
        <v>29</v>
      </c>
      <c r="C23" t="s">
        <v>148</v>
      </c>
      <c r="D23" t="s">
        <v>448</v>
      </c>
      <c r="E23">
        <v>9.036028956574123</v>
      </c>
      <c r="F23">
        <v>3</v>
      </c>
      <c r="G23">
        <v>1.8337523001149809</v>
      </c>
      <c r="H23">
        <v>1.0587173840984796</v>
      </c>
    </row>
    <row r="25" spans="1:8">
      <c r="A25" t="s">
        <v>372</v>
      </c>
      <c r="B25" t="s">
        <v>225</v>
      </c>
      <c r="C25" t="s">
        <v>226</v>
      </c>
      <c r="D25" t="s">
        <v>204</v>
      </c>
      <c r="E25" t="s">
        <v>597</v>
      </c>
      <c r="F25" t="s">
        <v>601</v>
      </c>
      <c r="G25" t="s">
        <v>603</v>
      </c>
      <c r="H25" t="s">
        <v>454</v>
      </c>
    </row>
    <row r="26" spans="1:8">
      <c r="A26">
        <v>2</v>
      </c>
      <c r="B26">
        <v>101</v>
      </c>
      <c r="C26" t="s">
        <v>138</v>
      </c>
      <c r="D26" t="s">
        <v>446</v>
      </c>
      <c r="E26">
        <v>2.5582518854257654</v>
      </c>
      <c r="F26">
        <v>3</v>
      </c>
      <c r="G26">
        <v>0.28373859126740147</v>
      </c>
      <c r="H26">
        <v>0.16381655204771944</v>
      </c>
    </row>
    <row r="27" spans="1:8">
      <c r="A27">
        <v>2</v>
      </c>
      <c r="B27">
        <v>101</v>
      </c>
      <c r="C27" t="s">
        <v>146</v>
      </c>
      <c r="D27" t="s">
        <v>446</v>
      </c>
      <c r="E27">
        <v>2.8606271117833781</v>
      </c>
      <c r="F27">
        <v>3</v>
      </c>
      <c r="G27">
        <v>0.34637438914405899</v>
      </c>
      <c r="H27">
        <v>0.19997934681271465</v>
      </c>
    </row>
    <row r="28" spans="1:8">
      <c r="A28">
        <v>2</v>
      </c>
      <c r="B28">
        <v>101</v>
      </c>
      <c r="C28" t="s">
        <v>145</v>
      </c>
      <c r="D28" t="s">
        <v>446</v>
      </c>
      <c r="E28">
        <v>3.1961075438334863</v>
      </c>
      <c r="F28">
        <v>3</v>
      </c>
      <c r="G28">
        <v>0.53489676000506747</v>
      </c>
      <c r="H28">
        <v>0.30882278837758437</v>
      </c>
    </row>
    <row r="29" spans="1:8">
      <c r="A29">
        <v>2</v>
      </c>
      <c r="B29">
        <v>101</v>
      </c>
      <c r="C29" t="s">
        <v>147</v>
      </c>
      <c r="D29" t="s">
        <v>446</v>
      </c>
      <c r="E29">
        <v>2.7459769931897426</v>
      </c>
      <c r="F29">
        <v>3</v>
      </c>
      <c r="G29">
        <v>1.0040047184967515</v>
      </c>
      <c r="H29">
        <v>0.57966239449175394</v>
      </c>
    </row>
    <row r="30" spans="1:8">
      <c r="A30">
        <v>2</v>
      </c>
      <c r="B30">
        <v>101</v>
      </c>
      <c r="C30" t="s">
        <v>148</v>
      </c>
      <c r="D30" t="s">
        <v>446</v>
      </c>
      <c r="E30">
        <v>3.7838454803042243</v>
      </c>
      <c r="F30">
        <v>3</v>
      </c>
      <c r="G30">
        <v>0.29090528092477452</v>
      </c>
      <c r="H30">
        <v>0.16795424225060229</v>
      </c>
    </row>
    <row r="31" spans="1:8">
      <c r="A31">
        <v>2</v>
      </c>
      <c r="B31">
        <v>101</v>
      </c>
      <c r="C31" t="s">
        <v>138</v>
      </c>
      <c r="D31" t="s">
        <v>448</v>
      </c>
      <c r="E31">
        <v>0</v>
      </c>
      <c r="F31">
        <v>0</v>
      </c>
      <c r="G31">
        <v>0</v>
      </c>
      <c r="H31" t="e">
        <v>#DIV/0!</v>
      </c>
    </row>
    <row r="32" spans="1:8">
      <c r="A32">
        <v>2</v>
      </c>
      <c r="B32">
        <v>101</v>
      </c>
      <c r="C32" t="s">
        <v>146</v>
      </c>
      <c r="D32" t="s">
        <v>448</v>
      </c>
      <c r="E32">
        <v>0</v>
      </c>
      <c r="F32">
        <v>0</v>
      </c>
      <c r="G32">
        <v>0</v>
      </c>
      <c r="H32" t="e">
        <v>#DIV/0!</v>
      </c>
    </row>
    <row r="33" spans="1:8">
      <c r="A33">
        <v>2</v>
      </c>
      <c r="B33">
        <v>101</v>
      </c>
      <c r="C33" t="s">
        <v>145</v>
      </c>
      <c r="D33" t="s">
        <v>448</v>
      </c>
      <c r="E33">
        <v>0</v>
      </c>
      <c r="F33">
        <v>0</v>
      </c>
      <c r="G33">
        <v>0</v>
      </c>
      <c r="H33" t="e">
        <v>#DIV/0!</v>
      </c>
    </row>
    <row r="34" spans="1:8">
      <c r="A34">
        <v>2</v>
      </c>
      <c r="B34">
        <v>101</v>
      </c>
      <c r="C34" t="s">
        <v>147</v>
      </c>
      <c r="D34" t="s">
        <v>448</v>
      </c>
      <c r="E34">
        <v>0</v>
      </c>
      <c r="F34">
        <v>0</v>
      </c>
      <c r="G34">
        <v>0</v>
      </c>
      <c r="H34" t="e">
        <v>#DIV/0!</v>
      </c>
    </row>
    <row r="35" spans="1:8">
      <c r="A35">
        <v>2</v>
      </c>
      <c r="B35">
        <v>101</v>
      </c>
      <c r="C35" t="s">
        <v>148</v>
      </c>
      <c r="D35" t="s">
        <v>448</v>
      </c>
      <c r="E35">
        <v>0</v>
      </c>
      <c r="F35">
        <v>0</v>
      </c>
      <c r="G35">
        <v>0</v>
      </c>
      <c r="H35" t="e">
        <v>#DIV/0!</v>
      </c>
    </row>
  </sheetData>
  <sortState ref="A26:H35">
    <sortCondition ref="D27:D35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2"/>
  <sheetViews>
    <sheetView zoomScale="75" workbookViewId="0">
      <selection sqref="A1:O1"/>
    </sheetView>
  </sheetViews>
  <sheetFormatPr baseColWidth="10" defaultColWidth="7.5703125" defaultRowHeight="15" x14ac:dyDescent="0"/>
  <cols>
    <col min="1" max="1" width="3.85546875" style="1" customWidth="1"/>
    <col min="2" max="2" width="5.140625" style="1" customWidth="1"/>
    <col min="3" max="3" width="8" style="1" customWidth="1"/>
    <col min="4" max="4" width="6.28515625" style="1" customWidth="1"/>
    <col min="5" max="5" width="6.140625" style="1" customWidth="1"/>
    <col min="6" max="6" width="7.140625" style="22" customWidth="1"/>
    <col min="7" max="7" width="7.140625" style="1" customWidth="1"/>
    <col min="8" max="8" width="6.28515625" style="1" customWidth="1"/>
    <col min="9" max="10" width="7.7109375" style="22" customWidth="1"/>
    <col min="11" max="15" width="7.7109375" style="1" customWidth="1"/>
    <col min="16" max="16" width="7.5703125" style="1"/>
    <col min="17" max="17" width="6" style="1" customWidth="1"/>
    <col min="18" max="18" width="3.5703125" style="1" customWidth="1"/>
    <col min="19" max="19" width="4.7109375" style="1" customWidth="1"/>
    <col min="20" max="20" width="2.5703125" style="1" customWidth="1"/>
    <col min="21" max="21" width="3.28515625" style="1" customWidth="1"/>
    <col min="22" max="22" width="12.42578125" style="1" customWidth="1"/>
    <col min="23" max="23" width="6.42578125" style="1" customWidth="1"/>
    <col min="24" max="24" width="2.28515625" style="1" customWidth="1"/>
    <col min="25" max="25" width="4.5703125" style="1" customWidth="1"/>
    <col min="26" max="26" width="4" style="1" customWidth="1"/>
    <col min="27" max="27" width="3.42578125" style="1" customWidth="1"/>
    <col min="28" max="28" width="2.85546875" style="1" customWidth="1"/>
    <col min="29" max="29" width="14.42578125" style="1" customWidth="1"/>
    <col min="30" max="30" width="4.85546875" style="1" customWidth="1"/>
    <col min="31" max="31" width="2.85546875" style="1" customWidth="1"/>
    <col min="32" max="32" width="3.5703125" style="1" customWidth="1"/>
    <col min="33" max="33" width="4.140625" style="1" customWidth="1"/>
    <col min="34" max="34" width="3.5703125" style="1" customWidth="1"/>
    <col min="35" max="35" width="4.140625" style="1" customWidth="1"/>
    <col min="36" max="36" width="15.42578125" style="1" customWidth="1"/>
    <col min="37" max="37" width="6.7109375" style="1" customWidth="1"/>
    <col min="38" max="16384" width="7.5703125" style="1"/>
  </cols>
  <sheetData>
    <row r="1" spans="1:48" s="5" customFormat="1">
      <c r="A1" s="2" t="s">
        <v>406</v>
      </c>
      <c r="B1" s="2" t="s">
        <v>407</v>
      </c>
      <c r="C1" s="2" t="s">
        <v>408</v>
      </c>
      <c r="D1" s="19" t="s">
        <v>409</v>
      </c>
      <c r="E1" s="19" t="s">
        <v>491</v>
      </c>
      <c r="F1" s="19" t="s">
        <v>492</v>
      </c>
      <c r="G1" s="19" t="s">
        <v>402</v>
      </c>
      <c r="H1" s="19" t="s">
        <v>535</v>
      </c>
      <c r="I1" s="20" t="s">
        <v>493</v>
      </c>
      <c r="J1" s="20" t="s">
        <v>494</v>
      </c>
      <c r="K1" s="26" t="s">
        <v>499</v>
      </c>
      <c r="L1" s="26" t="s">
        <v>500</v>
      </c>
      <c r="M1" s="5" t="s">
        <v>311</v>
      </c>
      <c r="N1" s="5" t="s">
        <v>312</v>
      </c>
      <c r="O1" s="5" t="s">
        <v>496</v>
      </c>
    </row>
    <row r="2" spans="1:48" s="24" customFormat="1">
      <c r="A2" s="1">
        <v>1</v>
      </c>
      <c r="B2" s="1">
        <v>101</v>
      </c>
      <c r="C2" s="3">
        <v>37952</v>
      </c>
      <c r="D2" s="21" t="s">
        <v>380</v>
      </c>
      <c r="E2" s="21" t="s">
        <v>498</v>
      </c>
      <c r="F2" s="22">
        <v>0</v>
      </c>
      <c r="G2" s="1">
        <v>2</v>
      </c>
      <c r="H2" s="21" t="s">
        <v>536</v>
      </c>
      <c r="I2" s="23">
        <v>0.87</v>
      </c>
      <c r="J2" s="23">
        <f>0.041931763*1.1617</f>
        <v>4.8712129077099993E-2</v>
      </c>
      <c r="K2" s="12" t="s">
        <v>501</v>
      </c>
      <c r="L2" s="12">
        <v>2.98</v>
      </c>
      <c r="M2" s="1">
        <f>I2*L2</f>
        <v>2.5926</v>
      </c>
      <c r="N2" s="1">
        <f>J2*L2</f>
        <v>0.14516214464975799</v>
      </c>
      <c r="O2" s="1">
        <f>I2/J2</f>
        <v>17.860028220548354</v>
      </c>
      <c r="R2" s="34" t="s">
        <v>372</v>
      </c>
      <c r="S2" s="34" t="s">
        <v>225</v>
      </c>
      <c r="T2" s="34" t="s">
        <v>226</v>
      </c>
      <c r="U2" s="34" t="s">
        <v>450</v>
      </c>
      <c r="V2" s="34" t="s">
        <v>280</v>
      </c>
      <c r="W2" s="32" t="s">
        <v>227</v>
      </c>
      <c r="X2"/>
      <c r="Y2" s="34" t="s">
        <v>372</v>
      </c>
      <c r="Z2" s="34" t="s">
        <v>225</v>
      </c>
      <c r="AA2" s="34" t="s">
        <v>226</v>
      </c>
      <c r="AB2" s="34" t="s">
        <v>450</v>
      </c>
      <c r="AC2" s="34" t="s">
        <v>280</v>
      </c>
      <c r="AD2" s="32" t="s">
        <v>227</v>
      </c>
      <c r="AF2" s="34" t="s">
        <v>372</v>
      </c>
      <c r="AG2" s="34" t="s">
        <v>225</v>
      </c>
      <c r="AH2" s="34" t="s">
        <v>226</v>
      </c>
      <c r="AI2" s="34" t="s">
        <v>450</v>
      </c>
      <c r="AJ2" s="34" t="s">
        <v>280</v>
      </c>
      <c r="AK2" s="32" t="s">
        <v>227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/>
    </row>
    <row r="3" spans="1:48" s="24" customFormat="1">
      <c r="A3" s="1">
        <v>1</v>
      </c>
      <c r="B3" s="1">
        <v>101</v>
      </c>
      <c r="C3" s="3">
        <v>37952</v>
      </c>
      <c r="D3" s="21" t="s">
        <v>380</v>
      </c>
      <c r="E3" s="21" t="s">
        <v>490</v>
      </c>
      <c r="F3" s="22">
        <v>0</v>
      </c>
      <c r="G3" s="1">
        <v>2</v>
      </c>
      <c r="H3" s="21" t="s">
        <v>536</v>
      </c>
      <c r="I3" s="23">
        <v>0.86</v>
      </c>
      <c r="J3" s="23">
        <f>0.067987984*0.7862</f>
        <v>5.3452153020800003E-2</v>
      </c>
      <c r="K3" s="12" t="s">
        <v>501</v>
      </c>
      <c r="L3" s="11">
        <v>2.16</v>
      </c>
      <c r="M3" s="1">
        <f t="shared" ref="M3:M52" si="0">I3*L3</f>
        <v>1.8576000000000001</v>
      </c>
      <c r="N3" s="1">
        <f t="shared" ref="N3:N52" si="1">J3*L3</f>
        <v>0.11545665052492801</v>
      </c>
      <c r="O3" s="1">
        <f t="shared" ref="O3:O65" si="2">I3/J3</f>
        <v>16.089155467046304</v>
      </c>
      <c r="R3" s="35">
        <v>1</v>
      </c>
      <c r="S3" s="35">
        <v>101</v>
      </c>
      <c r="T3" s="35" t="s">
        <v>228</v>
      </c>
      <c r="U3" s="35" t="s">
        <v>452</v>
      </c>
      <c r="V3" s="35" t="s">
        <v>339</v>
      </c>
      <c r="W3" s="37">
        <v>0.83833333333333337</v>
      </c>
      <c r="X3"/>
      <c r="Y3" s="35">
        <v>1</v>
      </c>
      <c r="Z3" s="35">
        <v>101</v>
      </c>
      <c r="AA3" s="35" t="s">
        <v>228</v>
      </c>
      <c r="AB3" s="35" t="s">
        <v>452</v>
      </c>
      <c r="AC3" s="35" t="s">
        <v>451</v>
      </c>
      <c r="AD3" s="37">
        <v>6</v>
      </c>
      <c r="AF3" s="35">
        <v>1</v>
      </c>
      <c r="AG3" s="35">
        <v>101</v>
      </c>
      <c r="AH3" s="35" t="s">
        <v>228</v>
      </c>
      <c r="AI3" s="35" t="s">
        <v>452</v>
      </c>
      <c r="AJ3" s="35" t="s">
        <v>40</v>
      </c>
      <c r="AK3" s="37">
        <v>4.4007575105502864E-2</v>
      </c>
      <c r="AM3" s="1">
        <v>1</v>
      </c>
      <c r="AN3" s="1">
        <v>101</v>
      </c>
      <c r="AO3" s="1" t="s">
        <v>459</v>
      </c>
      <c r="AP3" s="1" t="s">
        <v>96</v>
      </c>
      <c r="AQ3" s="1" t="s">
        <v>98</v>
      </c>
      <c r="AR3" s="1">
        <f>W3</f>
        <v>0.83833333333333337</v>
      </c>
      <c r="AS3" s="1">
        <f>AD3</f>
        <v>6</v>
      </c>
      <c r="AT3" s="1">
        <f>AK3</f>
        <v>4.4007575105502864E-2</v>
      </c>
      <c r="AU3" s="1">
        <f>AT3/SQRT(AS3)</f>
        <v>1.7966017304281601E-2</v>
      </c>
      <c r="AV3" s="1"/>
    </row>
    <row r="4" spans="1:48" s="24" customFormat="1">
      <c r="A4" s="1">
        <v>1</v>
      </c>
      <c r="B4" s="1">
        <v>101</v>
      </c>
      <c r="C4" s="3">
        <v>37952</v>
      </c>
      <c r="D4" s="21" t="s">
        <v>380</v>
      </c>
      <c r="E4" s="21" t="s">
        <v>490</v>
      </c>
      <c r="F4" s="22">
        <v>0</v>
      </c>
      <c r="G4" s="1">
        <v>4</v>
      </c>
      <c r="H4" s="21" t="s">
        <v>536</v>
      </c>
      <c r="I4" s="23">
        <v>0.88</v>
      </c>
      <c r="J4" s="23">
        <f>0.075601216*0.7837</f>
        <v>5.9248672979199994E-2</v>
      </c>
      <c r="K4" s="12" t="s">
        <v>501</v>
      </c>
      <c r="L4" s="12">
        <v>1.28</v>
      </c>
      <c r="M4" s="1">
        <f t="shared" si="0"/>
        <v>1.1264000000000001</v>
      </c>
      <c r="N4" s="1">
        <f t="shared" si="1"/>
        <v>7.5838301413375997E-2</v>
      </c>
      <c r="O4" s="1">
        <f t="shared" si="2"/>
        <v>14.852653329618628</v>
      </c>
      <c r="R4" s="38"/>
      <c r="S4" s="38"/>
      <c r="T4" s="38"/>
      <c r="U4" s="38"/>
      <c r="V4" s="36" t="s">
        <v>349</v>
      </c>
      <c r="W4" s="39">
        <v>5.5244601113395179E-2</v>
      </c>
      <c r="X4"/>
      <c r="Y4" s="38"/>
      <c r="Z4" s="38"/>
      <c r="AA4" s="38"/>
      <c r="AB4" s="38"/>
      <c r="AC4" s="36" t="s">
        <v>453</v>
      </c>
      <c r="AD4" s="39">
        <v>6</v>
      </c>
      <c r="AF4" s="38"/>
      <c r="AG4" s="38"/>
      <c r="AH4" s="38"/>
      <c r="AI4" s="38"/>
      <c r="AJ4" s="36" t="s">
        <v>240</v>
      </c>
      <c r="AK4" s="39">
        <v>3.8407079648638291E-3</v>
      </c>
      <c r="AM4" s="1">
        <v>1</v>
      </c>
      <c r="AN4" s="1">
        <v>101</v>
      </c>
      <c r="AO4" s="1" t="s">
        <v>459</v>
      </c>
      <c r="AP4" s="1" t="s">
        <v>96</v>
      </c>
      <c r="AQ4" s="1" t="s">
        <v>152</v>
      </c>
      <c r="AR4" s="1">
        <f t="shared" ref="AR4:AR12" si="3">W4</f>
        <v>5.5244601113395179E-2</v>
      </c>
      <c r="AS4" s="1">
        <f t="shared" ref="AS4:AS12" si="4">AD4</f>
        <v>6</v>
      </c>
      <c r="AT4" s="1">
        <f t="shared" ref="AT4:AT12" si="5">AK4</f>
        <v>3.8407079648638291E-3</v>
      </c>
      <c r="AU4" s="1">
        <f t="shared" ref="AU4:AU12" si="6">AT4/SQRT(AS4)</f>
        <v>1.5679624608266008E-3</v>
      </c>
      <c r="AV4" s="1"/>
    </row>
    <row r="5" spans="1:48" s="24" customFormat="1">
      <c r="A5" s="1">
        <v>1</v>
      </c>
      <c r="B5" s="1">
        <v>101</v>
      </c>
      <c r="C5" s="3">
        <v>37952</v>
      </c>
      <c r="D5" s="21" t="s">
        <v>380</v>
      </c>
      <c r="E5" s="21" t="s">
        <v>394</v>
      </c>
      <c r="F5" s="22">
        <v>1</v>
      </c>
      <c r="G5" s="1">
        <v>1</v>
      </c>
      <c r="H5" s="21" t="s">
        <v>536</v>
      </c>
      <c r="I5" s="23">
        <v>0.76</v>
      </c>
      <c r="J5" s="23">
        <f>0.064593757*0.8591</f>
        <v>5.5492496638699998E-2</v>
      </c>
      <c r="K5" s="12" t="s">
        <v>501</v>
      </c>
      <c r="L5" s="12">
        <v>2.06</v>
      </c>
      <c r="M5" s="1">
        <f t="shared" si="0"/>
        <v>1.5656000000000001</v>
      </c>
      <c r="N5" s="1">
        <f t="shared" si="1"/>
        <v>0.114314543075722</v>
      </c>
      <c r="O5" s="1">
        <f t="shared" si="2"/>
        <v>13.695545272511355</v>
      </c>
      <c r="R5" s="38"/>
      <c r="S5" s="38"/>
      <c r="T5" s="38"/>
      <c r="U5" s="38"/>
      <c r="V5" s="36" t="s">
        <v>557</v>
      </c>
      <c r="W5" s="39">
        <v>1.7062999999999999</v>
      </c>
      <c r="X5"/>
      <c r="Y5" s="38"/>
      <c r="Z5" s="38"/>
      <c r="AA5" s="38"/>
      <c r="AB5" s="38"/>
      <c r="AC5" s="36" t="s">
        <v>120</v>
      </c>
      <c r="AD5" s="39">
        <v>6</v>
      </c>
      <c r="AF5" s="38"/>
      <c r="AG5" s="38"/>
      <c r="AH5" s="38"/>
      <c r="AI5" s="38"/>
      <c r="AJ5" s="36" t="s">
        <v>250</v>
      </c>
      <c r="AK5" s="39">
        <v>0.53730863756317915</v>
      </c>
      <c r="AM5" s="1">
        <v>1</v>
      </c>
      <c r="AN5" s="1">
        <v>101</v>
      </c>
      <c r="AO5" s="1" t="s">
        <v>459</v>
      </c>
      <c r="AP5" s="1" t="s">
        <v>96</v>
      </c>
      <c r="AQ5" s="1" t="s">
        <v>153</v>
      </c>
      <c r="AR5" s="1">
        <f t="shared" si="3"/>
        <v>1.7062999999999999</v>
      </c>
      <c r="AS5" s="1">
        <f t="shared" si="4"/>
        <v>6</v>
      </c>
      <c r="AT5" s="1">
        <f t="shared" si="5"/>
        <v>0.53730863756317915</v>
      </c>
      <c r="AU5" s="1">
        <f t="shared" si="6"/>
        <v>0.21935533273663527</v>
      </c>
      <c r="AV5" s="1"/>
    </row>
    <row r="6" spans="1:48" s="24" customFormat="1">
      <c r="A6" s="1">
        <v>1</v>
      </c>
      <c r="B6" s="1">
        <v>101</v>
      </c>
      <c r="C6" s="3">
        <v>37952</v>
      </c>
      <c r="D6" s="21" t="s">
        <v>380</v>
      </c>
      <c r="E6" s="21" t="s">
        <v>394</v>
      </c>
      <c r="F6" s="22">
        <v>1</v>
      </c>
      <c r="G6" s="1">
        <v>2</v>
      </c>
      <c r="H6" s="21" t="s">
        <v>536</v>
      </c>
      <c r="I6" s="23">
        <v>0.84</v>
      </c>
      <c r="J6" s="23">
        <f>0.051573008*1.0851</f>
        <v>5.5961870980799994E-2</v>
      </c>
      <c r="K6" s="12" t="s">
        <v>501</v>
      </c>
      <c r="L6" s="12">
        <v>1.44</v>
      </c>
      <c r="M6" s="1">
        <f t="shared" si="0"/>
        <v>1.2096</v>
      </c>
      <c r="N6" s="1">
        <f t="shared" si="1"/>
        <v>8.0585094212351993E-2</v>
      </c>
      <c r="O6" s="1">
        <f t="shared" si="2"/>
        <v>15.010220088749289</v>
      </c>
      <c r="R6" s="38"/>
      <c r="S6" s="38"/>
      <c r="T6" s="38"/>
      <c r="U6" s="38"/>
      <c r="V6" s="36" t="s">
        <v>20</v>
      </c>
      <c r="W6" s="39">
        <v>0.11102289783980157</v>
      </c>
      <c r="X6"/>
      <c r="Y6" s="38"/>
      <c r="Z6" s="38"/>
      <c r="AA6" s="38"/>
      <c r="AB6" s="38"/>
      <c r="AC6" s="36" t="s">
        <v>1</v>
      </c>
      <c r="AD6" s="39">
        <v>6</v>
      </c>
      <c r="AF6" s="38"/>
      <c r="AG6" s="38"/>
      <c r="AH6" s="38"/>
      <c r="AI6" s="38"/>
      <c r="AJ6" s="36" t="s">
        <v>260</v>
      </c>
      <c r="AK6" s="39">
        <v>2.8017237256082954E-2</v>
      </c>
      <c r="AM6" s="1">
        <v>1</v>
      </c>
      <c r="AN6" s="1">
        <v>101</v>
      </c>
      <c r="AO6" s="1" t="s">
        <v>459</v>
      </c>
      <c r="AP6" s="1" t="s">
        <v>96</v>
      </c>
      <c r="AQ6" s="1" t="s">
        <v>154</v>
      </c>
      <c r="AR6" s="1">
        <f t="shared" si="3"/>
        <v>0.11102289783980157</v>
      </c>
      <c r="AS6" s="1">
        <f t="shared" si="4"/>
        <v>6</v>
      </c>
      <c r="AT6" s="1">
        <f t="shared" si="5"/>
        <v>2.8017237256082954E-2</v>
      </c>
      <c r="AU6" s="1">
        <f t="shared" si="6"/>
        <v>1.1437989213316319E-2</v>
      </c>
      <c r="AV6" s="1"/>
    </row>
    <row r="7" spans="1:48" s="24" customFormat="1">
      <c r="A7" s="1">
        <v>1</v>
      </c>
      <c r="B7" s="1">
        <v>101</v>
      </c>
      <c r="C7" s="3">
        <v>37952</v>
      </c>
      <c r="D7" s="21" t="s">
        <v>380</v>
      </c>
      <c r="E7" s="21" t="s">
        <v>394</v>
      </c>
      <c r="F7" s="22">
        <v>0</v>
      </c>
      <c r="G7" s="1">
        <v>4</v>
      </c>
      <c r="H7" s="21" t="s">
        <v>536</v>
      </c>
      <c r="I7" s="23">
        <v>0.82</v>
      </c>
      <c r="J7" s="23">
        <f>0.054872877*1.0163*1.0508</f>
        <v>5.8600283983771075E-2</v>
      </c>
      <c r="K7" s="12" t="s">
        <v>501</v>
      </c>
      <c r="L7" s="12">
        <v>2.2999999999999998</v>
      </c>
      <c r="M7" s="1">
        <f t="shared" si="0"/>
        <v>1.8859999999999997</v>
      </c>
      <c r="N7" s="1">
        <f t="shared" si="1"/>
        <v>0.13478065316267346</v>
      </c>
      <c r="O7" s="1">
        <f t="shared" si="2"/>
        <v>13.993106248889392</v>
      </c>
      <c r="R7" s="38"/>
      <c r="S7" s="38"/>
      <c r="T7" s="38"/>
      <c r="U7" s="38"/>
      <c r="V7" s="36" t="s">
        <v>30</v>
      </c>
      <c r="W7" s="39">
        <v>15.250118104560551</v>
      </c>
      <c r="X7"/>
      <c r="Y7" s="38"/>
      <c r="Z7" s="38"/>
      <c r="AA7" s="38"/>
      <c r="AB7" s="38"/>
      <c r="AC7" s="36" t="s">
        <v>329</v>
      </c>
      <c r="AD7" s="39">
        <v>6</v>
      </c>
      <c r="AF7" s="38"/>
      <c r="AG7" s="38"/>
      <c r="AH7" s="38"/>
      <c r="AI7" s="38"/>
      <c r="AJ7" s="36" t="s">
        <v>270</v>
      </c>
      <c r="AK7" s="39">
        <v>1.5315299089430765</v>
      </c>
      <c r="AM7" s="1">
        <v>1</v>
      </c>
      <c r="AN7" s="1">
        <v>101</v>
      </c>
      <c r="AO7" s="1" t="s">
        <v>459</v>
      </c>
      <c r="AP7" s="1" t="s">
        <v>96</v>
      </c>
      <c r="AQ7" s="1" t="s">
        <v>155</v>
      </c>
      <c r="AR7" s="1">
        <f t="shared" si="3"/>
        <v>15.250118104560551</v>
      </c>
      <c r="AS7" s="1">
        <f t="shared" si="4"/>
        <v>6</v>
      </c>
      <c r="AT7" s="1">
        <f t="shared" si="5"/>
        <v>1.5315299089430765</v>
      </c>
      <c r="AU7" s="1">
        <f t="shared" si="6"/>
        <v>0.62524446712028681</v>
      </c>
      <c r="AV7" s="1"/>
    </row>
    <row r="8" spans="1:48" s="24" customFormat="1">
      <c r="A8" s="1">
        <v>1</v>
      </c>
      <c r="B8" s="1">
        <v>101</v>
      </c>
      <c r="C8" s="3">
        <v>37952</v>
      </c>
      <c r="D8" s="21" t="s">
        <v>395</v>
      </c>
      <c r="E8" s="21" t="s">
        <v>490</v>
      </c>
      <c r="F8" s="22">
        <v>0</v>
      </c>
      <c r="G8" s="1">
        <v>2</v>
      </c>
      <c r="H8" s="21" t="s">
        <v>536</v>
      </c>
      <c r="I8" s="23">
        <v>0.76</v>
      </c>
      <c r="J8" s="23">
        <f>0.048295881*1.1062</f>
        <v>5.3424903562200005E-2</v>
      </c>
      <c r="K8" s="12" t="s">
        <v>501</v>
      </c>
      <c r="L8" s="12">
        <v>2.2400000000000002</v>
      </c>
      <c r="M8" s="1">
        <f t="shared" si="0"/>
        <v>1.7024000000000001</v>
      </c>
      <c r="N8" s="1">
        <f t="shared" si="1"/>
        <v>0.11967178397932803</v>
      </c>
      <c r="O8" s="1">
        <f t="shared" si="2"/>
        <v>14.225575514893896</v>
      </c>
      <c r="R8" s="38"/>
      <c r="S8" s="38"/>
      <c r="T8" s="38"/>
      <c r="U8" s="35" t="s">
        <v>83</v>
      </c>
      <c r="V8" s="35" t="s">
        <v>339</v>
      </c>
      <c r="W8" s="37">
        <v>0.68</v>
      </c>
      <c r="X8"/>
      <c r="Y8" s="38"/>
      <c r="Z8" s="38"/>
      <c r="AA8" s="38"/>
      <c r="AB8" s="35" t="s">
        <v>83</v>
      </c>
      <c r="AC8" s="35" t="s">
        <v>451</v>
      </c>
      <c r="AD8" s="37">
        <v>6</v>
      </c>
      <c r="AF8" s="38"/>
      <c r="AG8" s="38"/>
      <c r="AH8" s="38"/>
      <c r="AI8" s="35" t="s">
        <v>83</v>
      </c>
      <c r="AJ8" s="35" t="s">
        <v>40</v>
      </c>
      <c r="AK8" s="37">
        <v>4.6904157598234554E-2</v>
      </c>
      <c r="AM8" s="1">
        <v>1</v>
      </c>
      <c r="AN8" s="1">
        <v>101</v>
      </c>
      <c r="AO8" s="1" t="s">
        <v>459</v>
      </c>
      <c r="AP8" s="1" t="s">
        <v>633</v>
      </c>
      <c r="AQ8" s="1" t="s">
        <v>98</v>
      </c>
      <c r="AR8" s="1">
        <f t="shared" si="3"/>
        <v>0.68</v>
      </c>
      <c r="AS8" s="1">
        <f t="shared" si="4"/>
        <v>6</v>
      </c>
      <c r="AT8" s="1">
        <f t="shared" si="5"/>
        <v>4.6904157598234554E-2</v>
      </c>
      <c r="AU8" s="1">
        <f t="shared" si="6"/>
        <v>1.9148542155126871E-2</v>
      </c>
      <c r="AV8" s="1"/>
    </row>
    <row r="9" spans="1:48" s="24" customFormat="1">
      <c r="A9" s="1">
        <v>1</v>
      </c>
      <c r="B9" s="1">
        <v>101</v>
      </c>
      <c r="C9" s="3">
        <v>37952</v>
      </c>
      <c r="D9" s="21" t="s">
        <v>395</v>
      </c>
      <c r="E9" s="21" t="s">
        <v>490</v>
      </c>
      <c r="F9" s="22">
        <v>0</v>
      </c>
      <c r="G9" s="1">
        <v>4</v>
      </c>
      <c r="H9" s="21" t="s">
        <v>536</v>
      </c>
      <c r="I9" s="23">
        <v>0.59</v>
      </c>
      <c r="J9" s="23">
        <v>4.0324575000000001E-2</v>
      </c>
      <c r="K9" s="12" t="s">
        <v>501</v>
      </c>
      <c r="L9" s="12">
        <v>2.5</v>
      </c>
      <c r="M9" s="1">
        <f t="shared" si="0"/>
        <v>1.4749999999999999</v>
      </c>
      <c r="N9" s="1">
        <f t="shared" si="1"/>
        <v>0.1008114375</v>
      </c>
      <c r="O9" s="1">
        <f t="shared" si="2"/>
        <v>14.631276337072368</v>
      </c>
      <c r="R9" s="38"/>
      <c r="S9" s="38"/>
      <c r="T9" s="38"/>
      <c r="U9" s="38"/>
      <c r="V9" s="36" t="s">
        <v>349</v>
      </c>
      <c r="W9" s="39">
        <v>5.1474947240199999E-2</v>
      </c>
      <c r="X9"/>
      <c r="Y9" s="38"/>
      <c r="Z9" s="38"/>
      <c r="AA9" s="38"/>
      <c r="AB9" s="38"/>
      <c r="AC9" s="36" t="s">
        <v>453</v>
      </c>
      <c r="AD9" s="39">
        <v>6</v>
      </c>
      <c r="AF9" s="38"/>
      <c r="AG9" s="38"/>
      <c r="AH9" s="38"/>
      <c r="AI9" s="38"/>
      <c r="AJ9" s="36" t="s">
        <v>240</v>
      </c>
      <c r="AK9" s="39">
        <v>3.6921592905218583E-3</v>
      </c>
      <c r="AM9" s="1">
        <v>1</v>
      </c>
      <c r="AN9" s="1">
        <v>101</v>
      </c>
      <c r="AO9" s="1" t="s">
        <v>459</v>
      </c>
      <c r="AP9" s="1" t="s">
        <v>633</v>
      </c>
      <c r="AQ9" s="1" t="s">
        <v>152</v>
      </c>
      <c r="AR9" s="1">
        <f t="shared" si="3"/>
        <v>5.1474947240199999E-2</v>
      </c>
      <c r="AS9" s="1">
        <f t="shared" si="4"/>
        <v>6</v>
      </c>
      <c r="AT9" s="1">
        <f t="shared" si="5"/>
        <v>3.6921592905218583E-3</v>
      </c>
      <c r="AU9" s="1">
        <f t="shared" si="6"/>
        <v>1.5073177184758181E-3</v>
      </c>
      <c r="AV9" s="1"/>
    </row>
    <row r="10" spans="1:48" s="24" customFormat="1">
      <c r="A10" s="1">
        <v>1</v>
      </c>
      <c r="B10" s="1">
        <v>101</v>
      </c>
      <c r="C10" s="3">
        <v>37952</v>
      </c>
      <c r="D10" s="21" t="s">
        <v>395</v>
      </c>
      <c r="E10" s="21" t="s">
        <v>394</v>
      </c>
      <c r="F10" s="22">
        <v>0</v>
      </c>
      <c r="G10" s="1">
        <v>1</v>
      </c>
      <c r="H10" s="21" t="s">
        <v>536</v>
      </c>
      <c r="I10" s="23">
        <v>0.68</v>
      </c>
      <c r="J10" s="23">
        <f>0.041329383*1.1748</f>
        <v>4.8553759148400003E-2</v>
      </c>
      <c r="K10" s="12" t="s">
        <v>501</v>
      </c>
      <c r="L10" s="12">
        <v>2.78</v>
      </c>
      <c r="M10" s="1">
        <f t="shared" si="0"/>
        <v>1.8904000000000001</v>
      </c>
      <c r="N10" s="1">
        <f t="shared" si="1"/>
        <v>0.134979450432552</v>
      </c>
      <c r="O10" s="1">
        <f t="shared" si="2"/>
        <v>14.005094804743006</v>
      </c>
      <c r="R10" s="38"/>
      <c r="S10" s="38"/>
      <c r="T10" s="38"/>
      <c r="U10" s="38"/>
      <c r="V10" s="36" t="s">
        <v>557</v>
      </c>
      <c r="W10" s="39">
        <v>6.4295333333333344</v>
      </c>
      <c r="X10"/>
      <c r="Y10" s="38"/>
      <c r="Z10" s="38"/>
      <c r="AA10" s="38"/>
      <c r="AB10" s="38"/>
      <c r="AC10" s="36" t="s">
        <v>120</v>
      </c>
      <c r="AD10" s="39">
        <v>6</v>
      </c>
      <c r="AF10" s="38"/>
      <c r="AG10" s="38"/>
      <c r="AH10" s="38"/>
      <c r="AI10" s="38"/>
      <c r="AJ10" s="36" t="s">
        <v>250</v>
      </c>
      <c r="AK10" s="39">
        <v>0.95816355736724512</v>
      </c>
      <c r="AM10" s="1">
        <v>1</v>
      </c>
      <c r="AN10" s="1">
        <v>101</v>
      </c>
      <c r="AO10" s="1" t="s">
        <v>459</v>
      </c>
      <c r="AP10" s="1" t="s">
        <v>633</v>
      </c>
      <c r="AQ10" s="1" t="s">
        <v>153</v>
      </c>
      <c r="AR10" s="1">
        <f t="shared" si="3"/>
        <v>6.4295333333333344</v>
      </c>
      <c r="AS10" s="1">
        <f t="shared" si="4"/>
        <v>6</v>
      </c>
      <c r="AT10" s="1">
        <f t="shared" si="5"/>
        <v>0.95816355736724512</v>
      </c>
      <c r="AU10" s="1">
        <f t="shared" si="6"/>
        <v>0.39116863427995141</v>
      </c>
      <c r="AV10" s="1"/>
    </row>
    <row r="11" spans="1:48" s="24" customFormat="1">
      <c r="A11" s="1">
        <v>1</v>
      </c>
      <c r="B11" s="1">
        <v>101</v>
      </c>
      <c r="C11" s="3">
        <v>37952</v>
      </c>
      <c r="D11" s="21" t="s">
        <v>395</v>
      </c>
      <c r="E11" s="21" t="s">
        <v>394</v>
      </c>
      <c r="F11" s="22">
        <v>0</v>
      </c>
      <c r="G11" s="1">
        <v>2</v>
      </c>
      <c r="H11" s="21" t="s">
        <v>536</v>
      </c>
      <c r="I11" s="23">
        <v>0.68</v>
      </c>
      <c r="J11" s="23">
        <f>0.040845724*1.2352</f>
        <v>5.0452638284800004E-2</v>
      </c>
      <c r="K11" s="12" t="s">
        <v>501</v>
      </c>
      <c r="L11" s="12">
        <v>2.7</v>
      </c>
      <c r="M11" s="1">
        <f t="shared" si="0"/>
        <v>1.8360000000000003</v>
      </c>
      <c r="N11" s="1">
        <f t="shared" si="1"/>
        <v>0.13622212336896003</v>
      </c>
      <c r="O11" s="1">
        <f t="shared" si="2"/>
        <v>13.477986942158887</v>
      </c>
      <c r="R11" s="38"/>
      <c r="S11" s="38"/>
      <c r="T11" s="38"/>
      <c r="U11" s="38"/>
      <c r="V11" s="36" t="s">
        <v>20</v>
      </c>
      <c r="W11" s="39">
        <v>0.48314393052972204</v>
      </c>
      <c r="X11"/>
      <c r="Y11" s="38"/>
      <c r="Z11" s="38"/>
      <c r="AA11" s="38"/>
      <c r="AB11" s="38"/>
      <c r="AC11" s="36" t="s">
        <v>1</v>
      </c>
      <c r="AD11" s="39">
        <v>6</v>
      </c>
      <c r="AF11" s="38"/>
      <c r="AG11" s="38"/>
      <c r="AH11" s="38"/>
      <c r="AI11" s="38"/>
      <c r="AJ11" s="36" t="s">
        <v>260</v>
      </c>
      <c r="AK11" s="39">
        <v>3.3022653473358199E-2</v>
      </c>
      <c r="AM11" s="1">
        <v>1</v>
      </c>
      <c r="AN11" s="1">
        <v>101</v>
      </c>
      <c r="AO11" s="1" t="s">
        <v>459</v>
      </c>
      <c r="AP11" s="1" t="s">
        <v>633</v>
      </c>
      <c r="AQ11" s="1" t="s">
        <v>154</v>
      </c>
      <c r="AR11" s="1">
        <f t="shared" si="3"/>
        <v>0.48314393052972204</v>
      </c>
      <c r="AS11" s="1">
        <f t="shared" si="4"/>
        <v>6</v>
      </c>
      <c r="AT11" s="1">
        <f t="shared" si="5"/>
        <v>3.3022653473358199E-2</v>
      </c>
      <c r="AU11" s="1">
        <f t="shared" si="6"/>
        <v>1.3481441827079034E-2</v>
      </c>
      <c r="AV11" s="1"/>
    </row>
    <row r="12" spans="1:48" s="24" customFormat="1">
      <c r="A12" s="1">
        <v>1</v>
      </c>
      <c r="B12" s="1">
        <v>101</v>
      </c>
      <c r="C12" s="3">
        <v>37952</v>
      </c>
      <c r="D12" s="21" t="s">
        <v>395</v>
      </c>
      <c r="E12" s="21" t="s">
        <v>394</v>
      </c>
      <c r="F12" s="22">
        <v>1</v>
      </c>
      <c r="G12" s="1">
        <v>3</v>
      </c>
      <c r="H12" s="21" t="s">
        <v>536</v>
      </c>
      <c r="I12" s="23">
        <v>0.77</v>
      </c>
      <c r="J12" s="23">
        <v>5.8114508000000002E-2</v>
      </c>
      <c r="K12" s="12" t="s">
        <v>501</v>
      </c>
      <c r="L12" s="12">
        <v>3.36</v>
      </c>
      <c r="M12" s="1">
        <f t="shared" si="0"/>
        <v>2.5872000000000002</v>
      </c>
      <c r="N12" s="1">
        <f t="shared" si="1"/>
        <v>0.19526474688000001</v>
      </c>
      <c r="O12" s="1">
        <f t="shared" si="2"/>
        <v>13.24970349916754</v>
      </c>
      <c r="R12" s="38"/>
      <c r="S12" s="38"/>
      <c r="T12" s="38"/>
      <c r="U12" s="38"/>
      <c r="V12" s="36" t="s">
        <v>30</v>
      </c>
      <c r="W12" s="39">
        <v>13.263940328967765</v>
      </c>
      <c r="X12"/>
      <c r="Y12" s="38"/>
      <c r="Z12" s="38"/>
      <c r="AA12" s="38"/>
      <c r="AB12" s="38"/>
      <c r="AC12" s="36" t="s">
        <v>329</v>
      </c>
      <c r="AD12" s="39">
        <v>6</v>
      </c>
      <c r="AF12" s="38"/>
      <c r="AG12" s="38"/>
      <c r="AH12" s="38"/>
      <c r="AI12" s="38"/>
      <c r="AJ12" s="36" t="s">
        <v>270</v>
      </c>
      <c r="AK12" s="39">
        <v>1.2833022559866105</v>
      </c>
      <c r="AM12" s="1">
        <v>1</v>
      </c>
      <c r="AN12" s="1">
        <v>101</v>
      </c>
      <c r="AO12" s="1" t="s">
        <v>459</v>
      </c>
      <c r="AP12" s="1" t="s">
        <v>633</v>
      </c>
      <c r="AQ12" s="1" t="s">
        <v>155</v>
      </c>
      <c r="AR12" s="1">
        <f t="shared" si="3"/>
        <v>13.263940328967765</v>
      </c>
      <c r="AS12" s="1">
        <f t="shared" si="4"/>
        <v>6</v>
      </c>
      <c r="AT12" s="1">
        <f t="shared" si="5"/>
        <v>1.2833022559866105</v>
      </c>
      <c r="AU12" s="1">
        <f t="shared" si="6"/>
        <v>0.5239059521549525</v>
      </c>
      <c r="AV12" s="1"/>
    </row>
    <row r="13" spans="1:48" s="24" customFormat="1">
      <c r="A13" s="1">
        <v>1</v>
      </c>
      <c r="B13" s="1">
        <v>101</v>
      </c>
      <c r="C13" s="3">
        <v>37952</v>
      </c>
      <c r="D13" s="21" t="s">
        <v>395</v>
      </c>
      <c r="E13" s="21" t="s">
        <v>394</v>
      </c>
      <c r="F13" s="22">
        <v>0</v>
      </c>
      <c r="G13" s="1">
        <v>4</v>
      </c>
      <c r="H13" s="21" t="s">
        <v>536</v>
      </c>
      <c r="I13" s="23">
        <v>0.74</v>
      </c>
      <c r="J13" s="23">
        <f>0.041872285*1.3214</f>
        <v>5.5330037398999998E-2</v>
      </c>
      <c r="K13" s="12" t="s">
        <v>501</v>
      </c>
      <c r="L13" s="12">
        <v>2.66</v>
      </c>
      <c r="M13" s="1">
        <f t="shared" si="0"/>
        <v>1.9684000000000001</v>
      </c>
      <c r="N13" s="1">
        <f t="shared" si="1"/>
        <v>0.14717789948134</v>
      </c>
      <c r="O13" s="1">
        <f t="shared" si="2"/>
        <v>13.374290616571574</v>
      </c>
      <c r="R13" s="38"/>
      <c r="S13" s="38"/>
      <c r="T13" s="35" t="s">
        <v>340</v>
      </c>
      <c r="U13" s="40"/>
      <c r="V13" s="40"/>
      <c r="W13" s="37">
        <v>0.75916666666666677</v>
      </c>
      <c r="X13"/>
      <c r="Y13" s="38"/>
      <c r="Z13" s="38"/>
      <c r="AA13" s="35" t="s">
        <v>102</v>
      </c>
      <c r="AB13" s="40"/>
      <c r="AC13" s="40"/>
      <c r="AD13" s="37">
        <v>12</v>
      </c>
      <c r="AF13" s="38"/>
      <c r="AG13" s="38"/>
      <c r="AH13" s="35" t="s">
        <v>41</v>
      </c>
      <c r="AI13" s="40"/>
      <c r="AJ13" s="40"/>
      <c r="AK13" s="37">
        <v>9.3367147554287877E-2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s="24" customFormat="1">
      <c r="A14" s="1">
        <v>1</v>
      </c>
      <c r="B14" s="1">
        <v>101</v>
      </c>
      <c r="C14" s="3">
        <v>37952</v>
      </c>
      <c r="D14" s="21" t="s">
        <v>382</v>
      </c>
      <c r="E14" s="21" t="s">
        <v>392</v>
      </c>
      <c r="F14" s="22">
        <v>4</v>
      </c>
      <c r="G14" s="1">
        <v>4</v>
      </c>
      <c r="H14" s="21" t="s">
        <v>536</v>
      </c>
      <c r="I14" s="23">
        <v>0.45</v>
      </c>
      <c r="J14" s="23">
        <v>4.0913973999999999E-2</v>
      </c>
      <c r="K14" s="12" t="s">
        <v>501</v>
      </c>
      <c r="L14" s="12">
        <v>14.28</v>
      </c>
      <c r="M14" s="1">
        <f t="shared" si="0"/>
        <v>6.4260000000000002</v>
      </c>
      <c r="N14" s="1">
        <f t="shared" si="1"/>
        <v>0.58425154871999996</v>
      </c>
      <c r="O14" s="1">
        <f t="shared" si="2"/>
        <v>10.998687147818982</v>
      </c>
      <c r="R14" s="38"/>
      <c r="S14" s="38"/>
      <c r="T14" s="35" t="s">
        <v>350</v>
      </c>
      <c r="U14" s="40"/>
      <c r="V14" s="40"/>
      <c r="W14" s="37">
        <v>5.3359774176797596E-2</v>
      </c>
      <c r="X14"/>
      <c r="Y14" s="38"/>
      <c r="Z14" s="38"/>
      <c r="AA14" s="35" t="s">
        <v>103</v>
      </c>
      <c r="AB14" s="40"/>
      <c r="AC14" s="40"/>
      <c r="AD14" s="37">
        <v>12</v>
      </c>
      <c r="AF14" s="38"/>
      <c r="AG14" s="38"/>
      <c r="AH14" s="35" t="s">
        <v>241</v>
      </c>
      <c r="AI14" s="40"/>
      <c r="AJ14" s="40"/>
      <c r="AK14" s="37">
        <v>4.095965425778063E-3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s="24" customFormat="1">
      <c r="A15" s="1">
        <v>1</v>
      </c>
      <c r="B15" s="1">
        <v>101</v>
      </c>
      <c r="C15" s="3">
        <v>37952</v>
      </c>
      <c r="D15" s="21" t="s">
        <v>382</v>
      </c>
      <c r="E15" s="21" t="s">
        <v>490</v>
      </c>
      <c r="F15" s="22">
        <v>2</v>
      </c>
      <c r="G15" s="1">
        <v>2</v>
      </c>
      <c r="H15" s="21" t="s">
        <v>536</v>
      </c>
      <c r="I15" s="23">
        <v>0.44</v>
      </c>
      <c r="J15" s="23">
        <f>0.047054799*1.013</f>
        <v>4.7666511386999996E-2</v>
      </c>
      <c r="K15" s="12" t="s">
        <v>501</v>
      </c>
      <c r="L15" s="12">
        <v>9.6199999999999992</v>
      </c>
      <c r="M15" s="1">
        <f t="shared" si="0"/>
        <v>4.2328000000000001</v>
      </c>
      <c r="N15" s="1">
        <f t="shared" si="1"/>
        <v>0.45855183954293993</v>
      </c>
      <c r="O15" s="1">
        <f t="shared" si="2"/>
        <v>9.2307993011630476</v>
      </c>
      <c r="R15" s="38"/>
      <c r="S15" s="38"/>
      <c r="T15" s="35" t="s">
        <v>590</v>
      </c>
      <c r="U15" s="40"/>
      <c r="V15" s="40"/>
      <c r="W15" s="37">
        <v>4.0679166666666662</v>
      </c>
      <c r="X15"/>
      <c r="Y15" s="38"/>
      <c r="Z15" s="38"/>
      <c r="AA15" s="35" t="s">
        <v>121</v>
      </c>
      <c r="AB15" s="40"/>
      <c r="AC15" s="40"/>
      <c r="AD15" s="37">
        <v>12</v>
      </c>
      <c r="AF15" s="38"/>
      <c r="AG15" s="38"/>
      <c r="AH15" s="35" t="s">
        <v>251</v>
      </c>
      <c r="AI15" s="40"/>
      <c r="AJ15" s="40"/>
      <c r="AK15" s="37">
        <v>2.5754203405669647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s="24" customFormat="1">
      <c r="A16" s="1">
        <v>1</v>
      </c>
      <c r="B16" s="1">
        <v>101</v>
      </c>
      <c r="C16" s="3">
        <v>37952</v>
      </c>
      <c r="D16" s="21" t="s">
        <v>382</v>
      </c>
      <c r="E16" s="21" t="s">
        <v>490</v>
      </c>
      <c r="F16" s="22">
        <v>1</v>
      </c>
      <c r="G16" s="1">
        <v>3</v>
      </c>
      <c r="H16" s="21" t="s">
        <v>536</v>
      </c>
      <c r="I16" s="23">
        <v>0.53</v>
      </c>
      <c r="J16" s="23">
        <f>0.054782409*1.2267</f>
        <v>6.7201581120299989E-2</v>
      </c>
      <c r="K16" s="12" t="s">
        <v>501</v>
      </c>
      <c r="L16" s="12">
        <v>17.34</v>
      </c>
      <c r="M16" s="1">
        <f t="shared" si="0"/>
        <v>9.1902000000000008</v>
      </c>
      <c r="N16" s="1">
        <f t="shared" si="1"/>
        <v>1.1652754166260018</v>
      </c>
      <c r="O16" s="1">
        <f t="shared" si="2"/>
        <v>7.8867191986335525</v>
      </c>
      <c r="R16" s="38"/>
      <c r="S16" s="38"/>
      <c r="T16" s="35" t="s">
        <v>21</v>
      </c>
      <c r="U16" s="40"/>
      <c r="V16" s="40"/>
      <c r="W16" s="37">
        <v>0.29708341418476186</v>
      </c>
      <c r="X16"/>
      <c r="Y16" s="38"/>
      <c r="Z16" s="38"/>
      <c r="AA16" s="35" t="s">
        <v>461</v>
      </c>
      <c r="AB16" s="40"/>
      <c r="AC16" s="40"/>
      <c r="AD16" s="37">
        <v>12</v>
      </c>
      <c r="AF16" s="38"/>
      <c r="AG16" s="38"/>
      <c r="AH16" s="35" t="s">
        <v>261</v>
      </c>
      <c r="AI16" s="40"/>
      <c r="AJ16" s="40"/>
      <c r="AK16" s="37">
        <v>0.19651497630647158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s="24" customFormat="1">
      <c r="A17" s="1">
        <v>1</v>
      </c>
      <c r="B17" s="1">
        <v>101</v>
      </c>
      <c r="C17" s="3">
        <v>37952</v>
      </c>
      <c r="D17" s="21" t="s">
        <v>382</v>
      </c>
      <c r="E17" s="21" t="s">
        <v>394</v>
      </c>
      <c r="F17" s="22">
        <v>0</v>
      </c>
      <c r="G17" s="1">
        <v>1</v>
      </c>
      <c r="H17" s="21" t="s">
        <v>536</v>
      </c>
      <c r="I17" s="23">
        <v>0.5</v>
      </c>
      <c r="J17" s="23">
        <f>0.04535064*1.2513</f>
        <v>5.6747255832E-2</v>
      </c>
      <c r="K17" s="12" t="s">
        <v>501</v>
      </c>
      <c r="L17" s="12">
        <v>10.02</v>
      </c>
      <c r="M17" s="1">
        <f t="shared" si="0"/>
        <v>5.01</v>
      </c>
      <c r="N17" s="1">
        <f t="shared" si="1"/>
        <v>0.56860750343664002</v>
      </c>
      <c r="O17" s="1">
        <f t="shared" si="2"/>
        <v>8.8109987464459572</v>
      </c>
      <c r="R17" s="38"/>
      <c r="S17" s="38"/>
      <c r="T17" s="35" t="s">
        <v>31</v>
      </c>
      <c r="U17" s="40"/>
      <c r="V17" s="40"/>
      <c r="W17" s="37">
        <v>14.257029216764158</v>
      </c>
      <c r="Y17" s="38"/>
      <c r="Z17" s="38"/>
      <c r="AA17" s="35" t="s">
        <v>330</v>
      </c>
      <c r="AB17" s="40"/>
      <c r="AC17" s="40"/>
      <c r="AD17" s="37">
        <v>12</v>
      </c>
      <c r="AF17" s="38"/>
      <c r="AG17" s="38"/>
      <c r="AH17" s="35" t="s">
        <v>460</v>
      </c>
      <c r="AI17" s="40"/>
      <c r="AJ17" s="40"/>
      <c r="AK17" s="37">
        <v>1.7001857967938365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s="24" customFormat="1">
      <c r="A18" s="1">
        <v>1</v>
      </c>
      <c r="B18" s="1">
        <v>101</v>
      </c>
      <c r="C18" s="3">
        <v>37952</v>
      </c>
      <c r="D18" s="21" t="s">
        <v>382</v>
      </c>
      <c r="E18" s="21" t="s">
        <v>394</v>
      </c>
      <c r="F18" s="22">
        <v>2</v>
      </c>
      <c r="G18" s="1">
        <v>3</v>
      </c>
      <c r="H18" s="21" t="s">
        <v>536</v>
      </c>
      <c r="I18" s="23">
        <v>0.48</v>
      </c>
      <c r="J18" s="23">
        <v>4.4332641999999998E-2</v>
      </c>
      <c r="K18" s="12" t="s">
        <v>501</v>
      </c>
      <c r="L18" s="12">
        <v>18.04</v>
      </c>
      <c r="M18" s="1">
        <f t="shared" si="0"/>
        <v>8.6591999999999985</v>
      </c>
      <c r="N18" s="1">
        <f t="shared" si="1"/>
        <v>0.79976086167999993</v>
      </c>
      <c r="O18" s="1">
        <f t="shared" si="2"/>
        <v>10.827236508936236</v>
      </c>
      <c r="R18" s="38"/>
      <c r="S18" s="38"/>
      <c r="T18" s="35" t="s">
        <v>229</v>
      </c>
      <c r="U18" s="35" t="s">
        <v>452</v>
      </c>
      <c r="V18" s="35" t="s">
        <v>339</v>
      </c>
      <c r="W18" s="37">
        <v>0.70333333333333348</v>
      </c>
      <c r="Y18" s="38"/>
      <c r="Z18" s="38"/>
      <c r="AA18" s="35" t="s">
        <v>229</v>
      </c>
      <c r="AB18" s="35" t="s">
        <v>452</v>
      </c>
      <c r="AC18" s="35" t="s">
        <v>451</v>
      </c>
      <c r="AD18" s="37">
        <v>6</v>
      </c>
      <c r="AF18" s="38"/>
      <c r="AG18" s="38"/>
      <c r="AH18" s="35" t="s">
        <v>229</v>
      </c>
      <c r="AI18" s="35" t="s">
        <v>452</v>
      </c>
      <c r="AJ18" s="35" t="s">
        <v>40</v>
      </c>
      <c r="AK18" s="37">
        <v>6.772493386240111E-2</v>
      </c>
      <c r="AM18" s="1">
        <v>1</v>
      </c>
      <c r="AN18" s="1">
        <v>101</v>
      </c>
      <c r="AO18" s="1" t="s">
        <v>457</v>
      </c>
      <c r="AP18" s="1" t="s">
        <v>96</v>
      </c>
      <c r="AQ18" s="1" t="s">
        <v>98</v>
      </c>
      <c r="AR18" s="1">
        <f>W18</f>
        <v>0.70333333333333348</v>
      </c>
      <c r="AS18" s="1">
        <f>AD18</f>
        <v>6</v>
      </c>
      <c r="AT18" s="1">
        <f>AK18</f>
        <v>6.772493386240111E-2</v>
      </c>
      <c r="AU18" s="1">
        <f>AT18/SQRT(AS18)</f>
        <v>2.7648588471103443E-2</v>
      </c>
      <c r="AV18" s="1"/>
    </row>
    <row r="19" spans="1:48" s="24" customFormat="1">
      <c r="A19" s="1">
        <v>1</v>
      </c>
      <c r="B19" s="1">
        <v>101</v>
      </c>
      <c r="C19" s="3">
        <v>37952</v>
      </c>
      <c r="D19" s="21" t="s">
        <v>382</v>
      </c>
      <c r="E19" s="21" t="s">
        <v>394</v>
      </c>
      <c r="F19" s="22">
        <v>2</v>
      </c>
      <c r="G19" s="1">
        <v>4</v>
      </c>
      <c r="H19" s="21" t="s">
        <v>536</v>
      </c>
      <c r="I19" s="23">
        <v>0.46</v>
      </c>
      <c r="J19" s="23">
        <f>0.044939955*1.0994</f>
        <v>4.9406986526999992E-2</v>
      </c>
      <c r="K19" s="12" t="s">
        <v>501</v>
      </c>
      <c r="L19" s="11">
        <v>15.08</v>
      </c>
      <c r="M19" s="1">
        <f t="shared" si="0"/>
        <v>6.9368000000000007</v>
      </c>
      <c r="N19" s="1">
        <f t="shared" si="1"/>
        <v>0.7450573568271599</v>
      </c>
      <c r="O19" s="1">
        <f t="shared" si="2"/>
        <v>9.3104241390763356</v>
      </c>
      <c r="R19" s="38"/>
      <c r="S19" s="38"/>
      <c r="T19" s="38"/>
      <c r="U19" s="38"/>
      <c r="V19" s="36" t="s">
        <v>349</v>
      </c>
      <c r="W19" s="39">
        <v>5.1033403565733333E-2</v>
      </c>
      <c r="Y19" s="38"/>
      <c r="Z19" s="38"/>
      <c r="AA19" s="38"/>
      <c r="AB19" s="38"/>
      <c r="AC19" s="36" t="s">
        <v>453</v>
      </c>
      <c r="AD19" s="39">
        <v>6</v>
      </c>
      <c r="AF19" s="38"/>
      <c r="AG19" s="38"/>
      <c r="AH19" s="38"/>
      <c r="AI19" s="38"/>
      <c r="AJ19" s="36" t="s">
        <v>240</v>
      </c>
      <c r="AK19" s="39">
        <v>6.2527963110512634E-3</v>
      </c>
      <c r="AM19" s="1">
        <v>1</v>
      </c>
      <c r="AN19" s="1">
        <v>101</v>
      </c>
      <c r="AO19" s="1" t="s">
        <v>457</v>
      </c>
      <c r="AP19" s="1" t="s">
        <v>96</v>
      </c>
      <c r="AQ19" s="1" t="s">
        <v>152</v>
      </c>
      <c r="AR19" s="1">
        <f t="shared" ref="AR19:AR27" si="7">W19</f>
        <v>5.1033403565733333E-2</v>
      </c>
      <c r="AS19" s="1">
        <f t="shared" ref="AS19:AS27" si="8">AD19</f>
        <v>6</v>
      </c>
      <c r="AT19" s="1">
        <f t="shared" ref="AT19:AT27" si="9">AK19</f>
        <v>6.2527963110512634E-3</v>
      </c>
      <c r="AU19" s="1">
        <f t="shared" ref="AU19:AU27" si="10">AT19/SQRT(AS19)</f>
        <v>2.5526934046054277E-3</v>
      </c>
      <c r="AV19" s="1"/>
    </row>
    <row r="20" spans="1:48" s="24" customFormat="1">
      <c r="A20" s="1">
        <v>1</v>
      </c>
      <c r="B20" s="1">
        <v>101</v>
      </c>
      <c r="C20" s="3">
        <v>37952</v>
      </c>
      <c r="D20" s="21" t="s">
        <v>380</v>
      </c>
      <c r="E20" s="21" t="s">
        <v>386</v>
      </c>
      <c r="F20" s="22">
        <v>0</v>
      </c>
      <c r="G20" s="1">
        <v>2</v>
      </c>
      <c r="H20" s="21" t="s">
        <v>385</v>
      </c>
      <c r="I20" s="23">
        <v>0.69</v>
      </c>
      <c r="J20" s="23">
        <v>4.4409747999999999E-2</v>
      </c>
      <c r="K20" s="12">
        <v>11.52</v>
      </c>
      <c r="L20" s="12" t="s">
        <v>501</v>
      </c>
      <c r="M20" s="1">
        <f>I20*K20</f>
        <v>7.9487999999999994</v>
      </c>
      <c r="N20" s="1">
        <f>J20*K20</f>
        <v>0.51160029695999998</v>
      </c>
      <c r="O20" s="1">
        <f t="shared" si="2"/>
        <v>15.537129370785891</v>
      </c>
      <c r="R20" s="38"/>
      <c r="S20" s="38"/>
      <c r="T20" s="38"/>
      <c r="U20" s="38"/>
      <c r="V20" s="36" t="s">
        <v>557</v>
      </c>
      <c r="W20" s="39">
        <v>1.9099000000000002</v>
      </c>
      <c r="Y20" s="38"/>
      <c r="Z20" s="38"/>
      <c r="AA20" s="38"/>
      <c r="AB20" s="38"/>
      <c r="AC20" s="36" t="s">
        <v>120</v>
      </c>
      <c r="AD20" s="39">
        <v>6</v>
      </c>
      <c r="AF20" s="38"/>
      <c r="AG20" s="38"/>
      <c r="AH20" s="38"/>
      <c r="AI20" s="38"/>
      <c r="AJ20" s="36" t="s">
        <v>250</v>
      </c>
      <c r="AK20" s="39">
        <v>0.37421738602047938</v>
      </c>
      <c r="AM20" s="1">
        <v>1</v>
      </c>
      <c r="AN20" s="1">
        <v>101</v>
      </c>
      <c r="AO20" s="1" t="s">
        <v>457</v>
      </c>
      <c r="AP20" s="1" t="s">
        <v>96</v>
      </c>
      <c r="AQ20" s="1" t="s">
        <v>153</v>
      </c>
      <c r="AR20" s="1">
        <f t="shared" si="7"/>
        <v>1.9099000000000002</v>
      </c>
      <c r="AS20" s="1">
        <f t="shared" si="8"/>
        <v>6</v>
      </c>
      <c r="AT20" s="1">
        <f t="shared" si="9"/>
        <v>0.37421738602047938</v>
      </c>
      <c r="AU20" s="1">
        <f t="shared" si="10"/>
        <v>0.15277360810471624</v>
      </c>
      <c r="AV20" s="1"/>
    </row>
    <row r="21" spans="1:48" s="24" customFormat="1">
      <c r="A21" s="1">
        <v>1</v>
      </c>
      <c r="B21" s="1">
        <v>101</v>
      </c>
      <c r="C21" s="3">
        <v>37952</v>
      </c>
      <c r="D21" s="21" t="s">
        <v>380</v>
      </c>
      <c r="E21" s="21" t="s">
        <v>490</v>
      </c>
      <c r="F21" s="22">
        <v>0</v>
      </c>
      <c r="G21" s="1">
        <v>2</v>
      </c>
      <c r="H21" s="21" t="s">
        <v>385</v>
      </c>
      <c r="I21" s="23">
        <v>0.71</v>
      </c>
      <c r="J21" s="23">
        <v>5.3127411999999999E-2</v>
      </c>
      <c r="K21" s="11">
        <v>10.08</v>
      </c>
      <c r="L21" s="12" t="s">
        <v>501</v>
      </c>
      <c r="M21" s="1">
        <f t="shared" ref="M21:M37" si="11">I21*K21</f>
        <v>7.1567999999999996</v>
      </c>
      <c r="N21" s="1">
        <f t="shared" ref="N21:N37" si="12">J21*K21</f>
        <v>0.53552431296000003</v>
      </c>
      <c r="O21" s="1">
        <f t="shared" si="2"/>
        <v>13.364099120807918</v>
      </c>
      <c r="R21" s="38"/>
      <c r="S21" s="38"/>
      <c r="T21" s="38"/>
      <c r="U21" s="38"/>
      <c r="V21" s="36" t="s">
        <v>20</v>
      </c>
      <c r="W21" s="39">
        <v>0.13902124027369667</v>
      </c>
      <c r="Y21" s="38"/>
      <c r="Z21" s="38"/>
      <c r="AA21" s="38"/>
      <c r="AB21" s="38"/>
      <c r="AC21" s="36" t="s">
        <v>1</v>
      </c>
      <c r="AD21" s="39">
        <v>6</v>
      </c>
      <c r="AF21" s="38"/>
      <c r="AG21" s="38"/>
      <c r="AH21" s="38"/>
      <c r="AI21" s="38"/>
      <c r="AJ21" s="36" t="s">
        <v>260</v>
      </c>
      <c r="AK21" s="39">
        <v>3.1901174687656172E-2</v>
      </c>
      <c r="AM21" s="1">
        <v>1</v>
      </c>
      <c r="AN21" s="1">
        <v>101</v>
      </c>
      <c r="AO21" s="1" t="s">
        <v>457</v>
      </c>
      <c r="AP21" s="1" t="s">
        <v>96</v>
      </c>
      <c r="AQ21" s="1" t="s">
        <v>154</v>
      </c>
      <c r="AR21" s="1">
        <f t="shared" si="7"/>
        <v>0.13902124027369667</v>
      </c>
      <c r="AS21" s="1">
        <f t="shared" si="8"/>
        <v>6</v>
      </c>
      <c r="AT21" s="1">
        <f t="shared" si="9"/>
        <v>3.1901174687656172E-2</v>
      </c>
      <c r="AU21" s="1">
        <f t="shared" si="10"/>
        <v>1.3023600030024693E-2</v>
      </c>
      <c r="AV21" s="1"/>
    </row>
    <row r="22" spans="1:48" s="24" customFormat="1">
      <c r="A22" s="1">
        <v>1</v>
      </c>
      <c r="B22" s="1">
        <v>101</v>
      </c>
      <c r="C22" s="3">
        <v>37952</v>
      </c>
      <c r="D22" s="21" t="s">
        <v>380</v>
      </c>
      <c r="E22" s="21" t="s">
        <v>490</v>
      </c>
      <c r="F22" s="22">
        <v>0</v>
      </c>
      <c r="G22" s="1">
        <v>4</v>
      </c>
      <c r="H22" s="21" t="s">
        <v>385</v>
      </c>
      <c r="I22" s="23">
        <v>0.63</v>
      </c>
      <c r="J22" s="23">
        <v>5.0800369999999997E-2</v>
      </c>
      <c r="K22" s="12">
        <v>9.16</v>
      </c>
      <c r="L22" s="12" t="s">
        <v>501</v>
      </c>
      <c r="M22" s="1">
        <f t="shared" si="11"/>
        <v>5.7708000000000004</v>
      </c>
      <c r="N22" s="1">
        <f t="shared" si="12"/>
        <v>0.4653313892</v>
      </c>
      <c r="O22" s="1">
        <f t="shared" si="2"/>
        <v>12.401484477376838</v>
      </c>
      <c r="R22" s="38"/>
      <c r="S22" s="38"/>
      <c r="T22" s="38"/>
      <c r="U22" s="38"/>
      <c r="V22" s="36" t="s">
        <v>30</v>
      </c>
      <c r="W22" s="39">
        <v>13.827321285767878</v>
      </c>
      <c r="Y22" s="38"/>
      <c r="Z22" s="38"/>
      <c r="AA22" s="38"/>
      <c r="AB22" s="38"/>
      <c r="AC22" s="36" t="s">
        <v>329</v>
      </c>
      <c r="AD22" s="39">
        <v>6</v>
      </c>
      <c r="AF22" s="38"/>
      <c r="AG22" s="38"/>
      <c r="AH22" s="38"/>
      <c r="AI22" s="38"/>
      <c r="AJ22" s="36" t="s">
        <v>270</v>
      </c>
      <c r="AK22" s="39">
        <v>0.54725993053359445</v>
      </c>
      <c r="AM22" s="1">
        <v>1</v>
      </c>
      <c r="AN22" s="1">
        <v>101</v>
      </c>
      <c r="AO22" s="1" t="s">
        <v>457</v>
      </c>
      <c r="AP22" s="1" t="s">
        <v>96</v>
      </c>
      <c r="AQ22" s="1" t="s">
        <v>155</v>
      </c>
      <c r="AR22" s="1">
        <f t="shared" si="7"/>
        <v>13.827321285767878</v>
      </c>
      <c r="AS22" s="1">
        <f t="shared" si="8"/>
        <v>6</v>
      </c>
      <c r="AT22" s="1">
        <f t="shared" si="9"/>
        <v>0.54725993053359445</v>
      </c>
      <c r="AU22" s="1">
        <f t="shared" si="10"/>
        <v>0.22341793107971239</v>
      </c>
      <c r="AV22" s="1"/>
    </row>
    <row r="23" spans="1:48" s="24" customFormat="1">
      <c r="A23" s="1">
        <v>1</v>
      </c>
      <c r="B23" s="1">
        <v>101</v>
      </c>
      <c r="C23" s="3">
        <v>37952</v>
      </c>
      <c r="D23" s="21" t="s">
        <v>380</v>
      </c>
      <c r="E23" s="21" t="s">
        <v>394</v>
      </c>
      <c r="F23" s="22">
        <v>1</v>
      </c>
      <c r="G23" s="1">
        <v>1</v>
      </c>
      <c r="H23" s="21" t="s">
        <v>385</v>
      </c>
      <c r="I23" s="23">
        <v>0.75</v>
      </c>
      <c r="J23" s="23">
        <v>5.4846550000000001E-2</v>
      </c>
      <c r="K23" s="12">
        <v>8.44</v>
      </c>
      <c r="L23" s="12" t="s">
        <v>501</v>
      </c>
      <c r="M23" s="1">
        <f t="shared" si="11"/>
        <v>6.33</v>
      </c>
      <c r="N23" s="1">
        <f t="shared" si="12"/>
        <v>0.46290488199999996</v>
      </c>
      <c r="O23" s="1">
        <f t="shared" si="2"/>
        <v>13.674515534705465</v>
      </c>
      <c r="R23" s="38"/>
      <c r="S23" s="38"/>
      <c r="T23" s="38"/>
      <c r="U23" s="35" t="s">
        <v>83</v>
      </c>
      <c r="V23" s="35" t="s">
        <v>339</v>
      </c>
      <c r="W23" s="37">
        <v>0.60333333333333328</v>
      </c>
      <c r="Y23" s="38"/>
      <c r="Z23" s="38"/>
      <c r="AA23" s="38"/>
      <c r="AB23" s="35" t="s">
        <v>83</v>
      </c>
      <c r="AC23" s="35" t="s">
        <v>451</v>
      </c>
      <c r="AD23" s="37">
        <v>6</v>
      </c>
      <c r="AF23" s="38"/>
      <c r="AG23" s="38"/>
      <c r="AH23" s="38"/>
      <c r="AI23" s="35" t="s">
        <v>83</v>
      </c>
      <c r="AJ23" s="35" t="s">
        <v>40</v>
      </c>
      <c r="AK23" s="37">
        <v>9.5847100460403248E-2</v>
      </c>
      <c r="AM23" s="1">
        <v>1</v>
      </c>
      <c r="AN23" s="1">
        <v>101</v>
      </c>
      <c r="AO23" s="1" t="s">
        <v>457</v>
      </c>
      <c r="AP23" s="1" t="s">
        <v>633</v>
      </c>
      <c r="AQ23" s="50" t="s">
        <v>97</v>
      </c>
      <c r="AR23" s="1">
        <f t="shared" si="7"/>
        <v>0.60333333333333328</v>
      </c>
      <c r="AS23" s="1">
        <f t="shared" si="8"/>
        <v>6</v>
      </c>
      <c r="AT23" s="1">
        <f t="shared" si="9"/>
        <v>9.5847100460403248E-2</v>
      </c>
      <c r="AU23" s="1">
        <f t="shared" si="10"/>
        <v>3.9129414908877766E-2</v>
      </c>
      <c r="AV23" s="1"/>
    </row>
    <row r="24" spans="1:48" s="24" customFormat="1">
      <c r="A24" s="1">
        <v>1</v>
      </c>
      <c r="B24" s="1">
        <v>101</v>
      </c>
      <c r="C24" s="3">
        <v>37952</v>
      </c>
      <c r="D24" s="21" t="s">
        <v>380</v>
      </c>
      <c r="E24" s="21" t="s">
        <v>394</v>
      </c>
      <c r="F24" s="22">
        <v>1</v>
      </c>
      <c r="G24" s="1">
        <v>2</v>
      </c>
      <c r="H24" s="21" t="s">
        <v>385</v>
      </c>
      <c r="I24" s="23">
        <v>0.67</v>
      </c>
      <c r="J24" s="23">
        <f>0.052209489*1.0113</f>
        <v>5.2799456225700002E-2</v>
      </c>
      <c r="K24" s="12">
        <v>8.9600000000000009</v>
      </c>
      <c r="L24" s="12" t="s">
        <v>501</v>
      </c>
      <c r="M24" s="1">
        <f t="shared" si="11"/>
        <v>6.0032000000000005</v>
      </c>
      <c r="N24" s="1">
        <f t="shared" si="12"/>
        <v>0.47308312778227207</v>
      </c>
      <c r="O24" s="1">
        <f t="shared" si="2"/>
        <v>12.689524625707778</v>
      </c>
      <c r="R24" s="38"/>
      <c r="S24" s="38"/>
      <c r="T24" s="38"/>
      <c r="U24" s="38"/>
      <c r="V24" s="36" t="s">
        <v>349</v>
      </c>
      <c r="W24" s="39">
        <v>5.1529579679850002E-2</v>
      </c>
      <c r="Y24" s="38"/>
      <c r="Z24" s="38"/>
      <c r="AA24" s="38"/>
      <c r="AB24" s="38"/>
      <c r="AC24" s="36" t="s">
        <v>453</v>
      </c>
      <c r="AD24" s="39">
        <v>6</v>
      </c>
      <c r="AF24" s="38"/>
      <c r="AG24" s="38"/>
      <c r="AH24" s="38"/>
      <c r="AI24" s="38"/>
      <c r="AJ24" s="36" t="s">
        <v>240</v>
      </c>
      <c r="AK24" s="39">
        <v>6.145971856466162E-3</v>
      </c>
      <c r="AM24" s="1">
        <v>1</v>
      </c>
      <c r="AN24" s="1">
        <v>101</v>
      </c>
      <c r="AO24" s="1" t="s">
        <v>457</v>
      </c>
      <c r="AP24" s="1" t="s">
        <v>633</v>
      </c>
      <c r="AQ24" s="50" t="s">
        <v>99</v>
      </c>
      <c r="AR24" s="1">
        <f t="shared" si="7"/>
        <v>5.1529579679850002E-2</v>
      </c>
      <c r="AS24" s="1">
        <f t="shared" si="8"/>
        <v>6</v>
      </c>
      <c r="AT24" s="1">
        <f t="shared" si="9"/>
        <v>6.145971856466162E-3</v>
      </c>
      <c r="AU24" s="1">
        <f t="shared" si="10"/>
        <v>2.5090825036413254E-3</v>
      </c>
      <c r="AV24" s="1"/>
    </row>
    <row r="25" spans="1:48" s="24" customFormat="1">
      <c r="A25" s="1">
        <v>1</v>
      </c>
      <c r="B25" s="1">
        <v>101</v>
      </c>
      <c r="C25" s="3">
        <v>37952</v>
      </c>
      <c r="D25" s="21" t="s">
        <v>380</v>
      </c>
      <c r="E25" s="21" t="s">
        <v>394</v>
      </c>
      <c r="F25" s="22">
        <v>0</v>
      </c>
      <c r="G25" s="1">
        <v>4</v>
      </c>
      <c r="H25" s="21" t="s">
        <v>385</v>
      </c>
      <c r="I25" s="23">
        <v>0.63</v>
      </c>
      <c r="J25" s="23">
        <f>0.044324765*1.1927</f>
        <v>5.2866147215500009E-2</v>
      </c>
      <c r="K25" s="12">
        <v>8.52</v>
      </c>
      <c r="L25" s="12" t="s">
        <v>501</v>
      </c>
      <c r="M25" s="1">
        <f t="shared" si="11"/>
        <v>5.3675999999999995</v>
      </c>
      <c r="N25" s="1">
        <f t="shared" si="12"/>
        <v>0.45041957427606005</v>
      </c>
      <c r="O25" s="1">
        <f t="shared" si="2"/>
        <v>11.916888844422695</v>
      </c>
      <c r="R25" s="38"/>
      <c r="S25" s="38"/>
      <c r="T25" s="38"/>
      <c r="U25" s="38"/>
      <c r="V25" s="36" t="s">
        <v>557</v>
      </c>
      <c r="W25" s="39">
        <v>6.1950333333333321</v>
      </c>
      <c r="Y25" s="38"/>
      <c r="Z25" s="38"/>
      <c r="AA25" s="38"/>
      <c r="AB25" s="38"/>
      <c r="AC25" s="36" t="s">
        <v>120</v>
      </c>
      <c r="AD25" s="39">
        <v>6</v>
      </c>
      <c r="AF25" s="38"/>
      <c r="AG25" s="38"/>
      <c r="AH25" s="38"/>
      <c r="AI25" s="38"/>
      <c r="AJ25" s="36" t="s">
        <v>250</v>
      </c>
      <c r="AK25" s="39">
        <v>1.0272093178445583</v>
      </c>
      <c r="AM25" s="1">
        <v>1</v>
      </c>
      <c r="AN25" s="1">
        <v>101</v>
      </c>
      <c r="AO25" s="1" t="s">
        <v>457</v>
      </c>
      <c r="AP25" s="1" t="s">
        <v>633</v>
      </c>
      <c r="AQ25" s="50" t="s">
        <v>100</v>
      </c>
      <c r="AR25" s="1">
        <f t="shared" si="7"/>
        <v>6.1950333333333321</v>
      </c>
      <c r="AS25" s="1">
        <f t="shared" si="8"/>
        <v>6</v>
      </c>
      <c r="AT25" s="1">
        <f t="shared" si="9"/>
        <v>1.0272093178445583</v>
      </c>
      <c r="AU25" s="1">
        <f t="shared" si="10"/>
        <v>0.41935644795859184</v>
      </c>
      <c r="AV25" s="1"/>
    </row>
    <row r="26" spans="1:48" s="24" customFormat="1">
      <c r="A26" s="1">
        <v>1</v>
      </c>
      <c r="B26" s="1">
        <v>101</v>
      </c>
      <c r="C26" s="3">
        <v>37952</v>
      </c>
      <c r="D26" s="21" t="s">
        <v>395</v>
      </c>
      <c r="E26" s="21" t="s">
        <v>490</v>
      </c>
      <c r="F26" s="22">
        <v>0</v>
      </c>
      <c r="G26" s="1">
        <v>2</v>
      </c>
      <c r="H26" s="21" t="s">
        <v>385</v>
      </c>
      <c r="I26" s="23">
        <v>0.73</v>
      </c>
      <c r="J26" s="23">
        <f>0.047738536*1.1405</f>
        <v>5.4445800308000003E-2</v>
      </c>
      <c r="K26" s="12">
        <v>10.18</v>
      </c>
      <c r="L26" s="12" t="s">
        <v>501</v>
      </c>
      <c r="M26" s="1">
        <f t="shared" si="11"/>
        <v>7.4314</v>
      </c>
      <c r="N26" s="1">
        <f t="shared" si="12"/>
        <v>0.55425824713544003</v>
      </c>
      <c r="O26" s="1">
        <f t="shared" si="2"/>
        <v>13.407829361867922</v>
      </c>
      <c r="R26" s="38"/>
      <c r="S26" s="38"/>
      <c r="T26" s="38"/>
      <c r="U26" s="38"/>
      <c r="V26" s="36" t="s">
        <v>20</v>
      </c>
      <c r="W26" s="39">
        <v>0.52794792674216684</v>
      </c>
      <c r="Y26" s="38"/>
      <c r="Z26" s="38"/>
      <c r="AA26" s="38"/>
      <c r="AB26" s="38"/>
      <c r="AC26" s="36" t="s">
        <v>1</v>
      </c>
      <c r="AD26" s="39">
        <v>6</v>
      </c>
      <c r="AF26" s="38"/>
      <c r="AG26" s="38"/>
      <c r="AH26" s="38"/>
      <c r="AI26" s="38"/>
      <c r="AJ26" s="36" t="s">
        <v>260</v>
      </c>
      <c r="AK26" s="39">
        <v>5.6256977208062782E-2</v>
      </c>
      <c r="AM26" s="1">
        <v>1</v>
      </c>
      <c r="AN26" s="1">
        <v>101</v>
      </c>
      <c r="AO26" s="1" t="s">
        <v>156</v>
      </c>
      <c r="AP26" s="1" t="s">
        <v>633</v>
      </c>
      <c r="AQ26" s="50" t="s">
        <v>101</v>
      </c>
      <c r="AR26" s="1">
        <f t="shared" si="7"/>
        <v>0.52794792674216684</v>
      </c>
      <c r="AS26" s="1">
        <f t="shared" si="8"/>
        <v>6</v>
      </c>
      <c r="AT26" s="1">
        <f t="shared" si="9"/>
        <v>5.6256977208062782E-2</v>
      </c>
      <c r="AU26" s="1">
        <f t="shared" si="10"/>
        <v>2.2966814771856137E-2</v>
      </c>
      <c r="AV26" s="1"/>
    </row>
    <row r="27" spans="1:48" s="24" customFormat="1">
      <c r="A27" s="1">
        <v>1</v>
      </c>
      <c r="B27" s="1">
        <v>101</v>
      </c>
      <c r="C27" s="3">
        <v>37952</v>
      </c>
      <c r="D27" s="21" t="s">
        <v>395</v>
      </c>
      <c r="E27" s="21" t="s">
        <v>490</v>
      </c>
      <c r="F27" s="22">
        <v>0</v>
      </c>
      <c r="G27" s="1">
        <v>4</v>
      </c>
      <c r="H27" s="21" t="s">
        <v>385</v>
      </c>
      <c r="I27" s="23">
        <v>0.52</v>
      </c>
      <c r="J27" s="23">
        <f>0.043017935*1.0684</f>
        <v>4.5960361754E-2</v>
      </c>
      <c r="K27" s="12">
        <v>10.24</v>
      </c>
      <c r="L27" s="12" t="s">
        <v>501</v>
      </c>
      <c r="M27" s="1">
        <f t="shared" si="11"/>
        <v>5.3248000000000006</v>
      </c>
      <c r="N27" s="1">
        <f t="shared" si="12"/>
        <v>0.47063410436095998</v>
      </c>
      <c r="O27" s="1">
        <f t="shared" si="2"/>
        <v>11.314097194953947</v>
      </c>
      <c r="R27" s="38"/>
      <c r="S27" s="38"/>
      <c r="T27" s="38"/>
      <c r="U27" s="38"/>
      <c r="V27" s="36" t="s">
        <v>30</v>
      </c>
      <c r="W27" s="39">
        <v>11.69079180748472</v>
      </c>
      <c r="Y27" s="38"/>
      <c r="Z27" s="38"/>
      <c r="AA27" s="38"/>
      <c r="AB27" s="38"/>
      <c r="AC27" s="36" t="s">
        <v>329</v>
      </c>
      <c r="AD27" s="39">
        <v>6</v>
      </c>
      <c r="AF27" s="38"/>
      <c r="AG27" s="38"/>
      <c r="AH27" s="38"/>
      <c r="AI27" s="38"/>
      <c r="AJ27" s="36" t="s">
        <v>270</v>
      </c>
      <c r="AK27" s="39">
        <v>1.0836291443372048</v>
      </c>
      <c r="AM27" s="1">
        <v>1</v>
      </c>
      <c r="AN27" s="1">
        <v>101</v>
      </c>
      <c r="AO27" s="1" t="s">
        <v>156</v>
      </c>
      <c r="AP27" s="1" t="s">
        <v>633</v>
      </c>
      <c r="AQ27" s="50" t="s">
        <v>149</v>
      </c>
      <c r="AR27" s="1">
        <f t="shared" si="7"/>
        <v>11.69079180748472</v>
      </c>
      <c r="AS27" s="1">
        <f t="shared" si="8"/>
        <v>6</v>
      </c>
      <c r="AT27" s="1">
        <f t="shared" si="9"/>
        <v>1.0836291443372048</v>
      </c>
      <c r="AU27" s="1">
        <f t="shared" si="10"/>
        <v>0.44238974567248257</v>
      </c>
      <c r="AV27" s="1"/>
    </row>
    <row r="28" spans="1:48" s="24" customFormat="1">
      <c r="A28" s="1">
        <v>1</v>
      </c>
      <c r="B28" s="1">
        <v>101</v>
      </c>
      <c r="C28" s="3">
        <v>37952</v>
      </c>
      <c r="D28" s="21" t="s">
        <v>395</v>
      </c>
      <c r="E28" s="21" t="s">
        <v>394</v>
      </c>
      <c r="F28" s="22">
        <v>0</v>
      </c>
      <c r="G28" s="1">
        <v>1</v>
      </c>
      <c r="H28" s="21" t="s">
        <v>385</v>
      </c>
      <c r="I28" s="23">
        <v>0.59</v>
      </c>
      <c r="J28" s="23">
        <v>4.8804372999999998E-2</v>
      </c>
      <c r="K28" s="12">
        <v>10.44</v>
      </c>
      <c r="L28" s="12" t="s">
        <v>501</v>
      </c>
      <c r="M28" s="1">
        <f t="shared" si="11"/>
        <v>6.1595999999999993</v>
      </c>
      <c r="N28" s="1">
        <f t="shared" si="12"/>
        <v>0.50951765411999994</v>
      </c>
      <c r="O28" s="1">
        <f t="shared" si="2"/>
        <v>12.089080623984248</v>
      </c>
      <c r="R28" s="38"/>
      <c r="S28" s="38"/>
      <c r="T28" s="35" t="s">
        <v>341</v>
      </c>
      <c r="U28" s="40"/>
      <c r="V28" s="40"/>
      <c r="W28" s="37">
        <v>0.65333333333333343</v>
      </c>
      <c r="Y28" s="38"/>
      <c r="Z28" s="38"/>
      <c r="AA28" s="35" t="s">
        <v>104</v>
      </c>
      <c r="AB28" s="40"/>
      <c r="AC28" s="40"/>
      <c r="AD28" s="37">
        <v>12</v>
      </c>
      <c r="AF28" s="38"/>
      <c r="AG28" s="38"/>
      <c r="AH28" s="35" t="s">
        <v>42</v>
      </c>
      <c r="AI28" s="40"/>
      <c r="AJ28" s="40"/>
      <c r="AK28" s="37">
        <v>9.4804423883480482E-2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s="24" customFormat="1">
      <c r="A29" s="1">
        <v>1</v>
      </c>
      <c r="B29" s="1">
        <v>101</v>
      </c>
      <c r="C29" s="3">
        <v>37952</v>
      </c>
      <c r="D29" s="21" t="s">
        <v>395</v>
      </c>
      <c r="E29" s="21" t="s">
        <v>394</v>
      </c>
      <c r="F29" s="22">
        <v>0</v>
      </c>
      <c r="G29" s="1">
        <v>2</v>
      </c>
      <c r="H29" s="21" t="s">
        <v>385</v>
      </c>
      <c r="I29" s="23">
        <v>0.48</v>
      </c>
      <c r="J29" s="23">
        <f>0.033882653*1.3827</f>
        <v>4.6849544303099996E-2</v>
      </c>
      <c r="K29" s="12">
        <v>9.82</v>
      </c>
      <c r="L29" s="12" t="s">
        <v>501</v>
      </c>
      <c r="M29" s="1">
        <f t="shared" si="11"/>
        <v>4.7135999999999996</v>
      </c>
      <c r="N29" s="1">
        <f t="shared" si="12"/>
        <v>0.46006252505644196</v>
      </c>
      <c r="O29" s="1">
        <f t="shared" si="2"/>
        <v>10.245563903344921</v>
      </c>
      <c r="R29" s="38"/>
      <c r="S29" s="38"/>
      <c r="T29" s="35" t="s">
        <v>351</v>
      </c>
      <c r="U29" s="40"/>
      <c r="V29" s="40"/>
      <c r="W29" s="37">
        <v>5.1281491622791671E-2</v>
      </c>
      <c r="Y29" s="38"/>
      <c r="Z29" s="38"/>
      <c r="AA29" s="35" t="s">
        <v>105</v>
      </c>
      <c r="AB29" s="40"/>
      <c r="AC29" s="40"/>
      <c r="AD29" s="37">
        <v>12</v>
      </c>
      <c r="AF29" s="38"/>
      <c r="AG29" s="38"/>
      <c r="AH29" s="35" t="s">
        <v>242</v>
      </c>
      <c r="AI29" s="40"/>
      <c r="AJ29" s="40"/>
      <c r="AK29" s="37">
        <v>5.9167768486851641E-3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s="24" customFormat="1">
      <c r="A30" s="1">
        <v>1</v>
      </c>
      <c r="B30" s="1">
        <v>101</v>
      </c>
      <c r="C30" s="3">
        <v>37952</v>
      </c>
      <c r="D30" s="21" t="s">
        <v>395</v>
      </c>
      <c r="E30" s="21" t="s">
        <v>394</v>
      </c>
      <c r="F30" s="22">
        <v>1</v>
      </c>
      <c r="G30" s="1">
        <v>3</v>
      </c>
      <c r="H30" s="21" t="s">
        <v>385</v>
      </c>
      <c r="I30" s="23">
        <v>0.61</v>
      </c>
      <c r="J30" s="23">
        <v>5.0666724000000003E-2</v>
      </c>
      <c r="K30" s="12">
        <v>11.52</v>
      </c>
      <c r="L30" s="12" t="s">
        <v>501</v>
      </c>
      <c r="M30" s="1">
        <f t="shared" si="11"/>
        <v>7.0271999999999997</v>
      </c>
      <c r="N30" s="1">
        <f t="shared" si="12"/>
        <v>0.58368066048</v>
      </c>
      <c r="O30" s="1">
        <f t="shared" si="2"/>
        <v>12.039460060610983</v>
      </c>
      <c r="R30" s="38"/>
      <c r="S30" s="38"/>
      <c r="T30" s="35" t="s">
        <v>414</v>
      </c>
      <c r="U30" s="40"/>
      <c r="V30" s="40"/>
      <c r="W30" s="37">
        <v>4.0524666666666667</v>
      </c>
      <c r="Y30" s="38"/>
      <c r="Z30" s="38"/>
      <c r="AA30" s="35" t="s">
        <v>122</v>
      </c>
      <c r="AB30" s="40"/>
      <c r="AC30" s="40"/>
      <c r="AD30" s="37">
        <v>12</v>
      </c>
      <c r="AF30" s="38"/>
      <c r="AG30" s="38"/>
      <c r="AH30" s="35" t="s">
        <v>252</v>
      </c>
      <c r="AI30" s="40"/>
      <c r="AJ30" s="40"/>
      <c r="AK30" s="37">
        <v>2.3560963714405125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s="24" customFormat="1">
      <c r="A31" s="1">
        <v>1</v>
      </c>
      <c r="B31" s="1">
        <v>101</v>
      </c>
      <c r="C31" s="3">
        <v>37952</v>
      </c>
      <c r="D31" s="21" t="s">
        <v>395</v>
      </c>
      <c r="E31" s="21" t="s">
        <v>394</v>
      </c>
      <c r="F31" s="22">
        <v>0</v>
      </c>
      <c r="G31" s="1">
        <v>4</v>
      </c>
      <c r="H31" s="21" t="s">
        <v>385</v>
      </c>
      <c r="I31" s="23">
        <v>0.69</v>
      </c>
      <c r="J31" s="23">
        <f>0.07169174*0.8711</f>
        <v>6.2450674714000003E-2</v>
      </c>
      <c r="K31" s="12">
        <v>9.44</v>
      </c>
      <c r="L31" s="12" t="s">
        <v>501</v>
      </c>
      <c r="M31" s="1">
        <f t="shared" si="11"/>
        <v>6.5135999999999994</v>
      </c>
      <c r="N31" s="1">
        <f t="shared" si="12"/>
        <v>0.58953436930016001</v>
      </c>
      <c r="O31" s="1">
        <f t="shared" si="2"/>
        <v>11.048719700146295</v>
      </c>
      <c r="R31" s="38"/>
      <c r="S31" s="38"/>
      <c r="T31" s="35" t="s">
        <v>22</v>
      </c>
      <c r="U31" s="40"/>
      <c r="V31" s="40"/>
      <c r="W31" s="37">
        <v>0.33348458350793186</v>
      </c>
      <c r="Y31" s="38"/>
      <c r="Z31" s="38"/>
      <c r="AA31" s="35" t="s">
        <v>321</v>
      </c>
      <c r="AB31" s="40"/>
      <c r="AC31" s="40"/>
      <c r="AD31" s="37">
        <v>12</v>
      </c>
      <c r="AF31" s="38"/>
      <c r="AG31" s="38"/>
      <c r="AH31" s="35" t="s">
        <v>262</v>
      </c>
      <c r="AI31" s="40"/>
      <c r="AJ31" s="40"/>
      <c r="AK31" s="37">
        <v>0.20773772023597339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s="24" customFormat="1">
      <c r="A32" s="1">
        <v>1</v>
      </c>
      <c r="B32" s="1">
        <v>101</v>
      </c>
      <c r="C32" s="3">
        <v>37952</v>
      </c>
      <c r="D32" s="21" t="s">
        <v>382</v>
      </c>
      <c r="E32" s="21" t="s">
        <v>392</v>
      </c>
      <c r="F32" s="22">
        <v>4</v>
      </c>
      <c r="G32" s="1">
        <v>4</v>
      </c>
      <c r="H32" s="21" t="s">
        <v>385</v>
      </c>
      <c r="I32" s="23">
        <v>0.51</v>
      </c>
      <c r="J32" s="23">
        <v>5.6197085000000001E-2</v>
      </c>
      <c r="K32" s="12">
        <v>26.84</v>
      </c>
      <c r="L32" s="12" t="s">
        <v>501</v>
      </c>
      <c r="M32" s="1">
        <f t="shared" si="11"/>
        <v>13.6884</v>
      </c>
      <c r="N32" s="1">
        <f t="shared" si="12"/>
        <v>1.5083297614</v>
      </c>
      <c r="O32" s="1">
        <f t="shared" si="2"/>
        <v>9.0752038117279579</v>
      </c>
      <c r="R32" s="38"/>
      <c r="S32" s="38"/>
      <c r="T32" s="35" t="s">
        <v>32</v>
      </c>
      <c r="U32" s="40"/>
      <c r="V32" s="40"/>
      <c r="W32" s="37">
        <v>12.759056546626299</v>
      </c>
      <c r="Y32" s="38"/>
      <c r="Z32" s="38"/>
      <c r="AA32" s="35" t="s">
        <v>331</v>
      </c>
      <c r="AB32" s="40"/>
      <c r="AC32" s="40"/>
      <c r="AD32" s="37">
        <v>12</v>
      </c>
      <c r="AF32" s="38"/>
      <c r="AG32" s="38"/>
      <c r="AH32" s="35" t="s">
        <v>634</v>
      </c>
      <c r="AI32" s="40"/>
      <c r="AJ32" s="40"/>
      <c r="AK32" s="37">
        <v>1.3837696341660886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s="24" customFormat="1">
      <c r="A33" s="1">
        <v>1</v>
      </c>
      <c r="B33" s="1">
        <v>101</v>
      </c>
      <c r="C33" s="3">
        <v>37952</v>
      </c>
      <c r="D33" s="21" t="s">
        <v>382</v>
      </c>
      <c r="E33" s="21" t="s">
        <v>490</v>
      </c>
      <c r="F33" s="22">
        <v>2</v>
      </c>
      <c r="G33" s="1">
        <v>2</v>
      </c>
      <c r="H33" s="21" t="s">
        <v>385</v>
      </c>
      <c r="I33" s="23">
        <v>0.56999999999999995</v>
      </c>
      <c r="J33" s="23">
        <f>0.097001197*0.6793</f>
        <v>6.5892913122099994E-2</v>
      </c>
      <c r="K33" s="12">
        <v>25.96</v>
      </c>
      <c r="L33" s="12" t="s">
        <v>501</v>
      </c>
      <c r="M33" s="1">
        <f t="shared" si="11"/>
        <v>14.797199999999998</v>
      </c>
      <c r="N33" s="1">
        <f t="shared" si="12"/>
        <v>1.7105800246497158</v>
      </c>
      <c r="O33" s="1">
        <f t="shared" si="2"/>
        <v>8.6503991551228925</v>
      </c>
      <c r="R33" s="38"/>
      <c r="S33" s="38"/>
      <c r="T33" s="35" t="s">
        <v>230</v>
      </c>
      <c r="U33" s="35" t="s">
        <v>452</v>
      </c>
      <c r="V33" s="35" t="s">
        <v>339</v>
      </c>
      <c r="W33" s="37">
        <v>0.47666666666666663</v>
      </c>
      <c r="Y33" s="38"/>
      <c r="Z33" s="38"/>
      <c r="AA33" s="35" t="s">
        <v>230</v>
      </c>
      <c r="AB33" s="35" t="s">
        <v>452</v>
      </c>
      <c r="AC33" s="35" t="s">
        <v>451</v>
      </c>
      <c r="AD33" s="37">
        <v>6</v>
      </c>
      <c r="AF33" s="38"/>
      <c r="AG33" s="38"/>
      <c r="AH33" s="35" t="s">
        <v>230</v>
      </c>
      <c r="AI33" s="35" t="s">
        <v>452</v>
      </c>
      <c r="AJ33" s="35" t="s">
        <v>40</v>
      </c>
      <c r="AK33" s="37">
        <v>3.3862466931201547E-2</v>
      </c>
      <c r="AM33" s="1">
        <v>1</v>
      </c>
      <c r="AN33" s="1">
        <v>101</v>
      </c>
      <c r="AO33" s="1" t="s">
        <v>157</v>
      </c>
      <c r="AP33" s="1" t="s">
        <v>96</v>
      </c>
      <c r="AQ33" s="1" t="s">
        <v>98</v>
      </c>
      <c r="AR33" s="1">
        <f>W33</f>
        <v>0.47666666666666663</v>
      </c>
      <c r="AS33" s="1">
        <f>AD33</f>
        <v>6</v>
      </c>
      <c r="AT33" s="1">
        <f>AK33</f>
        <v>3.3862466931201547E-2</v>
      </c>
      <c r="AU33" s="1">
        <f>AT33/SQRT(AS33)</f>
        <v>1.3824294235552127E-2</v>
      </c>
      <c r="AV33" s="1"/>
    </row>
    <row r="34" spans="1:48" s="24" customFormat="1">
      <c r="A34" s="1">
        <v>1</v>
      </c>
      <c r="B34" s="1">
        <v>101</v>
      </c>
      <c r="C34" s="3">
        <v>37952</v>
      </c>
      <c r="D34" s="21" t="s">
        <v>382</v>
      </c>
      <c r="E34" s="21" t="s">
        <v>490</v>
      </c>
      <c r="F34" s="22">
        <v>1</v>
      </c>
      <c r="G34" s="1">
        <v>3</v>
      </c>
      <c r="H34" s="21" t="s">
        <v>385</v>
      </c>
      <c r="I34" s="23">
        <v>0.54</v>
      </c>
      <c r="J34" s="23">
        <v>6.3880707999999994E-2</v>
      </c>
      <c r="K34" s="12">
        <v>33.6</v>
      </c>
      <c r="L34" s="12" t="s">
        <v>501</v>
      </c>
      <c r="M34" s="1">
        <f t="shared" si="11"/>
        <v>18.144000000000002</v>
      </c>
      <c r="N34" s="1">
        <f t="shared" si="12"/>
        <v>2.1463917887999999</v>
      </c>
      <c r="O34" s="1">
        <f t="shared" si="2"/>
        <v>8.4532563414920219</v>
      </c>
      <c r="R34" s="38"/>
      <c r="S34" s="38"/>
      <c r="T34" s="38"/>
      <c r="U34" s="38"/>
      <c r="V34" s="36" t="s">
        <v>349</v>
      </c>
      <c r="W34" s="39">
        <v>5.1044825144383327E-2</v>
      </c>
      <c r="Y34" s="38"/>
      <c r="Z34" s="38"/>
      <c r="AA34" s="38"/>
      <c r="AB34" s="38"/>
      <c r="AC34" s="36" t="s">
        <v>453</v>
      </c>
      <c r="AD34" s="39">
        <v>6</v>
      </c>
      <c r="AF34" s="38"/>
      <c r="AG34" s="38"/>
      <c r="AH34" s="38"/>
      <c r="AI34" s="38"/>
      <c r="AJ34" s="36" t="s">
        <v>240</v>
      </c>
      <c r="AK34" s="39">
        <v>9.542971718135897E-3</v>
      </c>
      <c r="AM34" s="1">
        <v>1</v>
      </c>
      <c r="AN34" s="1">
        <v>101</v>
      </c>
      <c r="AO34" s="1" t="s">
        <v>506</v>
      </c>
      <c r="AP34" s="1" t="s">
        <v>96</v>
      </c>
      <c r="AQ34" s="1" t="s">
        <v>152</v>
      </c>
      <c r="AR34" s="1">
        <f t="shared" ref="AR34:AR42" si="13">W34</f>
        <v>5.1044825144383327E-2</v>
      </c>
      <c r="AS34" s="1">
        <f t="shared" ref="AS34:AS42" si="14">AD34</f>
        <v>6</v>
      </c>
      <c r="AT34" s="1">
        <f t="shared" ref="AT34:AT42" si="15">AK34</f>
        <v>9.542971718135897E-3</v>
      </c>
      <c r="AU34" s="1">
        <f t="shared" ref="AU34:AU42" si="16">AT34/SQRT(AS34)</f>
        <v>3.8959018898739738E-3</v>
      </c>
      <c r="AV34" s="1"/>
    </row>
    <row r="35" spans="1:48" s="24" customFormat="1">
      <c r="A35" s="1">
        <v>1</v>
      </c>
      <c r="B35" s="1">
        <v>101</v>
      </c>
      <c r="C35" s="3">
        <v>37952</v>
      </c>
      <c r="D35" s="21" t="s">
        <v>382</v>
      </c>
      <c r="E35" s="21" t="s">
        <v>394</v>
      </c>
      <c r="F35" s="22">
        <v>0</v>
      </c>
      <c r="G35" s="1">
        <v>1</v>
      </c>
      <c r="H35" s="21" t="s">
        <v>385</v>
      </c>
      <c r="I35" s="23">
        <v>0.54</v>
      </c>
      <c r="J35" s="23">
        <v>6.6249487999999995E-2</v>
      </c>
      <c r="K35" s="12">
        <v>23.84</v>
      </c>
      <c r="L35" s="12" t="s">
        <v>501</v>
      </c>
      <c r="M35" s="1">
        <f t="shared" si="11"/>
        <v>12.873600000000001</v>
      </c>
      <c r="N35" s="1">
        <f t="shared" si="12"/>
        <v>1.5793877939199998</v>
      </c>
      <c r="O35" s="1">
        <f t="shared" si="2"/>
        <v>8.1510063896644773</v>
      </c>
      <c r="R35" s="38"/>
      <c r="S35" s="38"/>
      <c r="T35" s="38"/>
      <c r="U35" s="38"/>
      <c r="V35" s="36" t="s">
        <v>557</v>
      </c>
      <c r="W35" s="39">
        <v>6.7424999999999997</v>
      </c>
      <c r="Y35" s="38"/>
      <c r="Z35" s="38"/>
      <c r="AA35" s="38"/>
      <c r="AB35" s="38"/>
      <c r="AC35" s="36" t="s">
        <v>120</v>
      </c>
      <c r="AD35" s="39">
        <v>6</v>
      </c>
      <c r="AF35" s="38"/>
      <c r="AG35" s="38"/>
      <c r="AH35" s="38"/>
      <c r="AI35" s="38"/>
      <c r="AJ35" s="36" t="s">
        <v>250</v>
      </c>
      <c r="AK35" s="39">
        <v>1.9546380360568059</v>
      </c>
      <c r="AM35" s="1">
        <v>1</v>
      </c>
      <c r="AN35" s="1">
        <v>101</v>
      </c>
      <c r="AO35" s="1" t="s">
        <v>506</v>
      </c>
      <c r="AP35" s="1" t="s">
        <v>96</v>
      </c>
      <c r="AQ35" s="1" t="s">
        <v>153</v>
      </c>
      <c r="AR35" s="1">
        <f t="shared" si="13"/>
        <v>6.7424999999999997</v>
      </c>
      <c r="AS35" s="1">
        <f t="shared" si="14"/>
        <v>6</v>
      </c>
      <c r="AT35" s="1">
        <f t="shared" si="15"/>
        <v>1.9546380360568059</v>
      </c>
      <c r="AU35" s="1">
        <f t="shared" si="16"/>
        <v>0.79797763669583366</v>
      </c>
      <c r="AV35" s="1"/>
    </row>
    <row r="36" spans="1:48" s="24" customFormat="1">
      <c r="A36" s="1">
        <v>1</v>
      </c>
      <c r="B36" s="1">
        <v>101</v>
      </c>
      <c r="C36" s="3">
        <v>37952</v>
      </c>
      <c r="D36" s="21" t="s">
        <v>382</v>
      </c>
      <c r="E36" s="21" t="s">
        <v>394</v>
      </c>
      <c r="F36" s="22">
        <v>2</v>
      </c>
      <c r="G36" s="1">
        <v>3</v>
      </c>
      <c r="H36" s="21" t="s">
        <v>385</v>
      </c>
      <c r="I36" s="23">
        <v>0.82</v>
      </c>
      <c r="J36" s="23">
        <v>7.3645766000000001E-2</v>
      </c>
      <c r="K36" s="12">
        <v>29.78</v>
      </c>
      <c r="L36" s="12" t="s">
        <v>501</v>
      </c>
      <c r="M36" s="1">
        <f t="shared" si="11"/>
        <v>24.419599999999999</v>
      </c>
      <c r="N36" s="1">
        <f t="shared" si="12"/>
        <v>2.1931709114800002</v>
      </c>
      <c r="O36" s="1">
        <f t="shared" si="2"/>
        <v>11.134380759920401</v>
      </c>
      <c r="R36" s="38"/>
      <c r="S36" s="38"/>
      <c r="T36" s="38"/>
      <c r="U36" s="38"/>
      <c r="V36" s="36" t="s">
        <v>20</v>
      </c>
      <c r="W36" s="39">
        <v>0.72025075447212361</v>
      </c>
      <c r="Y36" s="38"/>
      <c r="Z36" s="38"/>
      <c r="AA36" s="38"/>
      <c r="AB36" s="38"/>
      <c r="AC36" s="36" t="s">
        <v>1</v>
      </c>
      <c r="AD36" s="39">
        <v>6</v>
      </c>
      <c r="AF36" s="38"/>
      <c r="AG36" s="38"/>
      <c r="AH36" s="38"/>
      <c r="AI36" s="38"/>
      <c r="AJ36" s="36" t="s">
        <v>260</v>
      </c>
      <c r="AK36" s="39">
        <v>0.2509828504972853</v>
      </c>
      <c r="AM36" s="1">
        <v>1</v>
      </c>
      <c r="AN36" s="1">
        <v>101</v>
      </c>
      <c r="AO36" s="1" t="s">
        <v>506</v>
      </c>
      <c r="AP36" s="1" t="s">
        <v>96</v>
      </c>
      <c r="AQ36" s="1" t="s">
        <v>154</v>
      </c>
      <c r="AR36" s="1">
        <f t="shared" si="13"/>
        <v>0.72025075447212361</v>
      </c>
      <c r="AS36" s="1">
        <f t="shared" si="14"/>
        <v>6</v>
      </c>
      <c r="AT36" s="1">
        <f t="shared" si="15"/>
        <v>0.2509828504972853</v>
      </c>
      <c r="AU36" s="1">
        <f t="shared" si="16"/>
        <v>0.10246331965126404</v>
      </c>
      <c r="AV36" s="1"/>
    </row>
    <row r="37" spans="1:48" s="24" customFormat="1">
      <c r="A37" s="1">
        <v>1</v>
      </c>
      <c r="B37" s="1">
        <v>101</v>
      </c>
      <c r="C37" s="3">
        <v>37952</v>
      </c>
      <c r="D37" s="21" t="s">
        <v>382</v>
      </c>
      <c r="E37" s="21" t="s">
        <v>394</v>
      </c>
      <c r="F37" s="22">
        <v>2</v>
      </c>
      <c r="G37" s="1">
        <v>4</v>
      </c>
      <c r="H37" s="21" t="s">
        <v>385</v>
      </c>
      <c r="I37" s="23">
        <v>0.7</v>
      </c>
      <c r="J37" s="23">
        <f>0.126804303*0.5774*1.0209</f>
        <v>7.4747035767340972E-2</v>
      </c>
      <c r="K37" s="12">
        <v>28.28</v>
      </c>
      <c r="L37" s="12" t="s">
        <v>501</v>
      </c>
      <c r="M37" s="1">
        <f t="shared" si="11"/>
        <v>19.795999999999999</v>
      </c>
      <c r="N37" s="1">
        <f t="shared" si="12"/>
        <v>2.1138461715004029</v>
      </c>
      <c r="O37" s="1">
        <f t="shared" si="2"/>
        <v>9.3649198635626583</v>
      </c>
      <c r="R37" s="38"/>
      <c r="S37" s="38"/>
      <c r="T37" s="38"/>
      <c r="U37" s="38"/>
      <c r="V37" s="36" t="s">
        <v>30</v>
      </c>
      <c r="W37" s="39">
        <v>9.5108108403456857</v>
      </c>
      <c r="Y37" s="38"/>
      <c r="Z37" s="38"/>
      <c r="AA37" s="38"/>
      <c r="AB37" s="38"/>
      <c r="AC37" s="36" t="s">
        <v>329</v>
      </c>
      <c r="AD37" s="39">
        <v>6</v>
      </c>
      <c r="AF37" s="38"/>
      <c r="AG37" s="38"/>
      <c r="AH37" s="38"/>
      <c r="AI37" s="38"/>
      <c r="AJ37" s="36" t="s">
        <v>270</v>
      </c>
      <c r="AK37" s="39">
        <v>1.19939354399071</v>
      </c>
      <c r="AM37" s="1">
        <v>1</v>
      </c>
      <c r="AN37" s="1">
        <v>101</v>
      </c>
      <c r="AO37" s="1" t="s">
        <v>506</v>
      </c>
      <c r="AP37" s="1" t="s">
        <v>96</v>
      </c>
      <c r="AQ37" s="1" t="s">
        <v>155</v>
      </c>
      <c r="AR37" s="1">
        <f t="shared" si="13"/>
        <v>9.5108108403456857</v>
      </c>
      <c r="AS37" s="1">
        <f t="shared" si="14"/>
        <v>6</v>
      </c>
      <c r="AT37" s="1">
        <f t="shared" si="15"/>
        <v>1.19939354399071</v>
      </c>
      <c r="AU37" s="1">
        <f t="shared" si="16"/>
        <v>0.48965036392760147</v>
      </c>
      <c r="AV37" s="1"/>
    </row>
    <row r="38" spans="1:48">
      <c r="A38" s="1">
        <v>2</v>
      </c>
      <c r="B38" s="1">
        <v>64</v>
      </c>
      <c r="C38" s="3">
        <v>38245</v>
      </c>
      <c r="D38" s="1" t="s">
        <v>380</v>
      </c>
      <c r="E38" s="1" t="s">
        <v>495</v>
      </c>
      <c r="F38" s="22" t="s">
        <v>495</v>
      </c>
      <c r="G38" s="1">
        <v>4</v>
      </c>
      <c r="H38" s="1" t="s">
        <v>536</v>
      </c>
      <c r="I38" s="25">
        <v>1.82</v>
      </c>
      <c r="J38" s="25">
        <v>0.11223625000000001</v>
      </c>
      <c r="K38" s="7" t="s">
        <v>502</v>
      </c>
      <c r="L38" s="7">
        <v>0.16400000000000001</v>
      </c>
      <c r="M38" s="1">
        <f t="shared" si="0"/>
        <v>0.29848000000000002</v>
      </c>
      <c r="N38" s="1">
        <f t="shared" si="1"/>
        <v>1.8406745000000002E-2</v>
      </c>
      <c r="O38" s="1">
        <f t="shared" si="2"/>
        <v>16.215794807827237</v>
      </c>
      <c r="R38" s="38"/>
      <c r="S38" s="38"/>
      <c r="T38" s="38"/>
      <c r="U38" s="35" t="s">
        <v>83</v>
      </c>
      <c r="V38" s="35" t="s">
        <v>339</v>
      </c>
      <c r="W38" s="37">
        <v>0.61333333333333329</v>
      </c>
      <c r="Y38" s="38"/>
      <c r="Z38" s="38"/>
      <c r="AA38" s="38"/>
      <c r="AB38" s="35" t="s">
        <v>83</v>
      </c>
      <c r="AC38" s="35" t="s">
        <v>451</v>
      </c>
      <c r="AD38" s="37">
        <v>6</v>
      </c>
      <c r="AF38" s="38"/>
      <c r="AG38" s="38"/>
      <c r="AH38" s="38"/>
      <c r="AI38" s="35" t="s">
        <v>83</v>
      </c>
      <c r="AJ38" s="35" t="s">
        <v>40</v>
      </c>
      <c r="AK38" s="37">
        <v>0.12127104628338428</v>
      </c>
      <c r="AM38" s="1">
        <v>1</v>
      </c>
      <c r="AN38" s="1">
        <v>101</v>
      </c>
      <c r="AO38" s="1" t="s">
        <v>506</v>
      </c>
      <c r="AP38" s="1" t="s">
        <v>633</v>
      </c>
      <c r="AQ38" s="1" t="s">
        <v>98</v>
      </c>
      <c r="AR38" s="1">
        <f t="shared" si="13"/>
        <v>0.61333333333333329</v>
      </c>
      <c r="AS38" s="1">
        <f t="shared" si="14"/>
        <v>6</v>
      </c>
      <c r="AT38" s="1">
        <f t="shared" si="15"/>
        <v>0.12127104628338428</v>
      </c>
      <c r="AU38" s="1">
        <f t="shared" si="16"/>
        <v>4.9508697327955646E-2</v>
      </c>
    </row>
    <row r="39" spans="1:48">
      <c r="A39" s="1">
        <v>2</v>
      </c>
      <c r="B39" s="1">
        <v>64</v>
      </c>
      <c r="C39" s="3">
        <v>38245</v>
      </c>
      <c r="D39" s="1" t="s">
        <v>380</v>
      </c>
      <c r="E39" s="1" t="s">
        <v>495</v>
      </c>
      <c r="F39" s="22" t="s">
        <v>495</v>
      </c>
      <c r="G39" s="1">
        <v>5</v>
      </c>
      <c r="H39" s="1" t="s">
        <v>536</v>
      </c>
      <c r="I39" s="25">
        <v>1.8</v>
      </c>
      <c r="J39" s="25">
        <v>0.13171179999999999</v>
      </c>
      <c r="K39" s="7" t="s">
        <v>502</v>
      </c>
      <c r="L39" s="7">
        <v>0.189</v>
      </c>
      <c r="M39" s="1">
        <f t="shared" si="0"/>
        <v>0.3402</v>
      </c>
      <c r="N39" s="1">
        <f t="shared" si="1"/>
        <v>2.48935302E-2</v>
      </c>
      <c r="O39" s="1">
        <f t="shared" si="2"/>
        <v>13.666201509659729</v>
      </c>
      <c r="R39" s="38"/>
      <c r="S39" s="38"/>
      <c r="T39" s="38"/>
      <c r="U39" s="38"/>
      <c r="V39" s="36" t="s">
        <v>349</v>
      </c>
      <c r="W39" s="39">
        <v>6.6768832648240156E-2</v>
      </c>
      <c r="Y39" s="38"/>
      <c r="Z39" s="38"/>
      <c r="AA39" s="38"/>
      <c r="AB39" s="38"/>
      <c r="AC39" s="36" t="s">
        <v>453</v>
      </c>
      <c r="AD39" s="39">
        <v>6</v>
      </c>
      <c r="AF39" s="38"/>
      <c r="AG39" s="38"/>
      <c r="AH39" s="38"/>
      <c r="AI39" s="38"/>
      <c r="AJ39" s="36" t="s">
        <v>240</v>
      </c>
      <c r="AK39" s="39">
        <v>6.8129876491294658E-3</v>
      </c>
      <c r="AM39" s="1">
        <v>1</v>
      </c>
      <c r="AN39" s="1">
        <v>101</v>
      </c>
      <c r="AO39" s="1" t="s">
        <v>506</v>
      </c>
      <c r="AP39" s="1" t="s">
        <v>633</v>
      </c>
      <c r="AQ39" s="1" t="s">
        <v>152</v>
      </c>
      <c r="AR39" s="1">
        <f t="shared" si="13"/>
        <v>6.6768832648240156E-2</v>
      </c>
      <c r="AS39" s="1">
        <f t="shared" si="14"/>
        <v>6</v>
      </c>
      <c r="AT39" s="1">
        <f t="shared" si="15"/>
        <v>6.8129876491294658E-3</v>
      </c>
      <c r="AU39" s="1">
        <f t="shared" si="16"/>
        <v>2.7813905607085177E-3</v>
      </c>
    </row>
    <row r="40" spans="1:48">
      <c r="A40" s="1">
        <v>2</v>
      </c>
      <c r="B40" s="1">
        <v>64</v>
      </c>
      <c r="C40" s="3">
        <v>38245</v>
      </c>
      <c r="D40" s="1" t="s">
        <v>380</v>
      </c>
      <c r="E40" s="1" t="s">
        <v>495</v>
      </c>
      <c r="F40" s="22" t="s">
        <v>495</v>
      </c>
      <c r="G40" s="1">
        <v>6</v>
      </c>
      <c r="H40" s="1" t="s">
        <v>536</v>
      </c>
      <c r="I40" s="25">
        <v>1.84</v>
      </c>
      <c r="J40" s="25">
        <v>0.1111249</v>
      </c>
      <c r="K40" s="7" t="s">
        <v>502</v>
      </c>
      <c r="L40" s="7">
        <v>0.26700000000000002</v>
      </c>
      <c r="M40" s="1">
        <f t="shared" si="0"/>
        <v>0.49128000000000005</v>
      </c>
      <c r="N40" s="1">
        <f t="shared" si="1"/>
        <v>2.96703483E-2</v>
      </c>
      <c r="O40" s="1">
        <f t="shared" si="2"/>
        <v>16.557945159005769</v>
      </c>
      <c r="R40" s="38"/>
      <c r="S40" s="38"/>
      <c r="T40" s="38"/>
      <c r="U40" s="38"/>
      <c r="V40" s="36" t="s">
        <v>557</v>
      </c>
      <c r="W40" s="39">
        <v>17.286466666666666</v>
      </c>
      <c r="Y40" s="38"/>
      <c r="Z40" s="38"/>
      <c r="AA40" s="38"/>
      <c r="AB40" s="38"/>
      <c r="AC40" s="36" t="s">
        <v>120</v>
      </c>
      <c r="AD40" s="39">
        <v>6</v>
      </c>
      <c r="AF40" s="38"/>
      <c r="AG40" s="38"/>
      <c r="AH40" s="38"/>
      <c r="AI40" s="38"/>
      <c r="AJ40" s="36" t="s">
        <v>250</v>
      </c>
      <c r="AK40" s="39">
        <v>4.3938738400944928</v>
      </c>
      <c r="AM40" s="1">
        <v>1</v>
      </c>
      <c r="AN40" s="1">
        <v>101</v>
      </c>
      <c r="AO40" s="1" t="s">
        <v>506</v>
      </c>
      <c r="AP40" s="1" t="s">
        <v>633</v>
      </c>
      <c r="AQ40" s="1" t="s">
        <v>153</v>
      </c>
      <c r="AR40" s="1">
        <f t="shared" si="13"/>
        <v>17.286466666666666</v>
      </c>
      <c r="AS40" s="1">
        <f t="shared" si="14"/>
        <v>6</v>
      </c>
      <c r="AT40" s="1">
        <f t="shared" si="15"/>
        <v>4.3938738400944928</v>
      </c>
      <c r="AU40" s="1">
        <f t="shared" si="16"/>
        <v>1.7937914837324658</v>
      </c>
    </row>
    <row r="41" spans="1:48">
      <c r="A41" s="1">
        <v>2</v>
      </c>
      <c r="B41" s="1">
        <v>64</v>
      </c>
      <c r="C41" s="3">
        <v>38245</v>
      </c>
      <c r="D41" s="1" t="s">
        <v>395</v>
      </c>
      <c r="E41" s="1" t="s">
        <v>495</v>
      </c>
      <c r="F41" s="22" t="s">
        <v>495</v>
      </c>
      <c r="G41" s="1">
        <v>4</v>
      </c>
      <c r="H41" s="1" t="s">
        <v>536</v>
      </c>
      <c r="I41" s="25">
        <v>1.19</v>
      </c>
      <c r="J41" s="25">
        <v>0.10057175</v>
      </c>
      <c r="K41" s="7" t="s">
        <v>502</v>
      </c>
      <c r="L41" s="7">
        <v>0.51500000000000001</v>
      </c>
      <c r="M41" s="1">
        <f t="shared" si="0"/>
        <v>0.61285000000000001</v>
      </c>
      <c r="N41" s="1">
        <f t="shared" si="1"/>
        <v>5.1794451250000005E-2</v>
      </c>
      <c r="O41" s="1">
        <f t="shared" si="2"/>
        <v>11.832348547181489</v>
      </c>
      <c r="R41" s="38"/>
      <c r="S41" s="38"/>
      <c r="T41" s="38"/>
      <c r="U41" s="38"/>
      <c r="V41" s="36" t="s">
        <v>20</v>
      </c>
      <c r="W41" s="39">
        <v>1.8752844086250195</v>
      </c>
      <c r="Y41" s="38"/>
      <c r="Z41" s="38"/>
      <c r="AA41" s="38"/>
      <c r="AB41" s="38"/>
      <c r="AC41" s="36" t="s">
        <v>1</v>
      </c>
      <c r="AD41" s="39">
        <v>6</v>
      </c>
      <c r="AF41" s="38"/>
      <c r="AG41" s="38"/>
      <c r="AH41" s="38"/>
      <c r="AI41" s="38"/>
      <c r="AJ41" s="36" t="s">
        <v>260</v>
      </c>
      <c r="AK41" s="39">
        <v>0.31009701991587729</v>
      </c>
      <c r="AM41" s="1">
        <v>1</v>
      </c>
      <c r="AN41" s="1">
        <v>101</v>
      </c>
      <c r="AO41" s="1" t="s">
        <v>506</v>
      </c>
      <c r="AP41" s="1" t="s">
        <v>633</v>
      </c>
      <c r="AQ41" s="1" t="s">
        <v>154</v>
      </c>
      <c r="AR41" s="1">
        <f t="shared" si="13"/>
        <v>1.8752844086250195</v>
      </c>
      <c r="AS41" s="1">
        <f t="shared" si="14"/>
        <v>6</v>
      </c>
      <c r="AT41" s="1">
        <f t="shared" si="15"/>
        <v>0.31009701991587729</v>
      </c>
      <c r="AU41" s="1">
        <f t="shared" si="16"/>
        <v>0.12659657825859541</v>
      </c>
    </row>
    <row r="42" spans="1:48">
      <c r="A42" s="1">
        <v>2</v>
      </c>
      <c r="B42" s="1">
        <v>64</v>
      </c>
      <c r="C42" s="3">
        <v>38245</v>
      </c>
      <c r="D42" s="1" t="s">
        <v>395</v>
      </c>
      <c r="E42" s="1" t="s">
        <v>495</v>
      </c>
      <c r="F42" s="22" t="s">
        <v>495</v>
      </c>
      <c r="G42" s="1">
        <v>5</v>
      </c>
      <c r="H42" s="1" t="s">
        <v>536</v>
      </c>
      <c r="I42" s="25">
        <v>1.6</v>
      </c>
      <c r="J42" s="25">
        <v>0.11084065</v>
      </c>
      <c r="K42" s="7" t="s">
        <v>502</v>
      </c>
      <c r="L42" s="7">
        <v>0.33800000000000002</v>
      </c>
      <c r="M42" s="1">
        <f t="shared" si="0"/>
        <v>0.54080000000000006</v>
      </c>
      <c r="N42" s="1">
        <f t="shared" si="1"/>
        <v>3.7464139700000003E-2</v>
      </c>
      <c r="O42" s="1">
        <f t="shared" si="2"/>
        <v>14.435137289433074</v>
      </c>
      <c r="R42" s="38"/>
      <c r="S42" s="38"/>
      <c r="T42" s="38"/>
      <c r="U42" s="38"/>
      <c r="V42" s="36" t="s">
        <v>30</v>
      </c>
      <c r="W42" s="39">
        <v>9.1381943869150692</v>
      </c>
      <c r="Y42" s="38"/>
      <c r="Z42" s="38"/>
      <c r="AA42" s="38"/>
      <c r="AB42" s="38"/>
      <c r="AC42" s="36" t="s">
        <v>329</v>
      </c>
      <c r="AD42" s="39">
        <v>6</v>
      </c>
      <c r="AF42" s="38"/>
      <c r="AG42" s="38"/>
      <c r="AH42" s="38"/>
      <c r="AI42" s="38"/>
      <c r="AJ42" s="36" t="s">
        <v>270</v>
      </c>
      <c r="AK42" s="39">
        <v>1.0697435904213881</v>
      </c>
      <c r="AM42" s="1">
        <v>1</v>
      </c>
      <c r="AN42" s="1">
        <v>101</v>
      </c>
      <c r="AO42" s="1" t="s">
        <v>506</v>
      </c>
      <c r="AP42" s="1" t="s">
        <v>633</v>
      </c>
      <c r="AQ42" s="1" t="s">
        <v>155</v>
      </c>
      <c r="AR42" s="1">
        <f t="shared" si="13"/>
        <v>9.1381943869150692</v>
      </c>
      <c r="AS42" s="1">
        <f t="shared" si="14"/>
        <v>6</v>
      </c>
      <c r="AT42" s="1">
        <f t="shared" si="15"/>
        <v>1.0697435904213881</v>
      </c>
      <c r="AU42" s="1">
        <f t="shared" si="16"/>
        <v>0.43672099202420661</v>
      </c>
    </row>
    <row r="43" spans="1:48">
      <c r="A43" s="1">
        <v>2</v>
      </c>
      <c r="B43" s="1">
        <v>64</v>
      </c>
      <c r="C43" s="3">
        <v>38245</v>
      </c>
      <c r="D43" s="1" t="s">
        <v>395</v>
      </c>
      <c r="E43" s="1" t="s">
        <v>495</v>
      </c>
      <c r="F43" s="22" t="s">
        <v>495</v>
      </c>
      <c r="G43" s="1">
        <v>6</v>
      </c>
      <c r="H43" s="1" t="s">
        <v>536</v>
      </c>
      <c r="I43" s="25">
        <v>1.43</v>
      </c>
      <c r="J43" s="25">
        <v>9.9215399999999995E-2</v>
      </c>
      <c r="K43" s="7" t="s">
        <v>502</v>
      </c>
      <c r="L43" s="7">
        <v>0.39200000000000002</v>
      </c>
      <c r="M43" s="1">
        <f t="shared" si="0"/>
        <v>0.56055999999999995</v>
      </c>
      <c r="N43" s="1">
        <f t="shared" si="1"/>
        <v>3.8892436799999999E-2</v>
      </c>
      <c r="O43" s="1">
        <f t="shared" si="2"/>
        <v>14.413085065423312</v>
      </c>
      <c r="R43" s="38"/>
      <c r="S43" s="38"/>
      <c r="T43" s="35" t="s">
        <v>342</v>
      </c>
      <c r="U43" s="40"/>
      <c r="V43" s="40"/>
      <c r="W43" s="37">
        <v>0.54500000000000004</v>
      </c>
      <c r="Y43" s="38"/>
      <c r="Z43" s="38"/>
      <c r="AA43" s="35" t="s">
        <v>106</v>
      </c>
      <c r="AB43" s="40"/>
      <c r="AC43" s="40"/>
      <c r="AD43" s="37">
        <v>12</v>
      </c>
      <c r="AF43" s="38"/>
      <c r="AG43" s="38"/>
      <c r="AH43" s="35" t="s">
        <v>183</v>
      </c>
      <c r="AI43" s="40"/>
      <c r="AJ43" s="40"/>
      <c r="AK43" s="37">
        <v>0.11090536506409361</v>
      </c>
    </row>
    <row r="44" spans="1:48">
      <c r="A44" s="1">
        <v>2</v>
      </c>
      <c r="B44" s="1">
        <v>64</v>
      </c>
      <c r="C44" s="3">
        <v>38245</v>
      </c>
      <c r="D44" s="1" t="s">
        <v>400</v>
      </c>
      <c r="E44" s="1" t="s">
        <v>495</v>
      </c>
      <c r="F44" s="22" t="s">
        <v>495</v>
      </c>
      <c r="G44" s="1">
        <v>4</v>
      </c>
      <c r="H44" s="1" t="s">
        <v>536</v>
      </c>
      <c r="I44" s="25">
        <v>1.8</v>
      </c>
      <c r="J44" s="25">
        <v>9.3995850000000006E-2</v>
      </c>
      <c r="K44" s="7" t="s">
        <v>502</v>
      </c>
      <c r="L44" s="7">
        <v>0.16</v>
      </c>
      <c r="M44" s="1">
        <f t="shared" si="0"/>
        <v>0.28800000000000003</v>
      </c>
      <c r="N44" s="1">
        <f t="shared" si="1"/>
        <v>1.5039336000000002E-2</v>
      </c>
      <c r="O44" s="1">
        <f t="shared" si="2"/>
        <v>19.149781612698856</v>
      </c>
      <c r="R44" s="38"/>
      <c r="S44" s="38"/>
      <c r="T44" s="35" t="s">
        <v>352</v>
      </c>
      <c r="U44" s="40"/>
      <c r="V44" s="40"/>
      <c r="W44" s="37">
        <v>5.8906828896311748E-2</v>
      </c>
      <c r="Y44" s="38"/>
      <c r="Z44" s="38"/>
      <c r="AA44" s="35" t="s">
        <v>107</v>
      </c>
      <c r="AB44" s="40"/>
      <c r="AC44" s="40"/>
      <c r="AD44" s="37">
        <v>12</v>
      </c>
      <c r="AF44" s="38"/>
      <c r="AG44" s="38"/>
      <c r="AH44" s="35" t="s">
        <v>243</v>
      </c>
      <c r="AI44" s="40"/>
      <c r="AJ44" s="40"/>
      <c r="AK44" s="37">
        <v>1.1398400149086649E-2</v>
      </c>
    </row>
    <row r="45" spans="1:48">
      <c r="A45" s="1">
        <v>2</v>
      </c>
      <c r="B45" s="1">
        <v>64</v>
      </c>
      <c r="C45" s="3">
        <v>38245</v>
      </c>
      <c r="D45" s="1" t="s">
        <v>400</v>
      </c>
      <c r="E45" s="1" t="s">
        <v>495</v>
      </c>
      <c r="F45" s="22" t="s">
        <v>495</v>
      </c>
      <c r="G45" s="1">
        <v>5</v>
      </c>
      <c r="H45" s="1" t="s">
        <v>536</v>
      </c>
      <c r="I45" s="25">
        <v>1.99</v>
      </c>
      <c r="J45" s="25">
        <v>0.1287027</v>
      </c>
      <c r="K45" s="7" t="s">
        <v>502</v>
      </c>
      <c r="L45" s="7">
        <v>0.19900000000000001</v>
      </c>
      <c r="M45" s="1">
        <f t="shared" si="0"/>
        <v>0.39601000000000003</v>
      </c>
      <c r="N45" s="1">
        <f t="shared" si="1"/>
        <v>2.5611837300000002E-2</v>
      </c>
      <c r="O45" s="1">
        <f t="shared" si="2"/>
        <v>15.461991084880115</v>
      </c>
      <c r="R45" s="38"/>
      <c r="S45" s="38"/>
      <c r="T45" s="35" t="s">
        <v>132</v>
      </c>
      <c r="U45" s="40"/>
      <c r="V45" s="40"/>
      <c r="W45" s="37">
        <v>12.014483333333333</v>
      </c>
      <c r="Y45" s="38"/>
      <c r="Z45" s="38"/>
      <c r="AA45" s="35" t="s">
        <v>123</v>
      </c>
      <c r="AB45" s="40"/>
      <c r="AC45" s="40"/>
      <c r="AD45" s="37">
        <v>12</v>
      </c>
      <c r="AF45" s="38"/>
      <c r="AG45" s="38"/>
      <c r="AH45" s="35" t="s">
        <v>253</v>
      </c>
      <c r="AI45" s="40"/>
      <c r="AJ45" s="40"/>
      <c r="AK45" s="37">
        <v>6.3900447080287384</v>
      </c>
    </row>
    <row r="46" spans="1:48">
      <c r="A46" s="1">
        <v>2</v>
      </c>
      <c r="B46" s="1">
        <v>64</v>
      </c>
      <c r="C46" s="3">
        <v>38245</v>
      </c>
      <c r="D46" s="1" t="s">
        <v>400</v>
      </c>
      <c r="E46" s="1" t="s">
        <v>495</v>
      </c>
      <c r="F46" s="22" t="s">
        <v>495</v>
      </c>
      <c r="G46" s="1">
        <v>6</v>
      </c>
      <c r="H46" s="1" t="s">
        <v>536</v>
      </c>
      <c r="I46" s="25">
        <v>1.71</v>
      </c>
      <c r="J46" s="25">
        <v>0.1054944</v>
      </c>
      <c r="K46" s="7" t="s">
        <v>502</v>
      </c>
      <c r="L46" s="7">
        <v>0.437</v>
      </c>
      <c r="M46" s="1">
        <f t="shared" si="0"/>
        <v>0.74726999999999999</v>
      </c>
      <c r="N46" s="1">
        <f t="shared" si="1"/>
        <v>4.61010528E-2</v>
      </c>
      <c r="O46" s="1">
        <f t="shared" si="2"/>
        <v>16.20939120939121</v>
      </c>
      <c r="R46" s="38"/>
      <c r="S46" s="38"/>
      <c r="T46" s="35" t="s">
        <v>23</v>
      </c>
      <c r="U46" s="40"/>
      <c r="V46" s="40"/>
      <c r="W46" s="37">
        <v>1.2977675815485716</v>
      </c>
      <c r="Y46" s="38"/>
      <c r="Z46" s="38"/>
      <c r="AA46" s="35" t="s">
        <v>322</v>
      </c>
      <c r="AB46" s="40"/>
      <c r="AC46" s="40"/>
      <c r="AD46" s="37">
        <v>12</v>
      </c>
      <c r="AF46" s="38"/>
      <c r="AG46" s="38"/>
      <c r="AH46" s="35" t="s">
        <v>263</v>
      </c>
      <c r="AI46" s="40"/>
      <c r="AJ46" s="40"/>
      <c r="AK46" s="37">
        <v>0.66044551022222353</v>
      </c>
    </row>
    <row r="47" spans="1:48">
      <c r="A47" s="1">
        <v>2</v>
      </c>
      <c r="B47" s="1">
        <v>64</v>
      </c>
      <c r="C47" s="3">
        <v>38245</v>
      </c>
      <c r="D47" s="1" t="s">
        <v>385</v>
      </c>
      <c r="E47" s="1" t="s">
        <v>495</v>
      </c>
      <c r="F47" s="22" t="s">
        <v>495</v>
      </c>
      <c r="G47" s="1">
        <v>4</v>
      </c>
      <c r="H47" s="1" t="s">
        <v>536</v>
      </c>
      <c r="I47" s="25">
        <v>1.68</v>
      </c>
      <c r="J47" s="25">
        <v>5.7075200000000006E-2</v>
      </c>
      <c r="K47" s="7" t="s">
        <v>502</v>
      </c>
      <c r="L47" s="7">
        <v>0.72099999999999997</v>
      </c>
      <c r="M47" s="1">
        <f t="shared" si="0"/>
        <v>1.2112799999999999</v>
      </c>
      <c r="N47" s="1">
        <f t="shared" si="1"/>
        <v>4.1151219200000005E-2</v>
      </c>
      <c r="O47" s="1">
        <f t="shared" si="2"/>
        <v>29.434850863422287</v>
      </c>
      <c r="R47" s="38"/>
      <c r="S47" s="38"/>
      <c r="T47" s="35" t="s">
        <v>33</v>
      </c>
      <c r="U47" s="40"/>
      <c r="V47" s="40"/>
      <c r="W47" s="37">
        <v>9.3245026136303775</v>
      </c>
      <c r="Y47" s="38"/>
      <c r="Z47" s="38"/>
      <c r="AA47" s="35" t="s">
        <v>332</v>
      </c>
      <c r="AB47" s="40"/>
      <c r="AC47" s="40"/>
      <c r="AD47" s="37">
        <v>12</v>
      </c>
      <c r="AF47" s="38"/>
      <c r="AG47" s="38"/>
      <c r="AH47" s="35" t="s">
        <v>508</v>
      </c>
      <c r="AI47" s="40"/>
      <c r="AJ47" s="40"/>
      <c r="AK47" s="37">
        <v>1.1008678467948019</v>
      </c>
    </row>
    <row r="48" spans="1:48">
      <c r="A48" s="1">
        <v>2</v>
      </c>
      <c r="B48" s="1">
        <v>64</v>
      </c>
      <c r="C48" s="3">
        <v>38245</v>
      </c>
      <c r="D48" s="1" t="s">
        <v>385</v>
      </c>
      <c r="E48" s="1" t="s">
        <v>495</v>
      </c>
      <c r="F48" s="22" t="s">
        <v>495</v>
      </c>
      <c r="G48" s="1">
        <v>5</v>
      </c>
      <c r="H48" s="1" t="s">
        <v>536</v>
      </c>
      <c r="I48" s="25">
        <v>1.62</v>
      </c>
      <c r="J48" s="25">
        <v>5.0288400000000004E-2</v>
      </c>
      <c r="K48" s="7" t="s">
        <v>502</v>
      </c>
      <c r="L48" s="7">
        <v>0.38400000000000001</v>
      </c>
      <c r="M48" s="1">
        <f t="shared" si="0"/>
        <v>0.62208000000000008</v>
      </c>
      <c r="N48" s="1">
        <f t="shared" si="1"/>
        <v>1.9310745600000002E-2</v>
      </c>
      <c r="O48" s="1">
        <f t="shared" si="2"/>
        <v>32.214188560383704</v>
      </c>
      <c r="R48" s="38"/>
      <c r="S48" s="35" t="s">
        <v>343</v>
      </c>
      <c r="T48" s="40"/>
      <c r="U48" s="40"/>
      <c r="V48" s="40"/>
      <c r="W48" s="37">
        <v>0.65250000000000019</v>
      </c>
      <c r="Y48" s="38"/>
      <c r="Z48" s="35" t="s">
        <v>108</v>
      </c>
      <c r="AA48" s="40"/>
      <c r="AB48" s="40"/>
      <c r="AC48" s="40"/>
      <c r="AD48" s="37">
        <v>36</v>
      </c>
      <c r="AF48" s="38"/>
      <c r="AG48" s="35" t="s">
        <v>415</v>
      </c>
      <c r="AH48" s="40"/>
      <c r="AI48" s="40"/>
      <c r="AJ48" s="40"/>
      <c r="AK48" s="37">
        <v>0.13150502434725184</v>
      </c>
    </row>
    <row r="49" spans="1:47">
      <c r="A49" s="1">
        <v>2</v>
      </c>
      <c r="B49" s="1">
        <v>64</v>
      </c>
      <c r="C49" s="3">
        <v>38245</v>
      </c>
      <c r="D49" s="1" t="s">
        <v>385</v>
      </c>
      <c r="E49" s="1" t="s">
        <v>495</v>
      </c>
      <c r="F49" s="22" t="s">
        <v>495</v>
      </c>
      <c r="G49" s="1">
        <v>6</v>
      </c>
      <c r="H49" s="1" t="s">
        <v>536</v>
      </c>
      <c r="I49" s="25">
        <v>1.37</v>
      </c>
      <c r="J49" s="25">
        <v>4.6008E-2</v>
      </c>
      <c r="K49" s="7" t="s">
        <v>502</v>
      </c>
      <c r="L49" s="7">
        <v>0.55600000000000005</v>
      </c>
      <c r="M49" s="1">
        <f t="shared" si="0"/>
        <v>0.76172000000000017</v>
      </c>
      <c r="N49" s="1">
        <f t="shared" si="1"/>
        <v>2.5580448000000002E-2</v>
      </c>
      <c r="O49" s="1">
        <f t="shared" si="2"/>
        <v>29.777430012171799</v>
      </c>
      <c r="R49" s="38"/>
      <c r="S49" s="35" t="s">
        <v>353</v>
      </c>
      <c r="T49" s="40"/>
      <c r="U49" s="40"/>
      <c r="V49" s="40"/>
      <c r="W49" s="37">
        <v>5.4516031565300334E-2</v>
      </c>
      <c r="Y49" s="38"/>
      <c r="Z49" s="35" t="s">
        <v>109</v>
      </c>
      <c r="AA49" s="40"/>
      <c r="AB49" s="40"/>
      <c r="AC49" s="40"/>
      <c r="AD49" s="37">
        <v>36</v>
      </c>
      <c r="AF49" s="38"/>
      <c r="AG49" s="35" t="s">
        <v>244</v>
      </c>
      <c r="AH49" s="40"/>
      <c r="AI49" s="40"/>
      <c r="AJ49" s="40"/>
      <c r="AK49" s="37">
        <v>8.2318807934884004E-3</v>
      </c>
    </row>
    <row r="50" spans="1:47">
      <c r="A50" s="1">
        <v>2</v>
      </c>
      <c r="B50" s="1">
        <v>64</v>
      </c>
      <c r="C50" s="3">
        <v>38245</v>
      </c>
      <c r="D50" s="5" t="s">
        <v>382</v>
      </c>
      <c r="E50" s="1" t="s">
        <v>495</v>
      </c>
      <c r="F50" s="22" t="s">
        <v>495</v>
      </c>
      <c r="G50" s="1">
        <v>4</v>
      </c>
      <c r="H50" s="1" t="s">
        <v>536</v>
      </c>
      <c r="I50" s="25">
        <v>1.32</v>
      </c>
      <c r="J50" s="25">
        <v>0.12080934999999998</v>
      </c>
      <c r="K50" s="7" t="s">
        <v>502</v>
      </c>
      <c r="L50" s="7">
        <v>0.76</v>
      </c>
      <c r="M50" s="1">
        <f t="shared" si="0"/>
        <v>1.0032000000000001</v>
      </c>
      <c r="N50" s="1">
        <f t="shared" si="1"/>
        <v>9.1815105999999994E-2</v>
      </c>
      <c r="O50" s="1">
        <f t="shared" si="2"/>
        <v>10.926306614512869</v>
      </c>
      <c r="R50" s="38"/>
      <c r="S50" s="35" t="s">
        <v>315</v>
      </c>
      <c r="T50" s="40"/>
      <c r="U50" s="40"/>
      <c r="V50" s="40"/>
      <c r="W50" s="37">
        <v>6.7116222222222222</v>
      </c>
      <c r="Y50" s="38"/>
      <c r="Z50" s="35" t="s">
        <v>124</v>
      </c>
      <c r="AA50" s="40"/>
      <c r="AB50" s="40"/>
      <c r="AC50" s="40"/>
      <c r="AD50" s="37">
        <v>36</v>
      </c>
      <c r="AF50" s="38"/>
      <c r="AG50" s="35" t="s">
        <v>254</v>
      </c>
      <c r="AH50" s="40"/>
      <c r="AI50" s="40"/>
      <c r="AJ50" s="40"/>
      <c r="AK50" s="37">
        <v>5.5789160368101776</v>
      </c>
    </row>
    <row r="51" spans="1:47">
      <c r="A51" s="24">
        <v>2</v>
      </c>
      <c r="B51" s="24">
        <v>64</v>
      </c>
      <c r="C51" s="44">
        <v>38245</v>
      </c>
      <c r="D51" s="6" t="s">
        <v>507</v>
      </c>
      <c r="E51" s="24" t="s">
        <v>233</v>
      </c>
      <c r="F51" s="45" t="s">
        <v>233</v>
      </c>
      <c r="G51" s="24">
        <v>5</v>
      </c>
      <c r="H51" s="24" t="s">
        <v>45</v>
      </c>
      <c r="I51" s="46"/>
      <c r="J51" s="46"/>
      <c r="K51" s="47"/>
      <c r="L51" s="47"/>
      <c r="M51" s="24"/>
      <c r="N51" s="24"/>
      <c r="O51" s="24"/>
      <c r="P51" s="24" t="s">
        <v>151</v>
      </c>
      <c r="R51" s="38"/>
      <c r="S51" s="35" t="s">
        <v>24</v>
      </c>
      <c r="T51" s="40"/>
      <c r="U51" s="40"/>
      <c r="V51" s="40"/>
      <c r="W51" s="37">
        <v>0.6427785264137551</v>
      </c>
      <c r="Y51" s="38"/>
      <c r="Z51" s="35" t="s">
        <v>323</v>
      </c>
      <c r="AA51" s="40"/>
      <c r="AB51" s="40"/>
      <c r="AC51" s="40"/>
      <c r="AD51" s="37">
        <v>36</v>
      </c>
      <c r="AF51" s="38"/>
      <c r="AG51" s="35" t="s">
        <v>264</v>
      </c>
      <c r="AH51" s="40"/>
      <c r="AI51" s="40"/>
      <c r="AJ51" s="40"/>
      <c r="AK51" s="37">
        <v>0.6193941104992543</v>
      </c>
    </row>
    <row r="52" spans="1:47">
      <c r="A52" s="1">
        <v>2</v>
      </c>
      <c r="B52" s="1">
        <v>64</v>
      </c>
      <c r="C52" s="3">
        <v>38245</v>
      </c>
      <c r="D52" s="5" t="s">
        <v>382</v>
      </c>
      <c r="E52" s="1" t="s">
        <v>495</v>
      </c>
      <c r="F52" s="22" t="s">
        <v>495</v>
      </c>
      <c r="G52" s="1">
        <v>6</v>
      </c>
      <c r="H52" s="1" t="s">
        <v>536</v>
      </c>
      <c r="I52" s="25">
        <v>1.46</v>
      </c>
      <c r="J52" s="25">
        <v>0.12696084999999999</v>
      </c>
      <c r="K52" s="7" t="s">
        <v>502</v>
      </c>
      <c r="L52" s="7">
        <v>0.57199999999999995</v>
      </c>
      <c r="M52" s="1">
        <f t="shared" si="0"/>
        <v>0.83511999999999986</v>
      </c>
      <c r="N52" s="1">
        <f t="shared" si="1"/>
        <v>7.262160619999998E-2</v>
      </c>
      <c r="O52" s="1">
        <f t="shared" si="2"/>
        <v>11.499607950009787</v>
      </c>
      <c r="R52" s="38"/>
      <c r="S52" s="35" t="s">
        <v>34</v>
      </c>
      <c r="T52" s="40"/>
      <c r="U52" s="40"/>
      <c r="V52" s="40"/>
      <c r="W52" s="37">
        <v>12.113529459006946</v>
      </c>
      <c r="Y52" s="38"/>
      <c r="Z52" s="35" t="s">
        <v>333</v>
      </c>
      <c r="AA52" s="40"/>
      <c r="AB52" s="40"/>
      <c r="AC52" s="40"/>
      <c r="AD52" s="37">
        <v>36</v>
      </c>
      <c r="AF52" s="38"/>
      <c r="AG52" s="35" t="s">
        <v>318</v>
      </c>
      <c r="AH52" s="40"/>
      <c r="AI52" s="40"/>
      <c r="AJ52" s="40"/>
      <c r="AK52" s="37">
        <v>2.5052548651690882</v>
      </c>
    </row>
    <row r="53" spans="1:47">
      <c r="A53" s="1">
        <v>2</v>
      </c>
      <c r="B53" s="1">
        <v>64</v>
      </c>
      <c r="C53" s="3">
        <v>38245</v>
      </c>
      <c r="D53" s="1" t="s">
        <v>380</v>
      </c>
      <c r="E53" s="1" t="s">
        <v>495</v>
      </c>
      <c r="F53" s="22" t="s">
        <v>495</v>
      </c>
      <c r="G53" s="1">
        <v>4</v>
      </c>
      <c r="H53" s="1" t="s">
        <v>385</v>
      </c>
      <c r="I53" s="25">
        <v>2.16</v>
      </c>
      <c r="J53" s="25">
        <v>0.15091484999999999</v>
      </c>
      <c r="K53" s="7">
        <v>0.40200000000000002</v>
      </c>
      <c r="L53" s="7" t="s">
        <v>503</v>
      </c>
      <c r="M53" s="1">
        <f>I53*K53</f>
        <v>0.86832000000000009</v>
      </c>
      <c r="N53" s="1">
        <f>J53*K53</f>
        <v>6.0667769699999999E-2</v>
      </c>
      <c r="O53" s="1">
        <f t="shared" si="2"/>
        <v>14.312706801219365</v>
      </c>
      <c r="R53" s="35" t="s">
        <v>344</v>
      </c>
      <c r="S53" s="40"/>
      <c r="T53" s="40"/>
      <c r="U53" s="40"/>
      <c r="V53" s="40"/>
      <c r="W53" s="37">
        <v>0.65250000000000019</v>
      </c>
      <c r="Y53" s="35" t="s">
        <v>110</v>
      </c>
      <c r="Z53" s="40"/>
      <c r="AA53" s="40"/>
      <c r="AB53" s="40"/>
      <c r="AC53" s="40"/>
      <c r="AD53" s="37">
        <v>36</v>
      </c>
      <c r="AF53" s="35" t="s">
        <v>235</v>
      </c>
      <c r="AG53" s="40"/>
      <c r="AH53" s="40"/>
      <c r="AI53" s="40"/>
      <c r="AJ53" s="40"/>
      <c r="AK53" s="37">
        <v>0.13150502434725184</v>
      </c>
    </row>
    <row r="54" spans="1:47">
      <c r="A54" s="1">
        <v>2</v>
      </c>
      <c r="B54" s="1">
        <v>64</v>
      </c>
      <c r="C54" s="3">
        <v>38245</v>
      </c>
      <c r="D54" s="1" t="s">
        <v>380</v>
      </c>
      <c r="E54" s="1" t="s">
        <v>495</v>
      </c>
      <c r="F54" s="22" t="s">
        <v>495</v>
      </c>
      <c r="G54" s="1">
        <v>5</v>
      </c>
      <c r="H54" s="1" t="s">
        <v>385</v>
      </c>
      <c r="I54" s="25">
        <v>2.0099999999999998</v>
      </c>
      <c r="J54" s="25">
        <v>0.15202090000000001</v>
      </c>
      <c r="K54" s="7">
        <v>0.58099999999999996</v>
      </c>
      <c r="L54" s="7" t="s">
        <v>503</v>
      </c>
      <c r="M54" s="1">
        <f t="shared" ref="M54:M67" si="17">I54*K54</f>
        <v>1.1678099999999998</v>
      </c>
      <c r="N54" s="1">
        <f t="shared" ref="N54:N67" si="18">J54*K54</f>
        <v>8.8324142899999999E-2</v>
      </c>
      <c r="O54" s="1">
        <f t="shared" si="2"/>
        <v>13.221866203923273</v>
      </c>
      <c r="R54" s="35" t="s">
        <v>354</v>
      </c>
      <c r="S54" s="40"/>
      <c r="T54" s="40"/>
      <c r="U54" s="40"/>
      <c r="V54" s="40"/>
      <c r="W54" s="37">
        <v>5.4516031565300334E-2</v>
      </c>
      <c r="Y54" s="35" t="s">
        <v>111</v>
      </c>
      <c r="Z54" s="40"/>
      <c r="AA54" s="40"/>
      <c r="AB54" s="40"/>
      <c r="AC54" s="40"/>
      <c r="AD54" s="37">
        <v>36</v>
      </c>
      <c r="AF54" s="35" t="s">
        <v>245</v>
      </c>
      <c r="AG54" s="40"/>
      <c r="AH54" s="40"/>
      <c r="AI54" s="40"/>
      <c r="AJ54" s="40"/>
      <c r="AK54" s="37">
        <v>8.2318807934884004E-3</v>
      </c>
    </row>
    <row r="55" spans="1:47">
      <c r="A55" s="1">
        <v>2</v>
      </c>
      <c r="B55" s="1">
        <v>64</v>
      </c>
      <c r="C55" s="3">
        <v>38245</v>
      </c>
      <c r="D55" s="1" t="s">
        <v>380</v>
      </c>
      <c r="E55" s="1" t="s">
        <v>495</v>
      </c>
      <c r="F55" s="22" t="s">
        <v>495</v>
      </c>
      <c r="G55" s="1">
        <v>6</v>
      </c>
      <c r="H55" s="1" t="s">
        <v>385</v>
      </c>
      <c r="I55" s="25">
        <v>2.13</v>
      </c>
      <c r="J55" s="25">
        <v>0.14210774999999998</v>
      </c>
      <c r="K55" s="7">
        <v>0.80900000000000005</v>
      </c>
      <c r="L55" s="7" t="s">
        <v>503</v>
      </c>
      <c r="M55" s="1">
        <f t="shared" si="17"/>
        <v>1.7231700000000001</v>
      </c>
      <c r="N55" s="1">
        <f t="shared" si="18"/>
        <v>0.11496516974999998</v>
      </c>
      <c r="O55" s="1">
        <f t="shared" si="2"/>
        <v>14.988626587923601</v>
      </c>
      <c r="R55" s="35" t="s">
        <v>505</v>
      </c>
      <c r="S55" s="40"/>
      <c r="T55" s="40"/>
      <c r="U55" s="40"/>
      <c r="V55" s="40"/>
      <c r="W55" s="37">
        <v>6.7116222222222222</v>
      </c>
      <c r="Y55" s="35" t="s">
        <v>125</v>
      </c>
      <c r="Z55" s="40"/>
      <c r="AA55" s="40"/>
      <c r="AB55" s="40"/>
      <c r="AC55" s="40"/>
      <c r="AD55" s="37">
        <v>36</v>
      </c>
      <c r="AF55" s="35" t="s">
        <v>255</v>
      </c>
      <c r="AG55" s="40"/>
      <c r="AH55" s="40"/>
      <c r="AI55" s="40"/>
      <c r="AJ55" s="40"/>
      <c r="AK55" s="37">
        <v>5.5789160368101776</v>
      </c>
    </row>
    <row r="56" spans="1:47">
      <c r="A56" s="1">
        <v>2</v>
      </c>
      <c r="B56" s="1">
        <v>64</v>
      </c>
      <c r="C56" s="3">
        <v>38245</v>
      </c>
      <c r="D56" s="1" t="s">
        <v>395</v>
      </c>
      <c r="E56" s="1" t="s">
        <v>495</v>
      </c>
      <c r="F56" s="22" t="s">
        <v>495</v>
      </c>
      <c r="G56" s="1">
        <v>4</v>
      </c>
      <c r="H56" s="1" t="s">
        <v>385</v>
      </c>
      <c r="I56" s="25">
        <v>0.87</v>
      </c>
      <c r="J56" s="25">
        <v>8.2530000000000006E-2</v>
      </c>
      <c r="K56" s="7">
        <v>1.67</v>
      </c>
      <c r="L56" s="7" t="s">
        <v>503</v>
      </c>
      <c r="M56" s="1">
        <f t="shared" si="17"/>
        <v>1.4528999999999999</v>
      </c>
      <c r="N56" s="1">
        <f t="shared" si="18"/>
        <v>0.13782510000000001</v>
      </c>
      <c r="O56" s="1">
        <f t="shared" si="2"/>
        <v>10.541621228644129</v>
      </c>
      <c r="R56" s="35" t="s">
        <v>25</v>
      </c>
      <c r="S56" s="40"/>
      <c r="T56" s="40"/>
      <c r="U56" s="40"/>
      <c r="V56" s="40"/>
      <c r="W56" s="37">
        <v>0.6427785264137551</v>
      </c>
      <c r="Y56" s="35" t="s">
        <v>324</v>
      </c>
      <c r="Z56" s="40"/>
      <c r="AA56" s="40"/>
      <c r="AB56" s="40"/>
      <c r="AC56" s="40"/>
      <c r="AD56" s="37">
        <v>36</v>
      </c>
      <c r="AF56" s="35" t="s">
        <v>265</v>
      </c>
      <c r="AG56" s="40"/>
      <c r="AH56" s="40"/>
      <c r="AI56" s="40"/>
      <c r="AJ56" s="40"/>
      <c r="AK56" s="37">
        <v>0.6193941104992543</v>
      </c>
    </row>
    <row r="57" spans="1:47">
      <c r="A57" s="1">
        <v>2</v>
      </c>
      <c r="B57" s="1">
        <v>64</v>
      </c>
      <c r="C57" s="3">
        <v>38245</v>
      </c>
      <c r="D57" s="1" t="s">
        <v>395</v>
      </c>
      <c r="E57" s="1" t="s">
        <v>495</v>
      </c>
      <c r="F57" s="22" t="s">
        <v>495</v>
      </c>
      <c r="G57" s="1">
        <v>5</v>
      </c>
      <c r="H57" s="1" t="s">
        <v>385</v>
      </c>
      <c r="I57" s="25">
        <v>1.41</v>
      </c>
      <c r="J57" s="25">
        <v>0.1042216</v>
      </c>
      <c r="K57" s="7">
        <v>1.39</v>
      </c>
      <c r="L57" s="7" t="s">
        <v>503</v>
      </c>
      <c r="M57" s="1">
        <f t="shared" si="17"/>
        <v>1.9598999999999998</v>
      </c>
      <c r="N57" s="1">
        <f t="shared" si="18"/>
        <v>0.14486802399999998</v>
      </c>
      <c r="O57" s="1">
        <f t="shared" si="2"/>
        <v>13.528865417533408</v>
      </c>
      <c r="R57" s="35" t="s">
        <v>35</v>
      </c>
      <c r="S57" s="40"/>
      <c r="T57" s="40"/>
      <c r="U57" s="40"/>
      <c r="V57" s="40"/>
      <c r="W57" s="37">
        <v>12.113529459006946</v>
      </c>
      <c r="Y57" s="35" t="s">
        <v>334</v>
      </c>
      <c r="Z57" s="40"/>
      <c r="AA57" s="40"/>
      <c r="AB57" s="40"/>
      <c r="AC57" s="40"/>
      <c r="AD57" s="37">
        <v>36</v>
      </c>
      <c r="AF57" s="35" t="s">
        <v>232</v>
      </c>
      <c r="AG57" s="40"/>
      <c r="AH57" s="40"/>
      <c r="AI57" s="40"/>
      <c r="AJ57" s="40"/>
      <c r="AK57" s="37">
        <v>2.5052548651690882</v>
      </c>
    </row>
    <row r="58" spans="1:47">
      <c r="A58" s="1">
        <v>2</v>
      </c>
      <c r="B58" s="1">
        <v>64</v>
      </c>
      <c r="C58" s="3">
        <v>38245</v>
      </c>
      <c r="D58" s="1" t="s">
        <v>395</v>
      </c>
      <c r="E58" s="1" t="s">
        <v>495</v>
      </c>
      <c r="F58" s="22" t="s">
        <v>495</v>
      </c>
      <c r="G58" s="1">
        <v>6</v>
      </c>
      <c r="H58" s="1" t="s">
        <v>385</v>
      </c>
      <c r="I58" s="25">
        <v>1.22</v>
      </c>
      <c r="J58" s="25">
        <v>0.10292264999999999</v>
      </c>
      <c r="K58" s="7">
        <v>1.82</v>
      </c>
      <c r="L58" s="7" t="s">
        <v>503</v>
      </c>
      <c r="M58" s="1">
        <f t="shared" si="17"/>
        <v>2.2204000000000002</v>
      </c>
      <c r="N58" s="1">
        <f t="shared" si="18"/>
        <v>0.18731922299999998</v>
      </c>
      <c r="O58" s="1">
        <f t="shared" si="2"/>
        <v>11.853561873892676</v>
      </c>
      <c r="R58" s="35">
        <v>2</v>
      </c>
      <c r="S58" s="35">
        <v>64</v>
      </c>
      <c r="T58" s="35" t="s">
        <v>228</v>
      </c>
      <c r="U58" s="35" t="s">
        <v>452</v>
      </c>
      <c r="V58" s="35" t="s">
        <v>339</v>
      </c>
      <c r="W58" s="37">
        <v>1.82</v>
      </c>
      <c r="Y58" s="35">
        <v>2</v>
      </c>
      <c r="Z58" s="35">
        <v>64</v>
      </c>
      <c r="AA58" s="35" t="s">
        <v>228</v>
      </c>
      <c r="AB58" s="35" t="s">
        <v>452</v>
      </c>
      <c r="AC58" s="35" t="s">
        <v>451</v>
      </c>
      <c r="AD58" s="37">
        <v>3</v>
      </c>
      <c r="AF58" s="35">
        <v>2</v>
      </c>
      <c r="AG58" s="35">
        <v>64</v>
      </c>
      <c r="AH58" s="35" t="s">
        <v>228</v>
      </c>
      <c r="AI58" s="35" t="s">
        <v>452</v>
      </c>
      <c r="AJ58" s="35" t="s">
        <v>40</v>
      </c>
      <c r="AK58" s="37">
        <v>2.0000000000021102E-2</v>
      </c>
      <c r="AM58" s="1">
        <v>2</v>
      </c>
      <c r="AN58" s="1">
        <v>64</v>
      </c>
      <c r="AO58" s="1" t="s">
        <v>459</v>
      </c>
      <c r="AP58" s="1" t="s">
        <v>96</v>
      </c>
      <c r="AQ58" s="1" t="s">
        <v>98</v>
      </c>
      <c r="AR58" s="1">
        <f>W58</f>
        <v>1.82</v>
      </c>
      <c r="AS58" s="1">
        <f>AD58</f>
        <v>3</v>
      </c>
      <c r="AT58" s="1">
        <f>AK58</f>
        <v>2.0000000000021102E-2</v>
      </c>
      <c r="AU58" s="1">
        <f>AT58/SQRT(AS58)</f>
        <v>1.1547005383804699E-2</v>
      </c>
    </row>
    <row r="59" spans="1:47">
      <c r="A59" s="1">
        <v>2</v>
      </c>
      <c r="B59" s="1">
        <v>64</v>
      </c>
      <c r="C59" s="3">
        <v>38245</v>
      </c>
      <c r="D59" s="1" t="s">
        <v>400</v>
      </c>
      <c r="E59" s="1" t="s">
        <v>495</v>
      </c>
      <c r="F59" s="22" t="s">
        <v>495</v>
      </c>
      <c r="G59" s="1">
        <v>4</v>
      </c>
      <c r="H59" s="1" t="s">
        <v>385</v>
      </c>
      <c r="I59" s="25">
        <v>2.21</v>
      </c>
      <c r="J59" s="25">
        <v>0.1641628</v>
      </c>
      <c r="K59" s="7">
        <v>0.58899999999999997</v>
      </c>
      <c r="L59" s="7" t="s">
        <v>503</v>
      </c>
      <c r="M59" s="1">
        <f t="shared" si="17"/>
        <v>1.30169</v>
      </c>
      <c r="N59" s="1">
        <f t="shared" si="18"/>
        <v>9.6691889199999992E-2</v>
      </c>
      <c r="O59" s="1">
        <f t="shared" si="2"/>
        <v>13.462246014322368</v>
      </c>
      <c r="R59" s="38"/>
      <c r="S59" s="38"/>
      <c r="T59" s="38"/>
      <c r="U59" s="38"/>
      <c r="V59" s="36" t="s">
        <v>349</v>
      </c>
      <c r="W59" s="39">
        <v>0.11835764999999999</v>
      </c>
      <c r="Y59" s="38"/>
      <c r="Z59" s="38"/>
      <c r="AA59" s="38"/>
      <c r="AB59" s="38"/>
      <c r="AC59" s="36" t="s">
        <v>453</v>
      </c>
      <c r="AD59" s="39">
        <v>3</v>
      </c>
      <c r="AF59" s="38"/>
      <c r="AG59" s="38"/>
      <c r="AH59" s="38"/>
      <c r="AI59" s="38"/>
      <c r="AJ59" s="36" t="s">
        <v>240</v>
      </c>
      <c r="AK59" s="39">
        <v>1.1578374945237332E-2</v>
      </c>
      <c r="AM59" s="1">
        <v>2</v>
      </c>
      <c r="AN59" s="1">
        <v>64</v>
      </c>
      <c r="AO59" s="1" t="s">
        <v>459</v>
      </c>
      <c r="AP59" s="1" t="s">
        <v>96</v>
      </c>
      <c r="AQ59" s="1" t="s">
        <v>152</v>
      </c>
      <c r="AR59" s="1">
        <f t="shared" ref="AR59:AR67" si="19">W59</f>
        <v>0.11835764999999999</v>
      </c>
      <c r="AS59" s="1">
        <f t="shared" ref="AS59:AS67" si="20">AD59</f>
        <v>3</v>
      </c>
      <c r="AT59" s="1">
        <f t="shared" ref="AT59:AT67" si="21">AK59</f>
        <v>1.1578374945237332E-2</v>
      </c>
      <c r="AU59" s="1">
        <f t="shared" ref="AU59:AU67" si="22">AT59/SQRT(AS59)</f>
        <v>6.6847778914111925E-3</v>
      </c>
    </row>
    <row r="60" spans="1:47">
      <c r="A60" s="1">
        <v>2</v>
      </c>
      <c r="B60" s="1">
        <v>64</v>
      </c>
      <c r="C60" s="3">
        <v>38245</v>
      </c>
      <c r="D60" s="1" t="s">
        <v>400</v>
      </c>
      <c r="E60" s="1" t="s">
        <v>495</v>
      </c>
      <c r="F60" s="22" t="s">
        <v>495</v>
      </c>
      <c r="G60" s="1">
        <v>5</v>
      </c>
      <c r="H60" s="1" t="s">
        <v>385</v>
      </c>
      <c r="I60" s="25">
        <v>2.0099999999999998</v>
      </c>
      <c r="J60" s="25">
        <v>0.15099479999999998</v>
      </c>
      <c r="K60" s="7">
        <v>1.02</v>
      </c>
      <c r="L60" s="7" t="s">
        <v>503</v>
      </c>
      <c r="M60" s="1">
        <f t="shared" si="17"/>
        <v>2.0501999999999998</v>
      </c>
      <c r="N60" s="1">
        <f t="shared" si="18"/>
        <v>0.15401469599999998</v>
      </c>
      <c r="O60" s="1">
        <f t="shared" si="2"/>
        <v>13.311716694879559</v>
      </c>
      <c r="R60" s="38"/>
      <c r="S60" s="38"/>
      <c r="T60" s="38"/>
      <c r="U60" s="38"/>
      <c r="V60" s="36" t="s">
        <v>557</v>
      </c>
      <c r="W60" s="39">
        <v>0.37665333333333334</v>
      </c>
      <c r="Y60" s="38"/>
      <c r="Z60" s="38"/>
      <c r="AA60" s="38"/>
      <c r="AB60" s="38"/>
      <c r="AC60" s="36" t="s">
        <v>120</v>
      </c>
      <c r="AD60" s="39">
        <v>3</v>
      </c>
      <c r="AF60" s="38"/>
      <c r="AG60" s="38"/>
      <c r="AH60" s="38"/>
      <c r="AI60" s="38"/>
      <c r="AJ60" s="36" t="s">
        <v>250</v>
      </c>
      <c r="AK60" s="39">
        <v>0.1014376366706822</v>
      </c>
      <c r="AM60" s="1">
        <v>2</v>
      </c>
      <c r="AN60" s="1">
        <v>64</v>
      </c>
      <c r="AO60" s="1" t="s">
        <v>459</v>
      </c>
      <c r="AP60" s="1" t="s">
        <v>96</v>
      </c>
      <c r="AQ60" s="1" t="s">
        <v>153</v>
      </c>
      <c r="AR60" s="1">
        <f t="shared" si="19"/>
        <v>0.37665333333333334</v>
      </c>
      <c r="AS60" s="1">
        <f t="shared" si="20"/>
        <v>3</v>
      </c>
      <c r="AT60" s="1">
        <f t="shared" si="21"/>
        <v>0.1014376366706822</v>
      </c>
      <c r="AU60" s="1">
        <f t="shared" si="22"/>
        <v>5.8565046837777829E-2</v>
      </c>
    </row>
    <row r="61" spans="1:47">
      <c r="A61" s="1">
        <v>2</v>
      </c>
      <c r="B61" s="1">
        <v>64</v>
      </c>
      <c r="C61" s="3">
        <v>38245</v>
      </c>
      <c r="D61" s="1" t="s">
        <v>400</v>
      </c>
      <c r="E61" s="1" t="s">
        <v>495</v>
      </c>
      <c r="F61" s="22" t="s">
        <v>495</v>
      </c>
      <c r="G61" s="1">
        <v>6</v>
      </c>
      <c r="H61" s="1" t="s">
        <v>385</v>
      </c>
      <c r="I61" s="25">
        <v>2.06</v>
      </c>
      <c r="J61" s="25">
        <v>0.141815</v>
      </c>
      <c r="K61" s="7">
        <v>1.21</v>
      </c>
      <c r="L61" s="7" t="s">
        <v>503</v>
      </c>
      <c r="M61" s="1">
        <f t="shared" si="17"/>
        <v>2.4925999999999999</v>
      </c>
      <c r="N61" s="1">
        <f t="shared" si="18"/>
        <v>0.17159615</v>
      </c>
      <c r="O61" s="1">
        <f t="shared" si="2"/>
        <v>14.525966928745197</v>
      </c>
      <c r="R61" s="38"/>
      <c r="S61" s="38"/>
      <c r="T61" s="38"/>
      <c r="U61" s="38"/>
      <c r="V61" s="36" t="s">
        <v>20</v>
      </c>
      <c r="W61" s="39">
        <v>2.4323541166666667E-2</v>
      </c>
      <c r="Y61" s="38"/>
      <c r="Z61" s="38"/>
      <c r="AA61" s="38"/>
      <c r="AB61" s="38"/>
      <c r="AC61" s="36" t="s">
        <v>1</v>
      </c>
      <c r="AD61" s="39">
        <v>3</v>
      </c>
      <c r="AF61" s="38"/>
      <c r="AG61" s="38"/>
      <c r="AH61" s="38"/>
      <c r="AI61" s="38"/>
      <c r="AJ61" s="36" t="s">
        <v>260</v>
      </c>
      <c r="AK61" s="39">
        <v>5.6533932685187312E-3</v>
      </c>
      <c r="AM61" s="1">
        <v>2</v>
      </c>
      <c r="AN61" s="1">
        <v>64</v>
      </c>
      <c r="AO61" s="1" t="s">
        <v>459</v>
      </c>
      <c r="AP61" s="1" t="s">
        <v>96</v>
      </c>
      <c r="AQ61" s="1" t="s">
        <v>154</v>
      </c>
      <c r="AR61" s="1">
        <f t="shared" si="19"/>
        <v>2.4323541166666667E-2</v>
      </c>
      <c r="AS61" s="1">
        <f t="shared" si="20"/>
        <v>3</v>
      </c>
      <c r="AT61" s="1">
        <f t="shared" si="21"/>
        <v>5.6533932685187312E-3</v>
      </c>
      <c r="AU61" s="1">
        <f t="shared" si="22"/>
        <v>3.2639881254141077E-3</v>
      </c>
    </row>
    <row r="62" spans="1:47">
      <c r="A62" s="1">
        <v>2</v>
      </c>
      <c r="B62" s="1">
        <v>64</v>
      </c>
      <c r="C62" s="3">
        <v>38245</v>
      </c>
      <c r="D62" s="1" t="s">
        <v>385</v>
      </c>
      <c r="E62" s="1" t="s">
        <v>495</v>
      </c>
      <c r="F62" s="22" t="s">
        <v>495</v>
      </c>
      <c r="G62" s="1">
        <v>4</v>
      </c>
      <c r="H62" s="1" t="s">
        <v>385</v>
      </c>
      <c r="I62" s="25">
        <v>1.85</v>
      </c>
      <c r="J62" s="25">
        <v>8.7670799999999993E-2</v>
      </c>
      <c r="K62" s="7">
        <v>2.4</v>
      </c>
      <c r="L62" s="7" t="s">
        <v>503</v>
      </c>
      <c r="M62" s="1">
        <f t="shared" si="17"/>
        <v>4.4400000000000004</v>
      </c>
      <c r="N62" s="1">
        <f t="shared" si="18"/>
        <v>0.21040991999999997</v>
      </c>
      <c r="O62" s="1">
        <f t="shared" si="2"/>
        <v>21.101666689479281</v>
      </c>
      <c r="R62" s="38"/>
      <c r="S62" s="38"/>
      <c r="T62" s="38"/>
      <c r="U62" s="38"/>
      <c r="V62" s="36" t="s">
        <v>30</v>
      </c>
      <c r="W62" s="39">
        <v>15.479980492164245</v>
      </c>
      <c r="Y62" s="38"/>
      <c r="Z62" s="38"/>
      <c r="AA62" s="38"/>
      <c r="AB62" s="38"/>
      <c r="AC62" s="36" t="s">
        <v>329</v>
      </c>
      <c r="AD62" s="39">
        <v>3</v>
      </c>
      <c r="AF62" s="38"/>
      <c r="AG62" s="38"/>
      <c r="AH62" s="38"/>
      <c r="AI62" s="38"/>
      <c r="AJ62" s="36" t="s">
        <v>270</v>
      </c>
      <c r="AK62" s="39">
        <v>1.5800672022841897</v>
      </c>
      <c r="AM62" s="1">
        <v>2</v>
      </c>
      <c r="AN62" s="1">
        <v>64</v>
      </c>
      <c r="AO62" s="1" t="s">
        <v>459</v>
      </c>
      <c r="AP62" s="1" t="s">
        <v>96</v>
      </c>
      <c r="AQ62" s="1" t="s">
        <v>155</v>
      </c>
      <c r="AR62" s="1">
        <f t="shared" si="19"/>
        <v>15.479980492164245</v>
      </c>
      <c r="AS62" s="1">
        <f t="shared" si="20"/>
        <v>3</v>
      </c>
      <c r="AT62" s="1">
        <f t="shared" si="21"/>
        <v>1.5800672022841897</v>
      </c>
      <c r="AU62" s="1">
        <f t="shared" si="22"/>
        <v>0.91225222457647581</v>
      </c>
    </row>
    <row r="63" spans="1:47">
      <c r="A63" s="1">
        <v>2</v>
      </c>
      <c r="B63" s="1">
        <v>64</v>
      </c>
      <c r="C63" s="3">
        <v>38245</v>
      </c>
      <c r="D63" s="1" t="s">
        <v>385</v>
      </c>
      <c r="E63" s="1" t="s">
        <v>495</v>
      </c>
      <c r="F63" s="22" t="s">
        <v>495</v>
      </c>
      <c r="G63" s="1">
        <v>5</v>
      </c>
      <c r="H63" s="1" t="s">
        <v>385</v>
      </c>
      <c r="I63" s="25">
        <v>1.85</v>
      </c>
      <c r="J63" s="25">
        <v>9.681880000000001E-2</v>
      </c>
      <c r="K63" s="7">
        <v>2.2599999999999998</v>
      </c>
      <c r="L63" s="7" t="s">
        <v>503</v>
      </c>
      <c r="M63" s="1">
        <f t="shared" si="17"/>
        <v>4.181</v>
      </c>
      <c r="N63" s="1">
        <f t="shared" si="18"/>
        <v>0.218810488</v>
      </c>
      <c r="O63" s="1">
        <f t="shared" si="2"/>
        <v>19.107859217424714</v>
      </c>
      <c r="R63" s="38"/>
      <c r="S63" s="38"/>
      <c r="T63" s="38"/>
      <c r="U63" s="35" t="s">
        <v>83</v>
      </c>
      <c r="V63" s="35" t="s">
        <v>339</v>
      </c>
      <c r="W63" s="37">
        <v>2.1</v>
      </c>
      <c r="Y63" s="38"/>
      <c r="Z63" s="38"/>
      <c r="AA63" s="38"/>
      <c r="AB63" s="35" t="s">
        <v>83</v>
      </c>
      <c r="AC63" s="35" t="s">
        <v>451</v>
      </c>
      <c r="AD63" s="37">
        <v>3</v>
      </c>
      <c r="AF63" s="38"/>
      <c r="AG63" s="38"/>
      <c r="AH63" s="38"/>
      <c r="AI63" s="35" t="s">
        <v>83</v>
      </c>
      <c r="AJ63" s="35" t="s">
        <v>40</v>
      </c>
      <c r="AK63" s="37">
        <v>7.9372539331940342E-2</v>
      </c>
      <c r="AM63" s="1">
        <v>2</v>
      </c>
      <c r="AN63" s="1">
        <v>64</v>
      </c>
      <c r="AO63" s="1" t="s">
        <v>459</v>
      </c>
      <c r="AP63" s="1" t="s">
        <v>633</v>
      </c>
      <c r="AQ63" s="1" t="s">
        <v>98</v>
      </c>
      <c r="AR63" s="1">
        <f t="shared" si="19"/>
        <v>2.1</v>
      </c>
      <c r="AS63" s="1">
        <f t="shared" si="20"/>
        <v>3</v>
      </c>
      <c r="AT63" s="1">
        <f t="shared" si="21"/>
        <v>7.9372539331940342E-2</v>
      </c>
      <c r="AU63" s="1">
        <f t="shared" si="22"/>
        <v>4.5825756949559919E-2</v>
      </c>
    </row>
    <row r="64" spans="1:47">
      <c r="A64" s="1">
        <v>2</v>
      </c>
      <c r="B64" s="1">
        <v>64</v>
      </c>
      <c r="C64" s="3">
        <v>38245</v>
      </c>
      <c r="D64" s="1" t="s">
        <v>385</v>
      </c>
      <c r="E64" s="1" t="s">
        <v>495</v>
      </c>
      <c r="F64" s="22" t="s">
        <v>495</v>
      </c>
      <c r="G64" s="1">
        <v>6</v>
      </c>
      <c r="H64" s="1" t="s">
        <v>385</v>
      </c>
      <c r="I64" s="25">
        <v>1.53</v>
      </c>
      <c r="J64" s="25">
        <v>8.1550000000000011E-2</v>
      </c>
      <c r="K64" s="7">
        <v>2.96</v>
      </c>
      <c r="L64" s="7" t="s">
        <v>503</v>
      </c>
      <c r="M64" s="1">
        <f t="shared" si="17"/>
        <v>4.5288000000000004</v>
      </c>
      <c r="N64" s="1">
        <f t="shared" si="18"/>
        <v>0.24138800000000002</v>
      </c>
      <c r="O64" s="1">
        <f t="shared" si="2"/>
        <v>18.761496014714897</v>
      </c>
      <c r="R64" s="38"/>
      <c r="S64" s="38"/>
      <c r="T64" s="38"/>
      <c r="U64" s="38"/>
      <c r="V64" s="36" t="s">
        <v>349</v>
      </c>
      <c r="W64" s="39">
        <v>0.14834783333333332</v>
      </c>
      <c r="Y64" s="38"/>
      <c r="Z64" s="38"/>
      <c r="AA64" s="38"/>
      <c r="AB64" s="38"/>
      <c r="AC64" s="36" t="s">
        <v>453</v>
      </c>
      <c r="AD64" s="39">
        <v>3</v>
      </c>
      <c r="AF64" s="38"/>
      <c r="AG64" s="38"/>
      <c r="AH64" s="38"/>
      <c r="AI64" s="38"/>
      <c r="AJ64" s="36" t="s">
        <v>240</v>
      </c>
      <c r="AK64" s="39">
        <v>5.4322938668519387E-3</v>
      </c>
      <c r="AM64" s="1">
        <v>2</v>
      </c>
      <c r="AN64" s="1">
        <v>64</v>
      </c>
      <c r="AO64" s="1" t="s">
        <v>459</v>
      </c>
      <c r="AP64" s="1" t="s">
        <v>633</v>
      </c>
      <c r="AQ64" s="1" t="s">
        <v>152</v>
      </c>
      <c r="AR64" s="1">
        <f t="shared" si="19"/>
        <v>0.14834783333333332</v>
      </c>
      <c r="AS64" s="1">
        <f t="shared" si="20"/>
        <v>3</v>
      </c>
      <c r="AT64" s="1">
        <f t="shared" si="21"/>
        <v>5.4322938668519387E-3</v>
      </c>
      <c r="AU64" s="1">
        <f t="shared" si="22"/>
        <v>3.1363363263441201E-3</v>
      </c>
    </row>
    <row r="65" spans="1:47">
      <c r="A65" s="1">
        <v>2</v>
      </c>
      <c r="B65" s="1">
        <v>64</v>
      </c>
      <c r="C65" s="3">
        <v>38245</v>
      </c>
      <c r="D65" s="5" t="s">
        <v>382</v>
      </c>
      <c r="E65" s="1" t="s">
        <v>495</v>
      </c>
      <c r="F65" s="22" t="s">
        <v>495</v>
      </c>
      <c r="G65" s="1">
        <v>4</v>
      </c>
      <c r="H65" s="1" t="s">
        <v>385</v>
      </c>
      <c r="I65" s="25">
        <v>0.94</v>
      </c>
      <c r="J65" s="25">
        <v>0.11740834999999999</v>
      </c>
      <c r="K65" s="7">
        <v>4.13</v>
      </c>
      <c r="L65" s="7" t="s">
        <v>503</v>
      </c>
      <c r="M65" s="1">
        <f t="shared" si="17"/>
        <v>3.8821999999999997</v>
      </c>
      <c r="N65" s="1">
        <f t="shared" si="18"/>
        <v>0.48489648549999997</v>
      </c>
      <c r="O65" s="1">
        <f t="shared" si="2"/>
        <v>8.0062448709993799</v>
      </c>
      <c r="R65" s="38"/>
      <c r="S65" s="38"/>
      <c r="T65" s="38"/>
      <c r="U65" s="38"/>
      <c r="V65" s="36" t="s">
        <v>557</v>
      </c>
      <c r="W65" s="39">
        <v>1.2531000000000001</v>
      </c>
      <c r="Y65" s="38"/>
      <c r="Z65" s="38"/>
      <c r="AA65" s="38"/>
      <c r="AB65" s="38"/>
      <c r="AC65" s="36" t="s">
        <v>120</v>
      </c>
      <c r="AD65" s="39">
        <v>3</v>
      </c>
      <c r="AF65" s="38"/>
      <c r="AG65" s="38"/>
      <c r="AH65" s="38"/>
      <c r="AI65" s="38"/>
      <c r="AJ65" s="36" t="s">
        <v>250</v>
      </c>
      <c r="AK65" s="39">
        <v>0.43376020875594379</v>
      </c>
      <c r="AM65" s="1">
        <v>2</v>
      </c>
      <c r="AN65" s="1">
        <v>64</v>
      </c>
      <c r="AO65" s="1" t="s">
        <v>459</v>
      </c>
      <c r="AP65" s="1" t="s">
        <v>633</v>
      </c>
      <c r="AQ65" s="1" t="s">
        <v>153</v>
      </c>
      <c r="AR65" s="1">
        <f t="shared" si="19"/>
        <v>1.2531000000000001</v>
      </c>
      <c r="AS65" s="1">
        <f t="shared" si="20"/>
        <v>3</v>
      </c>
      <c r="AT65" s="1">
        <f t="shared" si="21"/>
        <v>0.43376020875594379</v>
      </c>
      <c r="AU65" s="1">
        <f t="shared" si="22"/>
        <v>0.2504315732889924</v>
      </c>
    </row>
    <row r="66" spans="1:47">
      <c r="A66" s="24">
        <v>2</v>
      </c>
      <c r="B66" s="24">
        <v>64</v>
      </c>
      <c r="C66" s="44">
        <v>38245</v>
      </c>
      <c r="D66" s="6" t="s">
        <v>507</v>
      </c>
      <c r="E66" s="24" t="s">
        <v>233</v>
      </c>
      <c r="F66" s="45" t="s">
        <v>233</v>
      </c>
      <c r="G66" s="24">
        <v>5</v>
      </c>
      <c r="H66" s="24" t="s">
        <v>609</v>
      </c>
      <c r="I66" s="46"/>
      <c r="J66" s="46"/>
      <c r="K66" s="47"/>
      <c r="L66" s="47"/>
      <c r="M66" s="24"/>
      <c r="N66" s="24"/>
      <c r="O66" s="24"/>
      <c r="P66" s="24" t="s">
        <v>151</v>
      </c>
      <c r="R66" s="38"/>
      <c r="S66" s="38"/>
      <c r="T66" s="38"/>
      <c r="U66" s="38"/>
      <c r="V66" s="36" t="s">
        <v>20</v>
      </c>
      <c r="W66" s="39">
        <v>8.7985694116666666E-2</v>
      </c>
      <c r="Y66" s="38"/>
      <c r="Z66" s="38"/>
      <c r="AA66" s="38"/>
      <c r="AB66" s="38"/>
      <c r="AC66" s="36" t="s">
        <v>1</v>
      </c>
      <c r="AD66" s="39">
        <v>3</v>
      </c>
      <c r="AF66" s="38"/>
      <c r="AG66" s="38"/>
      <c r="AH66" s="38"/>
      <c r="AI66" s="38"/>
      <c r="AJ66" s="36" t="s">
        <v>260</v>
      </c>
      <c r="AK66" s="39">
        <v>2.7150282203535946E-2</v>
      </c>
      <c r="AM66" s="1">
        <v>2</v>
      </c>
      <c r="AN66" s="1">
        <v>64</v>
      </c>
      <c r="AO66" s="1" t="s">
        <v>459</v>
      </c>
      <c r="AP66" s="1" t="s">
        <v>633</v>
      </c>
      <c r="AQ66" s="1" t="s">
        <v>154</v>
      </c>
      <c r="AR66" s="1">
        <f t="shared" si="19"/>
        <v>8.7985694116666666E-2</v>
      </c>
      <c r="AS66" s="1">
        <f t="shared" si="20"/>
        <v>3</v>
      </c>
      <c r="AT66" s="1">
        <f t="shared" si="21"/>
        <v>2.7150282203535946E-2</v>
      </c>
      <c r="AU66" s="1">
        <f t="shared" si="22"/>
        <v>1.5675222738785785E-2</v>
      </c>
    </row>
    <row r="67" spans="1:47">
      <c r="A67" s="1">
        <v>2</v>
      </c>
      <c r="B67" s="1">
        <v>64</v>
      </c>
      <c r="C67" s="3">
        <v>38245</v>
      </c>
      <c r="D67" s="5" t="s">
        <v>382</v>
      </c>
      <c r="E67" s="1" t="s">
        <v>495</v>
      </c>
      <c r="F67" s="22" t="s">
        <v>495</v>
      </c>
      <c r="G67" s="1">
        <v>6</v>
      </c>
      <c r="H67" s="1" t="s">
        <v>385</v>
      </c>
      <c r="I67" s="25">
        <v>0.98</v>
      </c>
      <c r="J67" s="25">
        <v>0.12755</v>
      </c>
      <c r="K67" s="7">
        <v>4.82</v>
      </c>
      <c r="L67" s="7" t="s">
        <v>503</v>
      </c>
      <c r="M67" s="1">
        <f t="shared" si="17"/>
        <v>4.7236000000000002</v>
      </c>
      <c r="N67" s="1">
        <f t="shared" si="18"/>
        <v>0.61479099999999998</v>
      </c>
      <c r="O67" s="1">
        <f t="shared" ref="O67:O97" si="23">I67/J67</f>
        <v>7.6832614660917287</v>
      </c>
      <c r="R67" s="38"/>
      <c r="S67" s="38"/>
      <c r="T67" s="38"/>
      <c r="U67" s="38"/>
      <c r="V67" s="36" t="s">
        <v>30</v>
      </c>
      <c r="W67" s="39">
        <v>14.174399864355413</v>
      </c>
      <c r="Y67" s="38"/>
      <c r="Z67" s="38"/>
      <c r="AA67" s="38"/>
      <c r="AB67" s="38"/>
      <c r="AC67" s="36" t="s">
        <v>329</v>
      </c>
      <c r="AD67" s="39">
        <v>3</v>
      </c>
      <c r="AF67" s="38"/>
      <c r="AG67" s="38"/>
      <c r="AH67" s="38"/>
      <c r="AI67" s="38"/>
      <c r="AJ67" s="36" t="s">
        <v>270</v>
      </c>
      <c r="AK67" s="39">
        <v>0.89146349908834421</v>
      </c>
      <c r="AM67" s="1">
        <v>2</v>
      </c>
      <c r="AN67" s="1">
        <v>64</v>
      </c>
      <c r="AO67" s="1" t="s">
        <v>459</v>
      </c>
      <c r="AP67" s="1" t="s">
        <v>633</v>
      </c>
      <c r="AQ67" s="1" t="s">
        <v>155</v>
      </c>
      <c r="AR67" s="1">
        <f t="shared" si="19"/>
        <v>14.174399864355413</v>
      </c>
      <c r="AS67" s="1">
        <f t="shared" si="20"/>
        <v>3</v>
      </c>
      <c r="AT67" s="1">
        <f t="shared" si="21"/>
        <v>0.89146349908834421</v>
      </c>
      <c r="AU67" s="1">
        <f t="shared" si="22"/>
        <v>0.51468669117138122</v>
      </c>
    </row>
    <row r="68" spans="1:47">
      <c r="A68" s="1">
        <v>2</v>
      </c>
      <c r="B68" s="1">
        <v>101</v>
      </c>
      <c r="C68" s="3">
        <v>38282</v>
      </c>
      <c r="D68" s="1" t="s">
        <v>380</v>
      </c>
      <c r="E68" s="1" t="s">
        <v>495</v>
      </c>
      <c r="F68" s="22" t="s">
        <v>495</v>
      </c>
      <c r="G68" s="1">
        <v>7</v>
      </c>
      <c r="H68" s="1" t="s">
        <v>536</v>
      </c>
      <c r="I68" s="25">
        <v>0.7</v>
      </c>
      <c r="J68" s="25">
        <v>5.2709149999999996E-2</v>
      </c>
      <c r="K68" s="7" t="s">
        <v>401</v>
      </c>
      <c r="L68" s="7">
        <v>1.25</v>
      </c>
      <c r="M68" s="1">
        <f t="shared" ref="M68:M82" si="24">I68*L68</f>
        <v>0.875</v>
      </c>
      <c r="N68" s="1">
        <f t="shared" ref="N68:N82" si="25">J68*L68</f>
        <v>6.5886437499999992E-2</v>
      </c>
      <c r="O68" s="1">
        <f t="shared" si="23"/>
        <v>13.280426643191932</v>
      </c>
      <c r="R68" s="38"/>
      <c r="S68" s="38"/>
      <c r="T68" s="35" t="s">
        <v>340</v>
      </c>
      <c r="U68" s="40"/>
      <c r="V68" s="40"/>
      <c r="W68" s="37">
        <v>1.9599999999999997</v>
      </c>
      <c r="Y68" s="38"/>
      <c r="Z68" s="38"/>
      <c r="AA68" s="35" t="s">
        <v>102</v>
      </c>
      <c r="AB68" s="40"/>
      <c r="AC68" s="40"/>
      <c r="AD68" s="37">
        <v>6</v>
      </c>
      <c r="AF68" s="38"/>
      <c r="AG68" s="38"/>
      <c r="AH68" s="35" t="s">
        <v>41</v>
      </c>
      <c r="AI68" s="40"/>
      <c r="AJ68" s="40"/>
      <c r="AK68" s="37">
        <v>0.16186414056238879</v>
      </c>
    </row>
    <row r="69" spans="1:47">
      <c r="A69" s="1">
        <v>2</v>
      </c>
      <c r="B69" s="1">
        <v>101</v>
      </c>
      <c r="C69" s="3">
        <v>38282</v>
      </c>
      <c r="D69" s="1" t="s">
        <v>380</v>
      </c>
      <c r="E69" s="1" t="s">
        <v>495</v>
      </c>
      <c r="F69" s="22" t="s">
        <v>495</v>
      </c>
      <c r="G69" s="1">
        <v>8</v>
      </c>
      <c r="H69" s="1" t="s">
        <v>536</v>
      </c>
      <c r="I69" s="25">
        <v>0.82</v>
      </c>
      <c r="J69" s="25">
        <v>6.0485500000000005E-2</v>
      </c>
      <c r="K69" s="7" t="s">
        <v>401</v>
      </c>
      <c r="L69" s="7">
        <v>1.06</v>
      </c>
      <c r="M69" s="1">
        <f t="shared" si="24"/>
        <v>0.86919999999999997</v>
      </c>
      <c r="N69" s="1">
        <f t="shared" si="25"/>
        <v>6.4114630000000006E-2</v>
      </c>
      <c r="O69" s="1">
        <f t="shared" si="23"/>
        <v>13.556968198989839</v>
      </c>
      <c r="R69" s="38"/>
      <c r="S69" s="38"/>
      <c r="T69" s="35" t="s">
        <v>350</v>
      </c>
      <c r="U69" s="40"/>
      <c r="V69" s="40"/>
      <c r="W69" s="37">
        <v>0.13335274166666666</v>
      </c>
      <c r="Y69" s="38"/>
      <c r="Z69" s="38"/>
      <c r="AA69" s="35" t="s">
        <v>103</v>
      </c>
      <c r="AB69" s="40"/>
      <c r="AC69" s="40"/>
      <c r="AD69" s="37">
        <v>6</v>
      </c>
      <c r="AF69" s="38"/>
      <c r="AG69" s="38"/>
      <c r="AH69" s="35" t="s">
        <v>241</v>
      </c>
      <c r="AI69" s="40"/>
      <c r="AJ69" s="40"/>
      <c r="AK69" s="37">
        <v>1.8309854235395124E-2</v>
      </c>
    </row>
    <row r="70" spans="1:47">
      <c r="A70" s="1">
        <v>2</v>
      </c>
      <c r="B70" s="1">
        <v>101</v>
      </c>
      <c r="C70" s="3">
        <v>38282</v>
      </c>
      <c r="D70" s="1" t="s">
        <v>380</v>
      </c>
      <c r="E70" s="1" t="s">
        <v>495</v>
      </c>
      <c r="F70" s="22" t="s">
        <v>495</v>
      </c>
      <c r="G70" s="1">
        <v>9</v>
      </c>
      <c r="H70" s="1" t="s">
        <v>536</v>
      </c>
      <c r="I70" s="25">
        <v>0.81</v>
      </c>
      <c r="J70" s="25">
        <v>6.2726400000000002E-2</v>
      </c>
      <c r="K70" s="7" t="s">
        <v>401</v>
      </c>
      <c r="L70" s="7">
        <v>1.75</v>
      </c>
      <c r="M70" s="1">
        <f t="shared" si="24"/>
        <v>1.4175</v>
      </c>
      <c r="N70" s="1">
        <f t="shared" si="25"/>
        <v>0.1097712</v>
      </c>
      <c r="O70" s="1">
        <f t="shared" si="23"/>
        <v>12.913223140495868</v>
      </c>
      <c r="R70" s="38"/>
      <c r="S70" s="38"/>
      <c r="T70" s="35" t="s">
        <v>590</v>
      </c>
      <c r="U70" s="40"/>
      <c r="V70" s="40"/>
      <c r="W70" s="37">
        <v>0.81487666666666669</v>
      </c>
      <c r="Y70" s="38"/>
      <c r="Z70" s="38"/>
      <c r="AA70" s="35" t="s">
        <v>121</v>
      </c>
      <c r="AB70" s="40"/>
      <c r="AC70" s="40"/>
      <c r="AD70" s="37">
        <v>6</v>
      </c>
      <c r="AF70" s="38"/>
      <c r="AG70" s="38"/>
      <c r="AH70" s="35" t="s">
        <v>251</v>
      </c>
      <c r="AI70" s="40"/>
      <c r="AJ70" s="40"/>
      <c r="AK70" s="37">
        <v>0.55661713321336648</v>
      </c>
    </row>
    <row r="71" spans="1:47">
      <c r="A71" s="1">
        <v>2</v>
      </c>
      <c r="B71" s="1">
        <v>101</v>
      </c>
      <c r="C71" s="3">
        <v>38282</v>
      </c>
      <c r="D71" s="1" t="s">
        <v>395</v>
      </c>
      <c r="E71" s="1" t="s">
        <v>495</v>
      </c>
      <c r="F71" s="22" t="s">
        <v>495</v>
      </c>
      <c r="G71" s="1">
        <v>7</v>
      </c>
      <c r="H71" s="1" t="s">
        <v>536</v>
      </c>
      <c r="I71" s="25">
        <v>0.79</v>
      </c>
      <c r="J71" s="25">
        <v>5.849805000000001E-2</v>
      </c>
      <c r="K71" s="7" t="s">
        <v>401</v>
      </c>
      <c r="L71" s="7">
        <v>1.32</v>
      </c>
      <c r="M71" s="1">
        <f t="shared" si="24"/>
        <v>1.0428000000000002</v>
      </c>
      <c r="N71" s="1">
        <f t="shared" si="25"/>
        <v>7.721742600000002E-2</v>
      </c>
      <c r="O71" s="1">
        <f t="shared" si="23"/>
        <v>13.504723661728894</v>
      </c>
      <c r="R71" s="38"/>
      <c r="S71" s="38"/>
      <c r="T71" s="35" t="s">
        <v>21</v>
      </c>
      <c r="U71" s="40"/>
      <c r="V71" s="40"/>
      <c r="W71" s="37">
        <v>5.6154617641666661E-2</v>
      </c>
      <c r="Y71" s="38"/>
      <c r="Z71" s="38"/>
      <c r="AA71" s="35" t="s">
        <v>461</v>
      </c>
      <c r="AB71" s="40"/>
      <c r="AC71" s="40"/>
      <c r="AD71" s="37">
        <v>6</v>
      </c>
      <c r="AF71" s="38"/>
      <c r="AG71" s="38"/>
      <c r="AH71" s="35" t="s">
        <v>261</v>
      </c>
      <c r="AI71" s="40"/>
      <c r="AJ71" s="40"/>
      <c r="AK71" s="37">
        <v>3.9032043081817111E-2</v>
      </c>
    </row>
    <row r="72" spans="1:47">
      <c r="A72" s="1">
        <v>2</v>
      </c>
      <c r="B72" s="1">
        <v>101</v>
      </c>
      <c r="C72" s="3">
        <v>38282</v>
      </c>
      <c r="D72" s="1" t="s">
        <v>395</v>
      </c>
      <c r="E72" s="1" t="s">
        <v>495</v>
      </c>
      <c r="F72" s="22" t="s">
        <v>495</v>
      </c>
      <c r="G72" s="1">
        <v>8</v>
      </c>
      <c r="H72" s="1" t="s">
        <v>536</v>
      </c>
      <c r="I72" s="25">
        <v>0.77</v>
      </c>
      <c r="J72" s="25">
        <v>5.0898899999999997E-2</v>
      </c>
      <c r="K72" s="7" t="s">
        <v>401</v>
      </c>
      <c r="L72" s="7">
        <v>1.1399999999999999</v>
      </c>
      <c r="M72" s="1">
        <f t="shared" si="24"/>
        <v>0.87779999999999991</v>
      </c>
      <c r="N72" s="1">
        <f t="shared" si="25"/>
        <v>5.8024745999999988E-2</v>
      </c>
      <c r="O72" s="1">
        <f t="shared" si="23"/>
        <v>15.128028307095047</v>
      </c>
      <c r="R72" s="38"/>
      <c r="S72" s="38"/>
      <c r="T72" s="35" t="s">
        <v>31</v>
      </c>
      <c r="U72" s="40"/>
      <c r="V72" s="40"/>
      <c r="W72" s="37">
        <v>14.827190178259828</v>
      </c>
      <c r="Y72" s="38"/>
      <c r="Z72" s="38"/>
      <c r="AA72" s="35" t="s">
        <v>330</v>
      </c>
      <c r="AB72" s="40"/>
      <c r="AC72" s="40"/>
      <c r="AD72" s="37">
        <v>6</v>
      </c>
      <c r="AF72" s="38"/>
      <c r="AG72" s="38"/>
      <c r="AH72" s="35" t="s">
        <v>460</v>
      </c>
      <c r="AI72" s="40"/>
      <c r="AJ72" s="40"/>
      <c r="AK72" s="37">
        <v>1.3519948395941841</v>
      </c>
    </row>
    <row r="73" spans="1:47">
      <c r="A73" s="1">
        <v>2</v>
      </c>
      <c r="B73" s="1">
        <v>101</v>
      </c>
      <c r="C73" s="3">
        <v>38282</v>
      </c>
      <c r="D73" s="1" t="s">
        <v>395</v>
      </c>
      <c r="E73" s="1" t="s">
        <v>495</v>
      </c>
      <c r="F73" s="22" t="s">
        <v>495</v>
      </c>
      <c r="G73" s="1">
        <v>9</v>
      </c>
      <c r="H73" s="1" t="s">
        <v>536</v>
      </c>
      <c r="I73" s="25">
        <v>0.88</v>
      </c>
      <c r="J73" s="25">
        <v>6.330885E-2</v>
      </c>
      <c r="K73" s="7" t="s">
        <v>401</v>
      </c>
      <c r="L73" s="7">
        <v>1.04</v>
      </c>
      <c r="M73" s="1">
        <f t="shared" si="24"/>
        <v>0.91520000000000001</v>
      </c>
      <c r="N73" s="1">
        <f t="shared" si="25"/>
        <v>6.5841204E-2</v>
      </c>
      <c r="O73" s="1">
        <f t="shared" si="23"/>
        <v>13.900110332125761</v>
      </c>
      <c r="R73" s="38"/>
      <c r="S73" s="38"/>
      <c r="T73" s="35" t="s">
        <v>229</v>
      </c>
      <c r="U73" s="35" t="s">
        <v>452</v>
      </c>
      <c r="V73" s="35" t="s">
        <v>339</v>
      </c>
      <c r="W73" s="37">
        <v>1.4066666666666665</v>
      </c>
      <c r="Y73" s="38"/>
      <c r="Z73" s="38"/>
      <c r="AA73" s="35" t="s">
        <v>229</v>
      </c>
      <c r="AB73" s="35" t="s">
        <v>452</v>
      </c>
      <c r="AC73" s="35" t="s">
        <v>451</v>
      </c>
      <c r="AD73" s="37">
        <v>3</v>
      </c>
      <c r="AF73" s="38"/>
      <c r="AG73" s="38"/>
      <c r="AH73" s="35" t="s">
        <v>229</v>
      </c>
      <c r="AI73" s="35" t="s">
        <v>452</v>
      </c>
      <c r="AJ73" s="35" t="s">
        <v>40</v>
      </c>
      <c r="AK73" s="37">
        <v>0.20599352740640606</v>
      </c>
      <c r="AM73" s="1">
        <v>2</v>
      </c>
      <c r="AN73" s="1">
        <v>64</v>
      </c>
      <c r="AO73" s="1" t="s">
        <v>457</v>
      </c>
      <c r="AP73" s="1" t="s">
        <v>96</v>
      </c>
      <c r="AQ73" s="1" t="s">
        <v>98</v>
      </c>
      <c r="AR73" s="1">
        <f>W73</f>
        <v>1.4066666666666665</v>
      </c>
      <c r="AS73" s="1">
        <f>AD73</f>
        <v>3</v>
      </c>
      <c r="AT73" s="1">
        <f>AK73</f>
        <v>0.20599352740640606</v>
      </c>
      <c r="AU73" s="1">
        <f>AT73/SQRT(AS73)</f>
        <v>0.11893041849940909</v>
      </c>
    </row>
    <row r="74" spans="1:47">
      <c r="A74" s="1">
        <v>2</v>
      </c>
      <c r="B74" s="1">
        <v>101</v>
      </c>
      <c r="C74" s="3">
        <v>38282</v>
      </c>
      <c r="D74" s="1" t="s">
        <v>400</v>
      </c>
      <c r="E74" s="1" t="s">
        <v>495</v>
      </c>
      <c r="F74" s="22" t="s">
        <v>495</v>
      </c>
      <c r="G74" s="1">
        <v>7</v>
      </c>
      <c r="H74" s="1" t="s">
        <v>536</v>
      </c>
      <c r="I74" s="25">
        <v>0.74</v>
      </c>
      <c r="J74" s="25">
        <v>5.4863999999999996E-2</v>
      </c>
      <c r="K74" s="7" t="s">
        <v>401</v>
      </c>
      <c r="L74" s="7">
        <v>1.49</v>
      </c>
      <c r="M74" s="1">
        <f t="shared" si="24"/>
        <v>1.1026</v>
      </c>
      <c r="N74" s="1">
        <f t="shared" si="25"/>
        <v>8.1747359999999991E-2</v>
      </c>
      <c r="O74" s="1">
        <f t="shared" si="23"/>
        <v>13.487897346165063</v>
      </c>
      <c r="R74" s="38"/>
      <c r="S74" s="38"/>
      <c r="T74" s="38"/>
      <c r="U74" s="38"/>
      <c r="V74" s="36" t="s">
        <v>349</v>
      </c>
      <c r="W74" s="39">
        <v>0.1035426</v>
      </c>
      <c r="Y74" s="38"/>
      <c r="Z74" s="38"/>
      <c r="AA74" s="38"/>
      <c r="AB74" s="38"/>
      <c r="AC74" s="36" t="s">
        <v>453</v>
      </c>
      <c r="AD74" s="39">
        <v>3</v>
      </c>
      <c r="AF74" s="38"/>
      <c r="AG74" s="38"/>
      <c r="AH74" s="38"/>
      <c r="AI74" s="38"/>
      <c r="AJ74" s="36" t="s">
        <v>240</v>
      </c>
      <c r="AK74" s="39">
        <v>6.3565770413407238E-3</v>
      </c>
      <c r="AM74" s="1">
        <v>2</v>
      </c>
      <c r="AN74" s="1">
        <v>64</v>
      </c>
      <c r="AO74" s="1" t="s">
        <v>457</v>
      </c>
      <c r="AP74" s="1" t="s">
        <v>96</v>
      </c>
      <c r="AQ74" s="1" t="s">
        <v>152</v>
      </c>
      <c r="AR74" s="1">
        <f t="shared" ref="AR74:AR82" si="26">W74</f>
        <v>0.1035426</v>
      </c>
      <c r="AS74" s="1">
        <f t="shared" ref="AS74:AS82" si="27">AD74</f>
        <v>3</v>
      </c>
      <c r="AT74" s="1">
        <f t="shared" ref="AT74:AT82" si="28">AK74</f>
        <v>6.3565770413407238E-3</v>
      </c>
      <c r="AU74" s="1">
        <f t="shared" ref="AU74:AU82" si="29">AT74/SQRT(AS74)</f>
        <v>3.6699714659426618E-3</v>
      </c>
    </row>
    <row r="75" spans="1:47">
      <c r="A75" s="1">
        <v>2</v>
      </c>
      <c r="B75" s="1">
        <v>101</v>
      </c>
      <c r="C75" s="3">
        <v>38282</v>
      </c>
      <c r="D75" s="1" t="s">
        <v>400</v>
      </c>
      <c r="E75" s="1" t="s">
        <v>495</v>
      </c>
      <c r="F75" s="22" t="s">
        <v>495</v>
      </c>
      <c r="G75" s="1">
        <v>8</v>
      </c>
      <c r="H75" s="1" t="s">
        <v>536</v>
      </c>
      <c r="I75" s="25">
        <v>0.86</v>
      </c>
      <c r="J75" s="25">
        <v>5.2449999999999997E-2</v>
      </c>
      <c r="K75" s="7" t="s">
        <v>401</v>
      </c>
      <c r="L75" s="7">
        <v>1.31</v>
      </c>
      <c r="M75" s="1">
        <f t="shared" si="24"/>
        <v>1.1266</v>
      </c>
      <c r="N75" s="1">
        <f t="shared" si="25"/>
        <v>6.8709499999999993E-2</v>
      </c>
      <c r="O75" s="1">
        <f t="shared" si="23"/>
        <v>16.396568160152526</v>
      </c>
      <c r="R75" s="38"/>
      <c r="S75" s="38"/>
      <c r="T75" s="38"/>
      <c r="U75" s="38"/>
      <c r="V75" s="36" t="s">
        <v>557</v>
      </c>
      <c r="W75" s="39">
        <v>0.57140333333333337</v>
      </c>
      <c r="Y75" s="38"/>
      <c r="Z75" s="38"/>
      <c r="AA75" s="38"/>
      <c r="AB75" s="38"/>
      <c r="AC75" s="36" t="s">
        <v>120</v>
      </c>
      <c r="AD75" s="39">
        <v>3</v>
      </c>
      <c r="AF75" s="38"/>
      <c r="AG75" s="38"/>
      <c r="AH75" s="38"/>
      <c r="AI75" s="38"/>
      <c r="AJ75" s="36" t="s">
        <v>250</v>
      </c>
      <c r="AK75" s="39">
        <v>3.722880649891154E-2</v>
      </c>
      <c r="AM75" s="1">
        <v>2</v>
      </c>
      <c r="AN75" s="1">
        <v>64</v>
      </c>
      <c r="AO75" s="1" t="s">
        <v>457</v>
      </c>
      <c r="AP75" s="1" t="s">
        <v>96</v>
      </c>
      <c r="AQ75" s="1" t="s">
        <v>153</v>
      </c>
      <c r="AR75" s="1">
        <f t="shared" si="26"/>
        <v>0.57140333333333337</v>
      </c>
      <c r="AS75" s="1">
        <f t="shared" si="27"/>
        <v>3</v>
      </c>
      <c r="AT75" s="1">
        <f t="shared" si="28"/>
        <v>3.722880649891154E-2</v>
      </c>
      <c r="AU75" s="1">
        <f t="shared" si="29"/>
        <v>2.1494061453755067E-2</v>
      </c>
    </row>
    <row r="76" spans="1:47">
      <c r="A76" s="1">
        <v>2</v>
      </c>
      <c r="B76" s="1">
        <v>101</v>
      </c>
      <c r="C76" s="3">
        <v>38282</v>
      </c>
      <c r="D76" s="1" t="s">
        <v>400</v>
      </c>
      <c r="E76" s="1" t="s">
        <v>495</v>
      </c>
      <c r="F76" s="22" t="s">
        <v>495</v>
      </c>
      <c r="G76" s="1">
        <v>9</v>
      </c>
      <c r="H76" s="1" t="s">
        <v>536</v>
      </c>
      <c r="I76" s="25">
        <v>0.89</v>
      </c>
      <c r="J76" s="25">
        <v>5.1504000000000001E-2</v>
      </c>
      <c r="K76" s="7" t="s">
        <v>401</v>
      </c>
      <c r="L76" s="7">
        <v>1.1399999999999999</v>
      </c>
      <c r="M76" s="1">
        <f t="shared" si="24"/>
        <v>1.0145999999999999</v>
      </c>
      <c r="N76" s="1">
        <f t="shared" si="25"/>
        <v>5.8714559999999999E-2</v>
      </c>
      <c r="O76" s="1">
        <f t="shared" si="23"/>
        <v>17.280211245728488</v>
      </c>
      <c r="R76" s="38"/>
      <c r="S76" s="38"/>
      <c r="T76" s="38"/>
      <c r="U76" s="38"/>
      <c r="V76" s="36" t="s">
        <v>20</v>
      </c>
      <c r="W76" s="39">
        <v>4.271700925E-2</v>
      </c>
      <c r="Y76" s="38"/>
      <c r="Z76" s="38"/>
      <c r="AA76" s="38"/>
      <c r="AB76" s="38"/>
      <c r="AC76" s="36" t="s">
        <v>1</v>
      </c>
      <c r="AD76" s="39">
        <v>3</v>
      </c>
      <c r="AF76" s="38"/>
      <c r="AG76" s="38"/>
      <c r="AH76" s="38"/>
      <c r="AI76" s="38"/>
      <c r="AJ76" s="36" t="s">
        <v>260</v>
      </c>
      <c r="AK76" s="39">
        <v>7.8936666447849343E-3</v>
      </c>
      <c r="AM76" s="1">
        <v>2</v>
      </c>
      <c r="AN76" s="1">
        <v>64</v>
      </c>
      <c r="AO76" s="1" t="s">
        <v>457</v>
      </c>
      <c r="AP76" s="1" t="s">
        <v>96</v>
      </c>
      <c r="AQ76" s="1" t="s">
        <v>154</v>
      </c>
      <c r="AR76" s="1">
        <f t="shared" si="26"/>
        <v>4.271700925E-2</v>
      </c>
      <c r="AS76" s="1">
        <f t="shared" si="27"/>
        <v>3</v>
      </c>
      <c r="AT76" s="1">
        <f t="shared" si="28"/>
        <v>7.8936666447849343E-3</v>
      </c>
      <c r="AU76" s="1">
        <f t="shared" si="29"/>
        <v>4.5574105622597522E-3</v>
      </c>
    </row>
    <row r="77" spans="1:47">
      <c r="A77" s="1">
        <v>2</v>
      </c>
      <c r="B77" s="1">
        <v>101</v>
      </c>
      <c r="C77" s="3">
        <v>38282</v>
      </c>
      <c r="D77" s="1" t="s">
        <v>385</v>
      </c>
      <c r="E77" s="1" t="s">
        <v>495</v>
      </c>
      <c r="F77" s="22" t="s">
        <v>495</v>
      </c>
      <c r="G77" s="1">
        <v>7</v>
      </c>
      <c r="H77" s="1" t="s">
        <v>536</v>
      </c>
      <c r="I77" s="25">
        <v>0.56000000000000005</v>
      </c>
      <c r="J77" s="25">
        <v>3.7706799999999999E-2</v>
      </c>
      <c r="K77" s="7" t="s">
        <v>401</v>
      </c>
      <c r="L77" s="7">
        <v>3.19</v>
      </c>
      <c r="M77" s="1">
        <f t="shared" si="24"/>
        <v>1.7864000000000002</v>
      </c>
      <c r="N77" s="1">
        <f t="shared" si="25"/>
        <v>0.120284692</v>
      </c>
      <c r="O77" s="1">
        <f t="shared" si="23"/>
        <v>14.851432632840762</v>
      </c>
      <c r="R77" s="38"/>
      <c r="S77" s="38"/>
      <c r="T77" s="38"/>
      <c r="U77" s="38"/>
      <c r="V77" s="36" t="s">
        <v>30</v>
      </c>
      <c r="W77" s="39">
        <v>13.56019030067929</v>
      </c>
      <c r="Y77" s="38"/>
      <c r="Z77" s="38"/>
      <c r="AA77" s="38"/>
      <c r="AB77" s="38"/>
      <c r="AC77" s="36" t="s">
        <v>329</v>
      </c>
      <c r="AD77" s="39">
        <v>3</v>
      </c>
      <c r="AF77" s="38"/>
      <c r="AG77" s="38"/>
      <c r="AH77" s="38"/>
      <c r="AI77" s="38"/>
      <c r="AJ77" s="36" t="s">
        <v>270</v>
      </c>
      <c r="AK77" s="39">
        <v>1.4963954754655384</v>
      </c>
      <c r="AM77" s="1">
        <v>2</v>
      </c>
      <c r="AN77" s="1">
        <v>64</v>
      </c>
      <c r="AO77" s="1" t="s">
        <v>457</v>
      </c>
      <c r="AP77" s="1" t="s">
        <v>96</v>
      </c>
      <c r="AQ77" s="1" t="s">
        <v>155</v>
      </c>
      <c r="AR77" s="1">
        <f t="shared" si="26"/>
        <v>13.56019030067929</v>
      </c>
      <c r="AS77" s="1">
        <f t="shared" si="27"/>
        <v>3</v>
      </c>
      <c r="AT77" s="1">
        <f t="shared" si="28"/>
        <v>1.4963954754655384</v>
      </c>
      <c r="AU77" s="1">
        <f t="shared" si="29"/>
        <v>0.86394433057416664</v>
      </c>
    </row>
    <row r="78" spans="1:47">
      <c r="A78" s="1">
        <v>2</v>
      </c>
      <c r="B78" s="1">
        <v>101</v>
      </c>
      <c r="C78" s="3">
        <v>38282</v>
      </c>
      <c r="D78" s="1" t="s">
        <v>385</v>
      </c>
      <c r="E78" s="1" t="s">
        <v>495</v>
      </c>
      <c r="F78" s="22" t="s">
        <v>495</v>
      </c>
      <c r="G78" s="1">
        <v>8</v>
      </c>
      <c r="H78" s="1" t="s">
        <v>536</v>
      </c>
      <c r="I78" s="25">
        <v>0.73</v>
      </c>
      <c r="J78" s="25">
        <v>4.0431749999999995E-2</v>
      </c>
      <c r="K78" s="7" t="s">
        <v>401</v>
      </c>
      <c r="L78" s="7">
        <v>1.4</v>
      </c>
      <c r="M78" s="1">
        <f t="shared" si="24"/>
        <v>1.022</v>
      </c>
      <c r="N78" s="1">
        <f t="shared" si="25"/>
        <v>5.6604449999999987E-2</v>
      </c>
      <c r="O78" s="1">
        <f t="shared" si="23"/>
        <v>18.055117574678317</v>
      </c>
      <c r="R78" s="38"/>
      <c r="S78" s="38"/>
      <c r="T78" s="38"/>
      <c r="U78" s="35" t="s">
        <v>83</v>
      </c>
      <c r="V78" s="35" t="s">
        <v>339</v>
      </c>
      <c r="W78" s="37">
        <v>1.1666666666666667</v>
      </c>
      <c r="Y78" s="38"/>
      <c r="Z78" s="38"/>
      <c r="AA78" s="38"/>
      <c r="AB78" s="35" t="s">
        <v>83</v>
      </c>
      <c r="AC78" s="35" t="s">
        <v>451</v>
      </c>
      <c r="AD78" s="37">
        <v>3</v>
      </c>
      <c r="AF78" s="38"/>
      <c r="AG78" s="38"/>
      <c r="AH78" s="38"/>
      <c r="AI78" s="35" t="s">
        <v>83</v>
      </c>
      <c r="AJ78" s="35" t="s">
        <v>40</v>
      </c>
      <c r="AK78" s="37">
        <v>0.27392213005402338</v>
      </c>
      <c r="AM78" s="1">
        <v>2</v>
      </c>
      <c r="AN78" s="1">
        <v>64</v>
      </c>
      <c r="AO78" s="1" t="s">
        <v>457</v>
      </c>
      <c r="AP78" s="1" t="s">
        <v>633</v>
      </c>
      <c r="AQ78" s="1" t="s">
        <v>98</v>
      </c>
      <c r="AR78" s="1">
        <f t="shared" si="26"/>
        <v>1.1666666666666667</v>
      </c>
      <c r="AS78" s="1">
        <f t="shared" si="27"/>
        <v>3</v>
      </c>
      <c r="AT78" s="1">
        <f t="shared" si="28"/>
        <v>0.27392213005402338</v>
      </c>
      <c r="AU78" s="1">
        <f t="shared" si="29"/>
        <v>0.1581490155236861</v>
      </c>
    </row>
    <row r="79" spans="1:47">
      <c r="A79" s="1">
        <v>2</v>
      </c>
      <c r="B79" s="1">
        <v>101</v>
      </c>
      <c r="C79" s="3">
        <v>38282</v>
      </c>
      <c r="D79" s="1" t="s">
        <v>385</v>
      </c>
      <c r="E79" s="1" t="s">
        <v>495</v>
      </c>
      <c r="F79" s="22" t="s">
        <v>495</v>
      </c>
      <c r="G79" s="1">
        <v>9</v>
      </c>
      <c r="H79" s="1" t="s">
        <v>536</v>
      </c>
      <c r="I79" s="25">
        <v>0.64</v>
      </c>
      <c r="J79" s="25">
        <v>3.6703199999999998E-2</v>
      </c>
      <c r="K79" s="7" t="s">
        <v>401</v>
      </c>
      <c r="L79" s="7">
        <v>2.46</v>
      </c>
      <c r="M79" s="1">
        <f t="shared" si="24"/>
        <v>1.5744</v>
      </c>
      <c r="N79" s="1">
        <f t="shared" si="25"/>
        <v>9.0289871999999993E-2</v>
      </c>
      <c r="O79" s="1">
        <f t="shared" si="23"/>
        <v>17.437171690751761</v>
      </c>
      <c r="R79" s="38"/>
      <c r="S79" s="38"/>
      <c r="T79" s="38"/>
      <c r="U79" s="38"/>
      <c r="V79" s="36" t="s">
        <v>349</v>
      </c>
      <c r="W79" s="39">
        <v>9.6558083333333336E-2</v>
      </c>
      <c r="Y79" s="38"/>
      <c r="Z79" s="38"/>
      <c r="AA79" s="38"/>
      <c r="AB79" s="38"/>
      <c r="AC79" s="36" t="s">
        <v>453</v>
      </c>
      <c r="AD79" s="39">
        <v>3</v>
      </c>
      <c r="AF79" s="38"/>
      <c r="AG79" s="38"/>
      <c r="AH79" s="38"/>
      <c r="AI79" s="38"/>
      <c r="AJ79" s="36" t="s">
        <v>240</v>
      </c>
      <c r="AK79" s="39">
        <v>1.2166024793696216E-2</v>
      </c>
      <c r="AM79" s="1">
        <v>2</v>
      </c>
      <c r="AN79" s="1">
        <v>64</v>
      </c>
      <c r="AO79" s="1" t="s">
        <v>457</v>
      </c>
      <c r="AP79" s="1" t="s">
        <v>633</v>
      </c>
      <c r="AQ79" s="1" t="s">
        <v>152</v>
      </c>
      <c r="AR79" s="1">
        <f t="shared" si="26"/>
        <v>9.6558083333333336E-2</v>
      </c>
      <c r="AS79" s="1">
        <f t="shared" si="27"/>
        <v>3</v>
      </c>
      <c r="AT79" s="1">
        <f t="shared" si="28"/>
        <v>1.2166024793696216E-2</v>
      </c>
      <c r="AU79" s="1">
        <f t="shared" si="29"/>
        <v>7.024057689608172E-3</v>
      </c>
    </row>
    <row r="80" spans="1:47">
      <c r="A80" s="1">
        <v>2</v>
      </c>
      <c r="B80" s="1">
        <v>101</v>
      </c>
      <c r="C80" s="3">
        <v>38282</v>
      </c>
      <c r="D80" s="5" t="s">
        <v>382</v>
      </c>
      <c r="E80" s="1" t="s">
        <v>495</v>
      </c>
      <c r="F80" s="22" t="s">
        <v>495</v>
      </c>
      <c r="G80" s="1">
        <v>7</v>
      </c>
      <c r="H80" s="1" t="s">
        <v>536</v>
      </c>
      <c r="I80" s="25">
        <v>1.01</v>
      </c>
      <c r="J80" s="25">
        <v>8.1357399999999996E-2</v>
      </c>
      <c r="K80" s="7" t="s">
        <v>401</v>
      </c>
      <c r="L80" s="7">
        <v>1.42</v>
      </c>
      <c r="M80" s="1">
        <f t="shared" si="24"/>
        <v>1.4341999999999999</v>
      </c>
      <c r="N80" s="1">
        <f t="shared" si="25"/>
        <v>0.11552750799999999</v>
      </c>
      <c r="O80" s="1">
        <f t="shared" si="23"/>
        <v>12.414359357599924</v>
      </c>
      <c r="R80" s="38"/>
      <c r="S80" s="38"/>
      <c r="T80" s="38"/>
      <c r="U80" s="38"/>
      <c r="V80" s="36" t="s">
        <v>557</v>
      </c>
      <c r="W80" s="39">
        <v>1.8777333333333335</v>
      </c>
      <c r="Y80" s="38"/>
      <c r="Z80" s="38"/>
      <c r="AA80" s="38"/>
      <c r="AB80" s="38"/>
      <c r="AC80" s="36" t="s">
        <v>120</v>
      </c>
      <c r="AD80" s="39">
        <v>3</v>
      </c>
      <c r="AF80" s="38"/>
      <c r="AG80" s="38"/>
      <c r="AH80" s="38"/>
      <c r="AI80" s="38"/>
      <c r="AJ80" s="36" t="s">
        <v>250</v>
      </c>
      <c r="AK80" s="39">
        <v>0.39029166444254532</v>
      </c>
      <c r="AM80" s="1">
        <v>2</v>
      </c>
      <c r="AN80" s="1">
        <v>64</v>
      </c>
      <c r="AO80" s="1" t="s">
        <v>457</v>
      </c>
      <c r="AP80" s="1" t="s">
        <v>633</v>
      </c>
      <c r="AQ80" s="1" t="s">
        <v>153</v>
      </c>
      <c r="AR80" s="1">
        <f t="shared" si="26"/>
        <v>1.8777333333333335</v>
      </c>
      <c r="AS80" s="1">
        <f t="shared" si="27"/>
        <v>3</v>
      </c>
      <c r="AT80" s="1">
        <f t="shared" si="28"/>
        <v>0.39029166444254532</v>
      </c>
      <c r="AU80" s="1">
        <f t="shared" si="29"/>
        <v>0.22533499752837063</v>
      </c>
    </row>
    <row r="81" spans="1:47">
      <c r="A81" s="1">
        <v>2</v>
      </c>
      <c r="B81" s="1">
        <v>101</v>
      </c>
      <c r="C81" s="3">
        <v>38282</v>
      </c>
      <c r="D81" s="5" t="s">
        <v>382</v>
      </c>
      <c r="E81" s="1" t="s">
        <v>495</v>
      </c>
      <c r="F81" s="22" t="s">
        <v>495</v>
      </c>
      <c r="G81" s="1">
        <v>8</v>
      </c>
      <c r="H81" s="1" t="s">
        <v>536</v>
      </c>
      <c r="I81" s="25">
        <v>0.81</v>
      </c>
      <c r="J81" s="25">
        <v>6.1111499999999999E-2</v>
      </c>
      <c r="K81" s="7" t="s">
        <v>401</v>
      </c>
      <c r="L81" s="7">
        <v>1.79</v>
      </c>
      <c r="M81" s="1">
        <f t="shared" si="24"/>
        <v>1.4499000000000002</v>
      </c>
      <c r="N81" s="1">
        <f t="shared" si="25"/>
        <v>0.109389585</v>
      </c>
      <c r="O81" s="1">
        <f t="shared" si="23"/>
        <v>13.254461107974768</v>
      </c>
      <c r="R81" s="38"/>
      <c r="S81" s="38"/>
      <c r="T81" s="38"/>
      <c r="U81" s="38"/>
      <c r="V81" s="36" t="s">
        <v>20</v>
      </c>
      <c r="W81" s="39">
        <v>0.15667078233333334</v>
      </c>
      <c r="Y81" s="38"/>
      <c r="Z81" s="38"/>
      <c r="AA81" s="38"/>
      <c r="AB81" s="38"/>
      <c r="AC81" s="36" t="s">
        <v>1</v>
      </c>
      <c r="AD81" s="39">
        <v>3</v>
      </c>
      <c r="AF81" s="38"/>
      <c r="AG81" s="38"/>
      <c r="AH81" s="38"/>
      <c r="AI81" s="38"/>
      <c r="AJ81" s="36" t="s">
        <v>260</v>
      </c>
      <c r="AK81" s="39">
        <v>2.6774911411451656E-2</v>
      </c>
      <c r="AM81" s="1">
        <v>2</v>
      </c>
      <c r="AN81" s="1">
        <v>64</v>
      </c>
      <c r="AO81" s="1" t="s">
        <v>457</v>
      </c>
      <c r="AP81" s="1" t="s">
        <v>633</v>
      </c>
      <c r="AQ81" s="1" t="s">
        <v>154</v>
      </c>
      <c r="AR81" s="1">
        <f t="shared" si="26"/>
        <v>0.15667078233333334</v>
      </c>
      <c r="AS81" s="1">
        <f t="shared" si="27"/>
        <v>3</v>
      </c>
      <c r="AT81" s="1">
        <f t="shared" si="28"/>
        <v>2.6774911411451656E-2</v>
      </c>
      <c r="AU81" s="1">
        <f t="shared" si="29"/>
        <v>1.5458502310929998E-2</v>
      </c>
    </row>
    <row r="82" spans="1:47">
      <c r="A82" s="1">
        <v>2</v>
      </c>
      <c r="B82" s="1">
        <v>101</v>
      </c>
      <c r="C82" s="3">
        <v>38282</v>
      </c>
      <c r="D82" s="5" t="s">
        <v>382</v>
      </c>
      <c r="E82" s="1" t="s">
        <v>495</v>
      </c>
      <c r="F82" s="22" t="s">
        <v>495</v>
      </c>
      <c r="G82" s="1">
        <v>9</v>
      </c>
      <c r="H82" s="1" t="s">
        <v>536</v>
      </c>
      <c r="I82" s="25">
        <v>1.1299999999999999</v>
      </c>
      <c r="J82" s="25">
        <v>8.9004600000000003E-2</v>
      </c>
      <c r="K82" s="7" t="s">
        <v>401</v>
      </c>
      <c r="L82" s="7">
        <v>1.08</v>
      </c>
      <c r="M82" s="1">
        <f t="shared" si="24"/>
        <v>1.2203999999999999</v>
      </c>
      <c r="N82" s="1">
        <f t="shared" si="25"/>
        <v>9.6124968000000005E-2</v>
      </c>
      <c r="O82" s="1">
        <f t="shared" si="23"/>
        <v>12.695973017124956</v>
      </c>
      <c r="R82" s="38"/>
      <c r="S82" s="38"/>
      <c r="T82" s="38"/>
      <c r="U82" s="38"/>
      <c r="V82" s="36" t="s">
        <v>30</v>
      </c>
      <c r="W82" s="39">
        <v>11.974682840023405</v>
      </c>
      <c r="Y82" s="38"/>
      <c r="Z82" s="38"/>
      <c r="AA82" s="38"/>
      <c r="AB82" s="38"/>
      <c r="AC82" s="36" t="s">
        <v>329</v>
      </c>
      <c r="AD82" s="39">
        <v>3</v>
      </c>
      <c r="AF82" s="38"/>
      <c r="AG82" s="38"/>
      <c r="AH82" s="38"/>
      <c r="AI82" s="38"/>
      <c r="AJ82" s="36" t="s">
        <v>270</v>
      </c>
      <c r="AK82" s="39">
        <v>1.497300797214947</v>
      </c>
      <c r="AM82" s="1">
        <v>2</v>
      </c>
      <c r="AN82" s="1">
        <v>64</v>
      </c>
      <c r="AO82" s="1" t="s">
        <v>457</v>
      </c>
      <c r="AP82" s="1" t="s">
        <v>633</v>
      </c>
      <c r="AQ82" s="1" t="s">
        <v>155</v>
      </c>
      <c r="AR82" s="1">
        <f t="shared" si="26"/>
        <v>11.974682840023405</v>
      </c>
      <c r="AS82" s="1">
        <f t="shared" si="27"/>
        <v>3</v>
      </c>
      <c r="AT82" s="1">
        <f t="shared" si="28"/>
        <v>1.497300797214947</v>
      </c>
      <c r="AU82" s="1">
        <f t="shared" si="29"/>
        <v>0.86446701832989092</v>
      </c>
    </row>
    <row r="83" spans="1:47">
      <c r="A83" s="1">
        <v>2</v>
      </c>
      <c r="B83" s="1">
        <v>101</v>
      </c>
      <c r="C83" s="3">
        <v>38282</v>
      </c>
      <c r="D83" s="1" t="s">
        <v>380</v>
      </c>
      <c r="E83" s="1" t="s">
        <v>495</v>
      </c>
      <c r="F83" s="22" t="s">
        <v>495</v>
      </c>
      <c r="G83" s="1">
        <v>7</v>
      </c>
      <c r="H83" s="1" t="s">
        <v>385</v>
      </c>
      <c r="I83" s="25">
        <v>0.61</v>
      </c>
      <c r="J83" s="25">
        <v>6.7896499999999999E-2</v>
      </c>
      <c r="K83" s="7">
        <v>5.09</v>
      </c>
      <c r="L83" s="7" t="s">
        <v>401</v>
      </c>
      <c r="M83" s="1">
        <f>I83*K83</f>
        <v>3.1048999999999998</v>
      </c>
      <c r="N83" s="1">
        <f>J83*K83</f>
        <v>0.34559318499999997</v>
      </c>
      <c r="O83" s="1">
        <f t="shared" si="23"/>
        <v>8.9842628117796934</v>
      </c>
      <c r="R83" s="38"/>
      <c r="S83" s="38"/>
      <c r="T83" s="35" t="s">
        <v>341</v>
      </c>
      <c r="U83" s="40"/>
      <c r="V83" s="40"/>
      <c r="W83" s="37">
        <v>1.2866666666666666</v>
      </c>
      <c r="Y83" s="38"/>
      <c r="Z83" s="38"/>
      <c r="AA83" s="35" t="s">
        <v>104</v>
      </c>
      <c r="AB83" s="40"/>
      <c r="AC83" s="40"/>
      <c r="AD83" s="37">
        <v>6</v>
      </c>
      <c r="AF83" s="38"/>
      <c r="AG83" s="38"/>
      <c r="AH83" s="35" t="s">
        <v>42</v>
      </c>
      <c r="AI83" s="40"/>
      <c r="AJ83" s="40"/>
      <c r="AK83" s="37">
        <v>0.25350871122442065</v>
      </c>
    </row>
    <row r="84" spans="1:47">
      <c r="A84" s="1">
        <v>2</v>
      </c>
      <c r="B84" s="1">
        <v>101</v>
      </c>
      <c r="C84" s="3">
        <v>38282</v>
      </c>
      <c r="D84" s="1" t="s">
        <v>380</v>
      </c>
      <c r="E84" s="1" t="s">
        <v>495</v>
      </c>
      <c r="F84" s="22" t="s">
        <v>495</v>
      </c>
      <c r="G84" s="1">
        <v>8</v>
      </c>
      <c r="H84" s="1" t="s">
        <v>385</v>
      </c>
      <c r="I84" s="25">
        <v>0.57999999999999996</v>
      </c>
      <c r="J84" s="25">
        <v>6.3815399999999994E-2</v>
      </c>
      <c r="K84" s="7">
        <v>4.9400000000000004</v>
      </c>
      <c r="L84" s="7" t="s">
        <v>401</v>
      </c>
      <c r="M84" s="1">
        <f t="shared" ref="M84:M97" si="30">I84*K84</f>
        <v>2.8652000000000002</v>
      </c>
      <c r="N84" s="1">
        <f t="shared" ref="N84:N97" si="31">J84*K84</f>
        <v>0.31524807599999999</v>
      </c>
      <c r="O84" s="1">
        <f t="shared" si="23"/>
        <v>9.0887152630869661</v>
      </c>
      <c r="R84" s="38"/>
      <c r="S84" s="38"/>
      <c r="T84" s="35" t="s">
        <v>351</v>
      </c>
      <c r="U84" s="40"/>
      <c r="V84" s="40"/>
      <c r="W84" s="37">
        <v>0.10005034166666667</v>
      </c>
      <c r="Y84" s="38"/>
      <c r="Z84" s="38"/>
      <c r="AA84" s="35" t="s">
        <v>105</v>
      </c>
      <c r="AB84" s="40"/>
      <c r="AC84" s="40"/>
      <c r="AD84" s="37">
        <v>6</v>
      </c>
      <c r="AF84" s="38"/>
      <c r="AG84" s="38"/>
      <c r="AH84" s="35" t="s">
        <v>242</v>
      </c>
      <c r="AI84" s="40"/>
      <c r="AJ84" s="40"/>
      <c r="AK84" s="37">
        <v>9.4869560084051945E-3</v>
      </c>
    </row>
    <row r="85" spans="1:47">
      <c r="A85" s="1">
        <v>2</v>
      </c>
      <c r="B85" s="1">
        <v>101</v>
      </c>
      <c r="C85" s="3">
        <v>38282</v>
      </c>
      <c r="D85" s="1" t="s">
        <v>380</v>
      </c>
      <c r="E85" s="1" t="s">
        <v>495</v>
      </c>
      <c r="F85" s="22" t="s">
        <v>495</v>
      </c>
      <c r="G85" s="1">
        <v>9</v>
      </c>
      <c r="H85" s="1" t="s">
        <v>385</v>
      </c>
      <c r="I85" s="25">
        <v>0.5</v>
      </c>
      <c r="J85" s="25">
        <v>5.4912200000000001E-2</v>
      </c>
      <c r="K85" s="7">
        <v>4.93</v>
      </c>
      <c r="L85" s="7" t="s">
        <v>401</v>
      </c>
      <c r="M85" s="1">
        <f t="shared" si="30"/>
        <v>2.4649999999999999</v>
      </c>
      <c r="N85" s="1">
        <f t="shared" si="31"/>
        <v>0.27071714599999996</v>
      </c>
      <c r="O85" s="1">
        <f t="shared" si="23"/>
        <v>9.105444691707854</v>
      </c>
      <c r="R85" s="38"/>
      <c r="S85" s="38"/>
      <c r="T85" s="35" t="s">
        <v>414</v>
      </c>
      <c r="U85" s="40"/>
      <c r="V85" s="40"/>
      <c r="W85" s="37">
        <v>1.2245683333333333</v>
      </c>
      <c r="Y85" s="38"/>
      <c r="Z85" s="38"/>
      <c r="AA85" s="35" t="s">
        <v>122</v>
      </c>
      <c r="AB85" s="40"/>
      <c r="AC85" s="40"/>
      <c r="AD85" s="37">
        <v>6</v>
      </c>
      <c r="AF85" s="38"/>
      <c r="AG85" s="38"/>
      <c r="AH85" s="35" t="s">
        <v>252</v>
      </c>
      <c r="AI85" s="40"/>
      <c r="AJ85" s="40"/>
      <c r="AK85" s="37">
        <v>0.75725481023012764</v>
      </c>
    </row>
    <row r="86" spans="1:47">
      <c r="A86" s="1">
        <v>2</v>
      </c>
      <c r="B86" s="1">
        <v>101</v>
      </c>
      <c r="C86" s="3">
        <v>38282</v>
      </c>
      <c r="D86" s="1" t="s">
        <v>395</v>
      </c>
      <c r="E86" s="1" t="s">
        <v>495</v>
      </c>
      <c r="F86" s="22" t="s">
        <v>495</v>
      </c>
      <c r="G86" s="1">
        <v>7</v>
      </c>
      <c r="H86" s="1" t="s">
        <v>385</v>
      </c>
      <c r="I86" s="25">
        <v>0.59</v>
      </c>
      <c r="J86" s="25">
        <v>6.0499999999999998E-2</v>
      </c>
      <c r="K86" s="7">
        <v>5.2</v>
      </c>
      <c r="L86" s="7" t="s">
        <v>401</v>
      </c>
      <c r="M86" s="1">
        <f t="shared" si="30"/>
        <v>3.0680000000000001</v>
      </c>
      <c r="N86" s="1">
        <f t="shared" si="31"/>
        <v>0.31459999999999999</v>
      </c>
      <c r="O86" s="1">
        <f t="shared" si="23"/>
        <v>9.7520661157024797</v>
      </c>
      <c r="R86" s="38"/>
      <c r="S86" s="38"/>
      <c r="T86" s="35" t="s">
        <v>22</v>
      </c>
      <c r="U86" s="40"/>
      <c r="V86" s="40"/>
      <c r="W86" s="37">
        <v>9.9693895791666653E-2</v>
      </c>
      <c r="Y86" s="38"/>
      <c r="Z86" s="38"/>
      <c r="AA86" s="35" t="s">
        <v>321</v>
      </c>
      <c r="AB86" s="40"/>
      <c r="AC86" s="40"/>
      <c r="AD86" s="37">
        <v>6</v>
      </c>
      <c r="AF86" s="38"/>
      <c r="AG86" s="38"/>
      <c r="AH86" s="35" t="s">
        <v>262</v>
      </c>
      <c r="AI86" s="40"/>
      <c r="AJ86" s="40"/>
      <c r="AK86" s="37">
        <v>6.48638656083214E-2</v>
      </c>
    </row>
    <row r="87" spans="1:47">
      <c r="A87" s="1">
        <v>2</v>
      </c>
      <c r="B87" s="1">
        <v>101</v>
      </c>
      <c r="C87" s="3">
        <v>38282</v>
      </c>
      <c r="D87" s="1" t="s">
        <v>395</v>
      </c>
      <c r="E87" s="1" t="s">
        <v>495</v>
      </c>
      <c r="F87" s="22" t="s">
        <v>495</v>
      </c>
      <c r="G87" s="1">
        <v>8</v>
      </c>
      <c r="H87" s="1" t="s">
        <v>385</v>
      </c>
      <c r="I87" s="25">
        <v>0.46</v>
      </c>
      <c r="J87" s="25">
        <v>4.8350000000000004E-2</v>
      </c>
      <c r="K87" s="7">
        <v>4.91</v>
      </c>
      <c r="L87" s="7" t="s">
        <v>401</v>
      </c>
      <c r="M87" s="1">
        <f t="shared" si="30"/>
        <v>2.2586000000000004</v>
      </c>
      <c r="N87" s="1">
        <f t="shared" si="31"/>
        <v>0.23739850000000004</v>
      </c>
      <c r="O87" s="1">
        <f t="shared" si="23"/>
        <v>9.5139607032057913</v>
      </c>
      <c r="R87" s="38"/>
      <c r="S87" s="38"/>
      <c r="T87" s="35" t="s">
        <v>32</v>
      </c>
      <c r="U87" s="40"/>
      <c r="V87" s="40"/>
      <c r="W87" s="37">
        <v>12.767436570351348</v>
      </c>
      <c r="Y87" s="38"/>
      <c r="Z87" s="38"/>
      <c r="AA87" s="35" t="s">
        <v>331</v>
      </c>
      <c r="AB87" s="40"/>
      <c r="AC87" s="40"/>
      <c r="AD87" s="37">
        <v>6</v>
      </c>
      <c r="AF87" s="38"/>
      <c r="AG87" s="38"/>
      <c r="AH87" s="35" t="s">
        <v>634</v>
      </c>
      <c r="AI87" s="40"/>
      <c r="AJ87" s="40"/>
      <c r="AK87" s="37">
        <v>1.5958050666896488</v>
      </c>
    </row>
    <row r="88" spans="1:47">
      <c r="A88" s="1">
        <v>2</v>
      </c>
      <c r="B88" s="1">
        <v>101</v>
      </c>
      <c r="C88" s="3">
        <v>38282</v>
      </c>
      <c r="D88" s="1" t="s">
        <v>395</v>
      </c>
      <c r="E88" s="1" t="s">
        <v>495</v>
      </c>
      <c r="F88" s="22" t="s">
        <v>495</v>
      </c>
      <c r="G88" s="1">
        <v>9</v>
      </c>
      <c r="H88" s="1" t="s">
        <v>385</v>
      </c>
      <c r="I88" s="25">
        <v>0.47</v>
      </c>
      <c r="J88" s="25">
        <v>5.7749999999999996E-2</v>
      </c>
      <c r="K88" s="7">
        <v>4.6900000000000004</v>
      </c>
      <c r="L88" s="7" t="s">
        <v>401</v>
      </c>
      <c r="M88" s="1">
        <f t="shared" si="30"/>
        <v>2.2042999999999999</v>
      </c>
      <c r="N88" s="1">
        <f t="shared" si="31"/>
        <v>0.27084750000000002</v>
      </c>
      <c r="O88" s="1">
        <f t="shared" si="23"/>
        <v>8.1385281385281392</v>
      </c>
      <c r="R88" s="38"/>
      <c r="S88" s="38"/>
      <c r="T88" s="35" t="s">
        <v>82</v>
      </c>
      <c r="U88" s="35" t="s">
        <v>452</v>
      </c>
      <c r="V88" s="35" t="s">
        <v>339</v>
      </c>
      <c r="W88" s="37">
        <v>1.8333333333333333</v>
      </c>
      <c r="Y88" s="38"/>
      <c r="Z88" s="38"/>
      <c r="AA88" s="35" t="s">
        <v>82</v>
      </c>
      <c r="AB88" s="35" t="s">
        <v>452</v>
      </c>
      <c r="AC88" s="35" t="s">
        <v>451</v>
      </c>
      <c r="AD88" s="37">
        <v>3</v>
      </c>
      <c r="AF88" s="38"/>
      <c r="AG88" s="38"/>
      <c r="AH88" s="35" t="s">
        <v>82</v>
      </c>
      <c r="AI88" s="35" t="s">
        <v>452</v>
      </c>
      <c r="AJ88" s="35" t="s">
        <v>40</v>
      </c>
      <c r="AK88" s="37">
        <v>0.14294521094927623</v>
      </c>
      <c r="AM88" s="1">
        <v>2</v>
      </c>
      <c r="AN88" s="1">
        <v>64</v>
      </c>
      <c r="AO88" s="50" t="s">
        <v>443</v>
      </c>
      <c r="AP88" s="50" t="s">
        <v>452</v>
      </c>
      <c r="AQ88" s="50" t="s">
        <v>97</v>
      </c>
      <c r="AR88" s="1">
        <f>W88</f>
        <v>1.8333333333333333</v>
      </c>
      <c r="AS88" s="1">
        <f>AD88</f>
        <v>3</v>
      </c>
      <c r="AT88" s="1">
        <f>AK88</f>
        <v>0.14294521094927623</v>
      </c>
      <c r="AU88" s="1">
        <f>AT88/SQRT(AS88)</f>
        <v>8.2529456020932479E-2</v>
      </c>
    </row>
    <row r="89" spans="1:47">
      <c r="A89" s="1">
        <v>2</v>
      </c>
      <c r="B89" s="1">
        <v>101</v>
      </c>
      <c r="C89" s="3">
        <v>38282</v>
      </c>
      <c r="D89" s="1" t="s">
        <v>400</v>
      </c>
      <c r="E89" s="1" t="s">
        <v>495</v>
      </c>
      <c r="F89" s="22" t="s">
        <v>495</v>
      </c>
      <c r="G89" s="1">
        <v>7</v>
      </c>
      <c r="H89" s="1" t="s">
        <v>385</v>
      </c>
      <c r="I89" s="25">
        <v>0.47</v>
      </c>
      <c r="J89" s="25">
        <v>4.895E-2</v>
      </c>
      <c r="K89" s="7">
        <v>5.53</v>
      </c>
      <c r="L89" s="7" t="s">
        <v>401</v>
      </c>
      <c r="M89" s="1">
        <f t="shared" si="30"/>
        <v>2.5991</v>
      </c>
      <c r="N89" s="1">
        <f t="shared" si="31"/>
        <v>0.27069350000000003</v>
      </c>
      <c r="O89" s="1">
        <f t="shared" si="23"/>
        <v>9.6016343207354442</v>
      </c>
      <c r="R89" s="38"/>
      <c r="S89" s="38"/>
      <c r="T89" s="38"/>
      <c r="U89" s="38"/>
      <c r="V89" s="36" t="s">
        <v>349</v>
      </c>
      <c r="W89" s="39">
        <v>0.10939765</v>
      </c>
      <c r="Y89" s="38"/>
      <c r="Z89" s="38"/>
      <c r="AA89" s="38"/>
      <c r="AB89" s="38"/>
      <c r="AC89" s="36" t="s">
        <v>453</v>
      </c>
      <c r="AD89" s="39">
        <v>3</v>
      </c>
      <c r="AF89" s="38"/>
      <c r="AG89" s="38"/>
      <c r="AH89" s="38"/>
      <c r="AI89" s="38"/>
      <c r="AJ89" s="36" t="s">
        <v>240</v>
      </c>
      <c r="AK89" s="39">
        <v>1.7679589351919441E-2</v>
      </c>
      <c r="AM89" s="1">
        <v>2</v>
      </c>
      <c r="AN89" s="1">
        <v>64</v>
      </c>
      <c r="AO89" s="50" t="s">
        <v>443</v>
      </c>
      <c r="AP89" s="50" t="s">
        <v>452</v>
      </c>
      <c r="AQ89" s="50" t="s">
        <v>99</v>
      </c>
      <c r="AR89" s="1">
        <f t="shared" ref="AR89:AR97" si="32">W89</f>
        <v>0.10939765</v>
      </c>
      <c r="AS89" s="1">
        <f t="shared" ref="AS89:AS97" si="33">AD89</f>
        <v>3</v>
      </c>
      <c r="AT89" s="1">
        <f t="shared" ref="AT89:AT97" si="34">AK89</f>
        <v>1.7679589351919441E-2</v>
      </c>
      <c r="AU89" s="1">
        <f t="shared" ref="AU89:AU97" si="35">AT89/SQRT(AS89)</f>
        <v>1.0207315671492731E-2</v>
      </c>
    </row>
    <row r="90" spans="1:47">
      <c r="A90" s="1">
        <v>2</v>
      </c>
      <c r="B90" s="1">
        <v>101</v>
      </c>
      <c r="C90" s="3">
        <v>38282</v>
      </c>
      <c r="D90" s="1" t="s">
        <v>400</v>
      </c>
      <c r="E90" s="1" t="s">
        <v>495</v>
      </c>
      <c r="F90" s="22" t="s">
        <v>495</v>
      </c>
      <c r="G90" s="1">
        <v>8</v>
      </c>
      <c r="H90" s="1" t="s">
        <v>385</v>
      </c>
      <c r="I90" s="25">
        <v>0.55000000000000004</v>
      </c>
      <c r="J90" s="25">
        <v>5.3949999999999998E-2</v>
      </c>
      <c r="K90" s="7">
        <v>5.2</v>
      </c>
      <c r="L90" s="7" t="s">
        <v>401</v>
      </c>
      <c r="M90" s="1">
        <f t="shared" si="30"/>
        <v>2.8600000000000003</v>
      </c>
      <c r="N90" s="1">
        <f t="shared" si="31"/>
        <v>0.28054000000000001</v>
      </c>
      <c r="O90" s="1">
        <f t="shared" si="23"/>
        <v>10.194624652455978</v>
      </c>
      <c r="R90" s="38"/>
      <c r="S90" s="38"/>
      <c r="T90" s="38"/>
      <c r="U90" s="38"/>
      <c r="V90" s="36" t="s">
        <v>557</v>
      </c>
      <c r="W90" s="39">
        <v>0.47709333333333337</v>
      </c>
      <c r="Y90" s="38"/>
      <c r="Z90" s="38"/>
      <c r="AA90" s="38"/>
      <c r="AB90" s="38"/>
      <c r="AC90" s="36" t="s">
        <v>120</v>
      </c>
      <c r="AD90" s="39">
        <v>3</v>
      </c>
      <c r="AF90" s="38"/>
      <c r="AG90" s="38"/>
      <c r="AH90" s="38"/>
      <c r="AI90" s="38"/>
      <c r="AJ90" s="36" t="s">
        <v>250</v>
      </c>
      <c r="AK90" s="39">
        <v>0.24013145032113828</v>
      </c>
      <c r="AM90" s="1">
        <v>2</v>
      </c>
      <c r="AN90" s="1">
        <v>64</v>
      </c>
      <c r="AO90" s="50" t="s">
        <v>443</v>
      </c>
      <c r="AP90" s="50" t="s">
        <v>452</v>
      </c>
      <c r="AQ90" s="50" t="s">
        <v>100</v>
      </c>
      <c r="AR90" s="1">
        <f t="shared" si="32"/>
        <v>0.47709333333333337</v>
      </c>
      <c r="AS90" s="1">
        <f t="shared" si="33"/>
        <v>3</v>
      </c>
      <c r="AT90" s="1">
        <f t="shared" si="34"/>
        <v>0.24013145032113828</v>
      </c>
      <c r="AU90" s="1">
        <f t="shared" si="35"/>
        <v>0.13863995748380445</v>
      </c>
    </row>
    <row r="91" spans="1:47">
      <c r="A91" s="1">
        <v>2</v>
      </c>
      <c r="B91" s="1">
        <v>101</v>
      </c>
      <c r="C91" s="3">
        <v>38282</v>
      </c>
      <c r="D91" s="1" t="s">
        <v>400</v>
      </c>
      <c r="E91" s="1" t="s">
        <v>495</v>
      </c>
      <c r="F91" s="22" t="s">
        <v>495</v>
      </c>
      <c r="G91" s="1">
        <v>9</v>
      </c>
      <c r="H91" s="1" t="s">
        <v>385</v>
      </c>
      <c r="I91" s="25">
        <v>0.6</v>
      </c>
      <c r="J91" s="25">
        <v>5.5210049999999997E-2</v>
      </c>
      <c r="K91" s="7">
        <v>5.96</v>
      </c>
      <c r="L91" s="7" t="s">
        <v>401</v>
      </c>
      <c r="M91" s="1">
        <f t="shared" si="30"/>
        <v>3.5760000000000001</v>
      </c>
      <c r="N91" s="1">
        <f t="shared" si="31"/>
        <v>0.32905189799999995</v>
      </c>
      <c r="O91" s="1">
        <f t="shared" si="23"/>
        <v>10.867586607873024</v>
      </c>
      <c r="R91" s="38"/>
      <c r="S91" s="38"/>
      <c r="T91" s="38"/>
      <c r="U91" s="38"/>
      <c r="V91" s="36" t="s">
        <v>20</v>
      </c>
      <c r="W91" s="39">
        <v>2.8917408699999998E-2</v>
      </c>
      <c r="Y91" s="38"/>
      <c r="Z91" s="38"/>
      <c r="AA91" s="38"/>
      <c r="AB91" s="38"/>
      <c r="AC91" s="36" t="s">
        <v>1</v>
      </c>
      <c r="AD91" s="39">
        <v>3</v>
      </c>
      <c r="AF91" s="38"/>
      <c r="AG91" s="38"/>
      <c r="AH91" s="38"/>
      <c r="AI91" s="38"/>
      <c r="AJ91" s="36" t="s">
        <v>260</v>
      </c>
      <c r="AK91" s="39">
        <v>1.5792487592245375E-2</v>
      </c>
      <c r="AM91" s="1">
        <v>2</v>
      </c>
      <c r="AN91" s="1">
        <v>64</v>
      </c>
      <c r="AO91" s="50" t="s">
        <v>158</v>
      </c>
      <c r="AP91" s="50" t="s">
        <v>452</v>
      </c>
      <c r="AQ91" s="50" t="s">
        <v>101</v>
      </c>
      <c r="AR91" s="1">
        <f t="shared" si="32"/>
        <v>2.8917408699999998E-2</v>
      </c>
      <c r="AS91" s="1">
        <f t="shared" si="33"/>
        <v>3</v>
      </c>
      <c r="AT91" s="1">
        <f t="shared" si="34"/>
        <v>1.5792487592245375E-2</v>
      </c>
      <c r="AU91" s="1">
        <f t="shared" si="35"/>
        <v>9.1177969625566933E-3</v>
      </c>
    </row>
    <row r="92" spans="1:47">
      <c r="A92" s="1">
        <v>2</v>
      </c>
      <c r="B92" s="1">
        <v>101</v>
      </c>
      <c r="C92" s="3">
        <v>38282</v>
      </c>
      <c r="D92" s="1" t="s">
        <v>385</v>
      </c>
      <c r="E92" s="1" t="s">
        <v>495</v>
      </c>
      <c r="F92" s="22" t="s">
        <v>495</v>
      </c>
      <c r="G92" s="1">
        <v>7</v>
      </c>
      <c r="H92" s="1" t="s">
        <v>385</v>
      </c>
      <c r="I92" s="25">
        <v>0.4</v>
      </c>
      <c r="J92" s="25">
        <v>4.1944000000000002E-2</v>
      </c>
      <c r="K92" s="7">
        <v>12.11</v>
      </c>
      <c r="L92" s="7" t="s">
        <v>401</v>
      </c>
      <c r="M92" s="1">
        <f t="shared" si="30"/>
        <v>4.8440000000000003</v>
      </c>
      <c r="N92" s="1">
        <f t="shared" si="31"/>
        <v>0.50794183999999998</v>
      </c>
      <c r="O92" s="1">
        <f t="shared" si="23"/>
        <v>9.5365248903299644</v>
      </c>
      <c r="R92" s="38"/>
      <c r="S92" s="38"/>
      <c r="T92" s="38"/>
      <c r="U92" s="38"/>
      <c r="V92" s="36" t="s">
        <v>30</v>
      </c>
      <c r="W92" s="39">
        <v>16.940387968990063</v>
      </c>
      <c r="Y92" s="38"/>
      <c r="Z92" s="38"/>
      <c r="AA92" s="38"/>
      <c r="AB92" s="38"/>
      <c r="AC92" s="36" t="s">
        <v>329</v>
      </c>
      <c r="AD92" s="39">
        <v>3</v>
      </c>
      <c r="AF92" s="38"/>
      <c r="AG92" s="38"/>
      <c r="AH92" s="38"/>
      <c r="AI92" s="38"/>
      <c r="AJ92" s="36" t="s">
        <v>270</v>
      </c>
      <c r="AK92" s="39">
        <v>1.9495427518203656</v>
      </c>
      <c r="AM92" s="1">
        <v>2</v>
      </c>
      <c r="AN92" s="1">
        <v>64</v>
      </c>
      <c r="AO92" s="50" t="s">
        <v>158</v>
      </c>
      <c r="AP92" s="50" t="s">
        <v>452</v>
      </c>
      <c r="AQ92" s="50" t="s">
        <v>149</v>
      </c>
      <c r="AR92" s="1">
        <f t="shared" si="32"/>
        <v>16.940387968990063</v>
      </c>
      <c r="AS92" s="1">
        <f t="shared" si="33"/>
        <v>3</v>
      </c>
      <c r="AT92" s="1">
        <f t="shared" si="34"/>
        <v>1.9495427518203656</v>
      </c>
      <c r="AU92" s="1">
        <f t="shared" si="35"/>
        <v>1.1255690325601719</v>
      </c>
    </row>
    <row r="93" spans="1:47">
      <c r="A93" s="1">
        <v>2</v>
      </c>
      <c r="B93" s="1">
        <v>101</v>
      </c>
      <c r="C93" s="3">
        <v>38282</v>
      </c>
      <c r="D93" s="1" t="s">
        <v>385</v>
      </c>
      <c r="E93" s="1" t="s">
        <v>495</v>
      </c>
      <c r="F93" s="22" t="s">
        <v>495</v>
      </c>
      <c r="G93" s="1">
        <v>8</v>
      </c>
      <c r="H93" s="1" t="s">
        <v>385</v>
      </c>
      <c r="I93" s="25">
        <v>0.56000000000000005</v>
      </c>
      <c r="J93" s="25">
        <v>4.5600000000000002E-2</v>
      </c>
      <c r="K93" s="7">
        <v>10.95</v>
      </c>
      <c r="L93" s="7" t="s">
        <v>401</v>
      </c>
      <c r="M93" s="1">
        <f t="shared" si="30"/>
        <v>6.1320000000000006</v>
      </c>
      <c r="N93" s="1">
        <f t="shared" si="31"/>
        <v>0.49931999999999999</v>
      </c>
      <c r="O93" s="1">
        <f t="shared" si="23"/>
        <v>12.280701754385966</v>
      </c>
      <c r="R93" s="38"/>
      <c r="S93" s="38"/>
      <c r="T93" s="38"/>
      <c r="U93" s="35" t="s">
        <v>83</v>
      </c>
      <c r="V93" s="35" t="s">
        <v>339</v>
      </c>
      <c r="W93" s="37">
        <v>2.0933333333333333</v>
      </c>
      <c r="Y93" s="38"/>
      <c r="Z93" s="38"/>
      <c r="AA93" s="38"/>
      <c r="AB93" s="35" t="s">
        <v>83</v>
      </c>
      <c r="AC93" s="35" t="s">
        <v>451</v>
      </c>
      <c r="AD93" s="37">
        <v>3</v>
      </c>
      <c r="AF93" s="38"/>
      <c r="AG93" s="38"/>
      <c r="AH93" s="38"/>
      <c r="AI93" s="35" t="s">
        <v>83</v>
      </c>
      <c r="AJ93" s="35" t="s">
        <v>40</v>
      </c>
      <c r="AK93" s="37">
        <v>0.10408329997331051</v>
      </c>
      <c r="AM93" s="1">
        <v>2</v>
      </c>
      <c r="AN93" s="1">
        <v>64</v>
      </c>
      <c r="AO93" s="50" t="s">
        <v>159</v>
      </c>
      <c r="AP93" s="50" t="s">
        <v>83</v>
      </c>
      <c r="AQ93" s="50" t="s">
        <v>97</v>
      </c>
      <c r="AR93" s="1">
        <f t="shared" si="32"/>
        <v>2.0933333333333333</v>
      </c>
      <c r="AS93" s="1">
        <f t="shared" si="33"/>
        <v>3</v>
      </c>
      <c r="AT93" s="1">
        <f t="shared" si="34"/>
        <v>0.10408329997331051</v>
      </c>
      <c r="AU93" s="1">
        <f t="shared" si="35"/>
        <v>6.0092521257735391E-2</v>
      </c>
    </row>
    <row r="94" spans="1:47">
      <c r="A94" s="1">
        <v>2</v>
      </c>
      <c r="B94" s="1">
        <v>101</v>
      </c>
      <c r="C94" s="3">
        <v>38282</v>
      </c>
      <c r="D94" s="1" t="s">
        <v>385</v>
      </c>
      <c r="E94" s="1" t="s">
        <v>495</v>
      </c>
      <c r="F94" s="22" t="s">
        <v>495</v>
      </c>
      <c r="G94" s="1">
        <v>9</v>
      </c>
      <c r="H94" s="1" t="s">
        <v>385</v>
      </c>
      <c r="I94" s="25">
        <v>0.52</v>
      </c>
      <c r="J94" s="25">
        <v>4.6100000000000002E-2</v>
      </c>
      <c r="K94" s="7">
        <v>10.49</v>
      </c>
      <c r="L94" s="7" t="s">
        <v>401</v>
      </c>
      <c r="M94" s="1">
        <f t="shared" si="30"/>
        <v>5.4548000000000005</v>
      </c>
      <c r="N94" s="1">
        <f t="shared" si="31"/>
        <v>0.48358900000000005</v>
      </c>
      <c r="O94" s="1">
        <f t="shared" si="23"/>
        <v>11.279826464208243</v>
      </c>
      <c r="R94" s="38"/>
      <c r="S94" s="38"/>
      <c r="T94" s="38"/>
      <c r="U94" s="38"/>
      <c r="V94" s="36" t="s">
        <v>349</v>
      </c>
      <c r="W94" s="39">
        <v>0.15232419999999999</v>
      </c>
      <c r="Y94" s="38"/>
      <c r="Z94" s="38"/>
      <c r="AA94" s="38"/>
      <c r="AB94" s="38"/>
      <c r="AC94" s="36" t="s">
        <v>453</v>
      </c>
      <c r="AD94" s="39">
        <v>3</v>
      </c>
      <c r="AF94" s="38"/>
      <c r="AG94" s="38"/>
      <c r="AH94" s="38"/>
      <c r="AI94" s="38"/>
      <c r="AJ94" s="36" t="s">
        <v>240</v>
      </c>
      <c r="AK94" s="39">
        <v>1.1233054770631039E-2</v>
      </c>
      <c r="AM94" s="1">
        <v>2</v>
      </c>
      <c r="AN94" s="1">
        <v>64</v>
      </c>
      <c r="AO94" s="50" t="s">
        <v>159</v>
      </c>
      <c r="AP94" s="50" t="s">
        <v>83</v>
      </c>
      <c r="AQ94" s="50" t="s">
        <v>99</v>
      </c>
      <c r="AR94" s="1">
        <f t="shared" si="32"/>
        <v>0.15232419999999999</v>
      </c>
      <c r="AS94" s="1">
        <f t="shared" si="33"/>
        <v>3</v>
      </c>
      <c r="AT94" s="1">
        <f t="shared" si="34"/>
        <v>1.1233054770631039E-2</v>
      </c>
      <c r="AU94" s="1">
        <f t="shared" si="35"/>
        <v>6.4854071956456406E-3</v>
      </c>
    </row>
    <row r="95" spans="1:47">
      <c r="A95" s="1">
        <v>2</v>
      </c>
      <c r="B95" s="1">
        <v>101</v>
      </c>
      <c r="C95" s="3">
        <v>38282</v>
      </c>
      <c r="D95" s="5" t="s">
        <v>382</v>
      </c>
      <c r="E95" s="1" t="s">
        <v>495</v>
      </c>
      <c r="F95" s="22" t="s">
        <v>495</v>
      </c>
      <c r="G95" s="1">
        <v>7</v>
      </c>
      <c r="H95" s="1" t="s">
        <v>385</v>
      </c>
      <c r="I95" s="25">
        <v>0.41</v>
      </c>
      <c r="J95" s="25">
        <v>6.8649999999999989E-2</v>
      </c>
      <c r="K95" s="7">
        <v>10.02</v>
      </c>
      <c r="L95" s="7" t="s">
        <v>401</v>
      </c>
      <c r="M95" s="1">
        <f t="shared" si="30"/>
        <v>4.1081999999999992</v>
      </c>
      <c r="N95" s="1">
        <f t="shared" si="31"/>
        <v>0.68787299999999985</v>
      </c>
      <c r="O95" s="1">
        <f t="shared" si="23"/>
        <v>5.9723233794610344</v>
      </c>
      <c r="R95" s="38"/>
      <c r="S95" s="38"/>
      <c r="T95" s="38"/>
      <c r="U95" s="38"/>
      <c r="V95" s="36" t="s">
        <v>557</v>
      </c>
      <c r="W95" s="39">
        <v>1.9481633333333335</v>
      </c>
      <c r="Y95" s="38"/>
      <c r="Z95" s="38"/>
      <c r="AA95" s="38"/>
      <c r="AB95" s="38"/>
      <c r="AC95" s="36" t="s">
        <v>120</v>
      </c>
      <c r="AD95" s="39">
        <v>3</v>
      </c>
      <c r="AF95" s="38"/>
      <c r="AG95" s="38"/>
      <c r="AH95" s="38"/>
      <c r="AI95" s="38"/>
      <c r="AJ95" s="36" t="s">
        <v>250</v>
      </c>
      <c r="AK95" s="39">
        <v>0.60197613576730147</v>
      </c>
      <c r="AM95" s="1">
        <v>2</v>
      </c>
      <c r="AN95" s="1">
        <v>64</v>
      </c>
      <c r="AO95" s="50" t="s">
        <v>159</v>
      </c>
      <c r="AP95" s="50" t="s">
        <v>83</v>
      </c>
      <c r="AQ95" s="50" t="s">
        <v>100</v>
      </c>
      <c r="AR95" s="1">
        <f t="shared" si="32"/>
        <v>1.9481633333333335</v>
      </c>
      <c r="AS95" s="1">
        <f t="shared" si="33"/>
        <v>3</v>
      </c>
      <c r="AT95" s="1">
        <f t="shared" si="34"/>
        <v>0.60197613576730147</v>
      </c>
      <c r="AU95" s="1">
        <f t="shared" si="35"/>
        <v>0.34755108403098223</v>
      </c>
    </row>
    <row r="96" spans="1:47">
      <c r="A96" s="1">
        <v>2</v>
      </c>
      <c r="B96" s="1">
        <v>101</v>
      </c>
      <c r="C96" s="3">
        <v>38282</v>
      </c>
      <c r="D96" s="5" t="s">
        <v>382</v>
      </c>
      <c r="E96" s="1" t="s">
        <v>495</v>
      </c>
      <c r="F96" s="22" t="s">
        <v>495</v>
      </c>
      <c r="G96" s="1">
        <v>8</v>
      </c>
      <c r="H96" s="1" t="s">
        <v>385</v>
      </c>
      <c r="I96" s="25">
        <v>0.45</v>
      </c>
      <c r="J96" s="25">
        <v>7.8649999999999998E-2</v>
      </c>
      <c r="K96" s="7">
        <v>9.66</v>
      </c>
      <c r="L96" s="7" t="s">
        <v>401</v>
      </c>
      <c r="M96" s="1">
        <f t="shared" si="30"/>
        <v>4.3470000000000004</v>
      </c>
      <c r="N96" s="1">
        <f t="shared" si="31"/>
        <v>0.75975899999999996</v>
      </c>
      <c r="O96" s="1">
        <f t="shared" si="23"/>
        <v>5.7215511760966313</v>
      </c>
      <c r="R96" s="38"/>
      <c r="S96" s="38"/>
      <c r="T96" s="38"/>
      <c r="U96" s="38"/>
      <c r="V96" s="36" t="s">
        <v>20</v>
      </c>
      <c r="W96" s="39">
        <v>0.14076757840000001</v>
      </c>
      <c r="Y96" s="38"/>
      <c r="Z96" s="38"/>
      <c r="AA96" s="38"/>
      <c r="AB96" s="38"/>
      <c r="AC96" s="36" t="s">
        <v>1</v>
      </c>
      <c r="AD96" s="39">
        <v>3</v>
      </c>
      <c r="AF96" s="38"/>
      <c r="AG96" s="38"/>
      <c r="AH96" s="38"/>
      <c r="AI96" s="38"/>
      <c r="AJ96" s="36" t="s">
        <v>260</v>
      </c>
      <c r="AK96" s="39">
        <v>3.9169843821871123E-2</v>
      </c>
      <c r="AM96" s="1">
        <v>2</v>
      </c>
      <c r="AN96" s="1">
        <v>64</v>
      </c>
      <c r="AO96" s="50" t="s">
        <v>158</v>
      </c>
      <c r="AP96" s="50" t="s">
        <v>83</v>
      </c>
      <c r="AQ96" s="50" t="s">
        <v>101</v>
      </c>
      <c r="AR96" s="1">
        <f t="shared" si="32"/>
        <v>0.14076757840000001</v>
      </c>
      <c r="AS96" s="1">
        <f t="shared" si="33"/>
        <v>3</v>
      </c>
      <c r="AT96" s="1">
        <f t="shared" si="34"/>
        <v>3.9169843821871123E-2</v>
      </c>
      <c r="AU96" s="1">
        <f t="shared" si="35"/>
        <v>2.2614719874672895E-2</v>
      </c>
    </row>
    <row r="97" spans="1:47">
      <c r="A97" s="1">
        <v>2</v>
      </c>
      <c r="B97" s="1">
        <v>101</v>
      </c>
      <c r="C97" s="3">
        <v>38282</v>
      </c>
      <c r="D97" s="5" t="s">
        <v>382</v>
      </c>
      <c r="E97" s="1" t="s">
        <v>495</v>
      </c>
      <c r="F97" s="22" t="s">
        <v>495</v>
      </c>
      <c r="G97" s="1">
        <v>9</v>
      </c>
      <c r="H97" s="1" t="s">
        <v>385</v>
      </c>
      <c r="I97" s="25">
        <v>0.54</v>
      </c>
      <c r="J97" s="25">
        <v>8.1300000000000011E-2</v>
      </c>
      <c r="K97" s="7">
        <v>8.4499999999999993</v>
      </c>
      <c r="L97" s="7" t="s">
        <v>401</v>
      </c>
      <c r="M97" s="1">
        <f t="shared" si="30"/>
        <v>4.5629999999999997</v>
      </c>
      <c r="N97" s="1">
        <f t="shared" si="31"/>
        <v>0.68698500000000007</v>
      </c>
      <c r="O97" s="1">
        <f t="shared" si="23"/>
        <v>6.6420664206642064</v>
      </c>
      <c r="R97" s="38"/>
      <c r="S97" s="38"/>
      <c r="T97" s="38"/>
      <c r="U97" s="38"/>
      <c r="V97" s="36" t="s">
        <v>30</v>
      </c>
      <c r="W97" s="39">
        <v>13.766643212649042</v>
      </c>
      <c r="Y97" s="38"/>
      <c r="Z97" s="38"/>
      <c r="AA97" s="38"/>
      <c r="AB97" s="38"/>
      <c r="AC97" s="36" t="s">
        <v>329</v>
      </c>
      <c r="AD97" s="39">
        <v>3</v>
      </c>
      <c r="AF97" s="38"/>
      <c r="AG97" s="38"/>
      <c r="AH97" s="38"/>
      <c r="AI97" s="38"/>
      <c r="AJ97" s="36" t="s">
        <v>270</v>
      </c>
      <c r="AK97" s="39">
        <v>0.66188680933567212</v>
      </c>
      <c r="AM97" s="1">
        <v>2</v>
      </c>
      <c r="AN97" s="1">
        <v>64</v>
      </c>
      <c r="AO97" s="50" t="s">
        <v>158</v>
      </c>
      <c r="AP97" s="50" t="s">
        <v>83</v>
      </c>
      <c r="AQ97" s="50" t="s">
        <v>149</v>
      </c>
      <c r="AR97" s="1">
        <f t="shared" si="32"/>
        <v>13.766643212649042</v>
      </c>
      <c r="AS97" s="1">
        <f t="shared" si="33"/>
        <v>3</v>
      </c>
      <c r="AT97" s="1">
        <f t="shared" si="34"/>
        <v>0.66188680933567212</v>
      </c>
      <c r="AU97" s="1">
        <f t="shared" si="35"/>
        <v>0.38214052754301281</v>
      </c>
    </row>
    <row r="98" spans="1:47">
      <c r="R98" s="38"/>
      <c r="S98" s="38"/>
      <c r="T98" s="35" t="s">
        <v>345</v>
      </c>
      <c r="U98" s="40"/>
      <c r="V98" s="40"/>
      <c r="W98" s="37">
        <v>1.9633333333333332</v>
      </c>
      <c r="Y98" s="38"/>
      <c r="Z98" s="38"/>
      <c r="AA98" s="35" t="s">
        <v>112</v>
      </c>
      <c r="AB98" s="40"/>
      <c r="AC98" s="40"/>
      <c r="AD98" s="37">
        <v>6</v>
      </c>
      <c r="AF98" s="38"/>
      <c r="AG98" s="38"/>
      <c r="AH98" s="35" t="s">
        <v>236</v>
      </c>
      <c r="AI98" s="40"/>
      <c r="AJ98" s="40"/>
      <c r="AK98" s="37">
        <v>0.18107088851239236</v>
      </c>
    </row>
    <row r="99" spans="1:47">
      <c r="R99" s="38"/>
      <c r="S99" s="38"/>
      <c r="T99" s="35" t="s">
        <v>355</v>
      </c>
      <c r="U99" s="40"/>
      <c r="V99" s="40"/>
      <c r="W99" s="37">
        <v>0.13086092499999999</v>
      </c>
      <c r="Y99" s="38"/>
      <c r="Z99" s="38"/>
      <c r="AA99" s="35" t="s">
        <v>113</v>
      </c>
      <c r="AB99" s="40"/>
      <c r="AC99" s="40"/>
      <c r="AD99" s="37">
        <v>6</v>
      </c>
      <c r="AF99" s="38"/>
      <c r="AG99" s="38"/>
      <c r="AH99" s="35" t="s">
        <v>246</v>
      </c>
      <c r="AI99" s="40"/>
      <c r="AJ99" s="40"/>
      <c r="AK99" s="37">
        <v>2.6987151908338697E-2</v>
      </c>
    </row>
    <row r="100" spans="1:47">
      <c r="R100" s="38"/>
      <c r="S100" s="38"/>
      <c r="T100" s="35" t="s">
        <v>131</v>
      </c>
      <c r="U100" s="40"/>
      <c r="V100" s="40"/>
      <c r="W100" s="37">
        <v>1.2126283333333332</v>
      </c>
      <c r="Y100" s="38"/>
      <c r="Z100" s="38"/>
      <c r="AA100" s="35" t="s">
        <v>126</v>
      </c>
      <c r="AB100" s="40"/>
      <c r="AC100" s="40"/>
      <c r="AD100" s="37">
        <v>6</v>
      </c>
      <c r="AF100" s="38"/>
      <c r="AG100" s="38"/>
      <c r="AH100" s="35" t="s">
        <v>256</v>
      </c>
      <c r="AI100" s="40"/>
      <c r="AJ100" s="40"/>
      <c r="AK100" s="37">
        <v>0.90400743141672624</v>
      </c>
    </row>
    <row r="101" spans="1:47">
      <c r="A101" s="24" t="s">
        <v>150</v>
      </c>
      <c r="B101" s="24"/>
      <c r="C101" s="24"/>
      <c r="D101" s="24"/>
      <c r="E101" s="24"/>
      <c r="F101" s="45"/>
      <c r="G101" s="24"/>
      <c r="H101" s="24"/>
      <c r="R101" s="38"/>
      <c r="S101" s="38"/>
      <c r="T101" s="35" t="s">
        <v>26</v>
      </c>
      <c r="U101" s="40"/>
      <c r="V101" s="40"/>
      <c r="W101" s="37">
        <v>8.4842493549999995E-2</v>
      </c>
      <c r="Y101" s="38"/>
      <c r="Z101" s="38"/>
      <c r="AA101" s="35" t="s">
        <v>325</v>
      </c>
      <c r="AB101" s="40"/>
      <c r="AC101" s="40"/>
      <c r="AD101" s="37">
        <v>6</v>
      </c>
      <c r="AF101" s="38"/>
      <c r="AG101" s="38"/>
      <c r="AH101" s="35" t="s">
        <v>266</v>
      </c>
      <c r="AI101" s="40"/>
      <c r="AJ101" s="40"/>
      <c r="AK101" s="37">
        <v>6.6832700606275358E-2</v>
      </c>
    </row>
    <row r="102" spans="1:47">
      <c r="A102" s="24">
        <v>2</v>
      </c>
      <c r="B102" s="24">
        <v>64</v>
      </c>
      <c r="C102" s="44">
        <v>38245</v>
      </c>
      <c r="D102" s="6" t="s">
        <v>507</v>
      </c>
      <c r="E102" s="24" t="s">
        <v>233</v>
      </c>
      <c r="F102" s="45" t="s">
        <v>233</v>
      </c>
      <c r="G102" s="24">
        <v>5</v>
      </c>
      <c r="H102" s="24" t="s">
        <v>45</v>
      </c>
      <c r="I102" s="46">
        <v>2.0699999999999998</v>
      </c>
      <c r="J102" s="46">
        <v>0.1606416</v>
      </c>
      <c r="K102" s="47" t="s">
        <v>413</v>
      </c>
      <c r="L102" s="47">
        <v>0.13</v>
      </c>
      <c r="M102" s="24">
        <f t="shared" ref="M102" si="36">I102*L102</f>
        <v>0.26910000000000001</v>
      </c>
      <c r="N102" s="24">
        <f t="shared" ref="N102" si="37">J102*L102</f>
        <v>2.0883407999999999E-2</v>
      </c>
      <c r="O102" s="24">
        <f t="shared" ref="O102:O103" si="38">I102/J102</f>
        <v>12.885827830400094</v>
      </c>
      <c r="R102" s="38"/>
      <c r="S102" s="38"/>
      <c r="T102" s="35" t="s">
        <v>36</v>
      </c>
      <c r="U102" s="40"/>
      <c r="V102" s="40"/>
      <c r="W102" s="37">
        <v>15.353515590819553</v>
      </c>
      <c r="Y102" s="38"/>
      <c r="Z102" s="38"/>
      <c r="AA102" s="35" t="s">
        <v>335</v>
      </c>
      <c r="AB102" s="40"/>
      <c r="AC102" s="40"/>
      <c r="AD102" s="37">
        <v>6</v>
      </c>
      <c r="AF102" s="38"/>
      <c r="AG102" s="38"/>
      <c r="AH102" s="35" t="s">
        <v>46</v>
      </c>
      <c r="AI102" s="40"/>
      <c r="AJ102" s="40"/>
      <c r="AK102" s="37">
        <v>2.1719394948616242</v>
      </c>
    </row>
    <row r="103" spans="1:47">
      <c r="A103" s="24">
        <v>2</v>
      </c>
      <c r="B103" s="24">
        <v>64</v>
      </c>
      <c r="C103" s="44">
        <v>38245</v>
      </c>
      <c r="D103" s="6" t="s">
        <v>507</v>
      </c>
      <c r="E103" s="24" t="s">
        <v>233</v>
      </c>
      <c r="F103" s="45" t="s">
        <v>233</v>
      </c>
      <c r="G103" s="24">
        <v>5</v>
      </c>
      <c r="H103" s="24" t="s">
        <v>609</v>
      </c>
      <c r="I103" s="46">
        <v>1.85</v>
      </c>
      <c r="J103" s="46">
        <v>0.16931850000000001</v>
      </c>
      <c r="K103" s="47">
        <v>1.64</v>
      </c>
      <c r="L103" s="47" t="s">
        <v>413</v>
      </c>
      <c r="M103" s="24">
        <f t="shared" ref="M103" si="39">I103*K103</f>
        <v>3.0339999999999998</v>
      </c>
      <c r="N103" s="24">
        <f t="shared" ref="N103" si="40">J103*K103</f>
        <v>0.27768234000000003</v>
      </c>
      <c r="O103" s="24">
        <f t="shared" si="38"/>
        <v>10.926153964274429</v>
      </c>
      <c r="R103" s="38"/>
      <c r="S103" s="38"/>
      <c r="T103" s="35" t="s">
        <v>83</v>
      </c>
      <c r="U103" s="35" t="s">
        <v>452</v>
      </c>
      <c r="V103" s="35" t="s">
        <v>339</v>
      </c>
      <c r="W103" s="37">
        <v>1.5566666666666666</v>
      </c>
      <c r="Y103" s="38"/>
      <c r="Z103" s="38"/>
      <c r="AA103" s="35" t="s">
        <v>83</v>
      </c>
      <c r="AB103" s="35" t="s">
        <v>452</v>
      </c>
      <c r="AC103" s="35" t="s">
        <v>451</v>
      </c>
      <c r="AD103" s="37">
        <v>3</v>
      </c>
      <c r="AF103" s="38"/>
      <c r="AG103" s="38"/>
      <c r="AH103" s="35" t="s">
        <v>83</v>
      </c>
      <c r="AI103" s="35" t="s">
        <v>452</v>
      </c>
      <c r="AJ103" s="35" t="s">
        <v>40</v>
      </c>
      <c r="AK103" s="37">
        <v>0.16441816606851473</v>
      </c>
      <c r="AM103" s="1">
        <v>2</v>
      </c>
      <c r="AN103" s="1">
        <v>64</v>
      </c>
      <c r="AO103" s="50" t="s">
        <v>633</v>
      </c>
      <c r="AP103" s="50" t="s">
        <v>452</v>
      </c>
      <c r="AQ103" s="50" t="s">
        <v>97</v>
      </c>
      <c r="AR103" s="1">
        <f>W103</f>
        <v>1.5566666666666666</v>
      </c>
      <c r="AS103" s="1">
        <f>AD103</f>
        <v>3</v>
      </c>
      <c r="AT103" s="1">
        <f>AK103</f>
        <v>0.16441816606851473</v>
      </c>
      <c r="AU103" s="1">
        <f>AT103/SQRT(AS103)</f>
        <v>9.4926872439321575E-2</v>
      </c>
    </row>
    <row r="104" spans="1:47">
      <c r="R104" s="38"/>
      <c r="S104" s="38"/>
      <c r="T104" s="38"/>
      <c r="U104" s="38"/>
      <c r="V104" s="36" t="s">
        <v>349</v>
      </c>
      <c r="W104" s="39">
        <v>5.1123866666666663E-2</v>
      </c>
      <c r="Y104" s="38"/>
      <c r="Z104" s="38"/>
      <c r="AA104" s="38"/>
      <c r="AB104" s="38"/>
      <c r="AC104" s="36" t="s">
        <v>453</v>
      </c>
      <c r="AD104" s="39">
        <v>3</v>
      </c>
      <c r="AF104" s="38"/>
      <c r="AG104" s="38"/>
      <c r="AH104" s="38"/>
      <c r="AI104" s="38"/>
      <c r="AJ104" s="36" t="s">
        <v>240</v>
      </c>
      <c r="AK104" s="39">
        <v>5.5807017814369511E-3</v>
      </c>
      <c r="AM104" s="1">
        <v>2</v>
      </c>
      <c r="AN104" s="1">
        <v>64</v>
      </c>
      <c r="AO104" s="50" t="s">
        <v>633</v>
      </c>
      <c r="AP104" s="50" t="s">
        <v>452</v>
      </c>
      <c r="AQ104" s="50" t="s">
        <v>99</v>
      </c>
      <c r="AR104" s="1">
        <f t="shared" ref="AR104:AR112" si="41">W104</f>
        <v>5.1123866666666663E-2</v>
      </c>
      <c r="AS104" s="1">
        <f t="shared" ref="AS104:AS112" si="42">AD104</f>
        <v>3</v>
      </c>
      <c r="AT104" s="1">
        <f t="shared" ref="AT104:AT112" si="43">AK104</f>
        <v>5.5807017814369511E-3</v>
      </c>
      <c r="AU104" s="1">
        <f t="shared" ref="AU104:AU112" si="44">AT104/SQRT(AS104)</f>
        <v>3.222019675779648E-3</v>
      </c>
    </row>
    <row r="105" spans="1:47">
      <c r="R105" s="38"/>
      <c r="S105" s="38"/>
      <c r="T105" s="38"/>
      <c r="U105" s="38"/>
      <c r="V105" s="36" t="s">
        <v>557</v>
      </c>
      <c r="W105" s="39">
        <v>0.86502666666666672</v>
      </c>
      <c r="Y105" s="38"/>
      <c r="Z105" s="38"/>
      <c r="AA105" s="38"/>
      <c r="AB105" s="38"/>
      <c r="AC105" s="36" t="s">
        <v>120</v>
      </c>
      <c r="AD105" s="39">
        <v>3</v>
      </c>
      <c r="AF105" s="38"/>
      <c r="AG105" s="38"/>
      <c r="AH105" s="38"/>
      <c r="AI105" s="38"/>
      <c r="AJ105" s="36" t="s">
        <v>250</v>
      </c>
      <c r="AK105" s="39">
        <v>0.30788530418539484</v>
      </c>
      <c r="AM105" s="1">
        <v>2</v>
      </c>
      <c r="AN105" s="1">
        <v>64</v>
      </c>
      <c r="AO105" s="50" t="s">
        <v>633</v>
      </c>
      <c r="AP105" s="50" t="s">
        <v>452</v>
      </c>
      <c r="AQ105" s="50" t="s">
        <v>100</v>
      </c>
      <c r="AR105" s="1">
        <f t="shared" si="41"/>
        <v>0.86502666666666672</v>
      </c>
      <c r="AS105" s="1">
        <f t="shared" si="42"/>
        <v>3</v>
      </c>
      <c r="AT105" s="1">
        <f t="shared" si="43"/>
        <v>0.30788530418539484</v>
      </c>
      <c r="AU105" s="1">
        <f t="shared" si="44"/>
        <v>0.17775766325096753</v>
      </c>
    </row>
    <row r="106" spans="1:47">
      <c r="R106" s="38"/>
      <c r="S106" s="38"/>
      <c r="T106" s="38"/>
      <c r="U106" s="38"/>
      <c r="V106" s="36" t="s">
        <v>20</v>
      </c>
      <c r="W106" s="39">
        <v>2.8680804266666669E-2</v>
      </c>
      <c r="Y106" s="38"/>
      <c r="Z106" s="38"/>
      <c r="AA106" s="38"/>
      <c r="AB106" s="38"/>
      <c r="AC106" s="36" t="s">
        <v>1</v>
      </c>
      <c r="AD106" s="39">
        <v>3</v>
      </c>
      <c r="AF106" s="38"/>
      <c r="AG106" s="38"/>
      <c r="AH106" s="38"/>
      <c r="AI106" s="38"/>
      <c r="AJ106" s="36" t="s">
        <v>260</v>
      </c>
      <c r="AK106" s="39">
        <v>1.1245475912706793E-2</v>
      </c>
      <c r="AM106" s="1">
        <v>2</v>
      </c>
      <c r="AN106" s="1">
        <v>64</v>
      </c>
      <c r="AO106" s="50" t="s">
        <v>633</v>
      </c>
      <c r="AP106" s="50" t="s">
        <v>452</v>
      </c>
      <c r="AQ106" s="50" t="s">
        <v>101</v>
      </c>
      <c r="AR106" s="1">
        <f t="shared" si="41"/>
        <v>2.8680804266666669E-2</v>
      </c>
      <c r="AS106" s="1">
        <f t="shared" si="42"/>
        <v>3</v>
      </c>
      <c r="AT106" s="1">
        <f t="shared" si="43"/>
        <v>1.1245475912706793E-2</v>
      </c>
      <c r="AU106" s="1">
        <f t="shared" si="44"/>
        <v>6.4925785453667203E-3</v>
      </c>
    </row>
    <row r="107" spans="1:47">
      <c r="R107" s="38"/>
      <c r="S107" s="38"/>
      <c r="T107" s="38"/>
      <c r="U107" s="38"/>
      <c r="V107" s="36" t="s">
        <v>30</v>
      </c>
      <c r="W107" s="39">
        <v>30.475489811992599</v>
      </c>
      <c r="Y107" s="38"/>
      <c r="Z107" s="38"/>
      <c r="AA107" s="38"/>
      <c r="AB107" s="38"/>
      <c r="AC107" s="36" t="s">
        <v>329</v>
      </c>
      <c r="AD107" s="39">
        <v>3</v>
      </c>
      <c r="AF107" s="38"/>
      <c r="AG107" s="38"/>
      <c r="AH107" s="38"/>
      <c r="AI107" s="38"/>
      <c r="AJ107" s="36" t="s">
        <v>270</v>
      </c>
      <c r="AK107" s="39">
        <v>1.5154686144991711</v>
      </c>
      <c r="AM107" s="1">
        <v>2</v>
      </c>
      <c r="AN107" s="1">
        <v>64</v>
      </c>
      <c r="AO107" s="50" t="s">
        <v>633</v>
      </c>
      <c r="AP107" s="50" t="s">
        <v>452</v>
      </c>
      <c r="AQ107" s="50" t="s">
        <v>149</v>
      </c>
      <c r="AR107" s="1">
        <f t="shared" si="41"/>
        <v>30.475489811992599</v>
      </c>
      <c r="AS107" s="1">
        <f t="shared" si="42"/>
        <v>3</v>
      </c>
      <c r="AT107" s="1">
        <f t="shared" si="43"/>
        <v>1.5154686144991711</v>
      </c>
      <c r="AU107" s="1">
        <f t="shared" si="44"/>
        <v>0.87495621252952571</v>
      </c>
    </row>
    <row r="108" spans="1:47">
      <c r="R108" s="38"/>
      <c r="S108" s="38"/>
      <c r="T108" s="38"/>
      <c r="U108" s="35" t="s">
        <v>83</v>
      </c>
      <c r="V108" s="35" t="s">
        <v>339</v>
      </c>
      <c r="W108" s="37">
        <v>1.7433333333333334</v>
      </c>
      <c r="Y108" s="38"/>
      <c r="Z108" s="38"/>
      <c r="AA108" s="38"/>
      <c r="AB108" s="35" t="s">
        <v>83</v>
      </c>
      <c r="AC108" s="35" t="s">
        <v>451</v>
      </c>
      <c r="AD108" s="37">
        <v>3</v>
      </c>
      <c r="AF108" s="38"/>
      <c r="AG108" s="38"/>
      <c r="AH108" s="38"/>
      <c r="AI108" s="35" t="s">
        <v>83</v>
      </c>
      <c r="AJ108" s="35" t="s">
        <v>40</v>
      </c>
      <c r="AK108" s="37">
        <v>0.18475208614067729</v>
      </c>
      <c r="AM108" s="1">
        <v>2</v>
      </c>
      <c r="AN108" s="1">
        <v>64</v>
      </c>
      <c r="AO108" s="50" t="s">
        <v>633</v>
      </c>
      <c r="AP108" s="50" t="s">
        <v>83</v>
      </c>
      <c r="AQ108" s="50" t="s">
        <v>97</v>
      </c>
      <c r="AR108" s="1">
        <f t="shared" si="41"/>
        <v>1.7433333333333334</v>
      </c>
      <c r="AS108" s="1">
        <f t="shared" si="42"/>
        <v>3</v>
      </c>
      <c r="AT108" s="1">
        <f t="shared" si="43"/>
        <v>0.18475208614067729</v>
      </c>
      <c r="AU108" s="1">
        <f t="shared" si="44"/>
        <v>0.10666666666666497</v>
      </c>
    </row>
    <row r="109" spans="1:47">
      <c r="R109" s="38"/>
      <c r="S109" s="38"/>
      <c r="T109" s="38"/>
      <c r="U109" s="38"/>
      <c r="V109" s="36" t="s">
        <v>349</v>
      </c>
      <c r="W109" s="39">
        <v>8.8679866666666676E-2</v>
      </c>
      <c r="Y109" s="38"/>
      <c r="Z109" s="38"/>
      <c r="AA109" s="38"/>
      <c r="AB109" s="38"/>
      <c r="AC109" s="36" t="s">
        <v>453</v>
      </c>
      <c r="AD109" s="39">
        <v>3</v>
      </c>
      <c r="AF109" s="38"/>
      <c r="AG109" s="38"/>
      <c r="AH109" s="38"/>
      <c r="AI109" s="38"/>
      <c r="AJ109" s="36" t="s">
        <v>240</v>
      </c>
      <c r="AK109" s="39">
        <v>7.6842517536408143E-3</v>
      </c>
      <c r="AM109" s="1">
        <v>2</v>
      </c>
      <c r="AN109" s="1">
        <v>64</v>
      </c>
      <c r="AO109" s="50" t="s">
        <v>633</v>
      </c>
      <c r="AP109" s="50" t="s">
        <v>83</v>
      </c>
      <c r="AQ109" s="50" t="s">
        <v>99</v>
      </c>
      <c r="AR109" s="1">
        <f t="shared" si="41"/>
        <v>8.8679866666666676E-2</v>
      </c>
      <c r="AS109" s="1">
        <f t="shared" si="42"/>
        <v>3</v>
      </c>
      <c r="AT109" s="1">
        <f t="shared" si="43"/>
        <v>7.6842517536408143E-3</v>
      </c>
      <c r="AU109" s="1">
        <f t="shared" si="44"/>
        <v>4.4365048184853784E-3</v>
      </c>
    </row>
    <row r="110" spans="1:47">
      <c r="R110" s="38"/>
      <c r="S110" s="38"/>
      <c r="T110" s="38"/>
      <c r="U110" s="38"/>
      <c r="V110" s="36" t="s">
        <v>557</v>
      </c>
      <c r="W110" s="39">
        <v>4.3832666666666666</v>
      </c>
      <c r="Y110" s="38"/>
      <c r="Z110" s="38"/>
      <c r="AA110" s="38"/>
      <c r="AB110" s="38"/>
      <c r="AC110" s="36" t="s">
        <v>120</v>
      </c>
      <c r="AD110" s="39">
        <v>3</v>
      </c>
      <c r="AF110" s="38"/>
      <c r="AG110" s="38"/>
      <c r="AH110" s="38"/>
      <c r="AI110" s="38"/>
      <c r="AJ110" s="36" t="s">
        <v>250</v>
      </c>
      <c r="AK110" s="39">
        <v>0.18070753535293305</v>
      </c>
      <c r="AM110" s="1">
        <v>2</v>
      </c>
      <c r="AN110" s="1">
        <v>64</v>
      </c>
      <c r="AO110" s="50" t="s">
        <v>633</v>
      </c>
      <c r="AP110" s="50" t="s">
        <v>83</v>
      </c>
      <c r="AQ110" s="50" t="s">
        <v>100</v>
      </c>
      <c r="AR110" s="1">
        <f t="shared" si="41"/>
        <v>4.3832666666666666</v>
      </c>
      <c r="AS110" s="1">
        <f t="shared" si="42"/>
        <v>3</v>
      </c>
      <c r="AT110" s="1">
        <f t="shared" si="43"/>
        <v>0.18070753535293305</v>
      </c>
      <c r="AU110" s="1">
        <f t="shared" si="44"/>
        <v>0.10433154418060972</v>
      </c>
    </row>
    <row r="111" spans="1:47">
      <c r="R111" s="38"/>
      <c r="S111" s="38"/>
      <c r="T111" s="38"/>
      <c r="U111" s="38"/>
      <c r="V111" s="36" t="s">
        <v>20</v>
      </c>
      <c r="W111" s="39">
        <v>0.223536136</v>
      </c>
      <c r="Y111" s="38"/>
      <c r="Z111" s="38"/>
      <c r="AA111" s="38"/>
      <c r="AB111" s="38"/>
      <c r="AC111" s="36" t="s">
        <v>1</v>
      </c>
      <c r="AD111" s="39">
        <v>3</v>
      </c>
      <c r="AF111" s="38"/>
      <c r="AG111" s="38"/>
      <c r="AH111" s="38"/>
      <c r="AI111" s="38"/>
      <c r="AJ111" s="36" t="s">
        <v>260</v>
      </c>
      <c r="AK111" s="39">
        <v>1.6020585878379699E-2</v>
      </c>
      <c r="AM111" s="1">
        <v>2</v>
      </c>
      <c r="AN111" s="1">
        <v>64</v>
      </c>
      <c r="AO111" s="50" t="s">
        <v>633</v>
      </c>
      <c r="AP111" s="50" t="s">
        <v>83</v>
      </c>
      <c r="AQ111" s="50" t="s">
        <v>101</v>
      </c>
      <c r="AR111" s="1">
        <f t="shared" si="41"/>
        <v>0.223536136</v>
      </c>
      <c r="AS111" s="1">
        <f t="shared" si="42"/>
        <v>3</v>
      </c>
      <c r="AT111" s="1">
        <f t="shared" si="43"/>
        <v>1.6020585878379699E-2</v>
      </c>
      <c r="AU111" s="1">
        <f t="shared" si="44"/>
        <v>9.2494895694580376E-3</v>
      </c>
    </row>
    <row r="112" spans="1:47">
      <c r="R112" s="38"/>
      <c r="S112" s="38"/>
      <c r="T112" s="38"/>
      <c r="U112" s="38"/>
      <c r="V112" s="36" t="s">
        <v>30</v>
      </c>
      <c r="W112" s="39">
        <v>19.657007307206296</v>
      </c>
      <c r="Y112" s="38"/>
      <c r="Z112" s="38"/>
      <c r="AA112" s="38"/>
      <c r="AB112" s="38"/>
      <c r="AC112" s="36" t="s">
        <v>329</v>
      </c>
      <c r="AD112" s="39">
        <v>3</v>
      </c>
      <c r="AF112" s="38"/>
      <c r="AG112" s="38"/>
      <c r="AH112" s="38"/>
      <c r="AI112" s="38"/>
      <c r="AJ112" s="36" t="s">
        <v>270</v>
      </c>
      <c r="AK112" s="39">
        <v>1.2630409396136042</v>
      </c>
      <c r="AM112" s="1">
        <v>2</v>
      </c>
      <c r="AN112" s="1">
        <v>64</v>
      </c>
      <c r="AO112" s="50" t="s">
        <v>633</v>
      </c>
      <c r="AP112" s="50" t="s">
        <v>83</v>
      </c>
      <c r="AQ112" s="50" t="s">
        <v>149</v>
      </c>
      <c r="AR112" s="1">
        <f t="shared" si="41"/>
        <v>19.657007307206296</v>
      </c>
      <c r="AS112" s="1">
        <f t="shared" si="42"/>
        <v>3</v>
      </c>
      <c r="AT112" s="1">
        <f t="shared" si="43"/>
        <v>1.2630409396136042</v>
      </c>
      <c r="AU112" s="1">
        <f t="shared" si="44"/>
        <v>0.72921702648343234</v>
      </c>
    </row>
    <row r="113" spans="18:47">
      <c r="R113" s="38"/>
      <c r="S113" s="38"/>
      <c r="T113" s="35" t="s">
        <v>346</v>
      </c>
      <c r="U113" s="40"/>
      <c r="V113" s="40"/>
      <c r="W113" s="37">
        <v>1.6499999999999997</v>
      </c>
      <c r="Y113" s="38"/>
      <c r="Z113" s="38"/>
      <c r="AA113" s="35" t="s">
        <v>114</v>
      </c>
      <c r="AB113" s="40"/>
      <c r="AC113" s="40"/>
      <c r="AD113" s="37">
        <v>6</v>
      </c>
      <c r="AF113" s="38"/>
      <c r="AG113" s="38"/>
      <c r="AH113" s="35" t="s">
        <v>237</v>
      </c>
      <c r="AI113" s="40"/>
      <c r="AJ113" s="40"/>
      <c r="AK113" s="37">
        <v>0.18686893802877202</v>
      </c>
    </row>
    <row r="114" spans="18:47">
      <c r="R114" s="38"/>
      <c r="S114" s="38"/>
      <c r="T114" s="35" t="s">
        <v>356</v>
      </c>
      <c r="U114" s="40"/>
      <c r="V114" s="40"/>
      <c r="W114" s="37">
        <v>6.9901866666666659E-2</v>
      </c>
      <c r="Y114" s="38"/>
      <c r="Z114" s="38"/>
      <c r="AA114" s="35" t="s">
        <v>115</v>
      </c>
      <c r="AB114" s="40"/>
      <c r="AC114" s="40"/>
      <c r="AD114" s="37">
        <v>6</v>
      </c>
      <c r="AF114" s="38"/>
      <c r="AG114" s="38"/>
      <c r="AH114" s="35" t="s">
        <v>247</v>
      </c>
      <c r="AI114" s="40"/>
      <c r="AJ114" s="40"/>
      <c r="AK114" s="37">
        <v>2.1429249257840753E-2</v>
      </c>
    </row>
    <row r="115" spans="18:47">
      <c r="R115" s="38"/>
      <c r="S115" s="38"/>
      <c r="T115" s="35" t="s">
        <v>185</v>
      </c>
      <c r="U115" s="40"/>
      <c r="V115" s="40"/>
      <c r="W115" s="37">
        <v>2.6241466666666668</v>
      </c>
      <c r="Y115" s="38"/>
      <c r="Z115" s="38"/>
      <c r="AA115" s="35" t="s">
        <v>127</v>
      </c>
      <c r="AB115" s="40"/>
      <c r="AC115" s="40"/>
      <c r="AD115" s="37">
        <v>6</v>
      </c>
      <c r="AF115" s="38"/>
      <c r="AG115" s="38"/>
      <c r="AH115" s="35" t="s">
        <v>257</v>
      </c>
      <c r="AI115" s="40"/>
      <c r="AJ115" s="40"/>
      <c r="AK115" s="37">
        <v>1.9402018551755555</v>
      </c>
    </row>
    <row r="116" spans="18:47">
      <c r="R116" s="38"/>
      <c r="S116" s="38"/>
      <c r="T116" s="35" t="s">
        <v>27</v>
      </c>
      <c r="U116" s="40"/>
      <c r="V116" s="40"/>
      <c r="W116" s="37">
        <v>0.12610847013333334</v>
      </c>
      <c r="Y116" s="38"/>
      <c r="Z116" s="38"/>
      <c r="AA116" s="35" t="s">
        <v>326</v>
      </c>
      <c r="AB116" s="40"/>
      <c r="AC116" s="40"/>
      <c r="AD116" s="37">
        <v>6</v>
      </c>
      <c r="AF116" s="38"/>
      <c r="AG116" s="38"/>
      <c r="AH116" s="35" t="s">
        <v>267</v>
      </c>
      <c r="AI116" s="40"/>
      <c r="AJ116" s="40"/>
      <c r="AK116" s="37">
        <v>0.10744220796143447</v>
      </c>
    </row>
    <row r="117" spans="18:47">
      <c r="R117" s="38"/>
      <c r="S117" s="38"/>
      <c r="T117" s="35" t="s">
        <v>37</v>
      </c>
      <c r="U117" s="40"/>
      <c r="V117" s="40"/>
      <c r="W117" s="37">
        <v>25.066248559599448</v>
      </c>
      <c r="Y117" s="38"/>
      <c r="Z117" s="38"/>
      <c r="AA117" s="35" t="s">
        <v>336</v>
      </c>
      <c r="AB117" s="40"/>
      <c r="AC117" s="40"/>
      <c r="AD117" s="37">
        <v>6</v>
      </c>
      <c r="AF117" s="38"/>
      <c r="AG117" s="38"/>
      <c r="AH117" s="35" t="s">
        <v>231</v>
      </c>
      <c r="AI117" s="40"/>
      <c r="AJ117" s="40"/>
      <c r="AK117" s="37">
        <v>6.0554633288113386</v>
      </c>
    </row>
    <row r="118" spans="18:47">
      <c r="R118" s="38"/>
      <c r="S118" s="38"/>
      <c r="T118" s="35" t="s">
        <v>230</v>
      </c>
      <c r="U118" s="35" t="s">
        <v>452</v>
      </c>
      <c r="V118" s="35" t="s">
        <v>339</v>
      </c>
      <c r="W118" s="37">
        <v>1.3900000000000001</v>
      </c>
      <c r="Y118" s="38"/>
      <c r="Z118" s="38"/>
      <c r="AA118" s="35" t="s">
        <v>230</v>
      </c>
      <c r="AB118" s="35" t="s">
        <v>452</v>
      </c>
      <c r="AC118" s="35" t="s">
        <v>451</v>
      </c>
      <c r="AD118" s="37">
        <v>2</v>
      </c>
      <c r="AF118" s="38"/>
      <c r="AG118" s="38"/>
      <c r="AH118" s="35" t="s">
        <v>230</v>
      </c>
      <c r="AI118" s="35" t="s">
        <v>452</v>
      </c>
      <c r="AJ118" s="35" t="s">
        <v>40</v>
      </c>
      <c r="AK118" s="37">
        <v>9.8994949366111196E-2</v>
      </c>
      <c r="AM118" s="1">
        <v>2</v>
      </c>
      <c r="AN118" s="1">
        <v>64</v>
      </c>
      <c r="AO118" s="50" t="s">
        <v>157</v>
      </c>
      <c r="AP118" s="50" t="s">
        <v>452</v>
      </c>
      <c r="AQ118" s="50" t="s">
        <v>97</v>
      </c>
      <c r="AR118" s="1">
        <f>W118</f>
        <v>1.3900000000000001</v>
      </c>
      <c r="AS118" s="1">
        <f>AD118</f>
        <v>2</v>
      </c>
      <c r="AT118" s="1">
        <f>AK118</f>
        <v>9.8994949366111196E-2</v>
      </c>
      <c r="AU118" s="1">
        <f>AT118/SQRT(AS118)</f>
        <v>6.9999999999996135E-2</v>
      </c>
    </row>
    <row r="119" spans="18:47">
      <c r="R119" s="38"/>
      <c r="S119" s="38"/>
      <c r="T119" s="38"/>
      <c r="U119" s="38"/>
      <c r="V119" s="36" t="s">
        <v>349</v>
      </c>
      <c r="W119" s="39">
        <v>0.12388509999999998</v>
      </c>
      <c r="Y119" s="38"/>
      <c r="Z119" s="38"/>
      <c r="AA119" s="38"/>
      <c r="AB119" s="38"/>
      <c r="AC119" s="36" t="s">
        <v>453</v>
      </c>
      <c r="AD119" s="39">
        <v>2</v>
      </c>
      <c r="AF119" s="38"/>
      <c r="AG119" s="38"/>
      <c r="AH119" s="38"/>
      <c r="AI119" s="38"/>
      <c r="AJ119" s="36" t="s">
        <v>240</v>
      </c>
      <c r="AK119" s="39">
        <v>4.3497673644693532E-3</v>
      </c>
      <c r="AM119" s="1">
        <v>2</v>
      </c>
      <c r="AN119" s="1">
        <v>64</v>
      </c>
      <c r="AO119" s="50" t="s">
        <v>157</v>
      </c>
      <c r="AP119" s="50" t="s">
        <v>452</v>
      </c>
      <c r="AQ119" s="50" t="s">
        <v>99</v>
      </c>
      <c r="AR119" s="1">
        <f t="shared" ref="AR119:AR127" si="45">W119</f>
        <v>0.12388509999999998</v>
      </c>
      <c r="AS119" s="1">
        <f t="shared" ref="AS119:AS127" si="46">AD119</f>
        <v>2</v>
      </c>
      <c r="AT119" s="1">
        <f t="shared" ref="AT119:AT127" si="47">AK119</f>
        <v>4.3497673644693532E-3</v>
      </c>
      <c r="AU119" s="1">
        <f t="shared" ref="AU119:AU127" si="48">AT119/SQRT(AS119)</f>
        <v>3.0757500000002163E-3</v>
      </c>
    </row>
    <row r="120" spans="18:47">
      <c r="R120" s="38"/>
      <c r="S120" s="38"/>
      <c r="T120" s="38"/>
      <c r="U120" s="38"/>
      <c r="V120" s="36" t="s">
        <v>557</v>
      </c>
      <c r="W120" s="39">
        <v>0.91915999999999998</v>
      </c>
      <c r="Y120" s="38"/>
      <c r="Z120" s="38"/>
      <c r="AA120" s="38"/>
      <c r="AB120" s="38"/>
      <c r="AC120" s="36" t="s">
        <v>120</v>
      </c>
      <c r="AD120" s="39">
        <v>2</v>
      </c>
      <c r="AF120" s="38"/>
      <c r="AG120" s="38"/>
      <c r="AH120" s="38"/>
      <c r="AI120" s="38"/>
      <c r="AJ120" s="36" t="s">
        <v>250</v>
      </c>
      <c r="AK120" s="39">
        <v>0.11885050778183387</v>
      </c>
      <c r="AM120" s="1">
        <v>2</v>
      </c>
      <c r="AN120" s="1">
        <v>64</v>
      </c>
      <c r="AO120" s="50" t="s">
        <v>157</v>
      </c>
      <c r="AP120" s="50" t="s">
        <v>452</v>
      </c>
      <c r="AQ120" s="50" t="s">
        <v>100</v>
      </c>
      <c r="AR120" s="1">
        <f t="shared" si="45"/>
        <v>0.91915999999999998</v>
      </c>
      <c r="AS120" s="1">
        <f t="shared" si="46"/>
        <v>2</v>
      </c>
      <c r="AT120" s="1">
        <f t="shared" si="47"/>
        <v>0.11885050778183387</v>
      </c>
      <c r="AU120" s="1">
        <f t="shared" si="48"/>
        <v>8.4039999999999254E-2</v>
      </c>
    </row>
    <row r="121" spans="18:47">
      <c r="R121" s="38"/>
      <c r="S121" s="38"/>
      <c r="T121" s="38"/>
      <c r="U121" s="38"/>
      <c r="V121" s="36" t="s">
        <v>20</v>
      </c>
      <c r="W121" s="39">
        <v>8.2218356099999987E-2</v>
      </c>
      <c r="Y121" s="38"/>
      <c r="Z121" s="38"/>
      <c r="AA121" s="38"/>
      <c r="AB121" s="38"/>
      <c r="AC121" s="36" t="s">
        <v>1</v>
      </c>
      <c r="AD121" s="39">
        <v>2</v>
      </c>
      <c r="AF121" s="38"/>
      <c r="AG121" s="38"/>
      <c r="AH121" s="38"/>
      <c r="AI121" s="38"/>
      <c r="AJ121" s="36" t="s">
        <v>260</v>
      </c>
      <c r="AK121" s="39">
        <v>1.3571853863282576E-2</v>
      </c>
      <c r="AM121" s="1">
        <v>2</v>
      </c>
      <c r="AN121" s="1">
        <v>64</v>
      </c>
      <c r="AO121" s="50" t="s">
        <v>160</v>
      </c>
      <c r="AP121" s="50" t="s">
        <v>452</v>
      </c>
      <c r="AQ121" s="50" t="s">
        <v>101</v>
      </c>
      <c r="AR121" s="1">
        <f t="shared" si="45"/>
        <v>8.2218356099999987E-2</v>
      </c>
      <c r="AS121" s="1">
        <f t="shared" si="46"/>
        <v>2</v>
      </c>
      <c r="AT121" s="1">
        <f t="shared" si="47"/>
        <v>1.3571853863282576E-2</v>
      </c>
      <c r="AU121" s="1">
        <f t="shared" si="48"/>
        <v>9.5967498999999512E-3</v>
      </c>
    </row>
    <row r="122" spans="18:47">
      <c r="R122" s="38"/>
      <c r="S122" s="38"/>
      <c r="T122" s="38"/>
      <c r="U122" s="38"/>
      <c r="V122" s="36" t="s">
        <v>30</v>
      </c>
      <c r="W122" s="39">
        <v>11.212957282261328</v>
      </c>
      <c r="Y122" s="38"/>
      <c r="Z122" s="38"/>
      <c r="AA122" s="38"/>
      <c r="AB122" s="38"/>
      <c r="AC122" s="36" t="s">
        <v>329</v>
      </c>
      <c r="AD122" s="39">
        <v>2</v>
      </c>
      <c r="AF122" s="38"/>
      <c r="AG122" s="38"/>
      <c r="AH122" s="38"/>
      <c r="AI122" s="38"/>
      <c r="AJ122" s="36" t="s">
        <v>270</v>
      </c>
      <c r="AK122" s="39">
        <v>0.40538526199316149</v>
      </c>
      <c r="AM122" s="1">
        <v>2</v>
      </c>
      <c r="AN122" s="1">
        <v>64</v>
      </c>
      <c r="AO122" s="50" t="s">
        <v>160</v>
      </c>
      <c r="AP122" s="50" t="s">
        <v>452</v>
      </c>
      <c r="AQ122" s="50" t="s">
        <v>149</v>
      </c>
      <c r="AR122" s="1">
        <f t="shared" si="45"/>
        <v>11.212957282261328</v>
      </c>
      <c r="AS122" s="1">
        <f t="shared" si="46"/>
        <v>2</v>
      </c>
      <c r="AT122" s="1">
        <f t="shared" si="47"/>
        <v>0.40538526199316149</v>
      </c>
      <c r="AU122" s="1">
        <f t="shared" si="48"/>
        <v>0.28665066774844966</v>
      </c>
    </row>
    <row r="123" spans="18:47">
      <c r="R123" s="38"/>
      <c r="S123" s="38"/>
      <c r="T123" s="38"/>
      <c r="U123" s="35" t="s">
        <v>83</v>
      </c>
      <c r="V123" s="35" t="s">
        <v>339</v>
      </c>
      <c r="W123" s="37">
        <v>0.96</v>
      </c>
      <c r="Y123" s="38"/>
      <c r="Z123" s="38"/>
      <c r="AA123" s="38"/>
      <c r="AB123" s="35" t="s">
        <v>83</v>
      </c>
      <c r="AC123" s="35" t="s">
        <v>451</v>
      </c>
      <c r="AD123" s="37">
        <v>2</v>
      </c>
      <c r="AF123" s="38"/>
      <c r="AG123" s="38"/>
      <c r="AH123" s="38"/>
      <c r="AI123" s="35" t="s">
        <v>83</v>
      </c>
      <c r="AJ123" s="35" t="s">
        <v>40</v>
      </c>
      <c r="AK123" s="37">
        <v>2.8284271247460344E-2</v>
      </c>
      <c r="AM123" s="1">
        <v>2</v>
      </c>
      <c r="AN123" s="1">
        <v>64</v>
      </c>
      <c r="AO123" s="50" t="s">
        <v>157</v>
      </c>
      <c r="AP123" s="50" t="s">
        <v>83</v>
      </c>
      <c r="AQ123" s="50" t="s">
        <v>97</v>
      </c>
      <c r="AR123" s="1">
        <f t="shared" si="45"/>
        <v>0.96</v>
      </c>
      <c r="AS123" s="1">
        <f t="shared" si="46"/>
        <v>2</v>
      </c>
      <c r="AT123" s="1">
        <f t="shared" si="47"/>
        <v>2.8284271247460344E-2</v>
      </c>
      <c r="AU123" s="1">
        <f t="shared" si="48"/>
        <v>1.9999999999998897E-2</v>
      </c>
    </row>
    <row r="124" spans="18:47">
      <c r="R124" s="38"/>
      <c r="S124" s="38"/>
      <c r="T124" s="38"/>
      <c r="U124" s="38"/>
      <c r="V124" s="36" t="s">
        <v>349</v>
      </c>
      <c r="W124" s="39">
        <v>0.122479175</v>
      </c>
      <c r="Y124" s="38"/>
      <c r="Z124" s="38"/>
      <c r="AA124" s="38"/>
      <c r="AB124" s="38"/>
      <c r="AC124" s="36" t="s">
        <v>453</v>
      </c>
      <c r="AD124" s="39">
        <v>2</v>
      </c>
      <c r="AF124" s="38"/>
      <c r="AG124" s="38"/>
      <c r="AH124" s="38"/>
      <c r="AI124" s="38"/>
      <c r="AJ124" s="36" t="s">
        <v>240</v>
      </c>
      <c r="AK124" s="39">
        <v>7.1712294874207274E-3</v>
      </c>
      <c r="AM124" s="1">
        <v>2</v>
      </c>
      <c r="AN124" s="1">
        <v>64</v>
      </c>
      <c r="AO124" s="50" t="s">
        <v>157</v>
      </c>
      <c r="AP124" s="50" t="s">
        <v>83</v>
      </c>
      <c r="AQ124" s="50" t="s">
        <v>99</v>
      </c>
      <c r="AR124" s="1">
        <f t="shared" si="45"/>
        <v>0.122479175</v>
      </c>
      <c r="AS124" s="1">
        <f t="shared" si="46"/>
        <v>2</v>
      </c>
      <c r="AT124" s="1">
        <f t="shared" si="47"/>
        <v>7.1712294874207274E-3</v>
      </c>
      <c r="AU124" s="1">
        <f t="shared" si="48"/>
        <v>5.0708250000001251E-3</v>
      </c>
    </row>
    <row r="125" spans="18:47">
      <c r="R125" s="38"/>
      <c r="S125" s="38"/>
      <c r="T125" s="38"/>
      <c r="U125" s="38"/>
      <c r="V125" s="36" t="s">
        <v>557</v>
      </c>
      <c r="W125" s="39">
        <v>4.3029000000000002</v>
      </c>
      <c r="Y125" s="38"/>
      <c r="Z125" s="38"/>
      <c r="AA125" s="38"/>
      <c r="AB125" s="38"/>
      <c r="AC125" s="36" t="s">
        <v>120</v>
      </c>
      <c r="AD125" s="39">
        <v>2</v>
      </c>
      <c r="AF125" s="38"/>
      <c r="AG125" s="38"/>
      <c r="AH125" s="38"/>
      <c r="AI125" s="38"/>
      <c r="AJ125" s="36" t="s">
        <v>250</v>
      </c>
      <c r="AK125" s="39">
        <v>0.59495964569035409</v>
      </c>
      <c r="AM125" s="1">
        <v>2</v>
      </c>
      <c r="AN125" s="1">
        <v>64</v>
      </c>
      <c r="AO125" s="50" t="s">
        <v>157</v>
      </c>
      <c r="AP125" s="50" t="s">
        <v>83</v>
      </c>
      <c r="AQ125" s="50" t="s">
        <v>100</v>
      </c>
      <c r="AR125" s="1">
        <f t="shared" si="45"/>
        <v>4.3029000000000002</v>
      </c>
      <c r="AS125" s="1">
        <f t="shared" si="46"/>
        <v>2</v>
      </c>
      <c r="AT125" s="1">
        <f t="shared" si="47"/>
        <v>0.59495964569035409</v>
      </c>
      <c r="AU125" s="1">
        <f t="shared" si="48"/>
        <v>0.42069999999999502</v>
      </c>
    </row>
    <row r="126" spans="18:47">
      <c r="R126" s="38"/>
      <c r="S126" s="38"/>
      <c r="T126" s="38"/>
      <c r="U126" s="38"/>
      <c r="V126" s="36" t="s">
        <v>20</v>
      </c>
      <c r="W126" s="39">
        <v>0.54984374275000003</v>
      </c>
      <c r="Y126" s="38"/>
      <c r="Z126" s="38"/>
      <c r="AA126" s="38"/>
      <c r="AB126" s="38"/>
      <c r="AC126" s="36" t="s">
        <v>1</v>
      </c>
      <c r="AD126" s="39">
        <v>2</v>
      </c>
      <c r="AF126" s="38"/>
      <c r="AG126" s="38"/>
      <c r="AH126" s="38"/>
      <c r="AI126" s="38"/>
      <c r="AJ126" s="36" t="s">
        <v>260</v>
      </c>
      <c r="AK126" s="39">
        <v>9.1849292041884245E-2</v>
      </c>
      <c r="AM126" s="1">
        <v>2</v>
      </c>
      <c r="AN126" s="1">
        <v>64</v>
      </c>
      <c r="AO126" s="50" t="s">
        <v>160</v>
      </c>
      <c r="AP126" s="50" t="s">
        <v>83</v>
      </c>
      <c r="AQ126" s="50" t="s">
        <v>101</v>
      </c>
      <c r="AR126" s="1">
        <f t="shared" si="45"/>
        <v>0.54984374275000003</v>
      </c>
      <c r="AS126" s="1">
        <f t="shared" si="46"/>
        <v>2</v>
      </c>
      <c r="AT126" s="1">
        <f t="shared" si="47"/>
        <v>9.1849292041884245E-2</v>
      </c>
      <c r="AU126" s="1">
        <f t="shared" si="48"/>
        <v>6.4947257249999946E-2</v>
      </c>
    </row>
    <row r="127" spans="18:47">
      <c r="R127" s="38"/>
      <c r="S127" s="38"/>
      <c r="T127" s="38"/>
      <c r="U127" s="38"/>
      <c r="V127" s="36" t="s">
        <v>30</v>
      </c>
      <c r="W127" s="39">
        <v>7.8447531685455543</v>
      </c>
      <c r="Y127" s="38"/>
      <c r="Z127" s="38"/>
      <c r="AA127" s="38"/>
      <c r="AB127" s="38"/>
      <c r="AC127" s="36" t="s">
        <v>329</v>
      </c>
      <c r="AD127" s="39">
        <v>2</v>
      </c>
      <c r="AF127" s="38"/>
      <c r="AG127" s="38"/>
      <c r="AH127" s="38"/>
      <c r="AI127" s="38"/>
      <c r="AJ127" s="36" t="s">
        <v>270</v>
      </c>
      <c r="AK127" s="39">
        <v>0.22838375582093889</v>
      </c>
      <c r="AM127" s="1">
        <v>2</v>
      </c>
      <c r="AN127" s="1">
        <v>64</v>
      </c>
      <c r="AO127" s="50" t="s">
        <v>160</v>
      </c>
      <c r="AP127" s="50" t="s">
        <v>83</v>
      </c>
      <c r="AQ127" s="50" t="s">
        <v>149</v>
      </c>
      <c r="AR127" s="1">
        <f t="shared" si="45"/>
        <v>7.8447531685455543</v>
      </c>
      <c r="AS127" s="1">
        <f t="shared" si="46"/>
        <v>2</v>
      </c>
      <c r="AT127" s="1">
        <f t="shared" si="47"/>
        <v>0.22838375582093889</v>
      </c>
      <c r="AU127" s="1">
        <f t="shared" si="48"/>
        <v>0.16149170245383854</v>
      </c>
    </row>
    <row r="128" spans="18:47">
      <c r="R128" s="38"/>
      <c r="S128" s="38"/>
      <c r="T128" s="35" t="s">
        <v>342</v>
      </c>
      <c r="U128" s="40"/>
      <c r="V128" s="40"/>
      <c r="W128" s="37">
        <v>1.175</v>
      </c>
      <c r="Y128" s="38"/>
      <c r="Z128" s="38"/>
      <c r="AA128" s="35" t="s">
        <v>106</v>
      </c>
      <c r="AB128" s="40"/>
      <c r="AC128" s="40"/>
      <c r="AD128" s="37">
        <v>4</v>
      </c>
      <c r="AF128" s="38"/>
      <c r="AG128" s="38"/>
      <c r="AH128" s="35" t="s">
        <v>183</v>
      </c>
      <c r="AI128" s="40"/>
      <c r="AJ128" s="40"/>
      <c r="AK128" s="37">
        <v>0.25527762664727666</v>
      </c>
    </row>
    <row r="129" spans="18:47">
      <c r="R129" s="38"/>
      <c r="S129" s="38"/>
      <c r="T129" s="35" t="s">
        <v>352</v>
      </c>
      <c r="U129" s="40"/>
      <c r="V129" s="40"/>
      <c r="W129" s="37">
        <v>0.1231821375</v>
      </c>
      <c r="Y129" s="38"/>
      <c r="Z129" s="38"/>
      <c r="AA129" s="35" t="s">
        <v>107</v>
      </c>
      <c r="AB129" s="40"/>
      <c r="AC129" s="40"/>
      <c r="AD129" s="37">
        <v>4</v>
      </c>
      <c r="AF129" s="38"/>
      <c r="AG129" s="38"/>
      <c r="AH129" s="35" t="s">
        <v>243</v>
      </c>
      <c r="AI129" s="40"/>
      <c r="AJ129" s="40"/>
      <c r="AK129" s="37">
        <v>4.9099773791696352E-3</v>
      </c>
    </row>
    <row r="130" spans="18:47">
      <c r="R130" s="38"/>
      <c r="S130" s="38"/>
      <c r="T130" s="35" t="s">
        <v>132</v>
      </c>
      <c r="U130" s="40"/>
      <c r="V130" s="40"/>
      <c r="W130" s="37">
        <v>2.61103</v>
      </c>
      <c r="Y130" s="38"/>
      <c r="Z130" s="38"/>
      <c r="AA130" s="35" t="s">
        <v>123</v>
      </c>
      <c r="AB130" s="40"/>
      <c r="AC130" s="40"/>
      <c r="AD130" s="37">
        <v>4</v>
      </c>
      <c r="AF130" s="38"/>
      <c r="AG130" s="38"/>
      <c r="AH130" s="35" t="s">
        <v>253</v>
      </c>
      <c r="AI130" s="40"/>
      <c r="AJ130" s="40"/>
      <c r="AK130" s="37">
        <v>1.9847584916726433</v>
      </c>
    </row>
    <row r="131" spans="18:47">
      <c r="R131" s="38"/>
      <c r="S131" s="38"/>
      <c r="T131" s="35" t="s">
        <v>23</v>
      </c>
      <c r="U131" s="40"/>
      <c r="V131" s="40"/>
      <c r="W131" s="37">
        <v>0.31603104942499999</v>
      </c>
      <c r="Y131" s="38"/>
      <c r="Z131" s="38"/>
      <c r="AA131" s="35" t="s">
        <v>322</v>
      </c>
      <c r="AB131" s="40"/>
      <c r="AC131" s="40"/>
      <c r="AD131" s="37">
        <v>4</v>
      </c>
      <c r="AF131" s="38"/>
      <c r="AG131" s="38"/>
      <c r="AH131" s="35" t="s">
        <v>263</v>
      </c>
      <c r="AI131" s="40"/>
      <c r="AJ131" s="40"/>
      <c r="AK131" s="37">
        <v>0.27525381614396299</v>
      </c>
    </row>
    <row r="132" spans="18:47">
      <c r="R132" s="38"/>
      <c r="S132" s="38"/>
      <c r="T132" s="35" t="s">
        <v>33</v>
      </c>
      <c r="U132" s="40"/>
      <c r="V132" s="40"/>
      <c r="W132" s="37">
        <v>9.5288552254034418</v>
      </c>
      <c r="Y132" s="38"/>
      <c r="Z132" s="38"/>
      <c r="AA132" s="35" t="s">
        <v>332</v>
      </c>
      <c r="AB132" s="40"/>
      <c r="AC132" s="40"/>
      <c r="AD132" s="37">
        <v>4</v>
      </c>
      <c r="AF132" s="38"/>
      <c r="AG132" s="38"/>
      <c r="AH132" s="35" t="s">
        <v>508</v>
      </c>
      <c r="AI132" s="40"/>
      <c r="AJ132" s="40"/>
      <c r="AK132" s="37">
        <v>1.9631008890881425</v>
      </c>
    </row>
    <row r="133" spans="18:47">
      <c r="R133" s="38"/>
      <c r="S133" s="35" t="s">
        <v>347</v>
      </c>
      <c r="T133" s="40"/>
      <c r="U133" s="40"/>
      <c r="V133" s="40"/>
      <c r="W133" s="37">
        <v>1.6378571428571427</v>
      </c>
      <c r="Y133" s="38"/>
      <c r="Z133" s="35" t="s">
        <v>116</v>
      </c>
      <c r="AA133" s="40"/>
      <c r="AB133" s="40"/>
      <c r="AC133" s="40"/>
      <c r="AD133" s="37">
        <v>28</v>
      </c>
      <c r="AF133" s="38"/>
      <c r="AG133" s="35" t="s">
        <v>238</v>
      </c>
      <c r="AH133" s="40"/>
      <c r="AI133" s="40"/>
      <c r="AJ133" s="40"/>
      <c r="AK133" s="37">
        <v>0.37724495571678385</v>
      </c>
    </row>
    <row r="134" spans="18:47">
      <c r="R134" s="38"/>
      <c r="S134" s="35" t="s">
        <v>357</v>
      </c>
      <c r="T134" s="40"/>
      <c r="U134" s="40"/>
      <c r="V134" s="40"/>
      <c r="W134" s="37">
        <v>0.11063299285714283</v>
      </c>
      <c r="Y134" s="38"/>
      <c r="Z134" s="35" t="s">
        <v>117</v>
      </c>
      <c r="AA134" s="40"/>
      <c r="AB134" s="40"/>
      <c r="AC134" s="40"/>
      <c r="AD134" s="37">
        <v>28</v>
      </c>
      <c r="AF134" s="38"/>
      <c r="AG134" s="35" t="s">
        <v>248</v>
      </c>
      <c r="AH134" s="40"/>
      <c r="AI134" s="40"/>
      <c r="AJ134" s="40"/>
      <c r="AK134" s="37">
        <v>3.0395143941117427E-2</v>
      </c>
    </row>
    <row r="135" spans="18:47">
      <c r="R135" s="38"/>
      <c r="S135" s="35" t="s">
        <v>186</v>
      </c>
      <c r="T135" s="40"/>
      <c r="U135" s="40"/>
      <c r="V135" s="40"/>
      <c r="W135" s="37">
        <v>1.6321942857142857</v>
      </c>
      <c r="Y135" s="38"/>
      <c r="Z135" s="35" t="s">
        <v>128</v>
      </c>
      <c r="AA135" s="40"/>
      <c r="AB135" s="40"/>
      <c r="AC135" s="40"/>
      <c r="AD135" s="37">
        <v>28</v>
      </c>
      <c r="AF135" s="38"/>
      <c r="AG135" s="35" t="s">
        <v>258</v>
      </c>
      <c r="AH135" s="40"/>
      <c r="AI135" s="40"/>
      <c r="AJ135" s="40"/>
      <c r="AK135" s="37">
        <v>1.4264649356608252</v>
      </c>
    </row>
    <row r="136" spans="18:47">
      <c r="R136" s="38"/>
      <c r="S136" s="35" t="s">
        <v>28</v>
      </c>
      <c r="T136" s="40"/>
      <c r="U136" s="40"/>
      <c r="V136" s="40"/>
      <c r="W136" s="37">
        <v>0.12374718072857141</v>
      </c>
      <c r="Y136" s="38"/>
      <c r="Z136" s="35" t="s">
        <v>327</v>
      </c>
      <c r="AA136" s="40"/>
      <c r="AB136" s="40"/>
      <c r="AC136" s="40"/>
      <c r="AD136" s="37">
        <v>28</v>
      </c>
      <c r="AF136" s="38"/>
      <c r="AG136" s="35" t="s">
        <v>268</v>
      </c>
      <c r="AH136" s="40"/>
      <c r="AI136" s="40"/>
      <c r="AJ136" s="40"/>
      <c r="AK136" s="37">
        <v>0.13929603757104456</v>
      </c>
    </row>
    <row r="137" spans="18:47">
      <c r="R137" s="38"/>
      <c r="S137" s="35" t="s">
        <v>38</v>
      </c>
      <c r="T137" s="40"/>
      <c r="U137" s="40"/>
      <c r="V137" s="40"/>
      <c r="W137" s="37">
        <v>15.935777367706958</v>
      </c>
      <c r="Y137" s="38"/>
      <c r="Z137" s="35" t="s">
        <v>337</v>
      </c>
      <c r="AA137" s="40"/>
      <c r="AB137" s="40"/>
      <c r="AC137" s="40"/>
      <c r="AD137" s="37">
        <v>28</v>
      </c>
      <c r="AF137" s="38"/>
      <c r="AG137" s="35" t="s">
        <v>85</v>
      </c>
      <c r="AH137" s="40"/>
      <c r="AI137" s="40"/>
      <c r="AJ137" s="40"/>
      <c r="AK137" s="37">
        <v>6.0073701585307555</v>
      </c>
    </row>
    <row r="138" spans="18:47">
      <c r="R138" s="38"/>
      <c r="S138" s="35">
        <v>101</v>
      </c>
      <c r="T138" s="35" t="s">
        <v>228</v>
      </c>
      <c r="U138" s="35" t="s">
        <v>452</v>
      </c>
      <c r="V138" s="35" t="s">
        <v>339</v>
      </c>
      <c r="W138" s="37">
        <v>0.77666666666666673</v>
      </c>
      <c r="Y138" s="38"/>
      <c r="Z138" s="35">
        <v>101</v>
      </c>
      <c r="AA138" s="35" t="s">
        <v>228</v>
      </c>
      <c r="AB138" s="35" t="s">
        <v>452</v>
      </c>
      <c r="AC138" s="35" t="s">
        <v>451</v>
      </c>
      <c r="AD138" s="37">
        <v>3</v>
      </c>
      <c r="AF138" s="38"/>
      <c r="AG138" s="35">
        <v>101</v>
      </c>
      <c r="AH138" s="35" t="s">
        <v>228</v>
      </c>
      <c r="AI138" s="35" t="s">
        <v>452</v>
      </c>
      <c r="AJ138" s="35" t="s">
        <v>40</v>
      </c>
      <c r="AK138" s="37">
        <v>6.6583281184793591E-2</v>
      </c>
      <c r="AM138" s="1">
        <v>2</v>
      </c>
      <c r="AN138" s="1">
        <v>101</v>
      </c>
      <c r="AO138" s="50" t="s">
        <v>459</v>
      </c>
      <c r="AP138" s="50" t="s">
        <v>452</v>
      </c>
      <c r="AQ138" s="50" t="s">
        <v>97</v>
      </c>
      <c r="AR138" s="1">
        <f>W138</f>
        <v>0.77666666666666673</v>
      </c>
      <c r="AS138" s="1">
        <f>AD138</f>
        <v>3</v>
      </c>
      <c r="AT138" s="1">
        <f>AK138</f>
        <v>6.6583281184793591E-2</v>
      </c>
      <c r="AU138" s="1">
        <f>AT138/SQRT(AS138)</f>
        <v>3.8441875315569127E-2</v>
      </c>
    </row>
    <row r="139" spans="18:47">
      <c r="R139" s="38"/>
      <c r="S139" s="38"/>
      <c r="T139" s="38"/>
      <c r="U139" s="38"/>
      <c r="V139" s="36" t="s">
        <v>349</v>
      </c>
      <c r="W139" s="39">
        <v>5.8640350000000008E-2</v>
      </c>
      <c r="Y139" s="38"/>
      <c r="Z139" s="38"/>
      <c r="AA139" s="38"/>
      <c r="AB139" s="38"/>
      <c r="AC139" s="36" t="s">
        <v>453</v>
      </c>
      <c r="AD139" s="39">
        <v>3</v>
      </c>
      <c r="AF139" s="38"/>
      <c r="AG139" s="38"/>
      <c r="AH139" s="38"/>
      <c r="AI139" s="38"/>
      <c r="AJ139" s="36" t="s">
        <v>240</v>
      </c>
      <c r="AK139" s="39">
        <v>5.2573527827700127E-3</v>
      </c>
      <c r="AM139" s="1">
        <v>2</v>
      </c>
      <c r="AN139" s="1">
        <v>101</v>
      </c>
      <c r="AO139" s="50" t="s">
        <v>459</v>
      </c>
      <c r="AP139" s="50" t="s">
        <v>452</v>
      </c>
      <c r="AQ139" s="50" t="s">
        <v>99</v>
      </c>
      <c r="AR139" s="1">
        <f t="shared" ref="AR139:AR147" si="49">W139</f>
        <v>5.8640350000000008E-2</v>
      </c>
      <c r="AS139" s="1">
        <f t="shared" ref="AS139:AS147" si="50">AD139</f>
        <v>3</v>
      </c>
      <c r="AT139" s="1">
        <f t="shared" ref="AT139:AT147" si="51">AK139</f>
        <v>5.2573527827700127E-3</v>
      </c>
      <c r="AU139" s="1">
        <f t="shared" ref="AU139:AU147" si="52">AT139/SQRT(AS139)</f>
        <v>3.035334044357095E-3</v>
      </c>
    </row>
    <row r="140" spans="18:47">
      <c r="R140" s="38"/>
      <c r="S140" s="38"/>
      <c r="T140" s="38"/>
      <c r="U140" s="38"/>
      <c r="V140" s="36" t="s">
        <v>557</v>
      </c>
      <c r="W140" s="39">
        <v>1.0538999999999998</v>
      </c>
      <c r="Y140" s="38"/>
      <c r="Z140" s="38"/>
      <c r="AA140" s="38"/>
      <c r="AB140" s="38"/>
      <c r="AC140" s="36" t="s">
        <v>120</v>
      </c>
      <c r="AD140" s="39">
        <v>3</v>
      </c>
      <c r="AF140" s="38"/>
      <c r="AG140" s="38"/>
      <c r="AH140" s="38"/>
      <c r="AI140" s="38"/>
      <c r="AJ140" s="36" t="s">
        <v>250</v>
      </c>
      <c r="AK140" s="39">
        <v>0.31490019053662111</v>
      </c>
      <c r="AM140" s="1">
        <v>2</v>
      </c>
      <c r="AN140" s="1">
        <v>101</v>
      </c>
      <c r="AO140" s="50" t="s">
        <v>459</v>
      </c>
      <c r="AP140" s="50" t="s">
        <v>452</v>
      </c>
      <c r="AQ140" s="50" t="s">
        <v>100</v>
      </c>
      <c r="AR140" s="1">
        <f t="shared" si="49"/>
        <v>1.0538999999999998</v>
      </c>
      <c r="AS140" s="1">
        <f t="shared" si="50"/>
        <v>3</v>
      </c>
      <c r="AT140" s="1">
        <f t="shared" si="51"/>
        <v>0.31490019053662111</v>
      </c>
      <c r="AU140" s="1">
        <f t="shared" si="52"/>
        <v>0.18180770977418265</v>
      </c>
    </row>
    <row r="141" spans="18:47">
      <c r="R141" s="38"/>
      <c r="S141" s="38"/>
      <c r="T141" s="38"/>
      <c r="U141" s="38"/>
      <c r="V141" s="36" t="s">
        <v>20</v>
      </c>
      <c r="W141" s="39">
        <v>7.992408916666667E-2</v>
      </c>
      <c r="Y141" s="38"/>
      <c r="Z141" s="38"/>
      <c r="AA141" s="38"/>
      <c r="AB141" s="38"/>
      <c r="AC141" s="36" t="s">
        <v>1</v>
      </c>
      <c r="AD141" s="39">
        <v>3</v>
      </c>
      <c r="AF141" s="38"/>
      <c r="AG141" s="38"/>
      <c r="AH141" s="38"/>
      <c r="AI141" s="38"/>
      <c r="AJ141" s="36" t="s">
        <v>260</v>
      </c>
      <c r="AK141" s="39">
        <v>2.586353309734046E-2</v>
      </c>
      <c r="AM141" s="1">
        <v>2</v>
      </c>
      <c r="AN141" s="1">
        <v>101</v>
      </c>
      <c r="AO141" s="50" t="s">
        <v>459</v>
      </c>
      <c r="AP141" s="50" t="s">
        <v>452</v>
      </c>
      <c r="AQ141" s="50" t="s">
        <v>101</v>
      </c>
      <c r="AR141" s="1">
        <f t="shared" si="49"/>
        <v>7.992408916666667E-2</v>
      </c>
      <c r="AS141" s="1">
        <f t="shared" si="50"/>
        <v>3</v>
      </c>
      <c r="AT141" s="1">
        <f t="shared" si="51"/>
        <v>2.586353309734046E-2</v>
      </c>
      <c r="AU141" s="1">
        <f t="shared" si="52"/>
        <v>1.4932317795944311E-2</v>
      </c>
    </row>
    <row r="142" spans="18:47">
      <c r="R142" s="38"/>
      <c r="S142" s="38"/>
      <c r="T142" s="38"/>
      <c r="U142" s="38"/>
      <c r="V142" s="36" t="s">
        <v>30</v>
      </c>
      <c r="W142" s="39">
        <v>13.25020599422588</v>
      </c>
      <c r="Y142" s="38"/>
      <c r="Z142" s="38"/>
      <c r="AA142" s="38"/>
      <c r="AB142" s="38"/>
      <c r="AC142" s="36" t="s">
        <v>329</v>
      </c>
      <c r="AD142" s="39">
        <v>3</v>
      </c>
      <c r="AF142" s="38"/>
      <c r="AG142" s="38"/>
      <c r="AH142" s="38"/>
      <c r="AI142" s="38"/>
      <c r="AJ142" s="36" t="s">
        <v>270</v>
      </c>
      <c r="AK142" s="39">
        <v>0.32293480890390586</v>
      </c>
      <c r="AM142" s="1">
        <v>2</v>
      </c>
      <c r="AN142" s="1">
        <v>101</v>
      </c>
      <c r="AO142" s="50" t="s">
        <v>459</v>
      </c>
      <c r="AP142" s="50" t="s">
        <v>452</v>
      </c>
      <c r="AQ142" s="50" t="s">
        <v>149</v>
      </c>
      <c r="AR142" s="1">
        <f t="shared" si="49"/>
        <v>13.25020599422588</v>
      </c>
      <c r="AS142" s="1">
        <f t="shared" si="50"/>
        <v>3</v>
      </c>
      <c r="AT142" s="1">
        <f t="shared" si="51"/>
        <v>0.32293480890390586</v>
      </c>
      <c r="AU142" s="1">
        <f t="shared" si="52"/>
        <v>0.18644649885137041</v>
      </c>
    </row>
    <row r="143" spans="18:47">
      <c r="R143" s="38"/>
      <c r="S143" s="38"/>
      <c r="T143" s="38"/>
      <c r="U143" s="35" t="s">
        <v>83</v>
      </c>
      <c r="V143" s="35" t="s">
        <v>339</v>
      </c>
      <c r="W143" s="37">
        <v>0.56333333333333335</v>
      </c>
      <c r="Y143" s="38"/>
      <c r="Z143" s="38"/>
      <c r="AA143" s="38"/>
      <c r="AB143" s="35" t="s">
        <v>83</v>
      </c>
      <c r="AC143" s="35" t="s">
        <v>451</v>
      </c>
      <c r="AD143" s="37">
        <v>3</v>
      </c>
      <c r="AF143" s="38"/>
      <c r="AG143" s="38"/>
      <c r="AH143" s="38"/>
      <c r="AI143" s="35" t="s">
        <v>83</v>
      </c>
      <c r="AJ143" s="35" t="s">
        <v>40</v>
      </c>
      <c r="AK143" s="37">
        <v>5.6862407030773554E-2</v>
      </c>
      <c r="AM143" s="1">
        <v>2</v>
      </c>
      <c r="AN143" s="1">
        <v>101</v>
      </c>
      <c r="AO143" s="50" t="s">
        <v>459</v>
      </c>
      <c r="AP143" s="50" t="s">
        <v>83</v>
      </c>
      <c r="AQ143" s="50" t="s">
        <v>97</v>
      </c>
      <c r="AR143" s="1">
        <f t="shared" si="49"/>
        <v>0.56333333333333335</v>
      </c>
      <c r="AS143" s="1">
        <f t="shared" si="50"/>
        <v>3</v>
      </c>
      <c r="AT143" s="1">
        <f t="shared" si="51"/>
        <v>5.6862407030773554E-2</v>
      </c>
      <c r="AU143" s="1">
        <f t="shared" si="52"/>
        <v>3.2829526005987181E-2</v>
      </c>
    </row>
    <row r="144" spans="18:47">
      <c r="R144" s="38"/>
      <c r="S144" s="38"/>
      <c r="T144" s="38"/>
      <c r="U144" s="38"/>
      <c r="V144" s="36" t="s">
        <v>349</v>
      </c>
      <c r="W144" s="39">
        <v>6.2208033333333329E-2</v>
      </c>
      <c r="Y144" s="38"/>
      <c r="Z144" s="38"/>
      <c r="AA144" s="38"/>
      <c r="AB144" s="38"/>
      <c r="AC144" s="36" t="s">
        <v>453</v>
      </c>
      <c r="AD144" s="39">
        <v>3</v>
      </c>
      <c r="AF144" s="38"/>
      <c r="AG144" s="38"/>
      <c r="AH144" s="38"/>
      <c r="AI144" s="38"/>
      <c r="AJ144" s="36" t="s">
        <v>240</v>
      </c>
      <c r="AK144" s="39">
        <v>6.639708752899787E-3</v>
      </c>
      <c r="AM144" s="1">
        <v>2</v>
      </c>
      <c r="AN144" s="1">
        <v>101</v>
      </c>
      <c r="AO144" s="50" t="s">
        <v>459</v>
      </c>
      <c r="AP144" s="50" t="s">
        <v>83</v>
      </c>
      <c r="AQ144" s="50" t="s">
        <v>99</v>
      </c>
      <c r="AR144" s="1">
        <f t="shared" si="49"/>
        <v>6.2208033333333329E-2</v>
      </c>
      <c r="AS144" s="1">
        <f t="shared" si="50"/>
        <v>3</v>
      </c>
      <c r="AT144" s="1">
        <f t="shared" si="51"/>
        <v>6.639708752899787E-3</v>
      </c>
      <c r="AU144" s="1">
        <f t="shared" si="52"/>
        <v>3.8334376358274067E-3</v>
      </c>
    </row>
    <row r="145" spans="18:47">
      <c r="R145" s="38"/>
      <c r="S145" s="38"/>
      <c r="T145" s="38"/>
      <c r="U145" s="38"/>
      <c r="V145" s="36" t="s">
        <v>557</v>
      </c>
      <c r="W145" s="39">
        <v>2.8117000000000001</v>
      </c>
      <c r="Y145" s="38"/>
      <c r="Z145" s="38"/>
      <c r="AA145" s="38"/>
      <c r="AB145" s="38"/>
      <c r="AC145" s="36" t="s">
        <v>120</v>
      </c>
      <c r="AD145" s="39">
        <v>3</v>
      </c>
      <c r="AF145" s="38"/>
      <c r="AG145" s="38"/>
      <c r="AH145" s="38"/>
      <c r="AI145" s="38"/>
      <c r="AJ145" s="36" t="s">
        <v>250</v>
      </c>
      <c r="AK145" s="39">
        <v>0.32328731803150002</v>
      </c>
      <c r="AM145" s="1">
        <v>2</v>
      </c>
      <c r="AN145" s="1">
        <v>101</v>
      </c>
      <c r="AO145" s="50" t="s">
        <v>459</v>
      </c>
      <c r="AP145" s="50" t="s">
        <v>83</v>
      </c>
      <c r="AQ145" s="50" t="s">
        <v>100</v>
      </c>
      <c r="AR145" s="1">
        <f t="shared" si="49"/>
        <v>2.8117000000000001</v>
      </c>
      <c r="AS145" s="1">
        <f t="shared" si="50"/>
        <v>3</v>
      </c>
      <c r="AT145" s="1">
        <f t="shared" si="51"/>
        <v>0.32328731803150002</v>
      </c>
      <c r="AU145" s="1">
        <f t="shared" si="52"/>
        <v>0.1866500200910787</v>
      </c>
    </row>
    <row r="146" spans="18:47">
      <c r="R146" s="38"/>
      <c r="S146" s="38"/>
      <c r="T146" s="38"/>
      <c r="U146" s="38"/>
      <c r="V146" s="36" t="s">
        <v>20</v>
      </c>
      <c r="W146" s="39">
        <v>0.31051946899999999</v>
      </c>
      <c r="Y146" s="38"/>
      <c r="Z146" s="38"/>
      <c r="AA146" s="38"/>
      <c r="AB146" s="38"/>
      <c r="AC146" s="36" t="s">
        <v>1</v>
      </c>
      <c r="AD146" s="39">
        <v>3</v>
      </c>
      <c r="AF146" s="38"/>
      <c r="AG146" s="38"/>
      <c r="AH146" s="38"/>
      <c r="AI146" s="38"/>
      <c r="AJ146" s="36" t="s">
        <v>260</v>
      </c>
      <c r="AK146" s="39">
        <v>3.7661320969964898E-2</v>
      </c>
      <c r="AM146" s="1">
        <v>2</v>
      </c>
      <c r="AN146" s="1">
        <v>101</v>
      </c>
      <c r="AO146" s="50" t="s">
        <v>459</v>
      </c>
      <c r="AP146" s="50" t="s">
        <v>83</v>
      </c>
      <c r="AQ146" s="50" t="s">
        <v>101</v>
      </c>
      <c r="AR146" s="1">
        <f t="shared" si="49"/>
        <v>0.31051946899999999</v>
      </c>
      <c r="AS146" s="1">
        <f t="shared" si="50"/>
        <v>3</v>
      </c>
      <c r="AT146" s="1">
        <f t="shared" si="51"/>
        <v>3.7661320969964898E-2</v>
      </c>
      <c r="AU146" s="1">
        <f t="shared" si="52"/>
        <v>2.1743773800046134E-2</v>
      </c>
    </row>
    <row r="147" spans="18:47">
      <c r="R147" s="38"/>
      <c r="S147" s="38"/>
      <c r="T147" s="38"/>
      <c r="U147" s="38"/>
      <c r="V147" s="36" t="s">
        <v>30</v>
      </c>
      <c r="W147" s="39">
        <v>9.0594742555248384</v>
      </c>
      <c r="Y147" s="38"/>
      <c r="Z147" s="38"/>
      <c r="AA147" s="38"/>
      <c r="AB147" s="38"/>
      <c r="AC147" s="36" t="s">
        <v>329</v>
      </c>
      <c r="AD147" s="39">
        <v>3</v>
      </c>
      <c r="AF147" s="38"/>
      <c r="AG147" s="38"/>
      <c r="AH147" s="38"/>
      <c r="AI147" s="38"/>
      <c r="AJ147" s="36" t="s">
        <v>270</v>
      </c>
      <c r="AK147" s="39">
        <v>6.5669927654789767E-2</v>
      </c>
      <c r="AM147" s="1">
        <v>2</v>
      </c>
      <c r="AN147" s="1">
        <v>101</v>
      </c>
      <c r="AO147" s="50" t="s">
        <v>459</v>
      </c>
      <c r="AP147" s="50" t="s">
        <v>83</v>
      </c>
      <c r="AQ147" s="50" t="s">
        <v>149</v>
      </c>
      <c r="AR147" s="1">
        <f t="shared" si="49"/>
        <v>9.0594742555248384</v>
      </c>
      <c r="AS147" s="1">
        <f t="shared" si="50"/>
        <v>3</v>
      </c>
      <c r="AT147" s="1">
        <f t="shared" si="51"/>
        <v>6.5669927654789767E-2</v>
      </c>
      <c r="AU147" s="1">
        <f t="shared" si="52"/>
        <v>3.7914550409156124E-2</v>
      </c>
    </row>
    <row r="148" spans="18:47">
      <c r="R148" s="38"/>
      <c r="S148" s="38"/>
      <c r="T148" s="35" t="s">
        <v>340</v>
      </c>
      <c r="U148" s="40"/>
      <c r="V148" s="40"/>
      <c r="W148" s="37">
        <v>0.66999999999999993</v>
      </c>
      <c r="Y148" s="38"/>
      <c r="Z148" s="38"/>
      <c r="AA148" s="35" t="s">
        <v>102</v>
      </c>
      <c r="AB148" s="40"/>
      <c r="AC148" s="40"/>
      <c r="AD148" s="37">
        <v>6</v>
      </c>
      <c r="AF148" s="38"/>
      <c r="AG148" s="38"/>
      <c r="AH148" s="35" t="s">
        <v>41</v>
      </c>
      <c r="AI148" s="40"/>
      <c r="AJ148" s="40"/>
      <c r="AK148" s="37">
        <v>0.12930583900195736</v>
      </c>
    </row>
    <row r="149" spans="18:47">
      <c r="R149" s="38"/>
      <c r="S149" s="38"/>
      <c r="T149" s="35" t="s">
        <v>350</v>
      </c>
      <c r="U149" s="40"/>
      <c r="V149" s="40"/>
      <c r="W149" s="37">
        <v>6.0424191666666675E-2</v>
      </c>
      <c r="Y149" s="38"/>
      <c r="Z149" s="38"/>
      <c r="AA149" s="35" t="s">
        <v>103</v>
      </c>
      <c r="AB149" s="40"/>
      <c r="AC149" s="40"/>
      <c r="AD149" s="37">
        <v>6</v>
      </c>
      <c r="AF149" s="38"/>
      <c r="AG149" s="38"/>
      <c r="AH149" s="35" t="s">
        <v>241</v>
      </c>
      <c r="AI149" s="40"/>
      <c r="AJ149" s="40"/>
      <c r="AK149" s="37">
        <v>5.7016406018281828E-3</v>
      </c>
    </row>
    <row r="150" spans="18:47">
      <c r="R150" s="38"/>
      <c r="S150" s="38"/>
      <c r="T150" s="35" t="s">
        <v>590</v>
      </c>
      <c r="U150" s="40"/>
      <c r="V150" s="40"/>
      <c r="W150" s="37">
        <v>1.9328000000000001</v>
      </c>
      <c r="Y150" s="38"/>
      <c r="Z150" s="38"/>
      <c r="AA150" s="35" t="s">
        <v>121</v>
      </c>
      <c r="AB150" s="40"/>
      <c r="AC150" s="40"/>
      <c r="AD150" s="37">
        <v>6</v>
      </c>
      <c r="AF150" s="38"/>
      <c r="AG150" s="38"/>
      <c r="AH150" s="35" t="s">
        <v>251</v>
      </c>
      <c r="AI150" s="40"/>
      <c r="AJ150" s="40"/>
      <c r="AK150" s="37">
        <v>1.0042056462697273</v>
      </c>
    </row>
    <row r="151" spans="18:47">
      <c r="R151" s="38"/>
      <c r="S151" s="38"/>
      <c r="T151" s="35" t="s">
        <v>21</v>
      </c>
      <c r="U151" s="40"/>
      <c r="V151" s="40"/>
      <c r="W151" s="37">
        <v>0.19522177908333335</v>
      </c>
      <c r="Y151" s="38"/>
      <c r="Z151" s="38"/>
      <c r="AA151" s="35" t="s">
        <v>461</v>
      </c>
      <c r="AB151" s="40"/>
      <c r="AC151" s="40"/>
      <c r="AD151" s="37">
        <v>6</v>
      </c>
      <c r="AF151" s="38"/>
      <c r="AG151" s="38"/>
      <c r="AH151" s="35" t="s">
        <v>261</v>
      </c>
      <c r="AI151" s="40"/>
      <c r="AJ151" s="40"/>
      <c r="AK151" s="37">
        <v>0.12956538016281871</v>
      </c>
    </row>
    <row r="152" spans="18:47">
      <c r="R152" s="38"/>
      <c r="S152" s="38"/>
      <c r="T152" s="35" t="s">
        <v>31</v>
      </c>
      <c r="U152" s="40"/>
      <c r="V152" s="40"/>
      <c r="W152" s="37">
        <v>11.154840124875358</v>
      </c>
      <c r="Y152" s="38"/>
      <c r="Z152" s="38"/>
      <c r="AA152" s="35" t="s">
        <v>330</v>
      </c>
      <c r="AB152" s="40"/>
      <c r="AC152" s="40"/>
      <c r="AD152" s="37">
        <v>6</v>
      </c>
      <c r="AF152" s="38"/>
      <c r="AG152" s="38"/>
      <c r="AH152" s="35" t="s">
        <v>460</v>
      </c>
      <c r="AI152" s="40"/>
      <c r="AJ152" s="40"/>
      <c r="AK152" s="37">
        <v>2.304801406587309</v>
      </c>
    </row>
    <row r="153" spans="18:47">
      <c r="R153" s="38"/>
      <c r="S153" s="38"/>
      <c r="T153" s="35" t="s">
        <v>229</v>
      </c>
      <c r="U153" s="35" t="s">
        <v>452</v>
      </c>
      <c r="V153" s="35" t="s">
        <v>339</v>
      </c>
      <c r="W153" s="37">
        <v>0.81333333333333335</v>
      </c>
      <c r="Y153" s="38"/>
      <c r="Z153" s="38"/>
      <c r="AA153" s="35" t="s">
        <v>229</v>
      </c>
      <c r="AB153" s="35" t="s">
        <v>452</v>
      </c>
      <c r="AC153" s="35" t="s">
        <v>451</v>
      </c>
      <c r="AD153" s="37">
        <v>3</v>
      </c>
      <c r="AF153" s="38"/>
      <c r="AG153" s="38"/>
      <c r="AH153" s="35" t="s">
        <v>229</v>
      </c>
      <c r="AI153" s="35" t="s">
        <v>452</v>
      </c>
      <c r="AJ153" s="35" t="s">
        <v>40</v>
      </c>
      <c r="AK153" s="37">
        <v>5.8594652770823714E-2</v>
      </c>
      <c r="AM153" s="1">
        <v>2</v>
      </c>
      <c r="AN153" s="1">
        <v>101</v>
      </c>
      <c r="AO153" s="50" t="s">
        <v>161</v>
      </c>
      <c r="AP153" s="50" t="s">
        <v>452</v>
      </c>
      <c r="AQ153" s="50" t="s">
        <v>97</v>
      </c>
      <c r="AR153" s="1">
        <f>W153</f>
        <v>0.81333333333333335</v>
      </c>
      <c r="AS153" s="1">
        <f>AD153</f>
        <v>3</v>
      </c>
      <c r="AT153" s="1">
        <f>AK153</f>
        <v>5.8594652770823714E-2</v>
      </c>
      <c r="AU153" s="1">
        <f>AT153/SQRT(AS153)</f>
        <v>3.3829638550307725E-2</v>
      </c>
    </row>
    <row r="154" spans="18:47">
      <c r="R154" s="38"/>
      <c r="S154" s="38"/>
      <c r="T154" s="38"/>
      <c r="U154" s="38"/>
      <c r="V154" s="36" t="s">
        <v>349</v>
      </c>
      <c r="W154" s="39">
        <v>5.7568600000000004E-2</v>
      </c>
      <c r="Y154" s="38"/>
      <c r="Z154" s="38"/>
      <c r="AA154" s="38"/>
      <c r="AB154" s="38"/>
      <c r="AC154" s="36" t="s">
        <v>453</v>
      </c>
      <c r="AD154" s="39">
        <v>3</v>
      </c>
      <c r="AF154" s="38"/>
      <c r="AG154" s="38"/>
      <c r="AH154" s="38"/>
      <c r="AI154" s="38"/>
      <c r="AJ154" s="36" t="s">
        <v>240</v>
      </c>
      <c r="AK154" s="39">
        <v>6.256965936258514E-3</v>
      </c>
      <c r="AM154" s="1">
        <v>2</v>
      </c>
      <c r="AN154" s="1">
        <v>101</v>
      </c>
      <c r="AO154" s="50" t="s">
        <v>161</v>
      </c>
      <c r="AP154" s="50" t="s">
        <v>452</v>
      </c>
      <c r="AQ154" s="50" t="s">
        <v>99</v>
      </c>
      <c r="AR154" s="1">
        <f t="shared" ref="AR154:AR162" si="53">W154</f>
        <v>5.7568600000000004E-2</v>
      </c>
      <c r="AS154" s="1">
        <f t="shared" ref="AS154:AS162" si="54">AD154</f>
        <v>3</v>
      </c>
      <c r="AT154" s="1">
        <f t="shared" ref="AT154:AT162" si="55">AK154</f>
        <v>6.256965936258514E-3</v>
      </c>
      <c r="AU154" s="1">
        <f t="shared" ref="AU154:AU162" si="56">AT154/SQRT(AS154)</f>
        <v>3.6124609676091721E-3</v>
      </c>
    </row>
    <row r="155" spans="18:47">
      <c r="R155" s="38"/>
      <c r="S155" s="38"/>
      <c r="T155" s="38"/>
      <c r="U155" s="38"/>
      <c r="V155" s="36" t="s">
        <v>557</v>
      </c>
      <c r="W155" s="39">
        <v>0.94526666666666659</v>
      </c>
      <c r="Y155" s="38"/>
      <c r="Z155" s="38"/>
      <c r="AA155" s="38"/>
      <c r="AB155" s="38"/>
      <c r="AC155" s="36" t="s">
        <v>120</v>
      </c>
      <c r="AD155" s="39">
        <v>3</v>
      </c>
      <c r="AF155" s="38"/>
      <c r="AG155" s="38"/>
      <c r="AH155" s="38"/>
      <c r="AI155" s="38"/>
      <c r="AJ155" s="36" t="s">
        <v>250</v>
      </c>
      <c r="AK155" s="39">
        <v>8.6511579186451623E-2</v>
      </c>
      <c r="AM155" s="1">
        <v>2</v>
      </c>
      <c r="AN155" s="1">
        <v>101</v>
      </c>
      <c r="AO155" s="50" t="s">
        <v>161</v>
      </c>
      <c r="AP155" s="50" t="s">
        <v>452</v>
      </c>
      <c r="AQ155" s="50" t="s">
        <v>100</v>
      </c>
      <c r="AR155" s="1">
        <f t="shared" si="53"/>
        <v>0.94526666666666659</v>
      </c>
      <c r="AS155" s="1">
        <f t="shared" si="54"/>
        <v>3</v>
      </c>
      <c r="AT155" s="1">
        <f t="shared" si="55"/>
        <v>8.6511579186451623E-2</v>
      </c>
      <c r="AU155" s="1">
        <f t="shared" si="56"/>
        <v>4.994748353131747E-2</v>
      </c>
    </row>
    <row r="156" spans="18:47">
      <c r="R156" s="38"/>
      <c r="S156" s="38"/>
      <c r="T156" s="38"/>
      <c r="U156" s="38"/>
      <c r="V156" s="36" t="s">
        <v>20</v>
      </c>
      <c r="W156" s="39">
        <v>6.7027791999999989E-2</v>
      </c>
      <c r="Y156" s="38"/>
      <c r="Z156" s="38"/>
      <c r="AA156" s="38"/>
      <c r="AB156" s="38"/>
      <c r="AC156" s="36" t="s">
        <v>1</v>
      </c>
      <c r="AD156" s="39">
        <v>3</v>
      </c>
      <c r="AF156" s="38"/>
      <c r="AG156" s="38"/>
      <c r="AH156" s="38"/>
      <c r="AI156" s="38"/>
      <c r="AJ156" s="36" t="s">
        <v>260</v>
      </c>
      <c r="AK156" s="39">
        <v>9.6512037957402035E-3</v>
      </c>
      <c r="AM156" s="1">
        <v>2</v>
      </c>
      <c r="AN156" s="1">
        <v>101</v>
      </c>
      <c r="AO156" s="50" t="s">
        <v>156</v>
      </c>
      <c r="AP156" s="50" t="s">
        <v>452</v>
      </c>
      <c r="AQ156" s="50" t="s">
        <v>101</v>
      </c>
      <c r="AR156" s="1">
        <f t="shared" si="53"/>
        <v>6.7027791999999989E-2</v>
      </c>
      <c r="AS156" s="1">
        <f t="shared" si="54"/>
        <v>3</v>
      </c>
      <c r="AT156" s="1">
        <f t="shared" si="55"/>
        <v>9.6512037957402035E-3</v>
      </c>
      <c r="AU156" s="1">
        <f t="shared" si="56"/>
        <v>5.5721251094745447E-3</v>
      </c>
    </row>
    <row r="157" spans="18:47">
      <c r="R157" s="38"/>
      <c r="S157" s="38"/>
      <c r="T157" s="38"/>
      <c r="U157" s="38"/>
      <c r="V157" s="36" t="s">
        <v>30</v>
      </c>
      <c r="W157" s="39">
        <v>14.177620766983233</v>
      </c>
      <c r="Y157" s="38"/>
      <c r="Z157" s="38"/>
      <c r="AA157" s="38"/>
      <c r="AB157" s="38"/>
      <c r="AC157" s="36" t="s">
        <v>329</v>
      </c>
      <c r="AD157" s="39">
        <v>3</v>
      </c>
      <c r="AF157" s="38"/>
      <c r="AG157" s="38"/>
      <c r="AH157" s="38"/>
      <c r="AI157" s="38"/>
      <c r="AJ157" s="36" t="s">
        <v>270</v>
      </c>
      <c r="AK157" s="39">
        <v>0.84648598571266642</v>
      </c>
      <c r="AM157" s="1">
        <v>2</v>
      </c>
      <c r="AN157" s="1">
        <v>101</v>
      </c>
      <c r="AO157" s="50" t="s">
        <v>156</v>
      </c>
      <c r="AP157" s="50" t="s">
        <v>452</v>
      </c>
      <c r="AQ157" s="50" t="s">
        <v>149</v>
      </c>
      <c r="AR157" s="1">
        <f t="shared" si="53"/>
        <v>14.177620766983233</v>
      </c>
      <c r="AS157" s="1">
        <f t="shared" si="54"/>
        <v>3</v>
      </c>
      <c r="AT157" s="1">
        <f t="shared" si="55"/>
        <v>0.84648598571266642</v>
      </c>
      <c r="AU157" s="1">
        <f t="shared" si="56"/>
        <v>0.48871891171645371</v>
      </c>
    </row>
    <row r="158" spans="18:47">
      <c r="R158" s="38"/>
      <c r="S158" s="38"/>
      <c r="T158" s="38"/>
      <c r="U158" s="35" t="s">
        <v>83</v>
      </c>
      <c r="V158" s="35" t="s">
        <v>339</v>
      </c>
      <c r="W158" s="37">
        <v>0.50666666666666671</v>
      </c>
      <c r="Y158" s="38"/>
      <c r="Z158" s="38"/>
      <c r="AA158" s="38"/>
      <c r="AB158" s="35" t="s">
        <v>83</v>
      </c>
      <c r="AC158" s="35" t="s">
        <v>451</v>
      </c>
      <c r="AD158" s="37">
        <v>3</v>
      </c>
      <c r="AF158" s="38"/>
      <c r="AG158" s="38"/>
      <c r="AH158" s="38"/>
      <c r="AI158" s="35" t="s">
        <v>83</v>
      </c>
      <c r="AJ158" s="35" t="s">
        <v>40</v>
      </c>
      <c r="AK158" s="37">
        <v>7.23417813807022E-2</v>
      </c>
      <c r="AM158" s="1">
        <v>2</v>
      </c>
      <c r="AN158" s="1">
        <v>101</v>
      </c>
      <c r="AO158" s="50" t="s">
        <v>161</v>
      </c>
      <c r="AP158" s="50" t="s">
        <v>83</v>
      </c>
      <c r="AQ158" s="50" t="s">
        <v>97</v>
      </c>
      <c r="AR158" s="1">
        <f t="shared" si="53"/>
        <v>0.50666666666666671</v>
      </c>
      <c r="AS158" s="1">
        <f t="shared" si="54"/>
        <v>3</v>
      </c>
      <c r="AT158" s="1">
        <f t="shared" si="55"/>
        <v>7.23417813807022E-2</v>
      </c>
      <c r="AU158" s="1">
        <f t="shared" si="56"/>
        <v>4.1766546953805474E-2</v>
      </c>
    </row>
    <row r="159" spans="18:47">
      <c r="R159" s="38"/>
      <c r="S159" s="38"/>
      <c r="T159" s="38"/>
      <c r="U159" s="38"/>
      <c r="V159" s="36" t="s">
        <v>349</v>
      </c>
      <c r="W159" s="39">
        <v>5.553333333333333E-2</v>
      </c>
      <c r="Y159" s="38"/>
      <c r="Z159" s="38"/>
      <c r="AA159" s="38"/>
      <c r="AB159" s="38"/>
      <c r="AC159" s="36" t="s">
        <v>453</v>
      </c>
      <c r="AD159" s="39">
        <v>3</v>
      </c>
      <c r="AF159" s="38"/>
      <c r="AG159" s="38"/>
      <c r="AH159" s="38"/>
      <c r="AI159" s="38"/>
      <c r="AJ159" s="36" t="s">
        <v>240</v>
      </c>
      <c r="AK159" s="39">
        <v>6.3710935743664784E-3</v>
      </c>
      <c r="AM159" s="1">
        <v>2</v>
      </c>
      <c r="AN159" s="1">
        <v>101</v>
      </c>
      <c r="AO159" s="50" t="s">
        <v>161</v>
      </c>
      <c r="AP159" s="50" t="s">
        <v>83</v>
      </c>
      <c r="AQ159" s="50" t="s">
        <v>99</v>
      </c>
      <c r="AR159" s="1">
        <f t="shared" si="53"/>
        <v>5.553333333333333E-2</v>
      </c>
      <c r="AS159" s="1">
        <f t="shared" si="54"/>
        <v>3</v>
      </c>
      <c r="AT159" s="1">
        <f t="shared" si="55"/>
        <v>6.3710935743664784E-3</v>
      </c>
      <c r="AU159" s="1">
        <f t="shared" si="56"/>
        <v>3.6783525901927815E-3</v>
      </c>
    </row>
    <row r="160" spans="18:47">
      <c r="R160" s="38"/>
      <c r="S160" s="38"/>
      <c r="T160" s="38"/>
      <c r="U160" s="38"/>
      <c r="V160" s="36" t="s">
        <v>557</v>
      </c>
      <c r="W160" s="39">
        <v>2.5103000000000004</v>
      </c>
      <c r="Y160" s="38"/>
      <c r="Z160" s="38"/>
      <c r="AA160" s="38"/>
      <c r="AB160" s="38"/>
      <c r="AC160" s="36" t="s">
        <v>120</v>
      </c>
      <c r="AD160" s="39">
        <v>3</v>
      </c>
      <c r="AF160" s="38"/>
      <c r="AG160" s="38"/>
      <c r="AH160" s="38"/>
      <c r="AI160" s="38"/>
      <c r="AJ160" s="36" t="s">
        <v>250</v>
      </c>
      <c r="AK160" s="39">
        <v>0.48374486043781273</v>
      </c>
      <c r="AM160" s="1">
        <v>2</v>
      </c>
      <c r="AN160" s="1">
        <v>101</v>
      </c>
      <c r="AO160" s="50" t="s">
        <v>161</v>
      </c>
      <c r="AP160" s="50" t="s">
        <v>83</v>
      </c>
      <c r="AQ160" s="50" t="s">
        <v>100</v>
      </c>
      <c r="AR160" s="1">
        <f t="shared" si="53"/>
        <v>2.5103000000000004</v>
      </c>
      <c r="AS160" s="1">
        <f t="shared" si="54"/>
        <v>3</v>
      </c>
      <c r="AT160" s="1">
        <f t="shared" si="55"/>
        <v>0.48374486043781273</v>
      </c>
      <c r="AU160" s="1">
        <f t="shared" si="56"/>
        <v>0.27929022539286913</v>
      </c>
    </row>
    <row r="161" spans="18:47">
      <c r="R161" s="38"/>
      <c r="S161" s="38"/>
      <c r="T161" s="38"/>
      <c r="U161" s="38"/>
      <c r="V161" s="36" t="s">
        <v>20</v>
      </c>
      <c r="W161" s="39">
        <v>0.27428200000000003</v>
      </c>
      <c r="Y161" s="38"/>
      <c r="Z161" s="38"/>
      <c r="AA161" s="38"/>
      <c r="AB161" s="38"/>
      <c r="AC161" s="36" t="s">
        <v>1</v>
      </c>
      <c r="AD161" s="39">
        <v>3</v>
      </c>
      <c r="AF161" s="38"/>
      <c r="AG161" s="38"/>
      <c r="AH161" s="38"/>
      <c r="AI161" s="38"/>
      <c r="AJ161" s="36" t="s">
        <v>260</v>
      </c>
      <c r="AK161" s="39">
        <v>3.8715174586329913E-2</v>
      </c>
      <c r="AM161" s="1">
        <v>2</v>
      </c>
      <c r="AN161" s="1">
        <v>101</v>
      </c>
      <c r="AO161" s="50" t="s">
        <v>156</v>
      </c>
      <c r="AP161" s="50" t="s">
        <v>83</v>
      </c>
      <c r="AQ161" s="50" t="s">
        <v>101</v>
      </c>
      <c r="AR161" s="1">
        <f t="shared" si="53"/>
        <v>0.27428200000000003</v>
      </c>
      <c r="AS161" s="1">
        <f t="shared" si="54"/>
        <v>3</v>
      </c>
      <c r="AT161" s="1">
        <f t="shared" si="55"/>
        <v>3.8715174586329913E-2</v>
      </c>
      <c r="AU161" s="1">
        <f t="shared" si="56"/>
        <v>2.2352216469140936E-2</v>
      </c>
    </row>
    <row r="162" spans="18:47">
      <c r="R162" s="38"/>
      <c r="S162" s="38"/>
      <c r="T162" s="38"/>
      <c r="U162" s="38"/>
      <c r="V162" s="36" t="s">
        <v>30</v>
      </c>
      <c r="W162" s="39">
        <v>9.1348516524788028</v>
      </c>
      <c r="Y162" s="38"/>
      <c r="Z162" s="38"/>
      <c r="AA162" s="38"/>
      <c r="AB162" s="38"/>
      <c r="AC162" s="36" t="s">
        <v>329</v>
      </c>
      <c r="AD162" s="39">
        <v>3</v>
      </c>
      <c r="AF162" s="38"/>
      <c r="AG162" s="38"/>
      <c r="AH162" s="38"/>
      <c r="AI162" s="38"/>
      <c r="AJ162" s="36" t="s">
        <v>270</v>
      </c>
      <c r="AK162" s="39">
        <v>0.87101604761525775</v>
      </c>
      <c r="AM162" s="1">
        <v>2</v>
      </c>
      <c r="AN162" s="1">
        <v>101</v>
      </c>
      <c r="AO162" s="50" t="s">
        <v>156</v>
      </c>
      <c r="AP162" s="50" t="s">
        <v>83</v>
      </c>
      <c r="AQ162" s="50" t="s">
        <v>149</v>
      </c>
      <c r="AR162" s="1">
        <f t="shared" si="53"/>
        <v>9.1348516524788028</v>
      </c>
      <c r="AS162" s="1">
        <f t="shared" si="54"/>
        <v>3</v>
      </c>
      <c r="AT162" s="1">
        <f t="shared" si="55"/>
        <v>0.87101604761525775</v>
      </c>
      <c r="AU162" s="1">
        <f t="shared" si="56"/>
        <v>0.50288134955915298</v>
      </c>
    </row>
    <row r="163" spans="18:47">
      <c r="R163" s="38"/>
      <c r="S163" s="38"/>
      <c r="T163" s="35" t="s">
        <v>341</v>
      </c>
      <c r="U163" s="40"/>
      <c r="V163" s="40"/>
      <c r="W163" s="37">
        <v>0.66</v>
      </c>
      <c r="Y163" s="38"/>
      <c r="Z163" s="38"/>
      <c r="AA163" s="35" t="s">
        <v>104</v>
      </c>
      <c r="AB163" s="40"/>
      <c r="AC163" s="40"/>
      <c r="AD163" s="37">
        <v>6</v>
      </c>
      <c r="AF163" s="38"/>
      <c r="AG163" s="38"/>
      <c r="AH163" s="35" t="s">
        <v>42</v>
      </c>
      <c r="AI163" s="40"/>
      <c r="AJ163" s="40"/>
      <c r="AK163" s="37">
        <v>0.17798876369029584</v>
      </c>
    </row>
    <row r="164" spans="18:47">
      <c r="R164" s="38"/>
      <c r="S164" s="38"/>
      <c r="T164" s="35" t="s">
        <v>351</v>
      </c>
      <c r="U164" s="40"/>
      <c r="V164" s="40"/>
      <c r="W164" s="37">
        <v>5.6550966666666667E-2</v>
      </c>
      <c r="Y164" s="38"/>
      <c r="Z164" s="38"/>
      <c r="AA164" s="35" t="s">
        <v>105</v>
      </c>
      <c r="AB164" s="40"/>
      <c r="AC164" s="40"/>
      <c r="AD164" s="37">
        <v>6</v>
      </c>
      <c r="AF164" s="38"/>
      <c r="AG164" s="38"/>
      <c r="AH164" s="35" t="s">
        <v>242</v>
      </c>
      <c r="AI164" s="40"/>
      <c r="AJ164" s="40"/>
      <c r="AK164" s="37">
        <v>5.7566375207813653E-3</v>
      </c>
    </row>
    <row r="165" spans="18:47">
      <c r="R165" s="38"/>
      <c r="S165" s="38"/>
      <c r="T165" s="35" t="s">
        <v>414</v>
      </c>
      <c r="U165" s="40"/>
      <c r="V165" s="40"/>
      <c r="W165" s="37">
        <v>1.7277833333333337</v>
      </c>
      <c r="Y165" s="38"/>
      <c r="Z165" s="38"/>
      <c r="AA165" s="35" t="s">
        <v>122</v>
      </c>
      <c r="AB165" s="40"/>
      <c r="AC165" s="40"/>
      <c r="AD165" s="37">
        <v>6</v>
      </c>
      <c r="AF165" s="38"/>
      <c r="AG165" s="38"/>
      <c r="AH165" s="35" t="s">
        <v>252</v>
      </c>
      <c r="AI165" s="40"/>
      <c r="AJ165" s="40"/>
      <c r="AK165" s="37">
        <v>0.91180926605659485</v>
      </c>
    </row>
    <row r="166" spans="18:47">
      <c r="R166" s="38"/>
      <c r="S166" s="38"/>
      <c r="T166" s="35" t="s">
        <v>22</v>
      </c>
      <c r="U166" s="40"/>
      <c r="V166" s="40"/>
      <c r="W166" s="37">
        <v>0.17065489599999997</v>
      </c>
      <c r="Y166" s="38"/>
      <c r="Z166" s="38"/>
      <c r="AA166" s="35" t="s">
        <v>321</v>
      </c>
      <c r="AB166" s="40"/>
      <c r="AC166" s="40"/>
      <c r="AD166" s="37">
        <v>6</v>
      </c>
      <c r="AF166" s="38"/>
      <c r="AG166" s="38"/>
      <c r="AH166" s="35" t="s">
        <v>262</v>
      </c>
      <c r="AI166" s="40"/>
      <c r="AJ166" s="40"/>
      <c r="AK166" s="37">
        <v>0.1162888481811345</v>
      </c>
    </row>
    <row r="167" spans="18:47">
      <c r="R167" s="38"/>
      <c r="S167" s="38"/>
      <c r="T167" s="35" t="s">
        <v>32</v>
      </c>
      <c r="U167" s="40"/>
      <c r="V167" s="40"/>
      <c r="W167" s="37">
        <v>11.656236209731018</v>
      </c>
      <c r="Y167" s="38"/>
      <c r="Z167" s="38"/>
      <c r="AA167" s="35" t="s">
        <v>331</v>
      </c>
      <c r="AB167" s="40"/>
      <c r="AC167" s="40"/>
      <c r="AD167" s="37">
        <v>6</v>
      </c>
      <c r="AF167" s="38"/>
      <c r="AG167" s="38"/>
      <c r="AH167" s="35" t="s">
        <v>634</v>
      </c>
      <c r="AI167" s="40"/>
      <c r="AJ167" s="40"/>
      <c r="AK167" s="37">
        <v>2.8668692147261408</v>
      </c>
    </row>
    <row r="168" spans="18:47">
      <c r="R168" s="38"/>
      <c r="S168" s="38"/>
      <c r="T168" s="35" t="s">
        <v>82</v>
      </c>
      <c r="U168" s="35" t="s">
        <v>452</v>
      </c>
      <c r="V168" s="35" t="s">
        <v>339</v>
      </c>
      <c r="W168" s="37">
        <v>0.83000000000000007</v>
      </c>
      <c r="Y168" s="38"/>
      <c r="Z168" s="38"/>
      <c r="AA168" s="35" t="s">
        <v>82</v>
      </c>
      <c r="AB168" s="35" t="s">
        <v>452</v>
      </c>
      <c r="AC168" s="35" t="s">
        <v>451</v>
      </c>
      <c r="AD168" s="37">
        <v>3</v>
      </c>
      <c r="AF168" s="38"/>
      <c r="AG168" s="38"/>
      <c r="AH168" s="35" t="s">
        <v>82</v>
      </c>
      <c r="AI168" s="35" t="s">
        <v>452</v>
      </c>
      <c r="AJ168" s="35" t="s">
        <v>40</v>
      </c>
      <c r="AK168" s="37">
        <v>7.9372539331936151E-2</v>
      </c>
      <c r="AM168" s="1">
        <v>2</v>
      </c>
      <c r="AN168" s="1">
        <v>101</v>
      </c>
      <c r="AO168" s="50" t="s">
        <v>159</v>
      </c>
      <c r="AP168" s="50" t="s">
        <v>452</v>
      </c>
      <c r="AQ168" s="50" t="s">
        <v>97</v>
      </c>
      <c r="AR168" s="1">
        <f>W168</f>
        <v>0.83000000000000007</v>
      </c>
      <c r="AS168" s="1">
        <f>AD168</f>
        <v>3</v>
      </c>
      <c r="AT168" s="1">
        <f>AK168</f>
        <v>7.9372539331936151E-2</v>
      </c>
      <c r="AU168" s="1">
        <f>AT168/SQRT(AS168)</f>
        <v>4.5825756949557497E-2</v>
      </c>
    </row>
    <row r="169" spans="18:47">
      <c r="R169" s="38"/>
      <c r="S169" s="38"/>
      <c r="T169" s="38"/>
      <c r="U169" s="38"/>
      <c r="V169" s="36" t="s">
        <v>349</v>
      </c>
      <c r="W169" s="39">
        <v>5.2939333333333331E-2</v>
      </c>
      <c r="Y169" s="38"/>
      <c r="Z169" s="38"/>
      <c r="AA169" s="38"/>
      <c r="AB169" s="38"/>
      <c r="AC169" s="36" t="s">
        <v>453</v>
      </c>
      <c r="AD169" s="39">
        <v>3</v>
      </c>
      <c r="AF169" s="38"/>
      <c r="AG169" s="38"/>
      <c r="AH169" s="38"/>
      <c r="AI169" s="38"/>
      <c r="AJ169" s="36" t="s">
        <v>240</v>
      </c>
      <c r="AK169" s="39">
        <v>1.7326238291486972E-3</v>
      </c>
      <c r="AM169" s="1">
        <v>2</v>
      </c>
      <c r="AN169" s="1">
        <v>101</v>
      </c>
      <c r="AO169" s="50" t="s">
        <v>159</v>
      </c>
      <c r="AP169" s="50" t="s">
        <v>452</v>
      </c>
      <c r="AQ169" s="50" t="s">
        <v>99</v>
      </c>
      <c r="AR169" s="1">
        <f t="shared" ref="AR169:AR177" si="57">W169</f>
        <v>5.2939333333333331E-2</v>
      </c>
      <c r="AS169" s="1">
        <f t="shared" ref="AS169:AS177" si="58">AD169</f>
        <v>3</v>
      </c>
      <c r="AT169" s="1">
        <f t="shared" ref="AT169:AT177" si="59">AK169</f>
        <v>1.7326238291486972E-3</v>
      </c>
      <c r="AU169" s="1">
        <f t="shared" ref="AU169:AU177" si="60">AT169/SQRT(AS169)</f>
        <v>1.0003308341633606E-3</v>
      </c>
    </row>
    <row r="170" spans="18:47">
      <c r="R170" s="38"/>
      <c r="S170" s="38"/>
      <c r="T170" s="38"/>
      <c r="U170" s="38"/>
      <c r="V170" s="36" t="s">
        <v>557</v>
      </c>
      <c r="W170" s="39">
        <v>1.0812666666666668</v>
      </c>
      <c r="Y170" s="38"/>
      <c r="Z170" s="38"/>
      <c r="AA170" s="38"/>
      <c r="AB170" s="38"/>
      <c r="AC170" s="36" t="s">
        <v>120</v>
      </c>
      <c r="AD170" s="39">
        <v>3</v>
      </c>
      <c r="AF170" s="38"/>
      <c r="AG170" s="38"/>
      <c r="AH170" s="38"/>
      <c r="AI170" s="38"/>
      <c r="AJ170" s="36" t="s">
        <v>250</v>
      </c>
      <c r="AK170" s="39">
        <v>5.8968918366652176E-2</v>
      </c>
      <c r="AM170" s="1">
        <v>2</v>
      </c>
      <c r="AN170" s="1">
        <v>101</v>
      </c>
      <c r="AO170" s="50" t="s">
        <v>159</v>
      </c>
      <c r="AP170" s="50" t="s">
        <v>452</v>
      </c>
      <c r="AQ170" s="50" t="s">
        <v>100</v>
      </c>
      <c r="AR170" s="1">
        <f t="shared" si="57"/>
        <v>1.0812666666666668</v>
      </c>
      <c r="AS170" s="1">
        <f t="shared" si="58"/>
        <v>3</v>
      </c>
      <c r="AT170" s="1">
        <f t="shared" si="59"/>
        <v>5.8968918366652176E-2</v>
      </c>
      <c r="AU170" s="1">
        <f t="shared" si="60"/>
        <v>3.4045720892807704E-2</v>
      </c>
    </row>
    <row r="171" spans="18:47">
      <c r="R171" s="38"/>
      <c r="S171" s="38"/>
      <c r="T171" s="38"/>
      <c r="U171" s="38"/>
      <c r="V171" s="36" t="s">
        <v>20</v>
      </c>
      <c r="W171" s="39">
        <v>6.9723806666666652E-2</v>
      </c>
      <c r="Y171" s="38"/>
      <c r="Z171" s="38"/>
      <c r="AA171" s="38"/>
      <c r="AB171" s="38"/>
      <c r="AC171" s="36" t="s">
        <v>1</v>
      </c>
      <c r="AD171" s="39">
        <v>3</v>
      </c>
      <c r="AF171" s="38"/>
      <c r="AG171" s="38"/>
      <c r="AH171" s="38"/>
      <c r="AI171" s="38"/>
      <c r="AJ171" s="36" t="s">
        <v>260</v>
      </c>
      <c r="AK171" s="39">
        <v>1.1549852054053979E-2</v>
      </c>
      <c r="AM171" s="1">
        <v>2</v>
      </c>
      <c r="AN171" s="1">
        <v>101</v>
      </c>
      <c r="AO171" s="50" t="s">
        <v>158</v>
      </c>
      <c r="AP171" s="50" t="s">
        <v>452</v>
      </c>
      <c r="AQ171" s="50" t="s">
        <v>101</v>
      </c>
      <c r="AR171" s="1">
        <f t="shared" si="57"/>
        <v>6.9723806666666652E-2</v>
      </c>
      <c r="AS171" s="1">
        <f t="shared" si="58"/>
        <v>3</v>
      </c>
      <c r="AT171" s="1">
        <f t="shared" si="59"/>
        <v>1.1549852054053979E-2</v>
      </c>
      <c r="AU171" s="1">
        <f t="shared" si="60"/>
        <v>6.6683101925084174E-3</v>
      </c>
    </row>
    <row r="172" spans="18:47">
      <c r="R172" s="38"/>
      <c r="S172" s="38"/>
      <c r="T172" s="38"/>
      <c r="U172" s="38"/>
      <c r="V172" s="36" t="s">
        <v>30</v>
      </c>
      <c r="W172" s="39">
        <v>15.721558917348693</v>
      </c>
      <c r="Y172" s="38"/>
      <c r="Z172" s="38"/>
      <c r="AA172" s="38"/>
      <c r="AB172" s="38"/>
      <c r="AC172" s="36" t="s">
        <v>329</v>
      </c>
      <c r="AD172" s="39">
        <v>3</v>
      </c>
      <c r="AF172" s="38"/>
      <c r="AG172" s="38"/>
      <c r="AH172" s="38"/>
      <c r="AI172" s="38"/>
      <c r="AJ172" s="36" t="s">
        <v>270</v>
      </c>
      <c r="AK172" s="39">
        <v>1.9842225899854185</v>
      </c>
      <c r="AM172" s="1">
        <v>2</v>
      </c>
      <c r="AN172" s="1">
        <v>101</v>
      </c>
      <c r="AO172" s="50" t="s">
        <v>158</v>
      </c>
      <c r="AP172" s="50" t="s">
        <v>452</v>
      </c>
      <c r="AQ172" s="50" t="s">
        <v>149</v>
      </c>
      <c r="AR172" s="1">
        <f t="shared" si="57"/>
        <v>15.721558917348693</v>
      </c>
      <c r="AS172" s="1">
        <f t="shared" si="58"/>
        <v>3</v>
      </c>
      <c r="AT172" s="1">
        <f t="shared" si="59"/>
        <v>1.9842225899854185</v>
      </c>
      <c r="AU172" s="1">
        <f t="shared" si="60"/>
        <v>1.1455914464602179</v>
      </c>
    </row>
    <row r="173" spans="18:47">
      <c r="R173" s="38"/>
      <c r="S173" s="38"/>
      <c r="T173" s="38"/>
      <c r="U173" s="35" t="s">
        <v>83</v>
      </c>
      <c r="V173" s="35" t="s">
        <v>339</v>
      </c>
      <c r="W173" s="37">
        <v>0.54</v>
      </c>
      <c r="Y173" s="38"/>
      <c r="Z173" s="38"/>
      <c r="AA173" s="38"/>
      <c r="AB173" s="35" t="s">
        <v>83</v>
      </c>
      <c r="AC173" s="35" t="s">
        <v>451</v>
      </c>
      <c r="AD173" s="37">
        <v>3</v>
      </c>
      <c r="AF173" s="38"/>
      <c r="AG173" s="38"/>
      <c r="AH173" s="38"/>
      <c r="AI173" s="35" t="s">
        <v>83</v>
      </c>
      <c r="AJ173" s="35" t="s">
        <v>40</v>
      </c>
      <c r="AK173" s="37">
        <v>6.5574385243019784E-2</v>
      </c>
      <c r="AM173" s="1">
        <v>2</v>
      </c>
      <c r="AN173" s="1">
        <v>101</v>
      </c>
      <c r="AO173" s="50" t="s">
        <v>159</v>
      </c>
      <c r="AP173" s="50" t="s">
        <v>633</v>
      </c>
      <c r="AQ173" s="50" t="s">
        <v>97</v>
      </c>
      <c r="AR173" s="1">
        <f t="shared" si="57"/>
        <v>0.54</v>
      </c>
      <c r="AS173" s="1">
        <f t="shared" si="58"/>
        <v>3</v>
      </c>
      <c r="AT173" s="1">
        <f t="shared" si="59"/>
        <v>6.5574385243019784E-2</v>
      </c>
      <c r="AU173" s="1">
        <f t="shared" si="60"/>
        <v>3.7859388972001695E-2</v>
      </c>
    </row>
    <row r="174" spans="18:47">
      <c r="R174" s="38"/>
      <c r="S174" s="38"/>
      <c r="T174" s="38"/>
      <c r="U174" s="38"/>
      <c r="V174" s="36" t="s">
        <v>349</v>
      </c>
      <c r="W174" s="39">
        <v>5.2703350000000003E-2</v>
      </c>
      <c r="Y174" s="38"/>
      <c r="Z174" s="38"/>
      <c r="AA174" s="38"/>
      <c r="AB174" s="38"/>
      <c r="AC174" s="36" t="s">
        <v>453</v>
      </c>
      <c r="AD174" s="39">
        <v>3</v>
      </c>
      <c r="AF174" s="38"/>
      <c r="AG174" s="38"/>
      <c r="AH174" s="38"/>
      <c r="AI174" s="38"/>
      <c r="AJ174" s="36" t="s">
        <v>240</v>
      </c>
      <c r="AK174" s="39">
        <v>3.3109905870448591E-3</v>
      </c>
      <c r="AM174" s="1">
        <v>2</v>
      </c>
      <c r="AN174" s="1">
        <v>101</v>
      </c>
      <c r="AO174" s="50" t="s">
        <v>443</v>
      </c>
      <c r="AP174" s="50" t="s">
        <v>83</v>
      </c>
      <c r="AQ174" s="50" t="s">
        <v>99</v>
      </c>
      <c r="AR174" s="1">
        <f t="shared" si="57"/>
        <v>5.2703350000000003E-2</v>
      </c>
      <c r="AS174" s="1">
        <f t="shared" si="58"/>
        <v>3</v>
      </c>
      <c r="AT174" s="1">
        <f t="shared" si="59"/>
        <v>3.3109905870448591E-3</v>
      </c>
      <c r="AU174" s="1">
        <f t="shared" si="60"/>
        <v>1.9116013067146667E-3</v>
      </c>
    </row>
    <row r="175" spans="18:47">
      <c r="R175" s="38"/>
      <c r="S175" s="38"/>
      <c r="T175" s="38"/>
      <c r="U175" s="38"/>
      <c r="V175" s="36" t="s">
        <v>557</v>
      </c>
      <c r="W175" s="39">
        <v>3.0116999999999998</v>
      </c>
      <c r="Y175" s="38"/>
      <c r="Z175" s="38"/>
      <c r="AA175" s="38"/>
      <c r="AB175" s="38"/>
      <c r="AC175" s="36" t="s">
        <v>120</v>
      </c>
      <c r="AD175" s="39">
        <v>3</v>
      </c>
      <c r="AF175" s="38"/>
      <c r="AG175" s="38"/>
      <c r="AH175" s="38"/>
      <c r="AI175" s="38"/>
      <c r="AJ175" s="36" t="s">
        <v>250</v>
      </c>
      <c r="AK175" s="39">
        <v>0.5058093217804539</v>
      </c>
      <c r="AM175" s="1">
        <v>2</v>
      </c>
      <c r="AN175" s="1">
        <v>101</v>
      </c>
      <c r="AO175" s="50" t="s">
        <v>443</v>
      </c>
      <c r="AP175" s="50" t="s">
        <v>83</v>
      </c>
      <c r="AQ175" s="50" t="s">
        <v>100</v>
      </c>
      <c r="AR175" s="1">
        <f t="shared" si="57"/>
        <v>3.0116999999999998</v>
      </c>
      <c r="AS175" s="1">
        <f t="shared" si="58"/>
        <v>3</v>
      </c>
      <c r="AT175" s="1">
        <f t="shared" si="59"/>
        <v>0.5058093217804539</v>
      </c>
      <c r="AU175" s="1">
        <f t="shared" si="60"/>
        <v>0.29202914808856711</v>
      </c>
    </row>
    <row r="176" spans="18:47">
      <c r="R176" s="38"/>
      <c r="S176" s="38"/>
      <c r="T176" s="38"/>
      <c r="U176" s="38"/>
      <c r="V176" s="36" t="s">
        <v>20</v>
      </c>
      <c r="W176" s="39">
        <v>0.293428466</v>
      </c>
      <c r="Y176" s="38"/>
      <c r="Z176" s="38"/>
      <c r="AA176" s="38"/>
      <c r="AB176" s="38"/>
      <c r="AC176" s="36" t="s">
        <v>1</v>
      </c>
      <c r="AD176" s="39">
        <v>3</v>
      </c>
      <c r="AF176" s="38"/>
      <c r="AG176" s="38"/>
      <c r="AH176" s="38"/>
      <c r="AI176" s="38"/>
      <c r="AJ176" s="36" t="s">
        <v>260</v>
      </c>
      <c r="AK176" s="39">
        <v>3.1241159888141818E-2</v>
      </c>
      <c r="AM176" s="1">
        <v>2</v>
      </c>
      <c r="AN176" s="1">
        <v>101</v>
      </c>
      <c r="AO176" s="50" t="s">
        <v>158</v>
      </c>
      <c r="AP176" s="50" t="s">
        <v>83</v>
      </c>
      <c r="AQ176" s="50" t="s">
        <v>101</v>
      </c>
      <c r="AR176" s="1">
        <f t="shared" si="57"/>
        <v>0.293428466</v>
      </c>
      <c r="AS176" s="1">
        <f t="shared" si="58"/>
        <v>3</v>
      </c>
      <c r="AT176" s="1">
        <f t="shared" si="59"/>
        <v>3.1241159888141818E-2</v>
      </c>
      <c r="AU176" s="1">
        <f t="shared" si="60"/>
        <v>1.803709207121482E-2</v>
      </c>
    </row>
    <row r="177" spans="18:47">
      <c r="R177" s="38"/>
      <c r="S177" s="38"/>
      <c r="T177" s="38"/>
      <c r="U177" s="38"/>
      <c r="V177" s="36" t="s">
        <v>30</v>
      </c>
      <c r="W177" s="39">
        <v>10.221281860354814</v>
      </c>
      <c r="Y177" s="38"/>
      <c r="Z177" s="38"/>
      <c r="AA177" s="38"/>
      <c r="AB177" s="38"/>
      <c r="AC177" s="36" t="s">
        <v>329</v>
      </c>
      <c r="AD177" s="39">
        <v>3</v>
      </c>
      <c r="AF177" s="38"/>
      <c r="AG177" s="38"/>
      <c r="AH177" s="38"/>
      <c r="AI177" s="38"/>
      <c r="AJ177" s="36" t="s">
        <v>270</v>
      </c>
      <c r="AK177" s="39">
        <v>0.63339699508048797</v>
      </c>
      <c r="AM177" s="1">
        <v>2</v>
      </c>
      <c r="AN177" s="1">
        <v>101</v>
      </c>
      <c r="AO177" s="50" t="s">
        <v>158</v>
      </c>
      <c r="AP177" s="50" t="s">
        <v>83</v>
      </c>
      <c r="AQ177" s="50" t="s">
        <v>149</v>
      </c>
      <c r="AR177" s="1">
        <f t="shared" si="57"/>
        <v>10.221281860354814</v>
      </c>
      <c r="AS177" s="1">
        <f t="shared" si="58"/>
        <v>3</v>
      </c>
      <c r="AT177" s="1">
        <f t="shared" si="59"/>
        <v>0.63339699508048797</v>
      </c>
      <c r="AU177" s="1">
        <f t="shared" si="60"/>
        <v>0.36569192561361979</v>
      </c>
    </row>
    <row r="178" spans="18:47">
      <c r="R178" s="38"/>
      <c r="S178" s="38"/>
      <c r="T178" s="35" t="s">
        <v>345</v>
      </c>
      <c r="U178" s="40"/>
      <c r="V178" s="40"/>
      <c r="W178" s="37">
        <v>0.68499999999999994</v>
      </c>
      <c r="Y178" s="38"/>
      <c r="Z178" s="38"/>
      <c r="AA178" s="35" t="s">
        <v>112</v>
      </c>
      <c r="AB178" s="40"/>
      <c r="AC178" s="40"/>
      <c r="AD178" s="37">
        <v>6</v>
      </c>
      <c r="AF178" s="38"/>
      <c r="AG178" s="38"/>
      <c r="AH178" s="35" t="s">
        <v>236</v>
      </c>
      <c r="AI178" s="40"/>
      <c r="AJ178" s="40"/>
      <c r="AK178" s="37">
        <v>0.17166828478201834</v>
      </c>
    </row>
    <row r="179" spans="18:47">
      <c r="R179" s="38"/>
      <c r="S179" s="38"/>
      <c r="T179" s="35" t="s">
        <v>355</v>
      </c>
      <c r="U179" s="40"/>
      <c r="V179" s="40"/>
      <c r="W179" s="37">
        <v>5.2821341666666667E-2</v>
      </c>
      <c r="Y179" s="38"/>
      <c r="Z179" s="38"/>
      <c r="AA179" s="35" t="s">
        <v>113</v>
      </c>
      <c r="AB179" s="40"/>
      <c r="AC179" s="40"/>
      <c r="AD179" s="37">
        <v>6</v>
      </c>
      <c r="AF179" s="38"/>
      <c r="AG179" s="38"/>
      <c r="AH179" s="35" t="s">
        <v>246</v>
      </c>
      <c r="AI179" s="40"/>
      <c r="AJ179" s="40"/>
      <c r="AK179" s="37">
        <v>2.3669736036583621E-3</v>
      </c>
    </row>
    <row r="180" spans="18:47">
      <c r="R180" s="38"/>
      <c r="S180" s="38"/>
      <c r="T180" s="35" t="s">
        <v>131</v>
      </c>
      <c r="U180" s="40"/>
      <c r="V180" s="40"/>
      <c r="W180" s="37">
        <v>2.0464833333333332</v>
      </c>
      <c r="Y180" s="38"/>
      <c r="Z180" s="38"/>
      <c r="AA180" s="35" t="s">
        <v>126</v>
      </c>
      <c r="AB180" s="40"/>
      <c r="AC180" s="40"/>
      <c r="AD180" s="37">
        <v>6</v>
      </c>
      <c r="AF180" s="38"/>
      <c r="AG180" s="38"/>
      <c r="AH180" s="35" t="s">
        <v>256</v>
      </c>
      <c r="AI180" s="40"/>
      <c r="AJ180" s="40"/>
      <c r="AK180" s="37">
        <v>1.1053053956561811</v>
      </c>
    </row>
    <row r="181" spans="18:47">
      <c r="R181" s="38"/>
      <c r="S181" s="38"/>
      <c r="T181" s="35" t="s">
        <v>26</v>
      </c>
      <c r="U181" s="40"/>
      <c r="V181" s="40"/>
      <c r="W181" s="37">
        <v>0.18157613633333333</v>
      </c>
      <c r="Y181" s="38"/>
      <c r="Z181" s="38"/>
      <c r="AA181" s="35" t="s">
        <v>325</v>
      </c>
      <c r="AB181" s="40"/>
      <c r="AC181" s="40"/>
      <c r="AD181" s="37">
        <v>6</v>
      </c>
      <c r="AF181" s="38"/>
      <c r="AG181" s="38"/>
      <c r="AH181" s="35" t="s">
        <v>266</v>
      </c>
      <c r="AI181" s="40"/>
      <c r="AJ181" s="40"/>
      <c r="AK181" s="37">
        <v>0.12432576580775047</v>
      </c>
    </row>
    <row r="182" spans="18:47">
      <c r="R182" s="38"/>
      <c r="S182" s="38"/>
      <c r="T182" s="35" t="s">
        <v>36</v>
      </c>
      <c r="U182" s="40"/>
      <c r="V182" s="40"/>
      <c r="W182" s="37">
        <v>12.971420388851755</v>
      </c>
      <c r="Y182" s="38"/>
      <c r="Z182" s="38"/>
      <c r="AA182" s="35" t="s">
        <v>335</v>
      </c>
      <c r="AB182" s="40"/>
      <c r="AC182" s="40"/>
      <c r="AD182" s="37">
        <v>6</v>
      </c>
      <c r="AF182" s="38"/>
      <c r="AG182" s="38"/>
      <c r="AH182" s="35" t="s">
        <v>46</v>
      </c>
      <c r="AI182" s="40"/>
      <c r="AJ182" s="40"/>
      <c r="AK182" s="37">
        <v>3.2880460348210021</v>
      </c>
    </row>
    <row r="183" spans="18:47">
      <c r="R183" s="38"/>
      <c r="S183" s="38"/>
      <c r="T183" s="35" t="s">
        <v>83</v>
      </c>
      <c r="U183" s="35" t="s">
        <v>452</v>
      </c>
      <c r="V183" s="35" t="s">
        <v>339</v>
      </c>
      <c r="W183" s="37">
        <v>0.64333333333333342</v>
      </c>
      <c r="Y183" s="38"/>
      <c r="Z183" s="38"/>
      <c r="AA183" s="35" t="s">
        <v>83</v>
      </c>
      <c r="AB183" s="35" t="s">
        <v>452</v>
      </c>
      <c r="AC183" s="35" t="s">
        <v>451</v>
      </c>
      <c r="AD183" s="37">
        <v>3</v>
      </c>
      <c r="AF183" s="38"/>
      <c r="AG183" s="38"/>
      <c r="AH183" s="35" t="s">
        <v>83</v>
      </c>
      <c r="AI183" s="35" t="s">
        <v>452</v>
      </c>
      <c r="AJ183" s="35" t="s">
        <v>40</v>
      </c>
      <c r="AK183" s="37">
        <v>8.5049005481153059E-2</v>
      </c>
      <c r="AM183" s="1">
        <v>2</v>
      </c>
      <c r="AN183" s="1">
        <v>101</v>
      </c>
      <c r="AO183" s="50" t="s">
        <v>633</v>
      </c>
      <c r="AP183" s="50" t="s">
        <v>452</v>
      </c>
      <c r="AQ183" s="50" t="s">
        <v>97</v>
      </c>
      <c r="AR183" s="1">
        <f>W183</f>
        <v>0.64333333333333342</v>
      </c>
      <c r="AS183" s="1">
        <f>AD183</f>
        <v>3</v>
      </c>
      <c r="AT183" s="1">
        <f>AK183</f>
        <v>8.5049005481153059E-2</v>
      </c>
      <c r="AU183" s="1">
        <f>AT183/SQRT(AS183)</f>
        <v>4.9103066208853678E-2</v>
      </c>
    </row>
    <row r="184" spans="18:47">
      <c r="R184" s="38"/>
      <c r="S184" s="38"/>
      <c r="T184" s="38"/>
      <c r="U184" s="38"/>
      <c r="V184" s="36" t="s">
        <v>349</v>
      </c>
      <c r="W184" s="39">
        <v>3.8280583333333333E-2</v>
      </c>
      <c r="Y184" s="38"/>
      <c r="Z184" s="38"/>
      <c r="AA184" s="38"/>
      <c r="AB184" s="38"/>
      <c r="AC184" s="36" t="s">
        <v>453</v>
      </c>
      <c r="AD184" s="39">
        <v>3</v>
      </c>
      <c r="AF184" s="38"/>
      <c r="AG184" s="38"/>
      <c r="AH184" s="38"/>
      <c r="AI184" s="38"/>
      <c r="AJ184" s="36" t="s">
        <v>240</v>
      </c>
      <c r="AK184" s="39">
        <v>1.929363045368354E-3</v>
      </c>
      <c r="AM184" s="1">
        <v>2</v>
      </c>
      <c r="AN184" s="1">
        <v>101</v>
      </c>
      <c r="AO184" s="50" t="s">
        <v>633</v>
      </c>
      <c r="AP184" s="50" t="s">
        <v>452</v>
      </c>
      <c r="AQ184" s="50" t="s">
        <v>99</v>
      </c>
      <c r="AR184" s="1">
        <f t="shared" ref="AR184:AR192" si="61">W184</f>
        <v>3.8280583333333333E-2</v>
      </c>
      <c r="AS184" s="1">
        <f t="shared" ref="AS184:AS192" si="62">AD184</f>
        <v>3</v>
      </c>
      <c r="AT184" s="1">
        <f t="shared" ref="AT184:AT192" si="63">AK184</f>
        <v>1.929363045368354E-3</v>
      </c>
      <c r="AU184" s="1">
        <f t="shared" ref="AU184:AU192" si="64">AT184/SQRT(AS184)</f>
        <v>1.1139182736079353E-3</v>
      </c>
    </row>
    <row r="185" spans="18:47">
      <c r="R185" s="38"/>
      <c r="S185" s="38"/>
      <c r="T185" s="38"/>
      <c r="U185" s="38"/>
      <c r="V185" s="36" t="s">
        <v>557</v>
      </c>
      <c r="W185" s="39">
        <v>1.4609333333333334</v>
      </c>
      <c r="Y185" s="38"/>
      <c r="Z185" s="38"/>
      <c r="AA185" s="38"/>
      <c r="AB185" s="38"/>
      <c r="AC185" s="36" t="s">
        <v>120</v>
      </c>
      <c r="AD185" s="39">
        <v>3</v>
      </c>
      <c r="AF185" s="38"/>
      <c r="AG185" s="38"/>
      <c r="AH185" s="38"/>
      <c r="AI185" s="38"/>
      <c r="AJ185" s="36" t="s">
        <v>250</v>
      </c>
      <c r="AK185" s="39">
        <v>0.39463002082119003</v>
      </c>
      <c r="AM185" s="1">
        <v>2</v>
      </c>
      <c r="AN185" s="1">
        <v>101</v>
      </c>
      <c r="AO185" s="50" t="s">
        <v>633</v>
      </c>
      <c r="AP185" s="50" t="s">
        <v>452</v>
      </c>
      <c r="AQ185" s="50" t="s">
        <v>100</v>
      </c>
      <c r="AR185" s="1">
        <f t="shared" si="61"/>
        <v>1.4609333333333334</v>
      </c>
      <c r="AS185" s="1">
        <f t="shared" si="62"/>
        <v>3</v>
      </c>
      <c r="AT185" s="1">
        <f t="shared" si="63"/>
        <v>0.39463002082119003</v>
      </c>
      <c r="AU185" s="1">
        <f t="shared" si="64"/>
        <v>0.22783974875142171</v>
      </c>
    </row>
    <row r="186" spans="18:47">
      <c r="R186" s="38"/>
      <c r="S186" s="38"/>
      <c r="T186" s="38"/>
      <c r="U186" s="38"/>
      <c r="V186" s="36" t="s">
        <v>20</v>
      </c>
      <c r="W186" s="39">
        <v>8.9059671333333326E-2</v>
      </c>
      <c r="Y186" s="38"/>
      <c r="Z186" s="38"/>
      <c r="AA186" s="38"/>
      <c r="AB186" s="38"/>
      <c r="AC186" s="36" t="s">
        <v>1</v>
      </c>
      <c r="AD186" s="39">
        <v>3</v>
      </c>
      <c r="AF186" s="38"/>
      <c r="AG186" s="38"/>
      <c r="AH186" s="38"/>
      <c r="AI186" s="38"/>
      <c r="AJ186" s="36" t="s">
        <v>260</v>
      </c>
      <c r="AK186" s="39">
        <v>3.1857940149275794E-2</v>
      </c>
      <c r="AM186" s="1">
        <v>2</v>
      </c>
      <c r="AN186" s="1">
        <v>101</v>
      </c>
      <c r="AO186" s="50" t="s">
        <v>633</v>
      </c>
      <c r="AP186" s="50" t="s">
        <v>452</v>
      </c>
      <c r="AQ186" s="50" t="s">
        <v>101</v>
      </c>
      <c r="AR186" s="1">
        <f t="shared" si="61"/>
        <v>8.9059671333333326E-2</v>
      </c>
      <c r="AS186" s="1">
        <f t="shared" si="62"/>
        <v>3</v>
      </c>
      <c r="AT186" s="1">
        <f t="shared" si="63"/>
        <v>3.1857940149275794E-2</v>
      </c>
      <c r="AU186" s="1">
        <f t="shared" si="64"/>
        <v>1.8393190321011367E-2</v>
      </c>
    </row>
    <row r="187" spans="18:47">
      <c r="R187" s="38"/>
      <c r="S187" s="38"/>
      <c r="T187" s="38"/>
      <c r="U187" s="38"/>
      <c r="V187" s="36" t="s">
        <v>30</v>
      </c>
      <c r="W187" s="39">
        <v>16.781240632756944</v>
      </c>
      <c r="Y187" s="38"/>
      <c r="Z187" s="38"/>
      <c r="AA187" s="38"/>
      <c r="AB187" s="38"/>
      <c r="AC187" s="36" t="s">
        <v>329</v>
      </c>
      <c r="AD187" s="39">
        <v>3</v>
      </c>
      <c r="AF187" s="38"/>
      <c r="AG187" s="38"/>
      <c r="AH187" s="38"/>
      <c r="AI187" s="38"/>
      <c r="AJ187" s="36" t="s">
        <v>270</v>
      </c>
      <c r="AK187" s="39">
        <v>1.6995833213675813</v>
      </c>
      <c r="AM187" s="1">
        <v>2</v>
      </c>
      <c r="AN187" s="1">
        <v>101</v>
      </c>
      <c r="AO187" s="50" t="s">
        <v>633</v>
      </c>
      <c r="AP187" s="50" t="s">
        <v>452</v>
      </c>
      <c r="AQ187" s="50" t="s">
        <v>149</v>
      </c>
      <c r="AR187" s="1">
        <f t="shared" si="61"/>
        <v>16.781240632756944</v>
      </c>
      <c r="AS187" s="1">
        <f t="shared" si="62"/>
        <v>3</v>
      </c>
      <c r="AT187" s="1">
        <f t="shared" si="63"/>
        <v>1.6995833213675813</v>
      </c>
      <c r="AU187" s="1">
        <f t="shared" si="64"/>
        <v>0.98125488810177131</v>
      </c>
    </row>
    <row r="188" spans="18:47">
      <c r="R188" s="38"/>
      <c r="S188" s="38"/>
      <c r="T188" s="38"/>
      <c r="U188" s="35" t="s">
        <v>83</v>
      </c>
      <c r="V188" s="35" t="s">
        <v>339</v>
      </c>
      <c r="W188" s="37">
        <v>0.49333333333333335</v>
      </c>
      <c r="Y188" s="38"/>
      <c r="Z188" s="38"/>
      <c r="AA188" s="38"/>
      <c r="AB188" s="35" t="s">
        <v>83</v>
      </c>
      <c r="AC188" s="35" t="s">
        <v>451</v>
      </c>
      <c r="AD188" s="37">
        <v>3</v>
      </c>
      <c r="AF188" s="38"/>
      <c r="AG188" s="38"/>
      <c r="AH188" s="38"/>
      <c r="AI188" s="35" t="s">
        <v>83</v>
      </c>
      <c r="AJ188" s="35" t="s">
        <v>40</v>
      </c>
      <c r="AK188" s="37">
        <v>8.3266639978645723E-2</v>
      </c>
      <c r="AM188" s="1">
        <v>2</v>
      </c>
      <c r="AN188" s="1">
        <v>101</v>
      </c>
      <c r="AO188" s="50" t="s">
        <v>633</v>
      </c>
      <c r="AP188" s="50" t="s">
        <v>83</v>
      </c>
      <c r="AQ188" s="50" t="s">
        <v>97</v>
      </c>
      <c r="AR188" s="1">
        <f t="shared" si="61"/>
        <v>0.49333333333333335</v>
      </c>
      <c r="AS188" s="1">
        <f t="shared" si="62"/>
        <v>3</v>
      </c>
      <c r="AT188" s="1">
        <f t="shared" si="63"/>
        <v>8.3266639978645723E-2</v>
      </c>
      <c r="AU188" s="1">
        <f t="shared" si="64"/>
        <v>4.8074017006186763E-2</v>
      </c>
    </row>
    <row r="189" spans="18:47">
      <c r="R189" s="38"/>
      <c r="S189" s="38"/>
      <c r="T189" s="38"/>
      <c r="U189" s="38"/>
      <c r="V189" s="36" t="s">
        <v>349</v>
      </c>
      <c r="W189" s="39">
        <v>4.4548000000000004E-2</v>
      </c>
      <c r="Y189" s="38"/>
      <c r="Z189" s="38"/>
      <c r="AA189" s="38"/>
      <c r="AB189" s="38"/>
      <c r="AC189" s="36" t="s">
        <v>453</v>
      </c>
      <c r="AD189" s="39">
        <v>3</v>
      </c>
      <c r="AF189" s="38"/>
      <c r="AG189" s="38"/>
      <c r="AH189" s="38"/>
      <c r="AI189" s="38"/>
      <c r="AJ189" s="36" t="s">
        <v>240</v>
      </c>
      <c r="AK189" s="39">
        <v>2.2689451293496522E-3</v>
      </c>
      <c r="AM189" s="1">
        <v>2</v>
      </c>
      <c r="AN189" s="1">
        <v>101</v>
      </c>
      <c r="AO189" s="50" t="s">
        <v>633</v>
      </c>
      <c r="AP189" s="50" t="s">
        <v>83</v>
      </c>
      <c r="AQ189" s="50" t="s">
        <v>99</v>
      </c>
      <c r="AR189" s="1">
        <f t="shared" si="61"/>
        <v>4.4548000000000004E-2</v>
      </c>
      <c r="AS189" s="1">
        <f t="shared" si="62"/>
        <v>3</v>
      </c>
      <c r="AT189" s="1">
        <f t="shared" si="63"/>
        <v>2.2689451293496522E-3</v>
      </c>
      <c r="AU189" s="1">
        <f t="shared" si="64"/>
        <v>1.309976081206512E-3</v>
      </c>
    </row>
    <row r="190" spans="18:47">
      <c r="R190" s="38"/>
      <c r="S190" s="38"/>
      <c r="T190" s="38"/>
      <c r="U190" s="38"/>
      <c r="V190" s="36" t="s">
        <v>557</v>
      </c>
      <c r="W190" s="39">
        <v>5.4769333333333341</v>
      </c>
      <c r="Y190" s="38"/>
      <c r="Z190" s="38"/>
      <c r="AA190" s="38"/>
      <c r="AB190" s="38"/>
      <c r="AC190" s="36" t="s">
        <v>120</v>
      </c>
      <c r="AD190" s="39">
        <v>3</v>
      </c>
      <c r="AF190" s="38"/>
      <c r="AG190" s="38"/>
      <c r="AH190" s="38"/>
      <c r="AI190" s="38"/>
      <c r="AJ190" s="36" t="s">
        <v>250</v>
      </c>
      <c r="AK190" s="39">
        <v>0.64428519564967035</v>
      </c>
      <c r="AM190" s="1">
        <v>2</v>
      </c>
      <c r="AN190" s="1">
        <v>101</v>
      </c>
      <c r="AO190" s="50" t="s">
        <v>633</v>
      </c>
      <c r="AP190" s="50" t="s">
        <v>83</v>
      </c>
      <c r="AQ190" s="50" t="s">
        <v>100</v>
      </c>
      <c r="AR190" s="1">
        <f t="shared" si="61"/>
        <v>5.4769333333333341</v>
      </c>
      <c r="AS190" s="1">
        <f t="shared" si="62"/>
        <v>3</v>
      </c>
      <c r="AT190" s="1">
        <f t="shared" si="63"/>
        <v>0.64428519564967035</v>
      </c>
      <c r="AU190" s="1">
        <f t="shared" si="64"/>
        <v>0.37197823114322792</v>
      </c>
    </row>
    <row r="191" spans="18:47">
      <c r="R191" s="38"/>
      <c r="S191" s="38"/>
      <c r="T191" s="38"/>
      <c r="U191" s="38"/>
      <c r="V191" s="36" t="s">
        <v>20</v>
      </c>
      <c r="W191" s="39">
        <v>0.49695028000000002</v>
      </c>
      <c r="Y191" s="38"/>
      <c r="Z191" s="38"/>
      <c r="AA191" s="38"/>
      <c r="AB191" s="38"/>
      <c r="AC191" s="36" t="s">
        <v>1</v>
      </c>
      <c r="AD191" s="39">
        <v>3</v>
      </c>
      <c r="AF191" s="38"/>
      <c r="AG191" s="38"/>
      <c r="AH191" s="38"/>
      <c r="AI191" s="38"/>
      <c r="AJ191" s="36" t="s">
        <v>260</v>
      </c>
      <c r="AK191" s="39">
        <v>1.2348153047124135E-2</v>
      </c>
      <c r="AM191" s="1">
        <v>2</v>
      </c>
      <c r="AN191" s="1">
        <v>101</v>
      </c>
      <c r="AO191" s="50" t="s">
        <v>633</v>
      </c>
      <c r="AP191" s="50" t="s">
        <v>83</v>
      </c>
      <c r="AQ191" s="50" t="s">
        <v>101</v>
      </c>
      <c r="AR191" s="1">
        <f t="shared" si="61"/>
        <v>0.49695028000000002</v>
      </c>
      <c r="AS191" s="1">
        <f t="shared" si="62"/>
        <v>3</v>
      </c>
      <c r="AT191" s="1">
        <f t="shared" si="63"/>
        <v>1.2348153047124135E-2</v>
      </c>
      <c r="AU191" s="1">
        <f t="shared" si="64"/>
        <v>7.1292094857518173E-3</v>
      </c>
    </row>
    <row r="192" spans="18:47">
      <c r="R192" s="38"/>
      <c r="S192" s="38"/>
      <c r="T192" s="38"/>
      <c r="U192" s="38"/>
      <c r="V192" s="36" t="s">
        <v>30</v>
      </c>
      <c r="W192" s="39">
        <v>11.032351036308057</v>
      </c>
      <c r="Y192" s="38"/>
      <c r="Z192" s="38"/>
      <c r="AA192" s="38"/>
      <c r="AB192" s="38"/>
      <c r="AC192" s="36" t="s">
        <v>329</v>
      </c>
      <c r="AD192" s="39">
        <v>3</v>
      </c>
      <c r="AF192" s="38"/>
      <c r="AG192" s="38"/>
      <c r="AH192" s="38"/>
      <c r="AI192" s="38"/>
      <c r="AJ192" s="36" t="s">
        <v>270</v>
      </c>
      <c r="AK192" s="39">
        <v>1.3887259379970753</v>
      </c>
      <c r="AM192" s="1">
        <v>2</v>
      </c>
      <c r="AN192" s="1">
        <v>101</v>
      </c>
      <c r="AO192" s="50" t="s">
        <v>633</v>
      </c>
      <c r="AP192" s="50" t="s">
        <v>83</v>
      </c>
      <c r="AQ192" s="50" t="s">
        <v>149</v>
      </c>
      <c r="AR192" s="1">
        <f t="shared" si="61"/>
        <v>11.032351036308057</v>
      </c>
      <c r="AS192" s="1">
        <f t="shared" si="62"/>
        <v>3</v>
      </c>
      <c r="AT192" s="1">
        <f t="shared" si="63"/>
        <v>1.3887259379970753</v>
      </c>
      <c r="AU192" s="1">
        <f t="shared" si="64"/>
        <v>0.80178129413322707</v>
      </c>
    </row>
    <row r="193" spans="18:47">
      <c r="R193" s="38"/>
      <c r="S193" s="38"/>
      <c r="T193" s="35" t="s">
        <v>346</v>
      </c>
      <c r="U193" s="40"/>
      <c r="V193" s="40"/>
      <c r="W193" s="37">
        <v>0.56833333333333336</v>
      </c>
      <c r="Y193" s="38"/>
      <c r="Z193" s="38"/>
      <c r="AA193" s="35" t="s">
        <v>114</v>
      </c>
      <c r="AB193" s="40"/>
      <c r="AC193" s="40"/>
      <c r="AD193" s="37">
        <v>6</v>
      </c>
      <c r="AF193" s="38"/>
      <c r="AG193" s="38"/>
      <c r="AH193" s="35" t="s">
        <v>237</v>
      </c>
      <c r="AI193" s="40"/>
      <c r="AJ193" s="40"/>
      <c r="AK193" s="37">
        <v>0.11143009766964514</v>
      </c>
    </row>
    <row r="194" spans="18:47">
      <c r="R194" s="38"/>
      <c r="S194" s="38"/>
      <c r="T194" s="35" t="s">
        <v>356</v>
      </c>
      <c r="U194" s="40"/>
      <c r="V194" s="40"/>
      <c r="W194" s="37">
        <v>4.1414291666666665E-2</v>
      </c>
      <c r="Y194" s="38"/>
      <c r="Z194" s="38"/>
      <c r="AA194" s="35" t="s">
        <v>115</v>
      </c>
      <c r="AB194" s="40"/>
      <c r="AC194" s="40"/>
      <c r="AD194" s="37">
        <v>6</v>
      </c>
      <c r="AF194" s="38"/>
      <c r="AG194" s="38"/>
      <c r="AH194" s="35" t="s">
        <v>247</v>
      </c>
      <c r="AI194" s="40"/>
      <c r="AJ194" s="40"/>
      <c r="AK194" s="37">
        <v>3.9156576722712104E-3</v>
      </c>
    </row>
    <row r="195" spans="18:47">
      <c r="R195" s="38"/>
      <c r="S195" s="38"/>
      <c r="T195" s="35" t="s">
        <v>185</v>
      </c>
      <c r="U195" s="40"/>
      <c r="V195" s="40"/>
      <c r="W195" s="37">
        <v>3.4689333333333336</v>
      </c>
      <c r="Y195" s="38"/>
      <c r="Z195" s="38"/>
      <c r="AA195" s="35" t="s">
        <v>127</v>
      </c>
      <c r="AB195" s="40"/>
      <c r="AC195" s="40"/>
      <c r="AD195" s="37">
        <v>6</v>
      </c>
      <c r="AF195" s="38"/>
      <c r="AG195" s="38"/>
      <c r="AH195" s="35" t="s">
        <v>257</v>
      </c>
      <c r="AI195" s="40"/>
      <c r="AJ195" s="40"/>
      <c r="AK195" s="37">
        <v>2.2509578642583845</v>
      </c>
    </row>
    <row r="196" spans="18:47">
      <c r="R196" s="38"/>
      <c r="S196" s="38"/>
      <c r="T196" s="35" t="s">
        <v>27</v>
      </c>
      <c r="U196" s="40"/>
      <c r="V196" s="40"/>
      <c r="W196" s="37">
        <v>0.29300497566666667</v>
      </c>
      <c r="Y196" s="38"/>
      <c r="Z196" s="38"/>
      <c r="AA196" s="35" t="s">
        <v>326</v>
      </c>
      <c r="AB196" s="40"/>
      <c r="AC196" s="40"/>
      <c r="AD196" s="37">
        <v>6</v>
      </c>
      <c r="AF196" s="38"/>
      <c r="AG196" s="38"/>
      <c r="AH196" s="35" t="s">
        <v>267</v>
      </c>
      <c r="AI196" s="40"/>
      <c r="AJ196" s="40"/>
      <c r="AK196" s="37">
        <v>0.2244535290104194</v>
      </c>
    </row>
    <row r="197" spans="18:47">
      <c r="R197" s="38"/>
      <c r="S197" s="38"/>
      <c r="T197" s="35" t="s">
        <v>37</v>
      </c>
      <c r="U197" s="40"/>
      <c r="V197" s="40"/>
      <c r="W197" s="37">
        <v>13.906795834532502</v>
      </c>
      <c r="Y197" s="38"/>
      <c r="Z197" s="38"/>
      <c r="AA197" s="35" t="s">
        <v>336</v>
      </c>
      <c r="AB197" s="40"/>
      <c r="AC197" s="40"/>
      <c r="AD197" s="37">
        <v>6</v>
      </c>
      <c r="AF197" s="38"/>
      <c r="AG197" s="38"/>
      <c r="AH197" s="35" t="s">
        <v>231</v>
      </c>
      <c r="AI197" s="40"/>
      <c r="AJ197" s="40"/>
      <c r="AK197" s="37">
        <v>3.4411882768169018</v>
      </c>
    </row>
    <row r="198" spans="18:47">
      <c r="R198" s="38"/>
      <c r="S198" s="38"/>
      <c r="T198" s="35" t="s">
        <v>230</v>
      </c>
      <c r="U198" s="35" t="s">
        <v>452</v>
      </c>
      <c r="V198" s="35" t="s">
        <v>339</v>
      </c>
      <c r="W198" s="37">
        <v>0.98333333333333339</v>
      </c>
      <c r="Y198" s="38"/>
      <c r="Z198" s="38"/>
      <c r="AA198" s="35" t="s">
        <v>230</v>
      </c>
      <c r="AB198" s="35" t="s">
        <v>452</v>
      </c>
      <c r="AC198" s="35" t="s">
        <v>451</v>
      </c>
      <c r="AD198" s="37">
        <v>3</v>
      </c>
      <c r="AF198" s="38"/>
      <c r="AG198" s="38"/>
      <c r="AH198" s="35" t="s">
        <v>230</v>
      </c>
      <c r="AI198" s="35" t="s">
        <v>452</v>
      </c>
      <c r="AJ198" s="35" t="s">
        <v>40</v>
      </c>
      <c r="AK198" s="37">
        <v>0.16165807537309523</v>
      </c>
      <c r="AM198" s="1">
        <v>2</v>
      </c>
      <c r="AN198" s="1">
        <v>101</v>
      </c>
      <c r="AO198" s="50" t="s">
        <v>157</v>
      </c>
      <c r="AP198" s="50" t="s">
        <v>452</v>
      </c>
      <c r="AQ198" s="50" t="s">
        <v>97</v>
      </c>
      <c r="AR198" s="1">
        <f>W198</f>
        <v>0.98333333333333339</v>
      </c>
      <c r="AS198" s="1">
        <f>AD198</f>
        <v>3</v>
      </c>
      <c r="AT198" s="1">
        <f>AK198</f>
        <v>0.16165807537309523</v>
      </c>
      <c r="AU198" s="1">
        <f>AT198/SQRT(AS198)</f>
        <v>9.3333333333333351E-2</v>
      </c>
    </row>
    <row r="199" spans="18:47">
      <c r="R199" s="38"/>
      <c r="S199" s="38"/>
      <c r="T199" s="38"/>
      <c r="U199" s="38"/>
      <c r="V199" s="36" t="s">
        <v>349</v>
      </c>
      <c r="W199" s="39">
        <v>7.7157833333333328E-2</v>
      </c>
      <c r="Y199" s="38"/>
      <c r="Z199" s="38"/>
      <c r="AA199" s="38"/>
      <c r="AB199" s="38"/>
      <c r="AC199" s="36" t="s">
        <v>453</v>
      </c>
      <c r="AD199" s="39">
        <v>3</v>
      </c>
      <c r="AF199" s="38"/>
      <c r="AG199" s="38"/>
      <c r="AH199" s="38"/>
      <c r="AI199" s="38"/>
      <c r="AJ199" s="36" t="s">
        <v>240</v>
      </c>
      <c r="AK199" s="39">
        <v>1.4412963853535962E-2</v>
      </c>
      <c r="AM199" s="1">
        <v>2</v>
      </c>
      <c r="AN199" s="1">
        <v>101</v>
      </c>
      <c r="AO199" s="50" t="s">
        <v>157</v>
      </c>
      <c r="AP199" s="50" t="s">
        <v>452</v>
      </c>
      <c r="AQ199" s="50" t="s">
        <v>99</v>
      </c>
      <c r="AR199" s="1">
        <f t="shared" ref="AR199:AR207" si="65">W199</f>
        <v>7.7157833333333328E-2</v>
      </c>
      <c r="AS199" s="1">
        <f t="shared" ref="AS199:AS207" si="66">AD199</f>
        <v>3</v>
      </c>
      <c r="AT199" s="1">
        <f t="shared" ref="AT199:AT207" si="67">AK199</f>
        <v>1.4412963853535962E-2</v>
      </c>
      <c r="AU199" s="1">
        <f t="shared" ref="AU199:AU207" si="68">AT199/SQRT(AS199)</f>
        <v>8.3213285606593343E-3</v>
      </c>
    </row>
    <row r="200" spans="18:47">
      <c r="R200" s="38"/>
      <c r="S200" s="38"/>
      <c r="T200" s="38"/>
      <c r="U200" s="38"/>
      <c r="V200" s="36" t="s">
        <v>557</v>
      </c>
      <c r="W200" s="39">
        <v>1.3681666666666665</v>
      </c>
      <c r="Y200" s="38"/>
      <c r="Z200" s="38"/>
      <c r="AA200" s="38"/>
      <c r="AB200" s="38"/>
      <c r="AC200" s="36" t="s">
        <v>120</v>
      </c>
      <c r="AD200" s="39">
        <v>3</v>
      </c>
      <c r="AF200" s="38"/>
      <c r="AG200" s="38"/>
      <c r="AH200" s="38"/>
      <c r="AI200" s="38"/>
      <c r="AJ200" s="36" t="s">
        <v>250</v>
      </c>
      <c r="AK200" s="39">
        <v>0.12821023100101459</v>
      </c>
      <c r="AM200" s="1">
        <v>2</v>
      </c>
      <c r="AN200" s="1">
        <v>101</v>
      </c>
      <c r="AO200" s="50" t="s">
        <v>157</v>
      </c>
      <c r="AP200" s="50" t="s">
        <v>452</v>
      </c>
      <c r="AQ200" s="50" t="s">
        <v>100</v>
      </c>
      <c r="AR200" s="1">
        <f t="shared" si="65"/>
        <v>1.3681666666666665</v>
      </c>
      <c r="AS200" s="1">
        <f t="shared" si="66"/>
        <v>3</v>
      </c>
      <c r="AT200" s="1">
        <f t="shared" si="67"/>
        <v>0.12821023100101459</v>
      </c>
      <c r="AU200" s="1">
        <f t="shared" si="68"/>
        <v>7.4022211381299871E-2</v>
      </c>
    </row>
    <row r="201" spans="18:47">
      <c r="R201" s="38"/>
      <c r="S201" s="38"/>
      <c r="T201" s="38"/>
      <c r="U201" s="38"/>
      <c r="V201" s="36" t="s">
        <v>20</v>
      </c>
      <c r="W201" s="39">
        <v>0.10701402033333333</v>
      </c>
      <c r="Y201" s="38"/>
      <c r="Z201" s="38"/>
      <c r="AA201" s="38"/>
      <c r="AB201" s="38"/>
      <c r="AC201" s="36" t="s">
        <v>1</v>
      </c>
      <c r="AD201" s="39">
        <v>3</v>
      </c>
      <c r="AF201" s="38"/>
      <c r="AG201" s="38"/>
      <c r="AH201" s="38"/>
      <c r="AI201" s="38"/>
      <c r="AJ201" s="36" t="s">
        <v>260</v>
      </c>
      <c r="AK201" s="39">
        <v>9.9170116581072595E-3</v>
      </c>
      <c r="AM201" s="1">
        <v>2</v>
      </c>
      <c r="AN201" s="1">
        <v>101</v>
      </c>
      <c r="AO201" s="50" t="s">
        <v>160</v>
      </c>
      <c r="AP201" s="50" t="s">
        <v>452</v>
      </c>
      <c r="AQ201" s="50" t="s">
        <v>101</v>
      </c>
      <c r="AR201" s="1">
        <f t="shared" si="65"/>
        <v>0.10701402033333333</v>
      </c>
      <c r="AS201" s="1">
        <f t="shared" si="66"/>
        <v>3</v>
      </c>
      <c r="AT201" s="1">
        <f t="shared" si="67"/>
        <v>9.9170116581072595E-3</v>
      </c>
      <c r="AU201" s="1">
        <f t="shared" si="68"/>
        <v>5.7255893503648835E-3</v>
      </c>
    </row>
    <row r="202" spans="18:47">
      <c r="R202" s="38"/>
      <c r="S202" s="38"/>
      <c r="T202" s="38"/>
      <c r="U202" s="38"/>
      <c r="V202" s="36" t="s">
        <v>30</v>
      </c>
      <c r="W202" s="39">
        <v>12.788264494233216</v>
      </c>
      <c r="Y202" s="38"/>
      <c r="Z202" s="38"/>
      <c r="AA202" s="38"/>
      <c r="AB202" s="38"/>
      <c r="AC202" s="36" t="s">
        <v>329</v>
      </c>
      <c r="AD202" s="39">
        <v>3</v>
      </c>
      <c r="AF202" s="38"/>
      <c r="AG202" s="38"/>
      <c r="AH202" s="38"/>
      <c r="AI202" s="38"/>
      <c r="AJ202" s="36" t="s">
        <v>270</v>
      </c>
      <c r="AK202" s="39">
        <v>0.42758744755413358</v>
      </c>
      <c r="AM202" s="1">
        <v>2</v>
      </c>
      <c r="AN202" s="1">
        <v>101</v>
      </c>
      <c r="AO202" s="50" t="s">
        <v>160</v>
      </c>
      <c r="AP202" s="50" t="s">
        <v>452</v>
      </c>
      <c r="AQ202" s="50" t="s">
        <v>149</v>
      </c>
      <c r="AR202" s="1">
        <f t="shared" si="65"/>
        <v>12.788264494233216</v>
      </c>
      <c r="AS202" s="1">
        <f t="shared" si="66"/>
        <v>3</v>
      </c>
      <c r="AT202" s="1">
        <f t="shared" si="67"/>
        <v>0.42758744755413358</v>
      </c>
      <c r="AU202" s="1">
        <f t="shared" si="68"/>
        <v>0.24686772794748402</v>
      </c>
    </row>
    <row r="203" spans="18:47">
      <c r="R203" s="38"/>
      <c r="S203" s="38"/>
      <c r="T203" s="38"/>
      <c r="U203" s="35" t="s">
        <v>83</v>
      </c>
      <c r="V203" s="35" t="s">
        <v>339</v>
      </c>
      <c r="W203" s="37">
        <v>0.46666666666666662</v>
      </c>
      <c r="Y203" s="38"/>
      <c r="Z203" s="38"/>
      <c r="AA203" s="38"/>
      <c r="AB203" s="35" t="s">
        <v>83</v>
      </c>
      <c r="AC203" s="35" t="s">
        <v>451</v>
      </c>
      <c r="AD203" s="37">
        <v>3</v>
      </c>
      <c r="AF203" s="38"/>
      <c r="AG203" s="38"/>
      <c r="AH203" s="38"/>
      <c r="AI203" s="35" t="s">
        <v>83</v>
      </c>
      <c r="AJ203" s="35" t="s">
        <v>40</v>
      </c>
      <c r="AK203" s="37">
        <v>6.6583281184794438E-2</v>
      </c>
      <c r="AM203" s="1">
        <v>2</v>
      </c>
      <c r="AN203" s="1">
        <v>101</v>
      </c>
      <c r="AO203" s="50" t="s">
        <v>157</v>
      </c>
      <c r="AP203" s="50" t="s">
        <v>83</v>
      </c>
      <c r="AQ203" s="50" t="s">
        <v>97</v>
      </c>
      <c r="AR203" s="1">
        <f t="shared" si="65"/>
        <v>0.46666666666666662</v>
      </c>
      <c r="AS203" s="1">
        <f t="shared" si="66"/>
        <v>3</v>
      </c>
      <c r="AT203" s="1">
        <f t="shared" si="67"/>
        <v>6.6583281184794438E-2</v>
      </c>
      <c r="AU203" s="1">
        <f t="shared" si="68"/>
        <v>3.8441875315569612E-2</v>
      </c>
    </row>
    <row r="204" spans="18:47">
      <c r="R204" s="38"/>
      <c r="S204" s="38"/>
      <c r="T204" s="38"/>
      <c r="U204" s="38"/>
      <c r="V204" s="36" t="s">
        <v>349</v>
      </c>
      <c r="W204" s="39">
        <v>7.6200000000000004E-2</v>
      </c>
      <c r="Y204" s="38"/>
      <c r="Z204" s="38"/>
      <c r="AA204" s="38"/>
      <c r="AB204" s="38"/>
      <c r="AC204" s="36" t="s">
        <v>453</v>
      </c>
      <c r="AD204" s="39">
        <v>3</v>
      </c>
      <c r="AF204" s="38"/>
      <c r="AG204" s="38"/>
      <c r="AH204" s="38"/>
      <c r="AI204" s="38"/>
      <c r="AJ204" s="36" t="s">
        <v>240</v>
      </c>
      <c r="AK204" s="39">
        <v>6.671394157145915E-3</v>
      </c>
      <c r="AM204" s="1">
        <v>2</v>
      </c>
      <c r="AN204" s="1">
        <v>101</v>
      </c>
      <c r="AO204" s="50" t="s">
        <v>157</v>
      </c>
      <c r="AP204" s="50" t="s">
        <v>83</v>
      </c>
      <c r="AQ204" s="50" t="s">
        <v>99</v>
      </c>
      <c r="AR204" s="1">
        <f t="shared" si="65"/>
        <v>7.6200000000000004E-2</v>
      </c>
      <c r="AS204" s="1">
        <f t="shared" si="66"/>
        <v>3</v>
      </c>
      <c r="AT204" s="1">
        <f t="shared" si="67"/>
        <v>6.671394157145915E-3</v>
      </c>
      <c r="AU204" s="1">
        <f t="shared" si="68"/>
        <v>3.8517312124982908E-3</v>
      </c>
    </row>
    <row r="205" spans="18:47">
      <c r="R205" s="38"/>
      <c r="S205" s="38"/>
      <c r="T205" s="38"/>
      <c r="U205" s="38"/>
      <c r="V205" s="36" t="s">
        <v>557</v>
      </c>
      <c r="W205" s="39">
        <v>4.3394000000000004</v>
      </c>
      <c r="Y205" s="38"/>
      <c r="Z205" s="38"/>
      <c r="AA205" s="38"/>
      <c r="AB205" s="38"/>
      <c r="AC205" s="36" t="s">
        <v>120</v>
      </c>
      <c r="AD205" s="39">
        <v>3</v>
      </c>
      <c r="AF205" s="38"/>
      <c r="AG205" s="38"/>
      <c r="AH205" s="38"/>
      <c r="AI205" s="38"/>
      <c r="AJ205" s="36" t="s">
        <v>250</v>
      </c>
      <c r="AK205" s="39">
        <v>0.22749523071923614</v>
      </c>
      <c r="AM205" s="1">
        <v>2</v>
      </c>
      <c r="AN205" s="1">
        <v>101</v>
      </c>
      <c r="AO205" s="50" t="s">
        <v>157</v>
      </c>
      <c r="AP205" s="50" t="s">
        <v>83</v>
      </c>
      <c r="AQ205" s="50" t="s">
        <v>100</v>
      </c>
      <c r="AR205" s="1">
        <f t="shared" si="65"/>
        <v>4.3394000000000004</v>
      </c>
      <c r="AS205" s="1">
        <f t="shared" si="66"/>
        <v>3</v>
      </c>
      <c r="AT205" s="1">
        <f t="shared" si="67"/>
        <v>0.22749523071923614</v>
      </c>
      <c r="AU205" s="1">
        <f t="shared" si="68"/>
        <v>0.13134443269510701</v>
      </c>
    </row>
    <row r="206" spans="18:47">
      <c r="R206" s="38"/>
      <c r="S206" s="38"/>
      <c r="T206" s="38"/>
      <c r="U206" s="38"/>
      <c r="V206" s="36" t="s">
        <v>20</v>
      </c>
      <c r="W206" s="39">
        <v>0.71153900000000003</v>
      </c>
      <c r="Y206" s="38"/>
      <c r="Z206" s="38"/>
      <c r="AA206" s="38"/>
      <c r="AB206" s="38"/>
      <c r="AC206" s="36" t="s">
        <v>1</v>
      </c>
      <c r="AD206" s="39">
        <v>3</v>
      </c>
      <c r="AF206" s="38"/>
      <c r="AG206" s="38"/>
      <c r="AH206" s="38"/>
      <c r="AI206" s="38"/>
      <c r="AJ206" s="36" t="s">
        <v>260</v>
      </c>
      <c r="AK206" s="39">
        <v>4.1762105263024221E-2</v>
      </c>
      <c r="AM206" s="1">
        <v>2</v>
      </c>
      <c r="AN206" s="1">
        <v>101</v>
      </c>
      <c r="AO206" s="50" t="s">
        <v>160</v>
      </c>
      <c r="AP206" s="50" t="s">
        <v>83</v>
      </c>
      <c r="AQ206" s="50" t="s">
        <v>101</v>
      </c>
      <c r="AR206" s="1">
        <f t="shared" si="65"/>
        <v>0.71153900000000003</v>
      </c>
      <c r="AS206" s="1">
        <f t="shared" si="66"/>
        <v>3</v>
      </c>
      <c r="AT206" s="1">
        <f t="shared" si="67"/>
        <v>4.1762105263024221E-2</v>
      </c>
      <c r="AU206" s="1">
        <f t="shared" si="68"/>
        <v>2.4111362715532523E-2</v>
      </c>
    </row>
    <row r="207" spans="18:47">
      <c r="R207" s="38"/>
      <c r="S207" s="38"/>
      <c r="T207" s="38"/>
      <c r="U207" s="38"/>
      <c r="V207" s="36" t="s">
        <v>30</v>
      </c>
      <c r="W207" s="39">
        <v>6.1119803254072913</v>
      </c>
      <c r="Y207" s="38"/>
      <c r="Z207" s="38"/>
      <c r="AA207" s="38"/>
      <c r="AB207" s="38"/>
      <c r="AC207" s="36" t="s">
        <v>329</v>
      </c>
      <c r="AD207" s="39">
        <v>3</v>
      </c>
      <c r="AF207" s="38"/>
      <c r="AG207" s="38"/>
      <c r="AH207" s="38"/>
      <c r="AI207" s="38"/>
      <c r="AJ207" s="36" t="s">
        <v>270</v>
      </c>
      <c r="AK207" s="39">
        <v>0.47588352123559691</v>
      </c>
      <c r="AM207" s="1">
        <v>2</v>
      </c>
      <c r="AN207" s="1">
        <v>101</v>
      </c>
      <c r="AO207" s="50" t="s">
        <v>160</v>
      </c>
      <c r="AP207" s="50" t="s">
        <v>83</v>
      </c>
      <c r="AQ207" s="50" t="s">
        <v>149</v>
      </c>
      <c r="AR207" s="1">
        <f t="shared" si="65"/>
        <v>6.1119803254072913</v>
      </c>
      <c r="AS207" s="1">
        <f t="shared" si="66"/>
        <v>3</v>
      </c>
      <c r="AT207" s="1">
        <f t="shared" si="67"/>
        <v>0.47588352123559691</v>
      </c>
      <c r="AU207" s="1">
        <f t="shared" si="68"/>
        <v>0.2747514790882789</v>
      </c>
    </row>
    <row r="208" spans="18:47">
      <c r="R208" s="38"/>
      <c r="S208" s="38"/>
      <c r="T208" s="35" t="s">
        <v>342</v>
      </c>
      <c r="U208" s="40"/>
      <c r="V208" s="40"/>
      <c r="W208" s="37">
        <v>0.72500000000000009</v>
      </c>
      <c r="Y208" s="38"/>
      <c r="Z208" s="38"/>
      <c r="AA208" s="35" t="s">
        <v>106</v>
      </c>
      <c r="AB208" s="40"/>
      <c r="AC208" s="40"/>
      <c r="AD208" s="37">
        <v>6</v>
      </c>
      <c r="AF208" s="38"/>
      <c r="AG208" s="38"/>
      <c r="AH208" s="35" t="s">
        <v>183</v>
      </c>
      <c r="AI208" s="40"/>
      <c r="AJ208" s="40"/>
      <c r="AK208" s="37">
        <v>0.3038256078739906</v>
      </c>
    </row>
    <row r="209" spans="18:37">
      <c r="R209" s="38"/>
      <c r="S209" s="38"/>
      <c r="T209" s="35" t="s">
        <v>352</v>
      </c>
      <c r="U209" s="40"/>
      <c r="V209" s="40"/>
      <c r="W209" s="37">
        <v>7.6678916666666666E-2</v>
      </c>
      <c r="Y209" s="38"/>
      <c r="Z209" s="38"/>
      <c r="AA209" s="35" t="s">
        <v>107</v>
      </c>
      <c r="AB209" s="40"/>
      <c r="AC209" s="40"/>
      <c r="AD209" s="37">
        <v>6</v>
      </c>
      <c r="AF209" s="38"/>
      <c r="AG209" s="38"/>
      <c r="AH209" s="35" t="s">
        <v>243</v>
      </c>
      <c r="AI209" s="40"/>
      <c r="AJ209" s="40"/>
      <c r="AK209" s="37">
        <v>1.0058411615442428E-2</v>
      </c>
    </row>
    <row r="210" spans="18:37">
      <c r="R210" s="38"/>
      <c r="S210" s="38"/>
      <c r="T210" s="35" t="s">
        <v>132</v>
      </c>
      <c r="U210" s="40"/>
      <c r="V210" s="40"/>
      <c r="W210" s="37">
        <v>2.8537833333333329</v>
      </c>
      <c r="Y210" s="38"/>
      <c r="Z210" s="38"/>
      <c r="AA210" s="35" t="s">
        <v>123</v>
      </c>
      <c r="AB210" s="40"/>
      <c r="AC210" s="40"/>
      <c r="AD210" s="37">
        <v>6</v>
      </c>
      <c r="AF210" s="38"/>
      <c r="AG210" s="38"/>
      <c r="AH210" s="35" t="s">
        <v>253</v>
      </c>
      <c r="AI210" s="40"/>
      <c r="AJ210" s="40"/>
      <c r="AK210" s="37">
        <v>1.6357704709606009</v>
      </c>
    </row>
    <row r="211" spans="18:37">
      <c r="R211" s="38"/>
      <c r="S211" s="38"/>
      <c r="T211" s="35" t="s">
        <v>23</v>
      </c>
      <c r="U211" s="40"/>
      <c r="V211" s="40"/>
      <c r="W211" s="37">
        <v>0.40927651016666661</v>
      </c>
      <c r="Y211" s="38"/>
      <c r="Z211" s="38"/>
      <c r="AA211" s="35" t="s">
        <v>322</v>
      </c>
      <c r="AB211" s="40"/>
      <c r="AC211" s="40"/>
      <c r="AD211" s="37">
        <v>6</v>
      </c>
      <c r="AF211" s="38"/>
      <c r="AG211" s="38"/>
      <c r="AH211" s="35" t="s">
        <v>263</v>
      </c>
      <c r="AI211" s="40"/>
      <c r="AJ211" s="40"/>
      <c r="AK211" s="37">
        <v>0.33222297261746664</v>
      </c>
    </row>
    <row r="212" spans="18:37">
      <c r="R212" s="38"/>
      <c r="S212" s="38"/>
      <c r="T212" s="35" t="s">
        <v>33</v>
      </c>
      <c r="U212" s="40"/>
      <c r="V212" s="40"/>
      <c r="W212" s="37">
        <v>9.4501224098202545</v>
      </c>
      <c r="Y212" s="38"/>
      <c r="Z212" s="38"/>
      <c r="AA212" s="35" t="s">
        <v>332</v>
      </c>
      <c r="AB212" s="40"/>
      <c r="AC212" s="40"/>
      <c r="AD212" s="37">
        <v>6</v>
      </c>
      <c r="AF212" s="38"/>
      <c r="AG212" s="38"/>
      <c r="AH212" s="35" t="s">
        <v>508</v>
      </c>
      <c r="AI212" s="40"/>
      <c r="AJ212" s="40"/>
      <c r="AK212" s="37">
        <v>3.679069114777604</v>
      </c>
    </row>
    <row r="213" spans="18:37">
      <c r="R213" s="38"/>
      <c r="S213" s="35" t="s">
        <v>343</v>
      </c>
      <c r="T213" s="40"/>
      <c r="U213" s="40"/>
      <c r="V213" s="40"/>
      <c r="W213" s="37">
        <v>0.66166666666666663</v>
      </c>
      <c r="Y213" s="38"/>
      <c r="Z213" s="35" t="s">
        <v>108</v>
      </c>
      <c r="AA213" s="40"/>
      <c r="AB213" s="40"/>
      <c r="AC213" s="40"/>
      <c r="AD213" s="37">
        <v>30</v>
      </c>
      <c r="AF213" s="38"/>
      <c r="AG213" s="35" t="s">
        <v>415</v>
      </c>
      <c r="AH213" s="40"/>
      <c r="AI213" s="40"/>
      <c r="AJ213" s="40"/>
      <c r="AK213" s="37">
        <v>0.18504581601049111</v>
      </c>
    </row>
    <row r="214" spans="18:37">
      <c r="R214" s="38"/>
      <c r="S214" s="35" t="s">
        <v>353</v>
      </c>
      <c r="T214" s="40"/>
      <c r="U214" s="40"/>
      <c r="V214" s="40"/>
      <c r="W214" s="37">
        <v>5.7577941666666667E-2</v>
      </c>
      <c r="Y214" s="38"/>
      <c r="Z214" s="35" t="s">
        <v>109</v>
      </c>
      <c r="AA214" s="40"/>
      <c r="AB214" s="40"/>
      <c r="AC214" s="40"/>
      <c r="AD214" s="37">
        <v>30</v>
      </c>
      <c r="AF214" s="38"/>
      <c r="AG214" s="35" t="s">
        <v>244</v>
      </c>
      <c r="AH214" s="40"/>
      <c r="AI214" s="40"/>
      <c r="AJ214" s="40"/>
      <c r="AK214" s="37">
        <v>1.2980253101950801E-2</v>
      </c>
    </row>
    <row r="215" spans="18:37">
      <c r="R215" s="38"/>
      <c r="S215" s="35" t="s">
        <v>315</v>
      </c>
      <c r="T215" s="40"/>
      <c r="U215" s="40"/>
      <c r="V215" s="40"/>
      <c r="W215" s="37">
        <v>2.4059566666666665</v>
      </c>
      <c r="Y215" s="38"/>
      <c r="Z215" s="35" t="s">
        <v>124</v>
      </c>
      <c r="AA215" s="40"/>
      <c r="AB215" s="40"/>
      <c r="AC215" s="40"/>
      <c r="AD215" s="37">
        <v>30</v>
      </c>
      <c r="AF215" s="38"/>
      <c r="AG215" s="35" t="s">
        <v>254</v>
      </c>
      <c r="AH215" s="40"/>
      <c r="AI215" s="40"/>
      <c r="AJ215" s="40"/>
      <c r="AK215" s="37">
        <v>1.5186350535887505</v>
      </c>
    </row>
    <row r="216" spans="18:37">
      <c r="R216" s="38"/>
      <c r="S216" s="35" t="s">
        <v>24</v>
      </c>
      <c r="T216" s="40"/>
      <c r="U216" s="40"/>
      <c r="V216" s="40"/>
      <c r="W216" s="37">
        <v>0.24994685945</v>
      </c>
      <c r="Y216" s="38"/>
      <c r="Z216" s="35" t="s">
        <v>323</v>
      </c>
      <c r="AA216" s="40"/>
      <c r="AB216" s="40"/>
      <c r="AC216" s="40"/>
      <c r="AD216" s="37">
        <v>30</v>
      </c>
      <c r="AF216" s="38"/>
      <c r="AG216" s="35" t="s">
        <v>264</v>
      </c>
      <c r="AH216" s="40"/>
      <c r="AI216" s="40"/>
      <c r="AJ216" s="40"/>
      <c r="AK216" s="37">
        <v>0.21007163136996668</v>
      </c>
    </row>
    <row r="217" spans="18:37">
      <c r="R217" s="38"/>
      <c r="S217" s="35" t="s">
        <v>34</v>
      </c>
      <c r="T217" s="40"/>
      <c r="U217" s="40"/>
      <c r="V217" s="40"/>
      <c r="W217" s="37">
        <v>11.827882993562179</v>
      </c>
      <c r="Y217" s="38"/>
      <c r="Z217" s="35" t="s">
        <v>333</v>
      </c>
      <c r="AA217" s="40"/>
      <c r="AB217" s="40"/>
      <c r="AC217" s="40"/>
      <c r="AD217" s="37">
        <v>30</v>
      </c>
      <c r="AF217" s="38"/>
      <c r="AG217" s="35" t="s">
        <v>318</v>
      </c>
      <c r="AH217" s="40"/>
      <c r="AI217" s="40"/>
      <c r="AJ217" s="40"/>
      <c r="AK217" s="37">
        <v>3.3176259418160261</v>
      </c>
    </row>
    <row r="218" spans="18:37">
      <c r="R218" s="35" t="s">
        <v>348</v>
      </c>
      <c r="S218" s="40"/>
      <c r="T218" s="40"/>
      <c r="U218" s="40"/>
      <c r="V218" s="40"/>
      <c r="W218" s="37">
        <v>1.1329310344827588</v>
      </c>
      <c r="Y218" s="35" t="s">
        <v>118</v>
      </c>
      <c r="Z218" s="40"/>
      <c r="AA218" s="40"/>
      <c r="AB218" s="40"/>
      <c r="AC218" s="40"/>
      <c r="AD218" s="37">
        <v>58</v>
      </c>
      <c r="AF218" s="35" t="s">
        <v>239</v>
      </c>
      <c r="AG218" s="40"/>
      <c r="AH218" s="40"/>
      <c r="AI218" s="40"/>
      <c r="AJ218" s="40"/>
      <c r="AK218" s="37">
        <v>0.57180541599114398</v>
      </c>
    </row>
    <row r="219" spans="18:37">
      <c r="R219" s="35" t="s">
        <v>556</v>
      </c>
      <c r="S219" s="40"/>
      <c r="T219" s="40"/>
      <c r="U219" s="40"/>
      <c r="V219" s="40"/>
      <c r="W219" s="37">
        <v>8.3190724999999965E-2</v>
      </c>
      <c r="Y219" s="35" t="s">
        <v>119</v>
      </c>
      <c r="Z219" s="40"/>
      <c r="AA219" s="40"/>
      <c r="AB219" s="40"/>
      <c r="AC219" s="40"/>
      <c r="AD219" s="37">
        <v>58</v>
      </c>
      <c r="AF219" s="35" t="s">
        <v>249</v>
      </c>
      <c r="AG219" s="40"/>
      <c r="AH219" s="40"/>
      <c r="AI219" s="40"/>
      <c r="AJ219" s="40"/>
      <c r="AK219" s="37">
        <v>3.5192976024675145E-2</v>
      </c>
    </row>
    <row r="220" spans="18:37">
      <c r="R220" s="35" t="s">
        <v>187</v>
      </c>
      <c r="S220" s="40"/>
      <c r="T220" s="40"/>
      <c r="U220" s="40"/>
      <c r="V220" s="40"/>
      <c r="W220" s="37">
        <v>2.0324162068965514</v>
      </c>
      <c r="Y220" s="35" t="s">
        <v>0</v>
      </c>
      <c r="Z220" s="40"/>
      <c r="AA220" s="40"/>
      <c r="AB220" s="40"/>
      <c r="AC220" s="40"/>
      <c r="AD220" s="37">
        <v>58</v>
      </c>
      <c r="AF220" s="35" t="s">
        <v>259</v>
      </c>
      <c r="AG220" s="40"/>
      <c r="AH220" s="40"/>
      <c r="AI220" s="40"/>
      <c r="AJ220" s="40"/>
      <c r="AK220" s="37">
        <v>1.5130538815428975</v>
      </c>
    </row>
    <row r="221" spans="18:37">
      <c r="R221" s="35" t="s">
        <v>29</v>
      </c>
      <c r="S221" s="40"/>
      <c r="T221" s="40"/>
      <c r="U221" s="40"/>
      <c r="V221" s="40"/>
      <c r="W221" s="37">
        <v>0.1890228766189655</v>
      </c>
      <c r="Y221" s="35" t="s">
        <v>328</v>
      </c>
      <c r="Z221" s="40"/>
      <c r="AA221" s="40"/>
      <c r="AB221" s="40"/>
      <c r="AC221" s="40"/>
      <c r="AD221" s="37">
        <v>58</v>
      </c>
      <c r="AF221" s="35" t="s">
        <v>269</v>
      </c>
      <c r="AG221" s="40"/>
      <c r="AH221" s="40"/>
      <c r="AI221" s="40"/>
      <c r="AJ221" s="40"/>
      <c r="AK221" s="37">
        <v>0.18891758413410334</v>
      </c>
    </row>
    <row r="222" spans="18:37">
      <c r="R222" s="41" t="s">
        <v>39</v>
      </c>
      <c r="S222" s="42"/>
      <c r="T222" s="42"/>
      <c r="U222" s="42"/>
      <c r="V222" s="42"/>
      <c r="W222" s="43">
        <v>13.811004415563108</v>
      </c>
      <c r="Y222" s="41" t="s">
        <v>338</v>
      </c>
      <c r="Z222" s="42"/>
      <c r="AA222" s="42"/>
      <c r="AB222" s="42"/>
      <c r="AC222" s="42"/>
      <c r="AD222" s="43">
        <v>58</v>
      </c>
      <c r="AF222" s="41" t="s">
        <v>86</v>
      </c>
      <c r="AG222" s="42"/>
      <c r="AH222" s="42"/>
      <c r="AI222" s="42"/>
      <c r="AJ222" s="42"/>
      <c r="AK222" s="43">
        <v>5.1944228066438694</v>
      </c>
    </row>
  </sheetData>
  <sortState ref="A2:O97">
    <sortCondition ref="A3:A97"/>
  </sortState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C35" sqref="C35:C39"/>
    </sheetView>
  </sheetViews>
  <sheetFormatPr baseColWidth="10" defaultRowHeight="13" x14ac:dyDescent="0"/>
  <cols>
    <col min="1" max="1" width="5.42578125" customWidth="1"/>
    <col min="2" max="2" width="5.5703125" customWidth="1"/>
    <col min="3" max="3" width="5.42578125" customWidth="1"/>
    <col min="4" max="4" width="3.28515625" customWidth="1"/>
    <col min="5" max="5" width="4.42578125" customWidth="1"/>
    <col min="6" max="6" width="6.5703125" customWidth="1"/>
    <col min="7" max="7" width="5" customWidth="1"/>
    <col min="8" max="9" width="7" customWidth="1"/>
  </cols>
  <sheetData>
    <row r="1" spans="1:9">
      <c r="A1" t="s">
        <v>372</v>
      </c>
      <c r="B1" t="s">
        <v>225</v>
      </c>
      <c r="C1" t="s">
        <v>226</v>
      </c>
      <c r="D1" t="s">
        <v>450</v>
      </c>
      <c r="E1" t="s">
        <v>204</v>
      </c>
      <c r="F1" t="s">
        <v>597</v>
      </c>
      <c r="G1" t="s">
        <v>601</v>
      </c>
      <c r="H1" t="s">
        <v>603</v>
      </c>
      <c r="I1" t="s">
        <v>454</v>
      </c>
    </row>
    <row r="2" spans="1:9">
      <c r="A2">
        <v>1</v>
      </c>
      <c r="B2">
        <v>101</v>
      </c>
      <c r="C2" t="s">
        <v>228</v>
      </c>
      <c r="D2" t="s">
        <v>83</v>
      </c>
      <c r="E2" t="s">
        <v>149</v>
      </c>
      <c r="F2">
        <v>13.263940328967765</v>
      </c>
      <c r="G2">
        <v>6</v>
      </c>
      <c r="H2">
        <v>1.2833022559866105</v>
      </c>
      <c r="I2">
        <v>0.5239059521549525</v>
      </c>
    </row>
    <row r="3" spans="1:9">
      <c r="A3">
        <v>1</v>
      </c>
      <c r="B3">
        <v>101</v>
      </c>
      <c r="C3" t="s">
        <v>229</v>
      </c>
      <c r="D3" t="s">
        <v>83</v>
      </c>
      <c r="E3" t="s">
        <v>149</v>
      </c>
      <c r="F3">
        <v>11.69079180748472</v>
      </c>
      <c r="G3">
        <v>6</v>
      </c>
      <c r="H3">
        <v>1.0836291443372048</v>
      </c>
      <c r="I3">
        <v>0.44238974567248257</v>
      </c>
    </row>
    <row r="4" spans="1:9">
      <c r="A4">
        <v>1</v>
      </c>
      <c r="B4">
        <v>101</v>
      </c>
      <c r="C4" t="s">
        <v>230</v>
      </c>
      <c r="D4" t="s">
        <v>83</v>
      </c>
      <c r="E4" t="s">
        <v>149</v>
      </c>
      <c r="F4">
        <v>9.1381943869150692</v>
      </c>
      <c r="G4">
        <v>6</v>
      </c>
      <c r="H4">
        <v>1.0697435904213881</v>
      </c>
      <c r="I4">
        <v>0.43672099202420661</v>
      </c>
    </row>
    <row r="5" spans="1:9">
      <c r="A5">
        <v>1</v>
      </c>
      <c r="B5">
        <v>101</v>
      </c>
      <c r="C5" t="s">
        <v>228</v>
      </c>
      <c r="D5" t="s">
        <v>452</v>
      </c>
      <c r="E5" t="s">
        <v>149</v>
      </c>
      <c r="F5">
        <v>15.250118104560551</v>
      </c>
      <c r="G5">
        <v>6</v>
      </c>
      <c r="H5">
        <v>1.5315299089430765</v>
      </c>
      <c r="I5">
        <v>0.62524446712028681</v>
      </c>
    </row>
    <row r="6" spans="1:9">
      <c r="A6">
        <v>1</v>
      </c>
      <c r="B6">
        <v>101</v>
      </c>
      <c r="C6" t="s">
        <v>229</v>
      </c>
      <c r="D6" t="s">
        <v>452</v>
      </c>
      <c r="E6" t="s">
        <v>149</v>
      </c>
      <c r="F6">
        <v>13.827321285767878</v>
      </c>
      <c r="G6">
        <v>6</v>
      </c>
      <c r="H6">
        <v>0.54725993053359445</v>
      </c>
      <c r="I6">
        <v>0.22341793107971239</v>
      </c>
    </row>
    <row r="7" spans="1:9">
      <c r="A7">
        <v>1</v>
      </c>
      <c r="B7">
        <v>101</v>
      </c>
      <c r="C7" t="s">
        <v>230</v>
      </c>
      <c r="D7" t="s">
        <v>452</v>
      </c>
      <c r="E7" t="s">
        <v>149</v>
      </c>
      <c r="F7">
        <v>9.5108108403456857</v>
      </c>
      <c r="G7">
        <v>6</v>
      </c>
      <c r="H7">
        <v>1.19939354399071</v>
      </c>
      <c r="I7">
        <v>0.48965036392760147</v>
      </c>
    </row>
    <row r="8" spans="1:9">
      <c r="A8">
        <v>1</v>
      </c>
      <c r="B8">
        <v>101</v>
      </c>
      <c r="C8" t="s">
        <v>228</v>
      </c>
      <c r="D8" t="s">
        <v>83</v>
      </c>
      <c r="E8" t="s">
        <v>97</v>
      </c>
      <c r="F8">
        <v>0.68</v>
      </c>
      <c r="G8">
        <v>6</v>
      </c>
      <c r="H8">
        <v>4.6904157598234554E-2</v>
      </c>
      <c r="I8">
        <v>1.9148542155126871E-2</v>
      </c>
    </row>
    <row r="9" spans="1:9">
      <c r="A9">
        <v>1</v>
      </c>
      <c r="B9">
        <v>101</v>
      </c>
      <c r="C9" t="s">
        <v>229</v>
      </c>
      <c r="D9" t="s">
        <v>83</v>
      </c>
      <c r="E9" t="s">
        <v>97</v>
      </c>
      <c r="F9">
        <v>0.60333333333333328</v>
      </c>
      <c r="G9">
        <v>6</v>
      </c>
      <c r="H9">
        <v>9.5847100460403248E-2</v>
      </c>
      <c r="I9">
        <v>3.9129414908877766E-2</v>
      </c>
    </row>
    <row r="10" spans="1:9">
      <c r="A10">
        <v>1</v>
      </c>
      <c r="B10">
        <v>101</v>
      </c>
      <c r="C10" t="s">
        <v>230</v>
      </c>
      <c r="D10" t="s">
        <v>83</v>
      </c>
      <c r="E10" t="s">
        <v>97</v>
      </c>
      <c r="F10">
        <v>0.61333333333333329</v>
      </c>
      <c r="G10">
        <v>6</v>
      </c>
      <c r="H10">
        <v>0.12127104628338428</v>
      </c>
      <c r="I10">
        <v>4.9508697327955646E-2</v>
      </c>
    </row>
    <row r="11" spans="1:9">
      <c r="A11">
        <v>1</v>
      </c>
      <c r="B11">
        <v>101</v>
      </c>
      <c r="C11" t="s">
        <v>228</v>
      </c>
      <c r="D11" t="s">
        <v>452</v>
      </c>
      <c r="E11" t="s">
        <v>97</v>
      </c>
      <c r="F11">
        <v>0.83833333333333337</v>
      </c>
      <c r="G11">
        <v>6</v>
      </c>
      <c r="H11">
        <v>4.4007575105502864E-2</v>
      </c>
      <c r="I11">
        <v>1.7966017304281601E-2</v>
      </c>
    </row>
    <row r="12" spans="1:9">
      <c r="A12">
        <v>1</v>
      </c>
      <c r="B12">
        <v>101</v>
      </c>
      <c r="C12" t="s">
        <v>229</v>
      </c>
      <c r="D12" t="s">
        <v>452</v>
      </c>
      <c r="E12" t="s">
        <v>97</v>
      </c>
      <c r="F12">
        <v>0.70333333333333348</v>
      </c>
      <c r="G12">
        <v>6</v>
      </c>
      <c r="H12">
        <v>6.772493386240111E-2</v>
      </c>
      <c r="I12">
        <v>2.7648588471103443E-2</v>
      </c>
    </row>
    <row r="13" spans="1:9">
      <c r="A13">
        <v>1</v>
      </c>
      <c r="B13">
        <v>101</v>
      </c>
      <c r="C13" t="s">
        <v>230</v>
      </c>
      <c r="D13" t="s">
        <v>452</v>
      </c>
      <c r="E13" t="s">
        <v>97</v>
      </c>
      <c r="F13">
        <v>0.47666666666666663</v>
      </c>
      <c r="G13">
        <v>6</v>
      </c>
      <c r="H13">
        <v>3.3862466931201547E-2</v>
      </c>
      <c r="I13">
        <v>1.3824294235552127E-2</v>
      </c>
    </row>
    <row r="14" spans="1:9">
      <c r="A14">
        <v>1</v>
      </c>
      <c r="B14">
        <v>101</v>
      </c>
      <c r="C14" t="s">
        <v>228</v>
      </c>
      <c r="D14" t="s">
        <v>83</v>
      </c>
      <c r="E14" t="s">
        <v>100</v>
      </c>
      <c r="F14">
        <v>6.4295333333333344</v>
      </c>
      <c r="G14">
        <v>6</v>
      </c>
      <c r="H14">
        <v>0.95816355736724512</v>
      </c>
      <c r="I14">
        <v>0.39116863427995141</v>
      </c>
    </row>
    <row r="15" spans="1:9">
      <c r="A15">
        <v>1</v>
      </c>
      <c r="B15">
        <v>101</v>
      </c>
      <c r="C15" t="s">
        <v>229</v>
      </c>
      <c r="D15" t="s">
        <v>83</v>
      </c>
      <c r="E15" t="s">
        <v>100</v>
      </c>
      <c r="F15">
        <v>6.1950333333333321</v>
      </c>
      <c r="G15">
        <v>6</v>
      </c>
      <c r="H15">
        <v>1.0272093178445583</v>
      </c>
      <c r="I15">
        <v>0.41935644795859184</v>
      </c>
    </row>
    <row r="16" spans="1:9">
      <c r="A16">
        <v>1</v>
      </c>
      <c r="B16">
        <v>101</v>
      </c>
      <c r="C16" t="s">
        <v>230</v>
      </c>
      <c r="D16" t="s">
        <v>83</v>
      </c>
      <c r="E16" t="s">
        <v>100</v>
      </c>
      <c r="F16">
        <v>17.286466666666666</v>
      </c>
      <c r="G16">
        <v>6</v>
      </c>
      <c r="H16">
        <v>4.3938738400944928</v>
      </c>
      <c r="I16">
        <v>1.7937914837324658</v>
      </c>
    </row>
    <row r="17" spans="1:9">
      <c r="A17">
        <v>1</v>
      </c>
      <c r="B17">
        <v>101</v>
      </c>
      <c r="C17" t="s">
        <v>228</v>
      </c>
      <c r="D17" t="s">
        <v>452</v>
      </c>
      <c r="E17" t="s">
        <v>100</v>
      </c>
      <c r="F17">
        <v>1.7062999999999999</v>
      </c>
      <c r="G17">
        <v>6</v>
      </c>
      <c r="H17">
        <v>0.53730863756317915</v>
      </c>
      <c r="I17">
        <v>0.21935533273663527</v>
      </c>
    </row>
    <row r="18" spans="1:9">
      <c r="A18">
        <v>1</v>
      </c>
      <c r="B18">
        <v>101</v>
      </c>
      <c r="C18" t="s">
        <v>229</v>
      </c>
      <c r="D18" t="s">
        <v>452</v>
      </c>
      <c r="E18" t="s">
        <v>100</v>
      </c>
      <c r="F18">
        <v>1.9099000000000002</v>
      </c>
      <c r="G18">
        <v>6</v>
      </c>
      <c r="H18">
        <v>0.37421738602047938</v>
      </c>
      <c r="I18">
        <v>0.15277360810471624</v>
      </c>
    </row>
    <row r="19" spans="1:9">
      <c r="A19">
        <v>1</v>
      </c>
      <c r="B19">
        <v>101</v>
      </c>
      <c r="C19" t="s">
        <v>230</v>
      </c>
      <c r="D19" t="s">
        <v>452</v>
      </c>
      <c r="E19" t="s">
        <v>100</v>
      </c>
      <c r="F19">
        <v>6.7424999999999997</v>
      </c>
      <c r="G19">
        <v>6</v>
      </c>
      <c r="H19">
        <v>1.9546380360568059</v>
      </c>
      <c r="I19">
        <v>0.79797763669583366</v>
      </c>
    </row>
    <row r="20" spans="1:9">
      <c r="A20">
        <v>1</v>
      </c>
      <c r="B20">
        <v>101</v>
      </c>
      <c r="C20" t="s">
        <v>228</v>
      </c>
      <c r="D20" t="s">
        <v>83</v>
      </c>
      <c r="E20" t="s">
        <v>99</v>
      </c>
      <c r="F20">
        <v>5.1474947240199999E-2</v>
      </c>
      <c r="G20">
        <v>6</v>
      </c>
      <c r="H20">
        <v>3.6921592905218583E-3</v>
      </c>
      <c r="I20">
        <v>1.5073177184758181E-3</v>
      </c>
    </row>
    <row r="21" spans="1:9">
      <c r="A21">
        <v>1</v>
      </c>
      <c r="B21">
        <v>101</v>
      </c>
      <c r="C21" t="s">
        <v>229</v>
      </c>
      <c r="D21" t="s">
        <v>83</v>
      </c>
      <c r="E21" t="s">
        <v>99</v>
      </c>
      <c r="F21">
        <v>5.1529579679850002E-2</v>
      </c>
      <c r="G21">
        <v>6</v>
      </c>
      <c r="H21">
        <v>6.145971856466162E-3</v>
      </c>
      <c r="I21">
        <v>2.5090825036413254E-3</v>
      </c>
    </row>
    <row r="22" spans="1:9">
      <c r="A22">
        <v>1</v>
      </c>
      <c r="B22">
        <v>101</v>
      </c>
      <c r="C22" t="s">
        <v>230</v>
      </c>
      <c r="D22" t="s">
        <v>83</v>
      </c>
      <c r="E22" t="s">
        <v>99</v>
      </c>
      <c r="F22">
        <v>6.6768832648240156E-2</v>
      </c>
      <c r="G22">
        <v>6</v>
      </c>
      <c r="H22">
        <v>6.8129876491294658E-3</v>
      </c>
      <c r="I22">
        <v>2.7813905607085177E-3</v>
      </c>
    </row>
    <row r="23" spans="1:9">
      <c r="A23">
        <v>1</v>
      </c>
      <c r="B23">
        <v>101</v>
      </c>
      <c r="C23" t="s">
        <v>228</v>
      </c>
      <c r="D23" t="s">
        <v>452</v>
      </c>
      <c r="E23" t="s">
        <v>99</v>
      </c>
      <c r="F23">
        <v>5.5244601113395179E-2</v>
      </c>
      <c r="G23">
        <v>6</v>
      </c>
      <c r="H23">
        <v>3.8407079648638291E-3</v>
      </c>
      <c r="I23">
        <v>1.5679624608266008E-3</v>
      </c>
    </row>
    <row r="24" spans="1:9">
      <c r="A24">
        <v>1</v>
      </c>
      <c r="B24">
        <v>101</v>
      </c>
      <c r="C24" t="s">
        <v>229</v>
      </c>
      <c r="D24" t="s">
        <v>452</v>
      </c>
      <c r="E24" t="s">
        <v>99</v>
      </c>
      <c r="F24">
        <v>5.1033403565733333E-2</v>
      </c>
      <c r="G24">
        <v>6</v>
      </c>
      <c r="H24">
        <v>6.2527963110512634E-3</v>
      </c>
      <c r="I24">
        <v>2.5526934046054277E-3</v>
      </c>
    </row>
    <row r="25" spans="1:9">
      <c r="A25">
        <v>1</v>
      </c>
      <c r="B25">
        <v>101</v>
      </c>
      <c r="C25" t="s">
        <v>230</v>
      </c>
      <c r="D25" t="s">
        <v>452</v>
      </c>
      <c r="E25" t="s">
        <v>99</v>
      </c>
      <c r="F25">
        <v>5.1044825144383327E-2</v>
      </c>
      <c r="G25">
        <v>6</v>
      </c>
      <c r="H25">
        <v>9.542971718135897E-3</v>
      </c>
      <c r="I25">
        <v>3.8959018898739738E-3</v>
      </c>
    </row>
    <row r="26" spans="1:9">
      <c r="A26">
        <v>1</v>
      </c>
      <c r="B26">
        <v>101</v>
      </c>
      <c r="C26" t="s">
        <v>228</v>
      </c>
      <c r="D26" t="s">
        <v>83</v>
      </c>
      <c r="E26" t="s">
        <v>101</v>
      </c>
      <c r="F26">
        <v>0.48314393052972204</v>
      </c>
      <c r="G26">
        <v>6</v>
      </c>
      <c r="H26">
        <v>3.3022653473358199E-2</v>
      </c>
      <c r="I26">
        <v>1.3481441827079034E-2</v>
      </c>
    </row>
    <row r="27" spans="1:9">
      <c r="A27">
        <v>1</v>
      </c>
      <c r="B27">
        <v>101</v>
      </c>
      <c r="C27" t="s">
        <v>229</v>
      </c>
      <c r="D27" t="s">
        <v>83</v>
      </c>
      <c r="E27" t="s">
        <v>101</v>
      </c>
      <c r="F27">
        <v>0.52794792674216684</v>
      </c>
      <c r="G27">
        <v>6</v>
      </c>
      <c r="H27">
        <v>5.6256977208062782E-2</v>
      </c>
      <c r="I27">
        <v>2.2966814771856137E-2</v>
      </c>
    </row>
    <row r="28" spans="1:9">
      <c r="A28">
        <v>1</v>
      </c>
      <c r="B28">
        <v>101</v>
      </c>
      <c r="C28" t="s">
        <v>230</v>
      </c>
      <c r="D28" t="s">
        <v>83</v>
      </c>
      <c r="E28" t="s">
        <v>101</v>
      </c>
      <c r="F28">
        <v>1.8752844086250195</v>
      </c>
      <c r="G28">
        <v>6</v>
      </c>
      <c r="H28">
        <v>0.31009701991587729</v>
      </c>
      <c r="I28">
        <v>0.12659657825859541</v>
      </c>
    </row>
    <row r="29" spans="1:9">
      <c r="A29">
        <v>1</v>
      </c>
      <c r="B29">
        <v>101</v>
      </c>
      <c r="C29" t="s">
        <v>228</v>
      </c>
      <c r="D29" t="s">
        <v>452</v>
      </c>
      <c r="E29" t="s">
        <v>101</v>
      </c>
      <c r="F29">
        <v>0.11102289783980157</v>
      </c>
      <c r="G29">
        <v>6</v>
      </c>
      <c r="H29">
        <v>2.8017237256082954E-2</v>
      </c>
      <c r="I29">
        <v>1.1437989213316319E-2</v>
      </c>
    </row>
    <row r="30" spans="1:9">
      <c r="A30">
        <v>1</v>
      </c>
      <c r="B30">
        <v>101</v>
      </c>
      <c r="C30" t="s">
        <v>229</v>
      </c>
      <c r="D30" t="s">
        <v>452</v>
      </c>
      <c r="E30" t="s">
        <v>101</v>
      </c>
      <c r="F30">
        <v>0.13902124027369667</v>
      </c>
      <c r="G30">
        <v>6</v>
      </c>
      <c r="H30">
        <v>3.1901174687656172E-2</v>
      </c>
      <c r="I30">
        <v>1.3023600030024693E-2</v>
      </c>
    </row>
    <row r="31" spans="1:9">
      <c r="A31">
        <v>1</v>
      </c>
      <c r="B31">
        <v>101</v>
      </c>
      <c r="C31" t="s">
        <v>230</v>
      </c>
      <c r="D31" t="s">
        <v>452</v>
      </c>
      <c r="E31" t="s">
        <v>101</v>
      </c>
      <c r="F31">
        <v>0.72025075447212361</v>
      </c>
      <c r="G31">
        <v>6</v>
      </c>
      <c r="H31">
        <v>0.2509828504972853</v>
      </c>
      <c r="I31">
        <v>0.10246331965126404</v>
      </c>
    </row>
    <row r="34" spans="1:9">
      <c r="A34" t="s">
        <v>372</v>
      </c>
      <c r="B34" t="s">
        <v>225</v>
      </c>
      <c r="C34" t="s">
        <v>226</v>
      </c>
      <c r="D34" t="s">
        <v>450</v>
      </c>
      <c r="E34" t="s">
        <v>204</v>
      </c>
      <c r="F34" t="s">
        <v>597</v>
      </c>
      <c r="G34" t="s">
        <v>601</v>
      </c>
      <c r="H34" t="s">
        <v>603</v>
      </c>
      <c r="I34" t="s">
        <v>454</v>
      </c>
    </row>
    <row r="35" spans="1:9">
      <c r="A35">
        <v>2</v>
      </c>
      <c r="B35">
        <v>64</v>
      </c>
      <c r="C35" t="s">
        <v>645</v>
      </c>
      <c r="D35" t="s">
        <v>83</v>
      </c>
      <c r="E35" t="s">
        <v>149</v>
      </c>
      <c r="F35">
        <v>14.174399864355413</v>
      </c>
      <c r="G35">
        <v>3</v>
      </c>
      <c r="H35">
        <v>0.89146349908834421</v>
      </c>
      <c r="I35">
        <v>0.51468669117138122</v>
      </c>
    </row>
    <row r="36" spans="1:9">
      <c r="A36">
        <v>2</v>
      </c>
      <c r="B36">
        <v>64</v>
      </c>
      <c r="C36" t="s">
        <v>646</v>
      </c>
      <c r="D36" t="s">
        <v>83</v>
      </c>
      <c r="E36" t="s">
        <v>149</v>
      </c>
      <c r="F36">
        <v>13.766643212649042</v>
      </c>
      <c r="G36">
        <v>3</v>
      </c>
      <c r="H36">
        <v>0.66188680933567212</v>
      </c>
      <c r="I36">
        <v>0.38214052754301281</v>
      </c>
    </row>
    <row r="37" spans="1:9">
      <c r="A37">
        <v>2</v>
      </c>
      <c r="B37">
        <v>64</v>
      </c>
      <c r="C37" t="s">
        <v>647</v>
      </c>
      <c r="D37" t="s">
        <v>83</v>
      </c>
      <c r="E37" t="s">
        <v>149</v>
      </c>
      <c r="F37">
        <v>11.974682840023405</v>
      </c>
      <c r="G37">
        <v>3</v>
      </c>
      <c r="H37">
        <v>1.497300797214947</v>
      </c>
      <c r="I37">
        <v>0.86446701832989092</v>
      </c>
    </row>
    <row r="38" spans="1:9">
      <c r="A38">
        <v>2</v>
      </c>
      <c r="B38">
        <v>64</v>
      </c>
      <c r="C38" t="s">
        <v>648</v>
      </c>
      <c r="D38" t="s">
        <v>83</v>
      </c>
      <c r="E38" t="s">
        <v>149</v>
      </c>
      <c r="F38">
        <v>19.657007307206296</v>
      </c>
      <c r="G38">
        <v>3</v>
      </c>
      <c r="H38">
        <v>1.2630409396136042</v>
      </c>
      <c r="I38">
        <v>0.72921702648343234</v>
      </c>
    </row>
    <row r="39" spans="1:9">
      <c r="A39">
        <v>2</v>
      </c>
      <c r="B39">
        <v>64</v>
      </c>
      <c r="C39" t="s">
        <v>649</v>
      </c>
      <c r="D39" t="s">
        <v>83</v>
      </c>
      <c r="E39" t="s">
        <v>149</v>
      </c>
      <c r="F39">
        <v>7.8447531685455543</v>
      </c>
      <c r="G39">
        <v>2</v>
      </c>
      <c r="H39">
        <v>0.22838375582093889</v>
      </c>
      <c r="I39">
        <v>0.16149170245383854</v>
      </c>
    </row>
    <row r="40" spans="1:9">
      <c r="A40">
        <v>2</v>
      </c>
      <c r="B40">
        <v>64</v>
      </c>
      <c r="C40">
        <v>1</v>
      </c>
      <c r="D40" t="s">
        <v>452</v>
      </c>
      <c r="E40" t="s">
        <v>149</v>
      </c>
      <c r="F40">
        <v>15.479980492164245</v>
      </c>
      <c r="G40">
        <v>3</v>
      </c>
      <c r="H40">
        <v>1.5800672022841897</v>
      </c>
      <c r="I40">
        <v>0.91225222457647581</v>
      </c>
    </row>
    <row r="41" spans="1:9">
      <c r="A41">
        <v>2</v>
      </c>
      <c r="B41">
        <v>64</v>
      </c>
      <c r="C41">
        <v>2</v>
      </c>
      <c r="D41" t="s">
        <v>452</v>
      </c>
      <c r="E41" t="s">
        <v>149</v>
      </c>
      <c r="F41">
        <v>16.940387968990063</v>
      </c>
      <c r="G41">
        <v>3</v>
      </c>
      <c r="H41">
        <v>1.9495427518203656</v>
      </c>
      <c r="I41">
        <v>1.1255690325601719</v>
      </c>
    </row>
    <row r="42" spans="1:9">
      <c r="A42">
        <v>2</v>
      </c>
      <c r="B42">
        <v>64</v>
      </c>
      <c r="C42">
        <v>3</v>
      </c>
      <c r="D42" t="s">
        <v>452</v>
      </c>
      <c r="E42" t="s">
        <v>149</v>
      </c>
      <c r="F42">
        <v>13.56019030067929</v>
      </c>
      <c r="G42">
        <v>3</v>
      </c>
      <c r="H42">
        <v>1.4963954754655384</v>
      </c>
      <c r="I42">
        <v>0.86394433057416664</v>
      </c>
    </row>
    <row r="43" spans="1:9">
      <c r="A43">
        <v>2</v>
      </c>
      <c r="B43">
        <v>64</v>
      </c>
      <c r="C43">
        <v>4</v>
      </c>
      <c r="D43" t="s">
        <v>452</v>
      </c>
      <c r="E43" t="s">
        <v>149</v>
      </c>
      <c r="F43">
        <v>30.475489811992599</v>
      </c>
      <c r="G43">
        <v>3</v>
      </c>
      <c r="H43">
        <v>1.5154686144991711</v>
      </c>
      <c r="I43">
        <v>0.87495621252952571</v>
      </c>
    </row>
    <row r="44" spans="1:9">
      <c r="A44">
        <v>2</v>
      </c>
      <c r="B44">
        <v>64</v>
      </c>
      <c r="C44">
        <v>5</v>
      </c>
      <c r="D44" t="s">
        <v>452</v>
      </c>
      <c r="E44" t="s">
        <v>149</v>
      </c>
      <c r="F44">
        <v>11.212957282261328</v>
      </c>
      <c r="G44">
        <v>2</v>
      </c>
      <c r="H44">
        <v>0.40538526199316149</v>
      </c>
      <c r="I44">
        <v>0.28665066774844966</v>
      </c>
    </row>
    <row r="45" spans="1:9">
      <c r="A45">
        <v>2</v>
      </c>
      <c r="B45">
        <v>64</v>
      </c>
      <c r="C45">
        <v>1</v>
      </c>
      <c r="D45" t="s">
        <v>83</v>
      </c>
      <c r="E45" t="s">
        <v>97</v>
      </c>
      <c r="F45">
        <v>2.1</v>
      </c>
      <c r="G45">
        <v>3</v>
      </c>
      <c r="H45">
        <v>7.9372539331940342E-2</v>
      </c>
      <c r="I45">
        <v>4.5825756949559919E-2</v>
      </c>
    </row>
    <row r="46" spans="1:9">
      <c r="A46">
        <v>2</v>
      </c>
      <c r="B46">
        <v>64</v>
      </c>
      <c r="C46">
        <v>2</v>
      </c>
      <c r="D46" t="s">
        <v>83</v>
      </c>
      <c r="E46" t="s">
        <v>97</v>
      </c>
      <c r="F46">
        <v>2.0933333333333333</v>
      </c>
      <c r="G46">
        <v>3</v>
      </c>
      <c r="H46">
        <v>0.10408329997331051</v>
      </c>
      <c r="I46">
        <v>6.0092521257735391E-2</v>
      </c>
    </row>
    <row r="47" spans="1:9">
      <c r="A47">
        <v>2</v>
      </c>
      <c r="B47">
        <v>64</v>
      </c>
      <c r="C47">
        <v>3</v>
      </c>
      <c r="D47" t="s">
        <v>83</v>
      </c>
      <c r="E47" t="s">
        <v>97</v>
      </c>
      <c r="F47">
        <v>1.1666666666666667</v>
      </c>
      <c r="G47">
        <v>3</v>
      </c>
      <c r="H47">
        <v>0.27392213005402338</v>
      </c>
      <c r="I47">
        <v>0.1581490155236861</v>
      </c>
    </row>
    <row r="48" spans="1:9">
      <c r="A48">
        <v>2</v>
      </c>
      <c r="B48">
        <v>64</v>
      </c>
      <c r="C48">
        <v>4</v>
      </c>
      <c r="D48" t="s">
        <v>83</v>
      </c>
      <c r="E48" t="s">
        <v>97</v>
      </c>
      <c r="F48">
        <v>1.7433333333333334</v>
      </c>
      <c r="G48">
        <v>3</v>
      </c>
      <c r="H48">
        <v>0.18475208614067729</v>
      </c>
      <c r="I48">
        <v>0.10666666666666497</v>
      </c>
    </row>
    <row r="49" spans="1:9">
      <c r="A49">
        <v>2</v>
      </c>
      <c r="B49">
        <v>64</v>
      </c>
      <c r="C49">
        <v>5</v>
      </c>
      <c r="D49" t="s">
        <v>83</v>
      </c>
      <c r="E49" t="s">
        <v>97</v>
      </c>
      <c r="F49">
        <v>0.96</v>
      </c>
      <c r="G49">
        <v>2</v>
      </c>
      <c r="H49">
        <v>2.8284271247460344E-2</v>
      </c>
      <c r="I49">
        <v>1.9999999999998897E-2</v>
      </c>
    </row>
    <row r="50" spans="1:9">
      <c r="A50">
        <v>2</v>
      </c>
      <c r="B50">
        <v>64</v>
      </c>
      <c r="C50">
        <v>1</v>
      </c>
      <c r="D50" t="s">
        <v>452</v>
      </c>
      <c r="E50" t="s">
        <v>97</v>
      </c>
      <c r="F50">
        <v>1.82</v>
      </c>
      <c r="G50">
        <v>3</v>
      </c>
      <c r="H50">
        <v>2.0000000000021102E-2</v>
      </c>
      <c r="I50">
        <v>1.1547005383804699E-2</v>
      </c>
    </row>
    <row r="51" spans="1:9">
      <c r="A51">
        <v>2</v>
      </c>
      <c r="B51">
        <v>64</v>
      </c>
      <c r="C51">
        <v>2</v>
      </c>
      <c r="D51" t="s">
        <v>452</v>
      </c>
      <c r="E51" t="s">
        <v>97</v>
      </c>
      <c r="F51">
        <v>1.8333333333333333</v>
      </c>
      <c r="G51">
        <v>3</v>
      </c>
      <c r="H51">
        <v>0.14294521094927623</v>
      </c>
      <c r="I51">
        <v>8.2529456020932479E-2</v>
      </c>
    </row>
    <row r="52" spans="1:9">
      <c r="A52">
        <v>2</v>
      </c>
      <c r="B52">
        <v>64</v>
      </c>
      <c r="C52">
        <v>3</v>
      </c>
      <c r="D52" t="s">
        <v>452</v>
      </c>
      <c r="E52" t="s">
        <v>97</v>
      </c>
      <c r="F52">
        <v>1.4066666666666665</v>
      </c>
      <c r="G52">
        <v>3</v>
      </c>
      <c r="H52">
        <v>0.20599352740640606</v>
      </c>
      <c r="I52">
        <v>0.11893041849940909</v>
      </c>
    </row>
    <row r="53" spans="1:9">
      <c r="A53">
        <v>2</v>
      </c>
      <c r="B53">
        <v>64</v>
      </c>
      <c r="C53">
        <v>4</v>
      </c>
      <c r="D53" t="s">
        <v>452</v>
      </c>
      <c r="E53" t="s">
        <v>97</v>
      </c>
      <c r="F53">
        <v>1.5566666666666666</v>
      </c>
      <c r="G53">
        <v>3</v>
      </c>
      <c r="H53">
        <v>0.16441816606851473</v>
      </c>
      <c r="I53">
        <v>9.4926872439321575E-2</v>
      </c>
    </row>
    <row r="54" spans="1:9">
      <c r="A54">
        <v>2</v>
      </c>
      <c r="B54">
        <v>64</v>
      </c>
      <c r="C54">
        <v>5</v>
      </c>
      <c r="D54" t="s">
        <v>452</v>
      </c>
      <c r="E54" t="s">
        <v>97</v>
      </c>
      <c r="F54">
        <v>1.3900000000000001</v>
      </c>
      <c r="G54">
        <v>2</v>
      </c>
      <c r="H54">
        <v>9.8994949366111196E-2</v>
      </c>
      <c r="I54">
        <v>6.9999999999996135E-2</v>
      </c>
    </row>
    <row r="55" spans="1:9">
      <c r="A55">
        <v>2</v>
      </c>
      <c r="B55">
        <v>64</v>
      </c>
      <c r="C55">
        <v>1</v>
      </c>
      <c r="D55" t="s">
        <v>83</v>
      </c>
      <c r="E55" t="s">
        <v>100</v>
      </c>
      <c r="F55">
        <v>1.2531000000000001</v>
      </c>
      <c r="G55">
        <v>3</v>
      </c>
      <c r="H55">
        <v>0.43376020875594379</v>
      </c>
      <c r="I55">
        <v>0.2504315732889924</v>
      </c>
    </row>
    <row r="56" spans="1:9">
      <c r="A56">
        <v>2</v>
      </c>
      <c r="B56">
        <v>64</v>
      </c>
      <c r="C56">
        <v>2</v>
      </c>
      <c r="D56" t="s">
        <v>83</v>
      </c>
      <c r="E56" t="s">
        <v>100</v>
      </c>
      <c r="F56">
        <v>1.9481633333333335</v>
      </c>
      <c r="G56">
        <v>3</v>
      </c>
      <c r="H56">
        <v>0.60197613576730147</v>
      </c>
      <c r="I56">
        <v>0.34755108403098223</v>
      </c>
    </row>
    <row r="57" spans="1:9">
      <c r="A57">
        <v>2</v>
      </c>
      <c r="B57">
        <v>64</v>
      </c>
      <c r="C57">
        <v>3</v>
      </c>
      <c r="D57" t="s">
        <v>83</v>
      </c>
      <c r="E57" t="s">
        <v>100</v>
      </c>
      <c r="F57">
        <v>1.8777333333333335</v>
      </c>
      <c r="G57">
        <v>3</v>
      </c>
      <c r="H57">
        <v>0.39029166444254532</v>
      </c>
      <c r="I57">
        <v>0.22533499752837063</v>
      </c>
    </row>
    <row r="58" spans="1:9">
      <c r="A58">
        <v>2</v>
      </c>
      <c r="B58">
        <v>64</v>
      </c>
      <c r="C58">
        <v>4</v>
      </c>
      <c r="D58" t="s">
        <v>83</v>
      </c>
      <c r="E58" t="s">
        <v>100</v>
      </c>
      <c r="F58">
        <v>4.3832666666666666</v>
      </c>
      <c r="G58">
        <v>3</v>
      </c>
      <c r="H58">
        <v>0.18070753535293305</v>
      </c>
      <c r="I58">
        <v>0.10433154418060972</v>
      </c>
    </row>
    <row r="59" spans="1:9">
      <c r="A59">
        <v>2</v>
      </c>
      <c r="B59">
        <v>64</v>
      </c>
      <c r="C59">
        <v>5</v>
      </c>
      <c r="D59" t="s">
        <v>83</v>
      </c>
      <c r="E59" t="s">
        <v>100</v>
      </c>
      <c r="F59">
        <v>4.3029000000000002</v>
      </c>
      <c r="G59">
        <v>2</v>
      </c>
      <c r="H59">
        <v>0.59495964569035409</v>
      </c>
      <c r="I59">
        <v>0.42069999999999502</v>
      </c>
    </row>
    <row r="60" spans="1:9">
      <c r="A60">
        <v>2</v>
      </c>
      <c r="B60">
        <v>64</v>
      </c>
      <c r="C60">
        <v>1</v>
      </c>
      <c r="D60" t="s">
        <v>452</v>
      </c>
      <c r="E60" t="s">
        <v>100</v>
      </c>
      <c r="F60">
        <v>0.37665333333333334</v>
      </c>
      <c r="G60">
        <v>3</v>
      </c>
      <c r="H60">
        <v>0.1014376366706822</v>
      </c>
      <c r="I60">
        <v>5.8565046837777829E-2</v>
      </c>
    </row>
    <row r="61" spans="1:9">
      <c r="A61">
        <v>2</v>
      </c>
      <c r="B61">
        <v>64</v>
      </c>
      <c r="C61">
        <v>2</v>
      </c>
      <c r="D61" t="s">
        <v>452</v>
      </c>
      <c r="E61" t="s">
        <v>100</v>
      </c>
      <c r="F61">
        <v>0.47709333333333337</v>
      </c>
      <c r="G61">
        <v>3</v>
      </c>
      <c r="H61">
        <v>0.24013145032113828</v>
      </c>
      <c r="I61">
        <v>0.13863995748380445</v>
      </c>
    </row>
    <row r="62" spans="1:9">
      <c r="A62">
        <v>2</v>
      </c>
      <c r="B62">
        <v>64</v>
      </c>
      <c r="C62">
        <v>3</v>
      </c>
      <c r="D62" t="s">
        <v>452</v>
      </c>
      <c r="E62" t="s">
        <v>100</v>
      </c>
      <c r="F62">
        <v>0.57140333333333337</v>
      </c>
      <c r="G62">
        <v>3</v>
      </c>
      <c r="H62">
        <v>3.722880649891154E-2</v>
      </c>
      <c r="I62">
        <v>2.1494061453755067E-2</v>
      </c>
    </row>
    <row r="63" spans="1:9">
      <c r="A63">
        <v>2</v>
      </c>
      <c r="B63">
        <v>64</v>
      </c>
      <c r="C63">
        <v>4</v>
      </c>
      <c r="D63" t="s">
        <v>452</v>
      </c>
      <c r="E63" t="s">
        <v>100</v>
      </c>
      <c r="F63">
        <v>0.86502666666666672</v>
      </c>
      <c r="G63">
        <v>3</v>
      </c>
      <c r="H63">
        <v>0.30788530418539484</v>
      </c>
      <c r="I63">
        <v>0.17775766325096753</v>
      </c>
    </row>
    <row r="64" spans="1:9">
      <c r="A64">
        <v>2</v>
      </c>
      <c r="B64">
        <v>64</v>
      </c>
      <c r="C64">
        <v>5</v>
      </c>
      <c r="D64" t="s">
        <v>452</v>
      </c>
      <c r="E64" t="s">
        <v>100</v>
      </c>
      <c r="F64">
        <v>0.91915999999999998</v>
      </c>
      <c r="G64">
        <v>2</v>
      </c>
      <c r="H64">
        <v>0.11885050778183387</v>
      </c>
      <c r="I64">
        <v>8.4039999999999254E-2</v>
      </c>
    </row>
    <row r="65" spans="1:9">
      <c r="A65">
        <v>2</v>
      </c>
      <c r="B65">
        <v>64</v>
      </c>
      <c r="C65">
        <v>1</v>
      </c>
      <c r="D65" t="s">
        <v>83</v>
      </c>
      <c r="E65" t="s">
        <v>99</v>
      </c>
      <c r="F65">
        <v>0.14834783333333332</v>
      </c>
      <c r="G65">
        <v>3</v>
      </c>
      <c r="H65">
        <v>5.4322938668519387E-3</v>
      </c>
      <c r="I65">
        <v>3.1363363263441201E-3</v>
      </c>
    </row>
    <row r="66" spans="1:9">
      <c r="A66">
        <v>2</v>
      </c>
      <c r="B66">
        <v>64</v>
      </c>
      <c r="C66">
        <v>2</v>
      </c>
      <c r="D66" t="s">
        <v>83</v>
      </c>
      <c r="E66" t="s">
        <v>99</v>
      </c>
      <c r="F66">
        <v>0.15232419999999999</v>
      </c>
      <c r="G66">
        <v>3</v>
      </c>
      <c r="H66">
        <v>1.1233054770631039E-2</v>
      </c>
      <c r="I66">
        <v>6.4854071956456406E-3</v>
      </c>
    </row>
    <row r="67" spans="1:9">
      <c r="A67">
        <v>2</v>
      </c>
      <c r="B67">
        <v>64</v>
      </c>
      <c r="C67">
        <v>3</v>
      </c>
      <c r="D67" t="s">
        <v>83</v>
      </c>
      <c r="E67" t="s">
        <v>99</v>
      </c>
      <c r="F67">
        <v>9.6558083333333336E-2</v>
      </c>
      <c r="G67">
        <v>3</v>
      </c>
      <c r="H67">
        <v>1.2166024793696216E-2</v>
      </c>
      <c r="I67">
        <v>7.024057689608172E-3</v>
      </c>
    </row>
    <row r="68" spans="1:9">
      <c r="A68">
        <v>2</v>
      </c>
      <c r="B68">
        <v>64</v>
      </c>
      <c r="C68">
        <v>4</v>
      </c>
      <c r="D68" t="s">
        <v>83</v>
      </c>
      <c r="E68" t="s">
        <v>99</v>
      </c>
      <c r="F68">
        <v>8.8679866666666676E-2</v>
      </c>
      <c r="G68">
        <v>3</v>
      </c>
      <c r="H68">
        <v>7.6842517536408143E-3</v>
      </c>
      <c r="I68">
        <v>4.4365048184853784E-3</v>
      </c>
    </row>
    <row r="69" spans="1:9">
      <c r="A69">
        <v>2</v>
      </c>
      <c r="B69">
        <v>64</v>
      </c>
      <c r="C69">
        <v>5</v>
      </c>
      <c r="D69" t="s">
        <v>83</v>
      </c>
      <c r="E69" t="s">
        <v>99</v>
      </c>
      <c r="F69">
        <v>0.122479175</v>
      </c>
      <c r="G69">
        <v>2</v>
      </c>
      <c r="H69">
        <v>7.1712294874207274E-3</v>
      </c>
      <c r="I69">
        <v>5.0708250000001251E-3</v>
      </c>
    </row>
    <row r="70" spans="1:9">
      <c r="A70">
        <v>2</v>
      </c>
      <c r="B70">
        <v>64</v>
      </c>
      <c r="C70">
        <v>1</v>
      </c>
      <c r="D70" t="s">
        <v>452</v>
      </c>
      <c r="E70" t="s">
        <v>99</v>
      </c>
      <c r="F70">
        <v>0.11835764999999999</v>
      </c>
      <c r="G70">
        <v>3</v>
      </c>
      <c r="H70">
        <v>1.1578374945237332E-2</v>
      </c>
      <c r="I70">
        <v>6.6847778914111925E-3</v>
      </c>
    </row>
    <row r="71" spans="1:9">
      <c r="A71">
        <v>2</v>
      </c>
      <c r="B71">
        <v>64</v>
      </c>
      <c r="C71">
        <v>2</v>
      </c>
      <c r="D71" t="s">
        <v>452</v>
      </c>
      <c r="E71" t="s">
        <v>99</v>
      </c>
      <c r="F71">
        <v>0.10939765</v>
      </c>
      <c r="G71">
        <v>3</v>
      </c>
      <c r="H71">
        <v>1.7679589351919441E-2</v>
      </c>
      <c r="I71">
        <v>1.0207315671492731E-2</v>
      </c>
    </row>
    <row r="72" spans="1:9">
      <c r="A72">
        <v>2</v>
      </c>
      <c r="B72">
        <v>64</v>
      </c>
      <c r="C72">
        <v>3</v>
      </c>
      <c r="D72" t="s">
        <v>452</v>
      </c>
      <c r="E72" t="s">
        <v>99</v>
      </c>
      <c r="F72">
        <v>0.1035426</v>
      </c>
      <c r="G72">
        <v>3</v>
      </c>
      <c r="H72">
        <v>6.3565770413407238E-3</v>
      </c>
      <c r="I72">
        <v>3.6699714659426618E-3</v>
      </c>
    </row>
    <row r="73" spans="1:9">
      <c r="A73">
        <v>2</v>
      </c>
      <c r="B73">
        <v>64</v>
      </c>
      <c r="C73">
        <v>4</v>
      </c>
      <c r="D73" t="s">
        <v>452</v>
      </c>
      <c r="E73" t="s">
        <v>99</v>
      </c>
      <c r="F73">
        <v>5.1123866666666663E-2</v>
      </c>
      <c r="G73">
        <v>3</v>
      </c>
      <c r="H73">
        <v>5.5807017814369511E-3</v>
      </c>
      <c r="I73">
        <v>3.222019675779648E-3</v>
      </c>
    </row>
    <row r="74" spans="1:9">
      <c r="A74">
        <v>2</v>
      </c>
      <c r="B74">
        <v>64</v>
      </c>
      <c r="C74">
        <v>5</v>
      </c>
      <c r="D74" t="s">
        <v>452</v>
      </c>
      <c r="E74" t="s">
        <v>99</v>
      </c>
      <c r="F74">
        <v>0.12388509999999998</v>
      </c>
      <c r="G74">
        <v>2</v>
      </c>
      <c r="H74">
        <v>4.3497673644693532E-3</v>
      </c>
      <c r="I74">
        <v>3.0757500000002163E-3</v>
      </c>
    </row>
    <row r="75" spans="1:9">
      <c r="A75">
        <v>2</v>
      </c>
      <c r="B75">
        <v>64</v>
      </c>
      <c r="C75">
        <v>1</v>
      </c>
      <c r="D75" t="s">
        <v>83</v>
      </c>
      <c r="E75" t="s">
        <v>101</v>
      </c>
      <c r="F75">
        <v>8.7985694116666666E-2</v>
      </c>
      <c r="G75">
        <v>3</v>
      </c>
      <c r="H75">
        <v>2.7150282203535946E-2</v>
      </c>
      <c r="I75">
        <v>1.5675222738785785E-2</v>
      </c>
    </row>
    <row r="76" spans="1:9">
      <c r="A76">
        <v>2</v>
      </c>
      <c r="B76">
        <v>64</v>
      </c>
      <c r="C76">
        <v>2</v>
      </c>
      <c r="D76" t="s">
        <v>83</v>
      </c>
      <c r="E76" t="s">
        <v>101</v>
      </c>
      <c r="F76">
        <v>0.14076757840000001</v>
      </c>
      <c r="G76">
        <v>3</v>
      </c>
      <c r="H76">
        <v>3.9169843821871123E-2</v>
      </c>
      <c r="I76">
        <v>2.2614719874672895E-2</v>
      </c>
    </row>
    <row r="77" spans="1:9">
      <c r="A77">
        <v>2</v>
      </c>
      <c r="B77">
        <v>64</v>
      </c>
      <c r="C77">
        <v>3</v>
      </c>
      <c r="D77" t="s">
        <v>83</v>
      </c>
      <c r="E77" t="s">
        <v>101</v>
      </c>
      <c r="F77">
        <v>0.15667078233333334</v>
      </c>
      <c r="G77">
        <v>3</v>
      </c>
      <c r="H77">
        <v>2.6774911411451656E-2</v>
      </c>
      <c r="I77">
        <v>1.5458502310929998E-2</v>
      </c>
    </row>
    <row r="78" spans="1:9">
      <c r="A78">
        <v>2</v>
      </c>
      <c r="B78">
        <v>64</v>
      </c>
      <c r="C78">
        <v>4</v>
      </c>
      <c r="D78" t="s">
        <v>83</v>
      </c>
      <c r="E78" t="s">
        <v>101</v>
      </c>
      <c r="F78">
        <v>0.223536136</v>
      </c>
      <c r="G78">
        <v>3</v>
      </c>
      <c r="H78">
        <v>1.6020585878379699E-2</v>
      </c>
      <c r="I78">
        <v>9.2494895694580376E-3</v>
      </c>
    </row>
    <row r="79" spans="1:9">
      <c r="A79">
        <v>2</v>
      </c>
      <c r="B79">
        <v>64</v>
      </c>
      <c r="C79">
        <v>5</v>
      </c>
      <c r="D79" t="s">
        <v>83</v>
      </c>
      <c r="E79" t="s">
        <v>101</v>
      </c>
      <c r="F79">
        <v>0.54984374275000003</v>
      </c>
      <c r="G79">
        <v>2</v>
      </c>
      <c r="H79">
        <v>9.1849292041884245E-2</v>
      </c>
      <c r="I79">
        <v>6.4947257249999946E-2</v>
      </c>
    </row>
    <row r="80" spans="1:9">
      <c r="A80">
        <v>2</v>
      </c>
      <c r="B80">
        <v>64</v>
      </c>
      <c r="C80">
        <v>1</v>
      </c>
      <c r="D80" t="s">
        <v>452</v>
      </c>
      <c r="E80" t="s">
        <v>101</v>
      </c>
      <c r="F80">
        <v>2.4323541166666667E-2</v>
      </c>
      <c r="G80">
        <v>3</v>
      </c>
      <c r="H80">
        <v>5.6533932685187312E-3</v>
      </c>
      <c r="I80">
        <v>3.2639881254141077E-3</v>
      </c>
    </row>
    <row r="81" spans="1:9">
      <c r="A81">
        <v>2</v>
      </c>
      <c r="B81">
        <v>64</v>
      </c>
      <c r="C81">
        <v>2</v>
      </c>
      <c r="D81" t="s">
        <v>452</v>
      </c>
      <c r="E81" t="s">
        <v>101</v>
      </c>
      <c r="F81">
        <v>2.8917408699999998E-2</v>
      </c>
      <c r="G81">
        <v>3</v>
      </c>
      <c r="H81">
        <v>1.5792487592245375E-2</v>
      </c>
      <c r="I81">
        <v>9.1177969625566933E-3</v>
      </c>
    </row>
    <row r="82" spans="1:9">
      <c r="A82">
        <v>2</v>
      </c>
      <c r="B82">
        <v>64</v>
      </c>
      <c r="C82">
        <v>3</v>
      </c>
      <c r="D82" t="s">
        <v>452</v>
      </c>
      <c r="E82" t="s">
        <v>101</v>
      </c>
      <c r="F82">
        <v>4.271700925E-2</v>
      </c>
      <c r="G82">
        <v>3</v>
      </c>
      <c r="H82">
        <v>7.8936666447849343E-3</v>
      </c>
      <c r="I82">
        <v>4.5574105622597522E-3</v>
      </c>
    </row>
    <row r="83" spans="1:9">
      <c r="A83">
        <v>2</v>
      </c>
      <c r="B83">
        <v>64</v>
      </c>
      <c r="C83">
        <v>4</v>
      </c>
      <c r="D83" t="s">
        <v>452</v>
      </c>
      <c r="E83" t="s">
        <v>101</v>
      </c>
      <c r="F83">
        <v>2.8680804266666669E-2</v>
      </c>
      <c r="G83">
        <v>3</v>
      </c>
      <c r="H83">
        <v>1.1245475912706793E-2</v>
      </c>
      <c r="I83">
        <v>6.4925785453667203E-3</v>
      </c>
    </row>
    <row r="84" spans="1:9">
      <c r="A84">
        <v>2</v>
      </c>
      <c r="B84">
        <v>64</v>
      </c>
      <c r="C84">
        <v>5</v>
      </c>
      <c r="D84" t="s">
        <v>452</v>
      </c>
      <c r="E84" t="s">
        <v>101</v>
      </c>
      <c r="F84">
        <v>8.2218356099999987E-2</v>
      </c>
      <c r="G84">
        <v>2</v>
      </c>
      <c r="H84">
        <v>1.3571853863282576E-2</v>
      </c>
      <c r="I84">
        <v>9.5967498999999512E-3</v>
      </c>
    </row>
    <row r="88" spans="1:9">
      <c r="A88" t="s">
        <v>372</v>
      </c>
      <c r="B88" t="s">
        <v>225</v>
      </c>
      <c r="C88" t="s">
        <v>226</v>
      </c>
      <c r="D88" t="s">
        <v>450</v>
      </c>
      <c r="E88" t="s">
        <v>204</v>
      </c>
      <c r="F88" t="s">
        <v>597</v>
      </c>
      <c r="G88" t="s">
        <v>601</v>
      </c>
      <c r="H88" t="s">
        <v>603</v>
      </c>
      <c r="I88" t="s">
        <v>454</v>
      </c>
    </row>
    <row r="89" spans="1:9">
      <c r="A89">
        <v>2</v>
      </c>
      <c r="B89">
        <v>101</v>
      </c>
      <c r="C89">
        <v>1</v>
      </c>
      <c r="D89" t="s">
        <v>83</v>
      </c>
      <c r="E89" t="s">
        <v>149</v>
      </c>
      <c r="F89">
        <v>9.0594742555248384</v>
      </c>
      <c r="G89">
        <v>3</v>
      </c>
      <c r="H89">
        <v>6.5669927654789767E-2</v>
      </c>
      <c r="I89">
        <v>3.7914550409156124E-2</v>
      </c>
    </row>
    <row r="90" spans="1:9">
      <c r="A90">
        <v>2</v>
      </c>
      <c r="B90">
        <v>101</v>
      </c>
      <c r="C90">
        <v>2</v>
      </c>
      <c r="D90" t="s">
        <v>83</v>
      </c>
      <c r="E90" t="s">
        <v>149</v>
      </c>
      <c r="F90">
        <v>10.221281860354814</v>
      </c>
      <c r="G90">
        <v>3</v>
      </c>
      <c r="H90">
        <v>0.63339699508048797</v>
      </c>
      <c r="I90">
        <v>0.36569192561361979</v>
      </c>
    </row>
    <row r="91" spans="1:9">
      <c r="A91">
        <v>2</v>
      </c>
      <c r="B91">
        <v>101</v>
      </c>
      <c r="C91">
        <v>3</v>
      </c>
      <c r="D91" t="s">
        <v>83</v>
      </c>
      <c r="E91" t="s">
        <v>149</v>
      </c>
      <c r="F91">
        <v>9.1348516524788028</v>
      </c>
      <c r="G91">
        <v>3</v>
      </c>
      <c r="H91">
        <v>0.87101604761525775</v>
      </c>
      <c r="I91">
        <v>0.50288134955915298</v>
      </c>
    </row>
    <row r="92" spans="1:9">
      <c r="A92">
        <v>2</v>
      </c>
      <c r="B92">
        <v>101</v>
      </c>
      <c r="C92">
        <v>4</v>
      </c>
      <c r="D92" t="s">
        <v>83</v>
      </c>
      <c r="E92" t="s">
        <v>149</v>
      </c>
      <c r="F92">
        <v>11.032351036308057</v>
      </c>
      <c r="G92">
        <v>3</v>
      </c>
      <c r="H92">
        <v>1.3887259379970753</v>
      </c>
      <c r="I92">
        <v>0.80178129413322707</v>
      </c>
    </row>
    <row r="93" spans="1:9">
      <c r="A93">
        <v>2</v>
      </c>
      <c r="B93">
        <v>101</v>
      </c>
      <c r="C93">
        <v>5</v>
      </c>
      <c r="D93" t="s">
        <v>83</v>
      </c>
      <c r="E93" t="s">
        <v>149</v>
      </c>
      <c r="F93">
        <v>6.1119803254072913</v>
      </c>
      <c r="G93">
        <v>3</v>
      </c>
      <c r="H93">
        <v>0.47588352123559691</v>
      </c>
      <c r="I93">
        <v>0.2747514790882789</v>
      </c>
    </row>
    <row r="94" spans="1:9">
      <c r="A94">
        <v>2</v>
      </c>
      <c r="B94">
        <v>101</v>
      </c>
      <c r="C94">
        <v>1</v>
      </c>
      <c r="D94" t="s">
        <v>452</v>
      </c>
      <c r="E94" t="s">
        <v>149</v>
      </c>
      <c r="F94">
        <v>13.25020599422588</v>
      </c>
      <c r="G94">
        <v>3</v>
      </c>
      <c r="H94">
        <v>0.32293480890390586</v>
      </c>
      <c r="I94">
        <v>0.18644649885137041</v>
      </c>
    </row>
    <row r="95" spans="1:9">
      <c r="A95">
        <v>2</v>
      </c>
      <c r="B95">
        <v>101</v>
      </c>
      <c r="C95">
        <v>2</v>
      </c>
      <c r="D95" t="s">
        <v>452</v>
      </c>
      <c r="E95" t="s">
        <v>149</v>
      </c>
      <c r="F95">
        <v>15.721558917348693</v>
      </c>
      <c r="G95">
        <v>3</v>
      </c>
      <c r="H95">
        <v>1.9842225899854185</v>
      </c>
      <c r="I95">
        <v>1.1455914464602179</v>
      </c>
    </row>
    <row r="96" spans="1:9">
      <c r="A96">
        <v>2</v>
      </c>
      <c r="B96">
        <v>101</v>
      </c>
      <c r="C96">
        <v>3</v>
      </c>
      <c r="D96" t="s">
        <v>452</v>
      </c>
      <c r="E96" t="s">
        <v>149</v>
      </c>
      <c r="F96">
        <v>14.177620766983233</v>
      </c>
      <c r="G96">
        <v>3</v>
      </c>
      <c r="H96">
        <v>0.84648598571266642</v>
      </c>
      <c r="I96">
        <v>0.48871891171645371</v>
      </c>
    </row>
    <row r="97" spans="1:9">
      <c r="A97">
        <v>2</v>
      </c>
      <c r="B97">
        <v>101</v>
      </c>
      <c r="C97">
        <v>4</v>
      </c>
      <c r="D97" t="s">
        <v>452</v>
      </c>
      <c r="E97" t="s">
        <v>149</v>
      </c>
      <c r="F97">
        <v>16.781240632756944</v>
      </c>
      <c r="G97">
        <v>3</v>
      </c>
      <c r="H97">
        <v>1.6995833213675813</v>
      </c>
      <c r="I97">
        <v>0.98125488810177131</v>
      </c>
    </row>
    <row r="98" spans="1:9">
      <c r="A98">
        <v>2</v>
      </c>
      <c r="B98">
        <v>101</v>
      </c>
      <c r="C98">
        <v>5</v>
      </c>
      <c r="D98" t="s">
        <v>452</v>
      </c>
      <c r="E98" t="s">
        <v>149</v>
      </c>
      <c r="F98">
        <v>12.788264494233216</v>
      </c>
      <c r="G98">
        <v>3</v>
      </c>
      <c r="H98">
        <v>0.42758744755413358</v>
      </c>
      <c r="I98">
        <v>0.24686772794748402</v>
      </c>
    </row>
    <row r="99" spans="1:9">
      <c r="A99">
        <v>2</v>
      </c>
      <c r="B99">
        <v>101</v>
      </c>
      <c r="C99">
        <v>1</v>
      </c>
      <c r="D99" t="s">
        <v>83</v>
      </c>
      <c r="E99" t="s">
        <v>97</v>
      </c>
      <c r="F99">
        <v>0.56333333333333335</v>
      </c>
      <c r="G99">
        <v>3</v>
      </c>
      <c r="H99">
        <v>5.6862407030773554E-2</v>
      </c>
      <c r="I99">
        <v>3.2829526005987181E-2</v>
      </c>
    </row>
    <row r="100" spans="1:9">
      <c r="A100">
        <v>2</v>
      </c>
      <c r="B100">
        <v>101</v>
      </c>
      <c r="C100">
        <v>2</v>
      </c>
      <c r="D100" t="s">
        <v>83</v>
      </c>
      <c r="E100" t="s">
        <v>97</v>
      </c>
      <c r="F100">
        <v>0.54</v>
      </c>
      <c r="G100">
        <v>3</v>
      </c>
      <c r="H100">
        <v>6.5574385243019784E-2</v>
      </c>
      <c r="I100">
        <v>3.7859388972001695E-2</v>
      </c>
    </row>
    <row r="101" spans="1:9">
      <c r="A101">
        <v>2</v>
      </c>
      <c r="B101">
        <v>101</v>
      </c>
      <c r="C101">
        <v>3</v>
      </c>
      <c r="D101" t="s">
        <v>83</v>
      </c>
      <c r="E101" t="s">
        <v>97</v>
      </c>
      <c r="F101">
        <v>0.50666666666666671</v>
      </c>
      <c r="G101">
        <v>3</v>
      </c>
      <c r="H101">
        <v>7.23417813807022E-2</v>
      </c>
      <c r="I101">
        <v>4.1766546953805474E-2</v>
      </c>
    </row>
    <row r="102" spans="1:9">
      <c r="A102">
        <v>2</v>
      </c>
      <c r="B102">
        <v>101</v>
      </c>
      <c r="C102">
        <v>4</v>
      </c>
      <c r="D102" t="s">
        <v>83</v>
      </c>
      <c r="E102" t="s">
        <v>97</v>
      </c>
      <c r="F102">
        <v>0.49333333333333335</v>
      </c>
      <c r="G102">
        <v>3</v>
      </c>
      <c r="H102">
        <v>8.3266639978645723E-2</v>
      </c>
      <c r="I102">
        <v>4.8074017006186763E-2</v>
      </c>
    </row>
    <row r="103" spans="1:9">
      <c r="A103">
        <v>2</v>
      </c>
      <c r="B103">
        <v>101</v>
      </c>
      <c r="C103">
        <v>5</v>
      </c>
      <c r="D103" t="s">
        <v>83</v>
      </c>
      <c r="E103" t="s">
        <v>97</v>
      </c>
      <c r="F103">
        <v>0.46666666666666662</v>
      </c>
      <c r="G103">
        <v>3</v>
      </c>
      <c r="H103">
        <v>6.6583281184794438E-2</v>
      </c>
      <c r="I103">
        <v>3.8441875315569612E-2</v>
      </c>
    </row>
    <row r="104" spans="1:9">
      <c r="A104">
        <v>2</v>
      </c>
      <c r="B104">
        <v>101</v>
      </c>
      <c r="C104">
        <v>1</v>
      </c>
      <c r="D104" t="s">
        <v>452</v>
      </c>
      <c r="E104" t="s">
        <v>97</v>
      </c>
      <c r="F104">
        <v>0.77666666666666673</v>
      </c>
      <c r="G104">
        <v>3</v>
      </c>
      <c r="H104">
        <v>6.6583281184793591E-2</v>
      </c>
      <c r="I104">
        <v>3.8441875315569127E-2</v>
      </c>
    </row>
    <row r="105" spans="1:9">
      <c r="A105">
        <v>2</v>
      </c>
      <c r="B105">
        <v>101</v>
      </c>
      <c r="C105">
        <v>2</v>
      </c>
      <c r="D105" t="s">
        <v>452</v>
      </c>
      <c r="E105" t="s">
        <v>97</v>
      </c>
      <c r="F105">
        <v>0.83000000000000007</v>
      </c>
      <c r="G105">
        <v>3</v>
      </c>
      <c r="H105">
        <v>7.9372539331936151E-2</v>
      </c>
      <c r="I105">
        <v>4.5825756949557497E-2</v>
      </c>
    </row>
    <row r="106" spans="1:9">
      <c r="A106">
        <v>2</v>
      </c>
      <c r="B106">
        <v>101</v>
      </c>
      <c r="C106">
        <v>3</v>
      </c>
      <c r="D106" t="s">
        <v>452</v>
      </c>
      <c r="E106" t="s">
        <v>97</v>
      </c>
      <c r="F106">
        <v>0.81333333333333335</v>
      </c>
      <c r="G106">
        <v>3</v>
      </c>
      <c r="H106">
        <v>5.8594652770823714E-2</v>
      </c>
      <c r="I106">
        <v>3.3829638550307725E-2</v>
      </c>
    </row>
    <row r="107" spans="1:9">
      <c r="A107">
        <v>2</v>
      </c>
      <c r="B107">
        <v>101</v>
      </c>
      <c r="C107">
        <v>4</v>
      </c>
      <c r="D107" t="s">
        <v>452</v>
      </c>
      <c r="E107" t="s">
        <v>97</v>
      </c>
      <c r="F107">
        <v>0.64333333333333342</v>
      </c>
      <c r="G107">
        <v>3</v>
      </c>
      <c r="H107">
        <v>8.5049005481153059E-2</v>
      </c>
      <c r="I107">
        <v>4.9103066208853678E-2</v>
      </c>
    </row>
    <row r="108" spans="1:9">
      <c r="A108">
        <v>2</v>
      </c>
      <c r="B108">
        <v>101</v>
      </c>
      <c r="C108">
        <v>5</v>
      </c>
      <c r="D108" t="s">
        <v>452</v>
      </c>
      <c r="E108" t="s">
        <v>97</v>
      </c>
      <c r="F108">
        <v>0.98333333333333339</v>
      </c>
      <c r="G108">
        <v>3</v>
      </c>
      <c r="H108">
        <v>0.16165807537309523</v>
      </c>
      <c r="I108">
        <v>9.3333333333333351E-2</v>
      </c>
    </row>
    <row r="109" spans="1:9">
      <c r="A109">
        <v>2</v>
      </c>
      <c r="B109">
        <v>101</v>
      </c>
      <c r="C109">
        <v>1</v>
      </c>
      <c r="D109" t="s">
        <v>83</v>
      </c>
      <c r="E109" t="s">
        <v>100</v>
      </c>
      <c r="F109">
        <v>2.8117000000000001</v>
      </c>
      <c r="G109">
        <v>3</v>
      </c>
      <c r="H109">
        <v>0.32328731803150002</v>
      </c>
      <c r="I109">
        <v>0.1866500200910787</v>
      </c>
    </row>
    <row r="110" spans="1:9">
      <c r="A110">
        <v>2</v>
      </c>
      <c r="B110">
        <v>101</v>
      </c>
      <c r="C110">
        <v>2</v>
      </c>
      <c r="D110" t="s">
        <v>83</v>
      </c>
      <c r="E110" t="s">
        <v>100</v>
      </c>
      <c r="F110">
        <v>3.0116999999999998</v>
      </c>
      <c r="G110">
        <v>3</v>
      </c>
      <c r="H110">
        <v>0.5058093217804539</v>
      </c>
      <c r="I110">
        <v>0.29202914808856711</v>
      </c>
    </row>
    <row r="111" spans="1:9">
      <c r="A111">
        <v>2</v>
      </c>
      <c r="B111">
        <v>101</v>
      </c>
      <c r="C111">
        <v>3</v>
      </c>
      <c r="D111" t="s">
        <v>83</v>
      </c>
      <c r="E111" t="s">
        <v>100</v>
      </c>
      <c r="F111">
        <v>2.5103000000000004</v>
      </c>
      <c r="G111">
        <v>3</v>
      </c>
      <c r="H111">
        <v>0.48374486043781273</v>
      </c>
      <c r="I111">
        <v>0.27929022539286913</v>
      </c>
    </row>
    <row r="112" spans="1:9">
      <c r="A112">
        <v>2</v>
      </c>
      <c r="B112">
        <v>101</v>
      </c>
      <c r="C112">
        <v>4</v>
      </c>
      <c r="D112" t="s">
        <v>83</v>
      </c>
      <c r="E112" t="s">
        <v>100</v>
      </c>
      <c r="F112">
        <v>5.4769333333333341</v>
      </c>
      <c r="G112">
        <v>3</v>
      </c>
      <c r="H112">
        <v>0.64428519564967035</v>
      </c>
      <c r="I112">
        <v>0.37197823114322792</v>
      </c>
    </row>
    <row r="113" spans="1:9">
      <c r="A113">
        <v>2</v>
      </c>
      <c r="B113">
        <v>101</v>
      </c>
      <c r="C113">
        <v>5</v>
      </c>
      <c r="D113" t="s">
        <v>83</v>
      </c>
      <c r="E113" t="s">
        <v>100</v>
      </c>
      <c r="F113">
        <v>4.3394000000000004</v>
      </c>
      <c r="G113">
        <v>3</v>
      </c>
      <c r="H113">
        <v>0.22749523071923614</v>
      </c>
      <c r="I113">
        <v>0.13134443269510701</v>
      </c>
    </row>
    <row r="114" spans="1:9">
      <c r="A114">
        <v>2</v>
      </c>
      <c r="B114">
        <v>101</v>
      </c>
      <c r="C114">
        <v>1</v>
      </c>
      <c r="D114" t="s">
        <v>452</v>
      </c>
      <c r="E114" t="s">
        <v>100</v>
      </c>
      <c r="F114">
        <v>1.0538999999999998</v>
      </c>
      <c r="G114">
        <v>3</v>
      </c>
      <c r="H114">
        <v>0.31490019053662111</v>
      </c>
      <c r="I114">
        <v>0.18180770977418265</v>
      </c>
    </row>
    <row r="115" spans="1:9">
      <c r="A115">
        <v>2</v>
      </c>
      <c r="B115">
        <v>101</v>
      </c>
      <c r="C115">
        <v>2</v>
      </c>
      <c r="D115" t="s">
        <v>452</v>
      </c>
      <c r="E115" t="s">
        <v>100</v>
      </c>
      <c r="F115">
        <v>1.0812666666666668</v>
      </c>
      <c r="G115">
        <v>3</v>
      </c>
      <c r="H115">
        <v>5.8968918366652176E-2</v>
      </c>
      <c r="I115">
        <v>3.4045720892807704E-2</v>
      </c>
    </row>
    <row r="116" spans="1:9">
      <c r="A116">
        <v>2</v>
      </c>
      <c r="B116">
        <v>101</v>
      </c>
      <c r="C116">
        <v>3</v>
      </c>
      <c r="D116" t="s">
        <v>452</v>
      </c>
      <c r="E116" t="s">
        <v>100</v>
      </c>
      <c r="F116">
        <v>0.94526666666666659</v>
      </c>
      <c r="G116">
        <v>3</v>
      </c>
      <c r="H116">
        <v>8.6511579186451623E-2</v>
      </c>
      <c r="I116">
        <v>4.994748353131747E-2</v>
      </c>
    </row>
    <row r="117" spans="1:9">
      <c r="A117">
        <v>2</v>
      </c>
      <c r="B117">
        <v>101</v>
      </c>
      <c r="C117">
        <v>4</v>
      </c>
      <c r="D117" t="s">
        <v>452</v>
      </c>
      <c r="E117" t="s">
        <v>100</v>
      </c>
      <c r="F117">
        <v>1.4609333333333334</v>
      </c>
      <c r="G117">
        <v>3</v>
      </c>
      <c r="H117">
        <v>0.39463002082119003</v>
      </c>
      <c r="I117">
        <v>0.22783974875142171</v>
      </c>
    </row>
    <row r="118" spans="1:9">
      <c r="A118">
        <v>2</v>
      </c>
      <c r="B118">
        <v>101</v>
      </c>
      <c r="C118">
        <v>5</v>
      </c>
      <c r="D118" t="s">
        <v>452</v>
      </c>
      <c r="E118" t="s">
        <v>100</v>
      </c>
      <c r="F118">
        <v>1.3681666666666665</v>
      </c>
      <c r="G118">
        <v>3</v>
      </c>
      <c r="H118">
        <v>0.12821023100101459</v>
      </c>
      <c r="I118">
        <v>7.4022211381299871E-2</v>
      </c>
    </row>
    <row r="119" spans="1:9">
      <c r="A119">
        <v>2</v>
      </c>
      <c r="B119">
        <v>101</v>
      </c>
      <c r="C119">
        <v>1</v>
      </c>
      <c r="D119" t="s">
        <v>83</v>
      </c>
      <c r="E119" t="s">
        <v>99</v>
      </c>
      <c r="F119">
        <v>6.2208033333333329E-2</v>
      </c>
      <c r="G119">
        <v>3</v>
      </c>
      <c r="H119">
        <v>6.639708752899787E-3</v>
      </c>
      <c r="I119">
        <v>3.8334376358274067E-3</v>
      </c>
    </row>
    <row r="120" spans="1:9">
      <c r="A120">
        <v>2</v>
      </c>
      <c r="B120">
        <v>101</v>
      </c>
      <c r="C120">
        <v>2</v>
      </c>
      <c r="D120" t="s">
        <v>83</v>
      </c>
      <c r="E120" t="s">
        <v>99</v>
      </c>
      <c r="F120">
        <v>5.2703350000000003E-2</v>
      </c>
      <c r="G120">
        <v>3</v>
      </c>
      <c r="H120">
        <v>3.3109905870448591E-3</v>
      </c>
      <c r="I120">
        <v>1.9116013067146667E-3</v>
      </c>
    </row>
    <row r="121" spans="1:9">
      <c r="A121">
        <v>2</v>
      </c>
      <c r="B121">
        <v>101</v>
      </c>
      <c r="C121">
        <v>3</v>
      </c>
      <c r="D121" t="s">
        <v>83</v>
      </c>
      <c r="E121" t="s">
        <v>99</v>
      </c>
      <c r="F121">
        <v>5.553333333333333E-2</v>
      </c>
      <c r="G121">
        <v>3</v>
      </c>
      <c r="H121">
        <v>6.3710935743664784E-3</v>
      </c>
      <c r="I121">
        <v>3.6783525901927815E-3</v>
      </c>
    </row>
    <row r="122" spans="1:9">
      <c r="A122">
        <v>2</v>
      </c>
      <c r="B122">
        <v>101</v>
      </c>
      <c r="C122">
        <v>4</v>
      </c>
      <c r="D122" t="s">
        <v>83</v>
      </c>
      <c r="E122" t="s">
        <v>99</v>
      </c>
      <c r="F122">
        <v>4.4548000000000004E-2</v>
      </c>
      <c r="G122">
        <v>3</v>
      </c>
      <c r="H122">
        <v>2.2689451293496522E-3</v>
      </c>
      <c r="I122">
        <v>1.309976081206512E-3</v>
      </c>
    </row>
    <row r="123" spans="1:9">
      <c r="A123">
        <v>2</v>
      </c>
      <c r="B123">
        <v>101</v>
      </c>
      <c r="C123">
        <v>5</v>
      </c>
      <c r="D123" t="s">
        <v>83</v>
      </c>
      <c r="E123" t="s">
        <v>99</v>
      </c>
      <c r="F123">
        <v>7.6200000000000004E-2</v>
      </c>
      <c r="G123">
        <v>3</v>
      </c>
      <c r="H123">
        <v>6.671394157145915E-3</v>
      </c>
      <c r="I123">
        <v>3.8517312124982908E-3</v>
      </c>
    </row>
    <row r="124" spans="1:9">
      <c r="A124">
        <v>2</v>
      </c>
      <c r="B124">
        <v>101</v>
      </c>
      <c r="C124">
        <v>1</v>
      </c>
      <c r="D124" t="s">
        <v>452</v>
      </c>
      <c r="E124" t="s">
        <v>99</v>
      </c>
      <c r="F124">
        <v>5.8640350000000008E-2</v>
      </c>
      <c r="G124">
        <v>3</v>
      </c>
      <c r="H124">
        <v>5.2573527827700127E-3</v>
      </c>
      <c r="I124">
        <v>3.035334044357095E-3</v>
      </c>
    </row>
    <row r="125" spans="1:9">
      <c r="A125">
        <v>2</v>
      </c>
      <c r="B125">
        <v>101</v>
      </c>
      <c r="C125">
        <v>2</v>
      </c>
      <c r="D125" t="s">
        <v>452</v>
      </c>
      <c r="E125" t="s">
        <v>99</v>
      </c>
      <c r="F125">
        <v>5.2939333333333331E-2</v>
      </c>
      <c r="G125">
        <v>3</v>
      </c>
      <c r="H125">
        <v>1.7326238291486972E-3</v>
      </c>
      <c r="I125">
        <v>1.0003308341633606E-3</v>
      </c>
    </row>
    <row r="126" spans="1:9">
      <c r="A126">
        <v>2</v>
      </c>
      <c r="B126">
        <v>101</v>
      </c>
      <c r="C126">
        <v>3</v>
      </c>
      <c r="D126" t="s">
        <v>452</v>
      </c>
      <c r="E126" t="s">
        <v>99</v>
      </c>
      <c r="F126">
        <v>5.7568600000000004E-2</v>
      </c>
      <c r="G126">
        <v>3</v>
      </c>
      <c r="H126">
        <v>6.256965936258514E-3</v>
      </c>
      <c r="I126">
        <v>3.6124609676091721E-3</v>
      </c>
    </row>
    <row r="127" spans="1:9">
      <c r="A127">
        <v>2</v>
      </c>
      <c r="B127">
        <v>101</v>
      </c>
      <c r="C127">
        <v>4</v>
      </c>
      <c r="D127" t="s">
        <v>452</v>
      </c>
      <c r="E127" t="s">
        <v>99</v>
      </c>
      <c r="F127">
        <v>3.8280583333333333E-2</v>
      </c>
      <c r="G127">
        <v>3</v>
      </c>
      <c r="H127">
        <v>1.929363045368354E-3</v>
      </c>
      <c r="I127">
        <v>1.1139182736079353E-3</v>
      </c>
    </row>
    <row r="128" spans="1:9">
      <c r="A128">
        <v>2</v>
      </c>
      <c r="B128">
        <v>101</v>
      </c>
      <c r="C128">
        <v>5</v>
      </c>
      <c r="D128" t="s">
        <v>452</v>
      </c>
      <c r="E128" t="s">
        <v>99</v>
      </c>
      <c r="F128">
        <v>7.7157833333333328E-2</v>
      </c>
      <c r="G128">
        <v>3</v>
      </c>
      <c r="H128">
        <v>1.4412963853535962E-2</v>
      </c>
      <c r="I128">
        <v>8.3213285606593343E-3</v>
      </c>
    </row>
    <row r="129" spans="1:9">
      <c r="A129">
        <v>2</v>
      </c>
      <c r="B129">
        <v>101</v>
      </c>
      <c r="C129">
        <v>1</v>
      </c>
      <c r="D129" t="s">
        <v>83</v>
      </c>
      <c r="E129" t="s">
        <v>101</v>
      </c>
      <c r="F129">
        <v>0.31051946899999999</v>
      </c>
      <c r="G129">
        <v>3</v>
      </c>
      <c r="H129">
        <v>3.7661320969964898E-2</v>
      </c>
      <c r="I129">
        <v>2.1743773800046134E-2</v>
      </c>
    </row>
    <row r="130" spans="1:9">
      <c r="A130">
        <v>2</v>
      </c>
      <c r="B130">
        <v>101</v>
      </c>
      <c r="C130">
        <v>2</v>
      </c>
      <c r="D130" t="s">
        <v>83</v>
      </c>
      <c r="E130" t="s">
        <v>101</v>
      </c>
      <c r="F130">
        <v>0.293428466</v>
      </c>
      <c r="G130">
        <v>3</v>
      </c>
      <c r="H130">
        <v>3.1241159888141818E-2</v>
      </c>
      <c r="I130">
        <v>1.803709207121482E-2</v>
      </c>
    </row>
    <row r="131" spans="1:9">
      <c r="A131">
        <v>2</v>
      </c>
      <c r="B131">
        <v>101</v>
      </c>
      <c r="C131">
        <v>3</v>
      </c>
      <c r="D131" t="s">
        <v>83</v>
      </c>
      <c r="E131" t="s">
        <v>101</v>
      </c>
      <c r="F131">
        <v>0.27428200000000003</v>
      </c>
      <c r="G131">
        <v>3</v>
      </c>
      <c r="H131">
        <v>3.8715174586329913E-2</v>
      </c>
      <c r="I131">
        <v>2.2352216469140936E-2</v>
      </c>
    </row>
    <row r="132" spans="1:9">
      <c r="A132">
        <v>2</v>
      </c>
      <c r="B132">
        <v>101</v>
      </c>
      <c r="C132">
        <v>4</v>
      </c>
      <c r="D132" t="s">
        <v>83</v>
      </c>
      <c r="E132" t="s">
        <v>101</v>
      </c>
      <c r="F132">
        <v>0.49695028000000002</v>
      </c>
      <c r="G132">
        <v>3</v>
      </c>
      <c r="H132">
        <v>1.2348153047124135E-2</v>
      </c>
      <c r="I132">
        <v>7.1292094857518173E-3</v>
      </c>
    </row>
    <row r="133" spans="1:9">
      <c r="A133">
        <v>2</v>
      </c>
      <c r="B133">
        <v>101</v>
      </c>
      <c r="C133">
        <v>5</v>
      </c>
      <c r="D133" t="s">
        <v>83</v>
      </c>
      <c r="E133" t="s">
        <v>101</v>
      </c>
      <c r="F133">
        <v>0.71153900000000003</v>
      </c>
      <c r="G133">
        <v>3</v>
      </c>
      <c r="H133">
        <v>4.1762105263024221E-2</v>
      </c>
      <c r="I133">
        <v>2.4111362715532523E-2</v>
      </c>
    </row>
    <row r="134" spans="1:9">
      <c r="A134">
        <v>2</v>
      </c>
      <c r="B134">
        <v>101</v>
      </c>
      <c r="C134">
        <v>1</v>
      </c>
      <c r="D134" t="s">
        <v>452</v>
      </c>
      <c r="E134" t="s">
        <v>101</v>
      </c>
      <c r="F134">
        <v>7.992408916666667E-2</v>
      </c>
      <c r="G134">
        <v>3</v>
      </c>
      <c r="H134">
        <v>2.586353309734046E-2</v>
      </c>
      <c r="I134">
        <v>1.4932317795944311E-2</v>
      </c>
    </row>
    <row r="135" spans="1:9">
      <c r="A135">
        <v>2</v>
      </c>
      <c r="B135">
        <v>101</v>
      </c>
      <c r="C135">
        <v>2</v>
      </c>
      <c r="D135" t="s">
        <v>452</v>
      </c>
      <c r="E135" t="s">
        <v>101</v>
      </c>
      <c r="F135">
        <v>6.9723806666666652E-2</v>
      </c>
      <c r="G135">
        <v>3</v>
      </c>
      <c r="H135">
        <v>1.1549852054053979E-2</v>
      </c>
      <c r="I135">
        <v>6.6683101925084174E-3</v>
      </c>
    </row>
    <row r="136" spans="1:9">
      <c r="A136">
        <v>2</v>
      </c>
      <c r="B136">
        <v>101</v>
      </c>
      <c r="C136">
        <v>3</v>
      </c>
      <c r="D136" t="s">
        <v>452</v>
      </c>
      <c r="E136" t="s">
        <v>101</v>
      </c>
      <c r="F136">
        <v>6.7027791999999989E-2</v>
      </c>
      <c r="G136">
        <v>3</v>
      </c>
      <c r="H136">
        <v>9.6512037957402035E-3</v>
      </c>
      <c r="I136">
        <v>5.5721251094745447E-3</v>
      </c>
    </row>
    <row r="137" spans="1:9">
      <c r="A137">
        <v>2</v>
      </c>
      <c r="B137">
        <v>101</v>
      </c>
      <c r="C137">
        <v>4</v>
      </c>
      <c r="D137" t="s">
        <v>452</v>
      </c>
      <c r="E137" t="s">
        <v>101</v>
      </c>
      <c r="F137">
        <v>8.9059671333333326E-2</v>
      </c>
      <c r="G137">
        <v>3</v>
      </c>
      <c r="H137">
        <v>3.1857940149275794E-2</v>
      </c>
      <c r="I137">
        <v>1.8393190321011367E-2</v>
      </c>
    </row>
    <row r="138" spans="1:9">
      <c r="A138">
        <v>2</v>
      </c>
      <c r="B138">
        <v>101</v>
      </c>
      <c r="C138">
        <v>5</v>
      </c>
      <c r="D138" t="s">
        <v>452</v>
      </c>
      <c r="E138" t="s">
        <v>101</v>
      </c>
      <c r="F138">
        <v>0.10701402033333333</v>
      </c>
      <c r="G138">
        <v>3</v>
      </c>
      <c r="H138">
        <v>9.9170116581072595E-3</v>
      </c>
      <c r="I138">
        <v>5.7255893503648835E-3</v>
      </c>
    </row>
  </sheetData>
  <sortState ref="A89:I138">
    <sortCondition ref="E90:E138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4"/>
  <sheetViews>
    <sheetView zoomScale="75" workbookViewId="0">
      <selection activeCell="A3" sqref="A3:F137"/>
    </sheetView>
  </sheetViews>
  <sheetFormatPr baseColWidth="10" defaultRowHeight="15" x14ac:dyDescent="0"/>
  <cols>
    <col min="1" max="1" width="4" style="5" customWidth="1"/>
    <col min="2" max="2" width="5.140625" style="5" customWidth="1"/>
    <col min="3" max="3" width="8" style="5" customWidth="1"/>
    <col min="4" max="4" width="6" style="5" customWidth="1"/>
    <col min="5" max="5" width="4.7109375" style="5" customWidth="1"/>
    <col min="6" max="6" width="6.28515625" style="5" customWidth="1"/>
    <col min="7" max="7" width="2.85546875" style="5" customWidth="1"/>
    <col min="8" max="8" width="4.42578125" style="5" customWidth="1"/>
    <col min="9" max="9" width="4" style="5" customWidth="1"/>
    <col min="10" max="10" width="4.7109375" style="5" customWidth="1"/>
    <col min="11" max="11" width="5.42578125" style="5" customWidth="1"/>
    <col min="12" max="12" width="6.140625" style="5" customWidth="1"/>
    <col min="13" max="13" width="3.140625" style="5" customWidth="1"/>
    <col min="14" max="14" width="4.5703125" style="5" customWidth="1"/>
    <col min="15" max="15" width="4.28515625" style="5" customWidth="1"/>
    <col min="16" max="16" width="5.42578125" style="5" customWidth="1"/>
    <col min="17" max="17" width="4.85546875" style="5" customWidth="1"/>
    <col min="18" max="18" width="3.7109375" style="5" customWidth="1"/>
    <col min="19" max="19" width="5.42578125" style="5" customWidth="1"/>
    <col min="20" max="20" width="5" style="5" customWidth="1"/>
    <col min="21" max="21" width="5.42578125" style="5" customWidth="1"/>
    <col min="22" max="22" width="7.42578125" style="5" customWidth="1"/>
    <col min="23" max="23" width="3.140625" style="5" customWidth="1"/>
    <col min="24" max="24" width="4.85546875" style="5" customWidth="1"/>
    <col min="25" max="25" width="5.42578125" style="5" customWidth="1"/>
    <col min="26" max="26" width="5.5703125" style="5" customWidth="1"/>
    <col min="27" max="16384" width="10.7109375" style="5"/>
  </cols>
  <sheetData>
    <row r="1" spans="1:31">
      <c r="F1" s="5" t="s">
        <v>84</v>
      </c>
    </row>
    <row r="2" spans="1:31">
      <c r="A2" s="2" t="s">
        <v>379</v>
      </c>
      <c r="B2" s="2" t="s">
        <v>373</v>
      </c>
      <c r="C2" s="2" t="s">
        <v>374</v>
      </c>
      <c r="D2" s="2" t="s">
        <v>375</v>
      </c>
      <c r="E2" s="2" t="s">
        <v>377</v>
      </c>
      <c r="F2" s="2" t="s">
        <v>314</v>
      </c>
    </row>
    <row r="3" spans="1:31">
      <c r="A3" s="5">
        <v>2</v>
      </c>
      <c r="B3" s="5">
        <v>3</v>
      </c>
      <c r="C3" s="8">
        <v>38184</v>
      </c>
      <c r="D3" s="5" t="s">
        <v>380</v>
      </c>
      <c r="E3" s="5">
        <v>1</v>
      </c>
      <c r="F3" s="5">
        <v>2.3600000000000003</v>
      </c>
      <c r="I3" s="35" t="s">
        <v>168</v>
      </c>
      <c r="J3" s="33"/>
      <c r="K3" s="33"/>
      <c r="L3" s="32"/>
      <c r="M3"/>
      <c r="N3" s="35" t="s">
        <v>164</v>
      </c>
      <c r="O3" s="33"/>
      <c r="P3" s="33"/>
      <c r="Q3" s="32"/>
      <c r="S3" s="35" t="s">
        <v>177</v>
      </c>
      <c r="T3" s="33"/>
      <c r="U3" s="33"/>
      <c r="V3" s="32"/>
    </row>
    <row r="4" spans="1:31">
      <c r="A4" s="5">
        <v>2</v>
      </c>
      <c r="B4" s="5">
        <v>3</v>
      </c>
      <c r="C4" s="8">
        <v>38184</v>
      </c>
      <c r="D4" s="5" t="s">
        <v>380</v>
      </c>
      <c r="E4" s="5">
        <v>2</v>
      </c>
      <c r="F4" s="5">
        <v>2.1100000000000003</v>
      </c>
      <c r="I4" s="34" t="s">
        <v>372</v>
      </c>
      <c r="J4" s="34" t="s">
        <v>225</v>
      </c>
      <c r="K4" s="34" t="s">
        <v>226</v>
      </c>
      <c r="L4" s="32" t="s">
        <v>227</v>
      </c>
      <c r="M4"/>
      <c r="N4" s="34" t="s">
        <v>372</v>
      </c>
      <c r="O4" s="34" t="s">
        <v>225</v>
      </c>
      <c r="P4" s="34" t="s">
        <v>226</v>
      </c>
      <c r="Q4" s="32" t="s">
        <v>227</v>
      </c>
      <c r="S4" s="34" t="s">
        <v>372</v>
      </c>
      <c r="T4" s="34" t="s">
        <v>225</v>
      </c>
      <c r="U4" s="34" t="s">
        <v>226</v>
      </c>
      <c r="V4" s="32" t="s">
        <v>227</v>
      </c>
      <c r="X4" s="5" t="s">
        <v>169</v>
      </c>
      <c r="Y4" s="5" t="s">
        <v>170</v>
      </c>
      <c r="Z4" s="5" t="s">
        <v>171</v>
      </c>
      <c r="AA4" s="5" t="s">
        <v>172</v>
      </c>
      <c r="AB4" s="5" t="s">
        <v>173</v>
      </c>
      <c r="AC4" s="5" t="s">
        <v>174</v>
      </c>
      <c r="AD4" s="5" t="s">
        <v>175</v>
      </c>
      <c r="AE4" s="5" t="s">
        <v>176</v>
      </c>
    </row>
    <row r="5" spans="1:31">
      <c r="A5" s="5">
        <v>2</v>
      </c>
      <c r="B5" s="5">
        <v>3</v>
      </c>
      <c r="C5" s="8">
        <v>38184</v>
      </c>
      <c r="D5" s="5" t="s">
        <v>380</v>
      </c>
      <c r="E5" s="5">
        <v>3</v>
      </c>
      <c r="F5" s="5">
        <v>1.9899999999999998</v>
      </c>
      <c r="I5" s="35">
        <v>2</v>
      </c>
      <c r="J5" s="35">
        <v>3</v>
      </c>
      <c r="K5" s="35" t="s">
        <v>228</v>
      </c>
      <c r="L5" s="37">
        <v>2.157777777777778</v>
      </c>
      <c r="M5"/>
      <c r="N5" s="35">
        <v>2</v>
      </c>
      <c r="O5" s="35">
        <v>3</v>
      </c>
      <c r="P5" s="35" t="s">
        <v>228</v>
      </c>
      <c r="Q5" s="37">
        <v>9</v>
      </c>
      <c r="S5" s="35">
        <v>2</v>
      </c>
      <c r="T5" s="35">
        <v>3</v>
      </c>
      <c r="U5" s="35" t="s">
        <v>228</v>
      </c>
      <c r="V5" s="37">
        <v>0.1406038564351777</v>
      </c>
      <c r="X5" s="5">
        <v>2</v>
      </c>
      <c r="Y5" s="5">
        <v>3</v>
      </c>
      <c r="Z5" s="5" t="s">
        <v>178</v>
      </c>
      <c r="AA5" s="5" t="s">
        <v>358</v>
      </c>
      <c r="AB5" s="5">
        <f>L5</f>
        <v>2.157777777777778</v>
      </c>
      <c r="AC5" s="5">
        <f>Q5</f>
        <v>9</v>
      </c>
      <c r="AD5" s="5">
        <f>V5</f>
        <v>0.1406038564351777</v>
      </c>
      <c r="AE5" s="5">
        <f>AD5/SQRT(AC5)</f>
        <v>4.6867952145059233E-2</v>
      </c>
    </row>
    <row r="6" spans="1:31">
      <c r="A6" s="5">
        <v>2</v>
      </c>
      <c r="B6" s="5">
        <v>3</v>
      </c>
      <c r="C6" s="8">
        <v>38184</v>
      </c>
      <c r="D6" s="5" t="s">
        <v>380</v>
      </c>
      <c r="E6" s="5">
        <v>4</v>
      </c>
      <c r="F6" s="5">
        <v>2.4</v>
      </c>
      <c r="I6" s="38"/>
      <c r="J6" s="38"/>
      <c r="K6" s="36" t="s">
        <v>229</v>
      </c>
      <c r="L6" s="39">
        <v>2.0444444444444447</v>
      </c>
      <c r="M6"/>
      <c r="N6" s="38"/>
      <c r="O6" s="38"/>
      <c r="P6" s="36" t="s">
        <v>229</v>
      </c>
      <c r="Q6" s="39">
        <v>9</v>
      </c>
      <c r="S6" s="38"/>
      <c r="T6" s="38"/>
      <c r="U6" s="36" t="s">
        <v>229</v>
      </c>
      <c r="V6" s="39">
        <v>0.26163481759463331</v>
      </c>
      <c r="X6" s="5">
        <v>2</v>
      </c>
      <c r="Y6" s="5">
        <v>3</v>
      </c>
      <c r="Z6" s="5" t="s">
        <v>179</v>
      </c>
      <c r="AA6" s="5" t="s">
        <v>358</v>
      </c>
      <c r="AB6" s="5">
        <f t="shared" ref="AB6:AB9" si="0">L6</f>
        <v>2.0444444444444447</v>
      </c>
      <c r="AC6" s="5">
        <f t="shared" ref="AC6:AC9" si="1">Q6</f>
        <v>9</v>
      </c>
      <c r="AD6" s="5">
        <f t="shared" ref="AD6:AD9" si="2">V6</f>
        <v>0.26163481759463331</v>
      </c>
      <c r="AE6" s="5">
        <f t="shared" ref="AE6:AE9" si="3">AD6/SQRT(AC6)</f>
        <v>8.7211605864877764E-2</v>
      </c>
    </row>
    <row r="7" spans="1:31">
      <c r="A7" s="5">
        <v>2</v>
      </c>
      <c r="B7" s="5">
        <v>3</v>
      </c>
      <c r="C7" s="8">
        <v>38184</v>
      </c>
      <c r="D7" s="5" t="s">
        <v>380</v>
      </c>
      <c r="E7" s="5">
        <v>5</v>
      </c>
      <c r="F7" s="5">
        <v>2.1499999999999995</v>
      </c>
      <c r="I7" s="38"/>
      <c r="J7" s="38"/>
      <c r="K7" s="36" t="s">
        <v>82</v>
      </c>
      <c r="L7" s="39">
        <v>1.9277777777777776</v>
      </c>
      <c r="M7"/>
      <c r="N7" s="38"/>
      <c r="O7" s="38"/>
      <c r="P7" s="36" t="s">
        <v>82</v>
      </c>
      <c r="Q7" s="39">
        <v>9</v>
      </c>
      <c r="S7" s="38"/>
      <c r="T7" s="38"/>
      <c r="U7" s="36" t="s">
        <v>82</v>
      </c>
      <c r="V7" s="39">
        <v>0.21947538459801424</v>
      </c>
      <c r="X7" s="5">
        <v>2</v>
      </c>
      <c r="Y7" s="5">
        <v>3</v>
      </c>
      <c r="Z7" s="5" t="s">
        <v>180</v>
      </c>
      <c r="AA7" s="5" t="s">
        <v>358</v>
      </c>
      <c r="AB7" s="5">
        <f t="shared" si="0"/>
        <v>1.9277777777777776</v>
      </c>
      <c r="AC7" s="5">
        <f t="shared" si="1"/>
        <v>9</v>
      </c>
      <c r="AD7" s="5">
        <f t="shared" si="2"/>
        <v>0.21947538459801424</v>
      </c>
      <c r="AE7" s="5">
        <f t="shared" si="3"/>
        <v>7.3158461532671415E-2</v>
      </c>
    </row>
    <row r="8" spans="1:31">
      <c r="A8" s="5">
        <v>2</v>
      </c>
      <c r="B8" s="5">
        <v>3</v>
      </c>
      <c r="C8" s="8">
        <v>38184</v>
      </c>
      <c r="D8" s="5" t="s">
        <v>380</v>
      </c>
      <c r="E8" s="5">
        <v>6</v>
      </c>
      <c r="F8" s="5">
        <v>2.0800000000000005</v>
      </c>
      <c r="I8" s="38"/>
      <c r="J8" s="38"/>
      <c r="K8" s="36" t="s">
        <v>83</v>
      </c>
      <c r="L8" s="39">
        <v>2.0299999999999998</v>
      </c>
      <c r="M8"/>
      <c r="N8" s="38"/>
      <c r="O8" s="38"/>
      <c r="P8" s="36" t="s">
        <v>83</v>
      </c>
      <c r="Q8" s="39">
        <v>9</v>
      </c>
      <c r="S8" s="38"/>
      <c r="T8" s="38"/>
      <c r="U8" s="36" t="s">
        <v>83</v>
      </c>
      <c r="V8" s="39">
        <v>0.42570529712466632</v>
      </c>
      <c r="X8" s="5">
        <v>2</v>
      </c>
      <c r="Y8" s="5">
        <v>3</v>
      </c>
      <c r="Z8" s="5" t="s">
        <v>181</v>
      </c>
      <c r="AA8" s="5" t="s">
        <v>358</v>
      </c>
      <c r="AB8" s="5">
        <f t="shared" si="0"/>
        <v>2.0299999999999998</v>
      </c>
      <c r="AC8" s="5">
        <f t="shared" si="1"/>
        <v>9</v>
      </c>
      <c r="AD8" s="5">
        <f t="shared" si="2"/>
        <v>0.42570529712466632</v>
      </c>
      <c r="AE8" s="5">
        <f t="shared" si="3"/>
        <v>0.14190176570822211</v>
      </c>
    </row>
    <row r="9" spans="1:31">
      <c r="A9" s="5">
        <v>2</v>
      </c>
      <c r="B9" s="5">
        <v>3</v>
      </c>
      <c r="C9" s="8">
        <v>38184</v>
      </c>
      <c r="D9" s="5" t="s">
        <v>380</v>
      </c>
      <c r="E9" s="5">
        <v>7</v>
      </c>
      <c r="F9" s="5">
        <v>2.21</v>
      </c>
      <c r="I9" s="38"/>
      <c r="J9" s="38"/>
      <c r="K9" s="36" t="s">
        <v>230</v>
      </c>
      <c r="L9" s="39">
        <v>2.0912499999999996</v>
      </c>
      <c r="M9"/>
      <c r="N9" s="38"/>
      <c r="O9" s="38"/>
      <c r="P9" s="36" t="s">
        <v>230</v>
      </c>
      <c r="Q9" s="39">
        <v>8</v>
      </c>
      <c r="S9" s="38"/>
      <c r="T9" s="38"/>
      <c r="U9" s="36" t="s">
        <v>230</v>
      </c>
      <c r="V9" s="39">
        <v>0.13984047033265876</v>
      </c>
      <c r="X9" s="5">
        <v>2</v>
      </c>
      <c r="Y9" s="5">
        <v>3</v>
      </c>
      <c r="Z9" s="5" t="s">
        <v>182</v>
      </c>
      <c r="AA9" s="5" t="s">
        <v>358</v>
      </c>
      <c r="AB9" s="5">
        <f t="shared" si="0"/>
        <v>2.0912499999999996</v>
      </c>
      <c r="AC9" s="5">
        <f t="shared" si="1"/>
        <v>8</v>
      </c>
      <c r="AD9" s="5">
        <f t="shared" si="2"/>
        <v>0.13984047033265876</v>
      </c>
      <c r="AE9" s="5">
        <f t="shared" si="3"/>
        <v>4.944107242826961E-2</v>
      </c>
    </row>
    <row r="10" spans="1:31">
      <c r="A10" s="5">
        <v>2</v>
      </c>
      <c r="B10" s="5">
        <v>3</v>
      </c>
      <c r="C10" s="8">
        <v>38184</v>
      </c>
      <c r="D10" s="5" t="s">
        <v>380</v>
      </c>
      <c r="E10" s="5">
        <v>8</v>
      </c>
      <c r="F10" s="5">
        <v>2.0499999999999998</v>
      </c>
      <c r="I10" s="38"/>
      <c r="J10" s="35" t="s">
        <v>165</v>
      </c>
      <c r="K10" s="40"/>
      <c r="L10" s="37">
        <v>2.0493181818181818</v>
      </c>
      <c r="M10"/>
      <c r="N10" s="38"/>
      <c r="O10" s="35" t="s">
        <v>165</v>
      </c>
      <c r="P10" s="40"/>
      <c r="Q10" s="37">
        <v>44</v>
      </c>
      <c r="S10" s="38"/>
      <c r="T10" s="35" t="s">
        <v>165</v>
      </c>
      <c r="U10" s="40"/>
      <c r="V10" s="37">
        <v>0.26122606913670832</v>
      </c>
    </row>
    <row r="11" spans="1:31">
      <c r="A11" s="27">
        <v>2</v>
      </c>
      <c r="B11" s="5">
        <v>3</v>
      </c>
      <c r="C11" s="8">
        <v>38184</v>
      </c>
      <c r="D11" s="5" t="s">
        <v>380</v>
      </c>
      <c r="E11" s="5">
        <v>9</v>
      </c>
      <c r="F11" s="5">
        <v>2.0699999999999998</v>
      </c>
      <c r="I11" s="38"/>
      <c r="J11" s="35">
        <v>10</v>
      </c>
      <c r="K11" s="35" t="s">
        <v>228</v>
      </c>
      <c r="L11" s="37">
        <v>2.8833333333333337</v>
      </c>
      <c r="M11"/>
      <c r="N11" s="38"/>
      <c r="O11" s="35">
        <v>10</v>
      </c>
      <c r="P11" s="35" t="s">
        <v>228</v>
      </c>
      <c r="Q11" s="37">
        <v>9</v>
      </c>
      <c r="S11" s="38"/>
      <c r="T11" s="35">
        <v>10</v>
      </c>
      <c r="U11" s="35" t="s">
        <v>228</v>
      </c>
      <c r="V11" s="37">
        <v>0.25337718918639424</v>
      </c>
      <c r="X11" s="5">
        <v>2</v>
      </c>
      <c r="Y11" s="5">
        <v>10</v>
      </c>
      <c r="Z11" s="5" t="s">
        <v>178</v>
      </c>
      <c r="AA11" s="5" t="s">
        <v>358</v>
      </c>
      <c r="AB11" s="5">
        <f>L11</f>
        <v>2.8833333333333337</v>
      </c>
      <c r="AC11" s="5">
        <f>Q11</f>
        <v>9</v>
      </c>
      <c r="AD11" s="5">
        <f>V11</f>
        <v>0.25337718918639424</v>
      </c>
      <c r="AE11" s="5">
        <f>AD11/SQRT(AC11)</f>
        <v>8.4459063062131412E-2</v>
      </c>
    </row>
    <row r="12" spans="1:31">
      <c r="A12" s="5">
        <v>2</v>
      </c>
      <c r="B12" s="5">
        <v>3</v>
      </c>
      <c r="C12" s="8">
        <v>38184</v>
      </c>
      <c r="D12" s="5" t="s">
        <v>395</v>
      </c>
      <c r="E12" s="5">
        <v>1</v>
      </c>
      <c r="F12" s="5">
        <v>2.4</v>
      </c>
      <c r="I12" s="38"/>
      <c r="J12" s="38"/>
      <c r="K12" s="36" t="s">
        <v>229</v>
      </c>
      <c r="L12" s="39">
        <v>2.7944444444444447</v>
      </c>
      <c r="M12"/>
      <c r="N12" s="38"/>
      <c r="O12" s="38"/>
      <c r="P12" s="36" t="s">
        <v>229</v>
      </c>
      <c r="Q12" s="39">
        <v>9</v>
      </c>
      <c r="S12" s="38"/>
      <c r="T12" s="38"/>
      <c r="U12" s="36" t="s">
        <v>229</v>
      </c>
      <c r="V12" s="39">
        <v>0.33886247620203747</v>
      </c>
      <c r="X12" s="5">
        <v>2</v>
      </c>
      <c r="Y12" s="5">
        <v>10</v>
      </c>
      <c r="Z12" s="5" t="s">
        <v>179</v>
      </c>
      <c r="AA12" s="5" t="s">
        <v>358</v>
      </c>
      <c r="AB12" s="5">
        <f t="shared" ref="AB12:AB15" si="4">L12</f>
        <v>2.7944444444444447</v>
      </c>
      <c r="AC12" s="5">
        <f t="shared" ref="AC12:AC15" si="5">Q12</f>
        <v>9</v>
      </c>
      <c r="AD12" s="5">
        <f t="shared" ref="AD12:AD15" si="6">V12</f>
        <v>0.33886247620203747</v>
      </c>
      <c r="AE12" s="5">
        <f t="shared" ref="AE12:AE15" si="7">AD12/SQRT(AC12)</f>
        <v>0.11295415873401249</v>
      </c>
    </row>
    <row r="13" spans="1:31">
      <c r="A13" s="5">
        <v>2</v>
      </c>
      <c r="B13" s="5">
        <v>3</v>
      </c>
      <c r="C13" s="8">
        <v>38184</v>
      </c>
      <c r="D13" s="5" t="s">
        <v>395</v>
      </c>
      <c r="E13" s="5">
        <v>2</v>
      </c>
      <c r="F13" s="5">
        <v>2.2600000000000002</v>
      </c>
      <c r="I13" s="38"/>
      <c r="J13" s="38"/>
      <c r="K13" s="36" t="s">
        <v>82</v>
      </c>
      <c r="L13" s="39">
        <v>2.7300000000000004</v>
      </c>
      <c r="M13"/>
      <c r="N13" s="38"/>
      <c r="O13" s="38"/>
      <c r="P13" s="36" t="s">
        <v>82</v>
      </c>
      <c r="Q13" s="39">
        <v>9</v>
      </c>
      <c r="S13" s="38"/>
      <c r="T13" s="38"/>
      <c r="U13" s="36" t="s">
        <v>82</v>
      </c>
      <c r="V13" s="39">
        <v>0.24176434807472544</v>
      </c>
      <c r="X13" s="5">
        <v>2</v>
      </c>
      <c r="Y13" s="5">
        <v>10</v>
      </c>
      <c r="Z13" s="5" t="s">
        <v>180</v>
      </c>
      <c r="AA13" s="5" t="s">
        <v>358</v>
      </c>
      <c r="AB13" s="5">
        <f t="shared" si="4"/>
        <v>2.7300000000000004</v>
      </c>
      <c r="AC13" s="5">
        <f t="shared" si="5"/>
        <v>9</v>
      </c>
      <c r="AD13" s="5">
        <f t="shared" si="6"/>
        <v>0.24176434807472544</v>
      </c>
      <c r="AE13" s="5">
        <f t="shared" si="7"/>
        <v>8.0588116024908479E-2</v>
      </c>
    </row>
    <row r="14" spans="1:31">
      <c r="A14" s="5">
        <v>2</v>
      </c>
      <c r="B14" s="5">
        <v>3</v>
      </c>
      <c r="C14" s="8">
        <v>38184</v>
      </c>
      <c r="D14" s="5" t="s">
        <v>395</v>
      </c>
      <c r="E14" s="5">
        <v>3</v>
      </c>
      <c r="F14" s="5">
        <v>2.06</v>
      </c>
      <c r="I14" s="38"/>
      <c r="J14" s="38"/>
      <c r="K14" s="36" t="s">
        <v>83</v>
      </c>
      <c r="L14" s="39">
        <v>3.5900000000000003</v>
      </c>
      <c r="M14"/>
      <c r="N14" s="38"/>
      <c r="O14" s="38"/>
      <c r="P14" s="36" t="s">
        <v>83</v>
      </c>
      <c r="Q14" s="39">
        <v>9</v>
      </c>
      <c r="S14" s="38"/>
      <c r="T14" s="38"/>
      <c r="U14" s="36" t="s">
        <v>83</v>
      </c>
      <c r="V14" s="39">
        <v>0.66168345906483117</v>
      </c>
      <c r="X14" s="5">
        <v>2</v>
      </c>
      <c r="Y14" s="5">
        <v>10</v>
      </c>
      <c r="Z14" s="5" t="s">
        <v>181</v>
      </c>
      <c r="AA14" s="5" t="s">
        <v>358</v>
      </c>
      <c r="AB14" s="5">
        <f t="shared" si="4"/>
        <v>3.5900000000000003</v>
      </c>
      <c r="AC14" s="5">
        <f t="shared" si="5"/>
        <v>9</v>
      </c>
      <c r="AD14" s="5">
        <f t="shared" si="6"/>
        <v>0.66168345906483117</v>
      </c>
      <c r="AE14" s="5">
        <f t="shared" si="7"/>
        <v>0.22056115302161039</v>
      </c>
    </row>
    <row r="15" spans="1:31">
      <c r="A15" s="5">
        <v>2</v>
      </c>
      <c r="B15" s="5">
        <v>3</v>
      </c>
      <c r="C15" s="8">
        <v>38184</v>
      </c>
      <c r="D15" s="5" t="s">
        <v>395</v>
      </c>
      <c r="E15" s="5">
        <v>4</v>
      </c>
      <c r="F15" s="5">
        <v>2.3600000000000003</v>
      </c>
      <c r="I15" s="38"/>
      <c r="J15" s="38"/>
      <c r="K15" s="36" t="s">
        <v>230</v>
      </c>
      <c r="L15" s="39">
        <v>3.41</v>
      </c>
      <c r="M15"/>
      <c r="N15" s="38"/>
      <c r="O15" s="38"/>
      <c r="P15" s="36" t="s">
        <v>230</v>
      </c>
      <c r="Q15" s="39">
        <v>8</v>
      </c>
      <c r="S15" s="38"/>
      <c r="T15" s="38"/>
      <c r="U15" s="36" t="s">
        <v>230</v>
      </c>
      <c r="V15" s="39">
        <v>0.41918287860346382</v>
      </c>
      <c r="X15" s="5">
        <v>2</v>
      </c>
      <c r="Y15" s="5">
        <v>10</v>
      </c>
      <c r="Z15" s="5" t="s">
        <v>182</v>
      </c>
      <c r="AA15" s="5" t="s">
        <v>358</v>
      </c>
      <c r="AB15" s="5">
        <f t="shared" si="4"/>
        <v>3.41</v>
      </c>
      <c r="AC15" s="5">
        <f t="shared" si="5"/>
        <v>8</v>
      </c>
      <c r="AD15" s="5">
        <f t="shared" si="6"/>
        <v>0.41918287860346382</v>
      </c>
      <c r="AE15" s="5">
        <f t="shared" si="7"/>
        <v>0.1482035280089033</v>
      </c>
    </row>
    <row r="16" spans="1:31">
      <c r="A16" s="5">
        <v>2</v>
      </c>
      <c r="B16" s="5">
        <v>3</v>
      </c>
      <c r="C16" s="8">
        <v>38184</v>
      </c>
      <c r="D16" s="5" t="s">
        <v>395</v>
      </c>
      <c r="E16" s="5">
        <v>5</v>
      </c>
      <c r="F16" s="5">
        <v>1.6800000000000002</v>
      </c>
      <c r="I16" s="38"/>
      <c r="J16" s="35" t="s">
        <v>166</v>
      </c>
      <c r="K16" s="40"/>
      <c r="L16" s="37">
        <v>3.0740909090909097</v>
      </c>
      <c r="M16"/>
      <c r="N16" s="38"/>
      <c r="O16" s="35" t="s">
        <v>166</v>
      </c>
      <c r="P16" s="40"/>
      <c r="Q16" s="37">
        <v>44</v>
      </c>
      <c r="S16" s="38"/>
      <c r="T16" s="35" t="s">
        <v>166</v>
      </c>
      <c r="U16" s="40"/>
      <c r="V16" s="37">
        <v>0.52887470790312563</v>
      </c>
    </row>
    <row r="17" spans="1:31">
      <c r="A17" s="5">
        <v>2</v>
      </c>
      <c r="B17" s="5">
        <v>3</v>
      </c>
      <c r="C17" s="8">
        <v>38184</v>
      </c>
      <c r="D17" s="5" t="s">
        <v>395</v>
      </c>
      <c r="E17" s="5">
        <v>6</v>
      </c>
      <c r="F17" s="5">
        <v>1.73</v>
      </c>
      <c r="I17" s="38"/>
      <c r="J17" s="35">
        <v>25</v>
      </c>
      <c r="K17" s="35" t="s">
        <v>228</v>
      </c>
      <c r="L17" s="37">
        <v>4.0911111111111111</v>
      </c>
      <c r="M17"/>
      <c r="N17" s="38"/>
      <c r="O17" s="35">
        <v>25</v>
      </c>
      <c r="P17" s="35" t="s">
        <v>228</v>
      </c>
      <c r="Q17" s="37">
        <v>9</v>
      </c>
      <c r="S17" s="38"/>
      <c r="T17" s="35">
        <v>25</v>
      </c>
      <c r="U17" s="35" t="s">
        <v>228</v>
      </c>
      <c r="V17" s="37">
        <v>0.30973555028622063</v>
      </c>
      <c r="X17" s="5">
        <v>2</v>
      </c>
      <c r="Y17" s="5">
        <v>25</v>
      </c>
      <c r="Z17" s="5" t="s">
        <v>178</v>
      </c>
      <c r="AA17" s="5" t="s">
        <v>358</v>
      </c>
      <c r="AB17" s="5">
        <f>L17</f>
        <v>4.0911111111111111</v>
      </c>
      <c r="AC17" s="5">
        <f>Q17</f>
        <v>9</v>
      </c>
      <c r="AD17" s="5">
        <f>V17</f>
        <v>0.30973555028622063</v>
      </c>
      <c r="AE17" s="5">
        <f>AD17/SQRT(AC17)</f>
        <v>0.10324518342874021</v>
      </c>
    </row>
    <row r="18" spans="1:31">
      <c r="A18" s="5">
        <v>2</v>
      </c>
      <c r="B18" s="5">
        <v>3</v>
      </c>
      <c r="C18" s="8">
        <v>38184</v>
      </c>
      <c r="D18" s="5" t="s">
        <v>395</v>
      </c>
      <c r="E18" s="5">
        <v>7</v>
      </c>
      <c r="F18" s="5">
        <v>1.85</v>
      </c>
      <c r="I18" s="38"/>
      <c r="J18" s="38"/>
      <c r="K18" s="36" t="s">
        <v>229</v>
      </c>
      <c r="L18" s="39">
        <v>4.387777777777778</v>
      </c>
      <c r="N18" s="38"/>
      <c r="O18" s="38"/>
      <c r="P18" s="36" t="s">
        <v>229</v>
      </c>
      <c r="Q18" s="39">
        <v>9</v>
      </c>
      <c r="S18" s="38"/>
      <c r="T18" s="38"/>
      <c r="U18" s="36" t="s">
        <v>229</v>
      </c>
      <c r="V18" s="39">
        <v>0.54625492624272087</v>
      </c>
      <c r="X18" s="5">
        <v>2</v>
      </c>
      <c r="Y18" s="5">
        <v>25</v>
      </c>
      <c r="Z18" s="5" t="s">
        <v>179</v>
      </c>
      <c r="AA18" s="5" t="s">
        <v>358</v>
      </c>
      <c r="AB18" s="5">
        <f t="shared" ref="AB18:AB21" si="8">L18</f>
        <v>4.387777777777778</v>
      </c>
      <c r="AC18" s="5">
        <f t="shared" ref="AC18:AC21" si="9">Q18</f>
        <v>9</v>
      </c>
      <c r="AD18" s="5">
        <f t="shared" ref="AD18:AD21" si="10">V18</f>
        <v>0.54625492624272087</v>
      </c>
      <c r="AE18" s="5">
        <f t="shared" ref="AE18:AE21" si="11">AD18/SQRT(AC18)</f>
        <v>0.18208497541424029</v>
      </c>
    </row>
    <row r="19" spans="1:31">
      <c r="A19" s="5">
        <v>2</v>
      </c>
      <c r="B19" s="5">
        <v>3</v>
      </c>
      <c r="C19" s="8">
        <v>38184</v>
      </c>
      <c r="D19" s="5" t="s">
        <v>395</v>
      </c>
      <c r="E19" s="5">
        <v>8</v>
      </c>
      <c r="F19" s="5">
        <v>2.0799999999999996</v>
      </c>
      <c r="I19" s="38"/>
      <c r="J19" s="38"/>
      <c r="K19" s="36" t="s">
        <v>82</v>
      </c>
      <c r="L19" s="39">
        <v>4.1188888888888879</v>
      </c>
      <c r="N19" s="38"/>
      <c r="O19" s="38"/>
      <c r="P19" s="36" t="s">
        <v>82</v>
      </c>
      <c r="Q19" s="39">
        <v>9</v>
      </c>
      <c r="S19" s="38"/>
      <c r="T19" s="38"/>
      <c r="U19" s="36" t="s">
        <v>82</v>
      </c>
      <c r="V19" s="39">
        <v>0.48634978267818496</v>
      </c>
      <c r="X19" s="5">
        <v>2</v>
      </c>
      <c r="Y19" s="5">
        <v>25</v>
      </c>
      <c r="Z19" s="5" t="s">
        <v>180</v>
      </c>
      <c r="AA19" s="5" t="s">
        <v>358</v>
      </c>
      <c r="AB19" s="5">
        <f t="shared" si="8"/>
        <v>4.1188888888888879</v>
      </c>
      <c r="AC19" s="5">
        <f t="shared" si="9"/>
        <v>9</v>
      </c>
      <c r="AD19" s="5">
        <f t="shared" si="10"/>
        <v>0.48634978267818496</v>
      </c>
      <c r="AE19" s="5">
        <f t="shared" si="11"/>
        <v>0.16211659422606164</v>
      </c>
    </row>
    <row r="20" spans="1:31">
      <c r="A20" s="5">
        <v>2</v>
      </c>
      <c r="B20" s="5">
        <v>3</v>
      </c>
      <c r="C20" s="8">
        <v>38184</v>
      </c>
      <c r="D20" s="5" t="s">
        <v>395</v>
      </c>
      <c r="E20" s="5">
        <v>9</v>
      </c>
      <c r="F20" s="5">
        <v>1.98</v>
      </c>
      <c r="I20" s="38"/>
      <c r="J20" s="38"/>
      <c r="K20" s="36" t="s">
        <v>83</v>
      </c>
      <c r="L20" s="39">
        <v>6.41</v>
      </c>
      <c r="N20" s="38"/>
      <c r="O20" s="38"/>
      <c r="P20" s="36" t="s">
        <v>83</v>
      </c>
      <c r="Q20" s="39">
        <v>9</v>
      </c>
      <c r="S20" s="38"/>
      <c r="T20" s="38"/>
      <c r="U20" s="36" t="s">
        <v>83</v>
      </c>
      <c r="V20" s="39">
        <v>1.5321553446044551</v>
      </c>
      <c r="X20" s="5">
        <v>2</v>
      </c>
      <c r="Y20" s="5">
        <v>25</v>
      </c>
      <c r="Z20" s="5" t="s">
        <v>181</v>
      </c>
      <c r="AA20" s="5" t="s">
        <v>358</v>
      </c>
      <c r="AB20" s="5">
        <f t="shared" si="8"/>
        <v>6.41</v>
      </c>
      <c r="AC20" s="5">
        <f t="shared" si="9"/>
        <v>9</v>
      </c>
      <c r="AD20" s="5">
        <f t="shared" si="10"/>
        <v>1.5321553446044551</v>
      </c>
      <c r="AE20" s="5">
        <f t="shared" si="11"/>
        <v>0.51071844820148504</v>
      </c>
    </row>
    <row r="21" spans="1:31">
      <c r="A21" s="5">
        <v>2</v>
      </c>
      <c r="B21" s="5">
        <v>3</v>
      </c>
      <c r="C21" s="8">
        <v>38184</v>
      </c>
      <c r="D21" s="5" t="s">
        <v>400</v>
      </c>
      <c r="E21" s="5">
        <v>1</v>
      </c>
      <c r="F21" s="5">
        <v>2.2299999999999995</v>
      </c>
      <c r="I21" s="38"/>
      <c r="J21" s="38"/>
      <c r="K21" s="36" t="s">
        <v>230</v>
      </c>
      <c r="L21" s="39">
        <v>6.6112499999999992</v>
      </c>
      <c r="N21" s="38"/>
      <c r="O21" s="38"/>
      <c r="P21" s="36" t="s">
        <v>230</v>
      </c>
      <c r="Q21" s="39">
        <v>8</v>
      </c>
      <c r="S21" s="38"/>
      <c r="T21" s="38"/>
      <c r="U21" s="36" t="s">
        <v>230</v>
      </c>
      <c r="V21" s="39">
        <v>1.2743450698860461</v>
      </c>
      <c r="X21" s="5">
        <v>2</v>
      </c>
      <c r="Y21" s="5">
        <v>25</v>
      </c>
      <c r="Z21" s="5" t="s">
        <v>182</v>
      </c>
      <c r="AA21" s="5" t="s">
        <v>358</v>
      </c>
      <c r="AB21" s="5">
        <f t="shared" si="8"/>
        <v>6.6112499999999992</v>
      </c>
      <c r="AC21" s="5">
        <f t="shared" si="9"/>
        <v>8</v>
      </c>
      <c r="AD21" s="5">
        <f t="shared" si="10"/>
        <v>1.2743450698860461</v>
      </c>
      <c r="AE21" s="5">
        <f t="shared" si="11"/>
        <v>0.45054902024403398</v>
      </c>
    </row>
    <row r="22" spans="1:31">
      <c r="A22" s="5">
        <v>2</v>
      </c>
      <c r="B22" s="5">
        <v>3</v>
      </c>
      <c r="C22" s="8">
        <v>38184</v>
      </c>
      <c r="D22" s="5" t="s">
        <v>400</v>
      </c>
      <c r="E22" s="5">
        <v>2</v>
      </c>
      <c r="F22" s="5">
        <v>2.27</v>
      </c>
      <c r="I22" s="38"/>
      <c r="J22" s="35" t="s">
        <v>167</v>
      </c>
      <c r="K22" s="40"/>
      <c r="L22" s="37">
        <v>5.09</v>
      </c>
      <c r="N22" s="38"/>
      <c r="O22" s="35" t="s">
        <v>167</v>
      </c>
      <c r="P22" s="40"/>
      <c r="Q22" s="37">
        <v>44</v>
      </c>
      <c r="S22" s="38"/>
      <c r="T22" s="35" t="s">
        <v>167</v>
      </c>
      <c r="U22" s="40"/>
      <c r="V22" s="37">
        <v>1.4571028917716489</v>
      </c>
    </row>
    <row r="23" spans="1:31">
      <c r="A23" s="5">
        <v>2</v>
      </c>
      <c r="B23" s="5">
        <v>3</v>
      </c>
      <c r="C23" s="8">
        <v>38184</v>
      </c>
      <c r="D23" s="5" t="s">
        <v>400</v>
      </c>
      <c r="E23" s="5">
        <v>3</v>
      </c>
      <c r="F23" s="5">
        <v>1.9300000000000002</v>
      </c>
      <c r="I23" s="35" t="s">
        <v>359</v>
      </c>
      <c r="J23" s="40"/>
      <c r="K23" s="40"/>
      <c r="L23" s="37">
        <v>3.4044696969696973</v>
      </c>
      <c r="N23" s="35" t="s">
        <v>359</v>
      </c>
      <c r="O23" s="40"/>
      <c r="P23" s="40"/>
      <c r="Q23" s="37">
        <v>132</v>
      </c>
      <c r="S23" s="35" t="s">
        <v>359</v>
      </c>
      <c r="T23" s="40"/>
      <c r="U23" s="40"/>
      <c r="V23" s="37">
        <v>1.5552606194765424</v>
      </c>
    </row>
    <row r="24" spans="1:31">
      <c r="A24" s="5">
        <v>2</v>
      </c>
      <c r="B24" s="5">
        <v>3</v>
      </c>
      <c r="C24" s="8">
        <v>38184</v>
      </c>
      <c r="D24" s="5" t="s">
        <v>400</v>
      </c>
      <c r="E24" s="5">
        <v>4</v>
      </c>
      <c r="F24" s="5">
        <v>1.69</v>
      </c>
      <c r="I24" s="41" t="s">
        <v>360</v>
      </c>
      <c r="J24" s="42"/>
      <c r="K24" s="42"/>
      <c r="L24" s="43">
        <v>3.4044696969696973</v>
      </c>
      <c r="N24" s="41" t="s">
        <v>360</v>
      </c>
      <c r="O24" s="42"/>
      <c r="P24" s="42"/>
      <c r="Q24" s="43">
        <v>132</v>
      </c>
      <c r="S24" s="41" t="s">
        <v>360</v>
      </c>
      <c r="T24" s="42"/>
      <c r="U24" s="42"/>
      <c r="V24" s="43">
        <v>1.5552606194765424</v>
      </c>
    </row>
    <row r="25" spans="1:31">
      <c r="A25" s="5">
        <v>2</v>
      </c>
      <c r="B25" s="5">
        <v>3</v>
      </c>
      <c r="C25" s="8">
        <v>38184</v>
      </c>
      <c r="D25" s="5" t="s">
        <v>400</v>
      </c>
      <c r="E25" s="5">
        <v>5</v>
      </c>
      <c r="F25" s="5">
        <v>1.95</v>
      </c>
    </row>
    <row r="26" spans="1:31">
      <c r="A26" s="5">
        <v>2</v>
      </c>
      <c r="B26" s="5">
        <v>3</v>
      </c>
      <c r="C26" s="8">
        <v>38184</v>
      </c>
      <c r="D26" s="5" t="s">
        <v>400</v>
      </c>
      <c r="E26" s="5">
        <v>6</v>
      </c>
      <c r="F26" s="5">
        <v>1.6600000000000001</v>
      </c>
    </row>
    <row r="27" spans="1:31">
      <c r="A27" s="5">
        <v>2</v>
      </c>
      <c r="B27" s="5">
        <v>3</v>
      </c>
      <c r="C27" s="8">
        <v>38184</v>
      </c>
      <c r="D27" s="5" t="s">
        <v>400</v>
      </c>
      <c r="E27" s="5">
        <v>7</v>
      </c>
      <c r="F27" s="5">
        <v>1.8800000000000001</v>
      </c>
    </row>
    <row r="28" spans="1:31">
      <c r="A28" s="5">
        <v>2</v>
      </c>
      <c r="B28" s="5">
        <v>3</v>
      </c>
      <c r="C28" s="8">
        <v>38184</v>
      </c>
      <c r="D28" s="5" t="s">
        <v>400</v>
      </c>
      <c r="E28" s="5">
        <v>8</v>
      </c>
      <c r="F28" s="5">
        <v>2.0099999999999998</v>
      </c>
    </row>
    <row r="29" spans="1:31">
      <c r="A29" s="5">
        <v>2</v>
      </c>
      <c r="B29" s="5">
        <v>3</v>
      </c>
      <c r="C29" s="8">
        <v>38184</v>
      </c>
      <c r="D29" s="5" t="s">
        <v>400</v>
      </c>
      <c r="E29" s="5">
        <v>9</v>
      </c>
      <c r="F29" s="5">
        <v>1.73</v>
      </c>
    </row>
    <row r="30" spans="1:31">
      <c r="A30" s="5">
        <v>2</v>
      </c>
      <c r="B30" s="5">
        <v>3</v>
      </c>
      <c r="C30" s="8">
        <v>38184</v>
      </c>
      <c r="D30" s="5" t="s">
        <v>385</v>
      </c>
      <c r="E30" s="5">
        <v>1</v>
      </c>
      <c r="F30" s="5">
        <v>2.1900000000000004</v>
      </c>
    </row>
    <row r="31" spans="1:31">
      <c r="A31" s="5">
        <v>2</v>
      </c>
      <c r="B31" s="5">
        <v>3</v>
      </c>
      <c r="C31" s="8">
        <v>38184</v>
      </c>
      <c r="D31" s="5" t="s">
        <v>385</v>
      </c>
      <c r="E31" s="5">
        <v>2</v>
      </c>
      <c r="F31" s="5">
        <v>2.72</v>
      </c>
    </row>
    <row r="32" spans="1:31">
      <c r="A32" s="5">
        <v>2</v>
      </c>
      <c r="B32" s="5">
        <v>3</v>
      </c>
      <c r="C32" s="8">
        <v>38184</v>
      </c>
      <c r="D32" s="5" t="s">
        <v>385</v>
      </c>
      <c r="E32" s="5">
        <v>3</v>
      </c>
      <c r="F32" s="5">
        <v>2.12</v>
      </c>
    </row>
    <row r="33" spans="1:7">
      <c r="A33" s="5">
        <v>2</v>
      </c>
      <c r="B33" s="5">
        <v>3</v>
      </c>
      <c r="C33" s="8">
        <v>38184</v>
      </c>
      <c r="D33" s="5" t="s">
        <v>385</v>
      </c>
      <c r="E33" s="5">
        <v>4</v>
      </c>
      <c r="F33" s="5">
        <v>2.4800000000000004</v>
      </c>
    </row>
    <row r="34" spans="1:7">
      <c r="A34" s="5">
        <v>2</v>
      </c>
      <c r="B34" s="5">
        <v>3</v>
      </c>
      <c r="C34" s="8">
        <v>38184</v>
      </c>
      <c r="D34" s="5" t="s">
        <v>385</v>
      </c>
      <c r="E34" s="5">
        <v>5</v>
      </c>
      <c r="F34" s="5">
        <v>1.29</v>
      </c>
    </row>
    <row r="35" spans="1:7">
      <c r="A35" s="5">
        <v>2</v>
      </c>
      <c r="B35" s="5">
        <v>3</v>
      </c>
      <c r="C35" s="8">
        <v>38184</v>
      </c>
      <c r="D35" s="5" t="s">
        <v>385</v>
      </c>
      <c r="E35" s="5">
        <v>6</v>
      </c>
      <c r="F35" s="5">
        <v>1.9899999999999998</v>
      </c>
    </row>
    <row r="36" spans="1:7">
      <c r="A36" s="5">
        <v>2</v>
      </c>
      <c r="B36" s="5">
        <v>3</v>
      </c>
      <c r="C36" s="8">
        <v>38184</v>
      </c>
      <c r="D36" s="5" t="s">
        <v>385</v>
      </c>
      <c r="E36" s="5">
        <v>7</v>
      </c>
      <c r="F36" s="5">
        <v>1.6199999999999999</v>
      </c>
    </row>
    <row r="37" spans="1:7">
      <c r="A37" s="5">
        <v>2</v>
      </c>
      <c r="B37" s="5">
        <v>3</v>
      </c>
      <c r="C37" s="8">
        <v>38184</v>
      </c>
      <c r="D37" s="5" t="s">
        <v>385</v>
      </c>
      <c r="E37" s="5">
        <v>8</v>
      </c>
      <c r="F37" s="5">
        <v>1.94</v>
      </c>
    </row>
    <row r="38" spans="1:7">
      <c r="A38" s="5">
        <v>2</v>
      </c>
      <c r="B38" s="5">
        <v>3</v>
      </c>
      <c r="C38" s="8">
        <v>38184</v>
      </c>
      <c r="D38" s="5" t="s">
        <v>385</v>
      </c>
      <c r="E38" s="5">
        <v>9</v>
      </c>
      <c r="F38" s="5">
        <v>1.9199999999999995</v>
      </c>
    </row>
    <row r="39" spans="1:7">
      <c r="A39" s="5">
        <v>2</v>
      </c>
      <c r="B39" s="5">
        <v>3</v>
      </c>
      <c r="C39" s="8">
        <v>38184</v>
      </c>
      <c r="D39" s="5" t="s">
        <v>382</v>
      </c>
      <c r="E39" s="5">
        <v>1</v>
      </c>
      <c r="F39" s="5">
        <v>2.13</v>
      </c>
    </row>
    <row r="40" spans="1:7">
      <c r="A40" s="5">
        <v>2</v>
      </c>
      <c r="B40" s="5">
        <v>3</v>
      </c>
      <c r="C40" s="8">
        <v>38184</v>
      </c>
      <c r="D40" s="5" t="s">
        <v>382</v>
      </c>
      <c r="E40" s="5">
        <v>2</v>
      </c>
      <c r="F40" s="5">
        <v>2.0699999999999998</v>
      </c>
    </row>
    <row r="41" spans="1:7">
      <c r="A41" s="5">
        <v>2</v>
      </c>
      <c r="B41" s="5">
        <v>3</v>
      </c>
      <c r="C41" s="8">
        <v>38184</v>
      </c>
      <c r="D41" s="5" t="s">
        <v>382</v>
      </c>
      <c r="E41" s="5">
        <v>3</v>
      </c>
      <c r="F41" s="5">
        <v>2.04</v>
      </c>
    </row>
    <row r="42" spans="1:7">
      <c r="A42" s="5">
        <v>2</v>
      </c>
      <c r="B42" s="5">
        <v>3</v>
      </c>
      <c r="C42" s="8">
        <v>38184</v>
      </c>
      <c r="D42" s="5" t="s">
        <v>382</v>
      </c>
      <c r="E42" s="5">
        <v>4</v>
      </c>
      <c r="F42" s="5">
        <v>2.04</v>
      </c>
    </row>
    <row r="43" spans="1:7">
      <c r="A43" s="6">
        <v>2</v>
      </c>
      <c r="B43" s="6">
        <v>3</v>
      </c>
      <c r="C43" s="13">
        <v>38184</v>
      </c>
      <c r="D43" s="6" t="s">
        <v>275</v>
      </c>
      <c r="E43" s="6">
        <v>5</v>
      </c>
      <c r="F43" s="6"/>
      <c r="G43" s="49" t="s">
        <v>276</v>
      </c>
    </row>
    <row r="44" spans="1:7">
      <c r="A44" s="5">
        <v>2</v>
      </c>
      <c r="B44" s="5">
        <v>3</v>
      </c>
      <c r="C44" s="8">
        <v>38184</v>
      </c>
      <c r="D44" s="5" t="s">
        <v>382</v>
      </c>
      <c r="E44" s="5">
        <v>6</v>
      </c>
      <c r="F44" s="5">
        <v>1.8799999999999997</v>
      </c>
    </row>
    <row r="45" spans="1:7">
      <c r="A45" s="5">
        <v>2</v>
      </c>
      <c r="B45" s="5">
        <v>3</v>
      </c>
      <c r="C45" s="8">
        <v>38184</v>
      </c>
      <c r="D45" s="5" t="s">
        <v>382</v>
      </c>
      <c r="E45" s="5">
        <v>7</v>
      </c>
      <c r="F45" s="5">
        <v>2.37</v>
      </c>
    </row>
    <row r="46" spans="1:7">
      <c r="A46" s="5">
        <v>2</v>
      </c>
      <c r="B46" s="5">
        <v>3</v>
      </c>
      <c r="C46" s="8">
        <v>38184</v>
      </c>
      <c r="D46" s="5" t="s">
        <v>382</v>
      </c>
      <c r="E46" s="5">
        <v>8</v>
      </c>
      <c r="F46" s="5">
        <v>2.04</v>
      </c>
    </row>
    <row r="47" spans="1:7">
      <c r="A47" s="5">
        <v>2</v>
      </c>
      <c r="B47" s="5">
        <v>3</v>
      </c>
      <c r="C47" s="8">
        <v>38184</v>
      </c>
      <c r="D47" s="5" t="s">
        <v>382</v>
      </c>
      <c r="E47" s="5">
        <v>9</v>
      </c>
      <c r="F47" s="5">
        <v>2.1599999999999997</v>
      </c>
    </row>
    <row r="48" spans="1:7">
      <c r="A48" s="5">
        <v>2</v>
      </c>
      <c r="B48" s="5">
        <v>10</v>
      </c>
      <c r="C48" s="8">
        <v>38191</v>
      </c>
      <c r="D48" s="5" t="s">
        <v>380</v>
      </c>
      <c r="E48" s="5">
        <v>1</v>
      </c>
      <c r="F48" s="5">
        <v>3.3</v>
      </c>
    </row>
    <row r="49" spans="1:6">
      <c r="A49" s="5">
        <v>2</v>
      </c>
      <c r="B49" s="5">
        <v>10</v>
      </c>
      <c r="C49" s="8">
        <v>38191</v>
      </c>
      <c r="D49" s="5" t="s">
        <v>387</v>
      </c>
      <c r="E49" s="5">
        <v>2</v>
      </c>
      <c r="F49" s="5">
        <v>2.83</v>
      </c>
    </row>
    <row r="50" spans="1:6">
      <c r="A50" s="5">
        <v>2</v>
      </c>
      <c r="B50" s="5">
        <v>10</v>
      </c>
      <c r="C50" s="8">
        <v>38191</v>
      </c>
      <c r="D50" s="5" t="s">
        <v>387</v>
      </c>
      <c r="E50" s="5">
        <v>3</v>
      </c>
      <c r="F50" s="5">
        <v>2.5900000000000003</v>
      </c>
    </row>
    <row r="51" spans="1:6">
      <c r="A51" s="5">
        <v>2</v>
      </c>
      <c r="B51" s="5">
        <v>10</v>
      </c>
      <c r="C51" s="8">
        <v>38191</v>
      </c>
      <c r="D51" s="5" t="s">
        <v>387</v>
      </c>
      <c r="E51" s="5">
        <v>4</v>
      </c>
      <c r="F51" s="5">
        <v>3.19</v>
      </c>
    </row>
    <row r="52" spans="1:6">
      <c r="A52" s="5">
        <v>2</v>
      </c>
      <c r="B52" s="5">
        <v>10</v>
      </c>
      <c r="C52" s="8">
        <v>38191</v>
      </c>
      <c r="D52" s="5" t="s">
        <v>387</v>
      </c>
      <c r="E52" s="5">
        <v>5</v>
      </c>
      <c r="F52" s="5">
        <v>2.83</v>
      </c>
    </row>
    <row r="53" spans="1:6">
      <c r="A53" s="5">
        <v>2</v>
      </c>
      <c r="B53" s="5">
        <v>10</v>
      </c>
      <c r="C53" s="8">
        <v>38191</v>
      </c>
      <c r="D53" s="5" t="s">
        <v>387</v>
      </c>
      <c r="E53" s="5">
        <v>6</v>
      </c>
      <c r="F53" s="5">
        <v>2.54</v>
      </c>
    </row>
    <row r="54" spans="1:6">
      <c r="A54" s="5">
        <v>2</v>
      </c>
      <c r="B54" s="5">
        <v>10</v>
      </c>
      <c r="C54" s="8">
        <v>38191</v>
      </c>
      <c r="D54" s="5" t="s">
        <v>387</v>
      </c>
      <c r="E54" s="5">
        <v>7</v>
      </c>
      <c r="F54" s="5">
        <v>3</v>
      </c>
    </row>
    <row r="55" spans="1:6">
      <c r="A55" s="5">
        <v>2</v>
      </c>
      <c r="B55" s="5">
        <v>10</v>
      </c>
      <c r="C55" s="8">
        <v>38191</v>
      </c>
      <c r="D55" s="5" t="s">
        <v>387</v>
      </c>
      <c r="E55" s="5">
        <v>8</v>
      </c>
      <c r="F55" s="5">
        <v>2.74</v>
      </c>
    </row>
    <row r="56" spans="1:6">
      <c r="A56" s="5">
        <v>2</v>
      </c>
      <c r="B56" s="5">
        <v>10</v>
      </c>
      <c r="C56" s="8">
        <v>38191</v>
      </c>
      <c r="D56" s="5" t="s">
        <v>387</v>
      </c>
      <c r="E56" s="5">
        <v>9</v>
      </c>
      <c r="F56" s="5">
        <v>2.9300000000000006</v>
      </c>
    </row>
    <row r="57" spans="1:6">
      <c r="A57" s="5">
        <v>2</v>
      </c>
      <c r="B57" s="5">
        <v>10</v>
      </c>
      <c r="C57" s="8">
        <v>38191</v>
      </c>
      <c r="D57" s="5" t="s">
        <v>395</v>
      </c>
      <c r="E57" s="5">
        <v>1</v>
      </c>
      <c r="F57" s="5">
        <v>3.15</v>
      </c>
    </row>
    <row r="58" spans="1:6">
      <c r="A58" s="5">
        <v>2</v>
      </c>
      <c r="B58" s="5">
        <v>10</v>
      </c>
      <c r="C58" s="8">
        <v>38191</v>
      </c>
      <c r="D58" s="5" t="s">
        <v>395</v>
      </c>
      <c r="E58" s="5">
        <v>2</v>
      </c>
      <c r="F58" s="5">
        <v>2.95</v>
      </c>
    </row>
    <row r="59" spans="1:6">
      <c r="A59" s="5">
        <v>2</v>
      </c>
      <c r="B59" s="5">
        <v>10</v>
      </c>
      <c r="C59" s="8">
        <v>38191</v>
      </c>
      <c r="D59" s="5" t="s">
        <v>395</v>
      </c>
      <c r="E59" s="5">
        <v>3</v>
      </c>
      <c r="F59" s="5">
        <v>2.2999999999999998</v>
      </c>
    </row>
    <row r="60" spans="1:6">
      <c r="A60" s="5">
        <v>2</v>
      </c>
      <c r="B60" s="5">
        <v>10</v>
      </c>
      <c r="C60" s="8">
        <v>38191</v>
      </c>
      <c r="D60" s="5" t="s">
        <v>395</v>
      </c>
      <c r="E60" s="5">
        <v>4</v>
      </c>
      <c r="F60" s="5">
        <v>3.18</v>
      </c>
    </row>
    <row r="61" spans="1:6">
      <c r="A61" s="5">
        <v>2</v>
      </c>
      <c r="B61" s="5">
        <v>10</v>
      </c>
      <c r="C61" s="8">
        <v>38191</v>
      </c>
      <c r="D61" s="5" t="s">
        <v>395</v>
      </c>
      <c r="E61" s="5">
        <v>5</v>
      </c>
      <c r="F61" s="5">
        <v>2.31</v>
      </c>
    </row>
    <row r="62" spans="1:6">
      <c r="A62" s="5">
        <v>2</v>
      </c>
      <c r="B62" s="5">
        <v>10</v>
      </c>
      <c r="C62" s="8">
        <v>38191</v>
      </c>
      <c r="D62" s="5" t="s">
        <v>395</v>
      </c>
      <c r="E62" s="5">
        <v>6</v>
      </c>
      <c r="F62" s="5">
        <v>2.5100000000000002</v>
      </c>
    </row>
    <row r="63" spans="1:6">
      <c r="A63" s="5">
        <v>2</v>
      </c>
      <c r="B63" s="5">
        <v>10</v>
      </c>
      <c r="C63" s="8">
        <v>38191</v>
      </c>
      <c r="D63" s="5" t="s">
        <v>395</v>
      </c>
      <c r="E63" s="5">
        <v>7</v>
      </c>
      <c r="F63" s="5">
        <v>3</v>
      </c>
    </row>
    <row r="64" spans="1:6">
      <c r="A64" s="5">
        <v>2</v>
      </c>
      <c r="B64" s="5">
        <v>10</v>
      </c>
      <c r="C64" s="8">
        <v>38191</v>
      </c>
      <c r="D64" s="5" t="s">
        <v>395</v>
      </c>
      <c r="E64" s="5">
        <v>8</v>
      </c>
      <c r="F64" s="5">
        <v>2.9200000000000004</v>
      </c>
    </row>
    <row r="65" spans="1:6">
      <c r="A65" s="5">
        <v>2</v>
      </c>
      <c r="B65" s="5">
        <v>10</v>
      </c>
      <c r="C65" s="8">
        <v>38191</v>
      </c>
      <c r="D65" s="5" t="s">
        <v>395</v>
      </c>
      <c r="E65" s="5">
        <v>9</v>
      </c>
      <c r="F65" s="5">
        <v>2.8300000000000005</v>
      </c>
    </row>
    <row r="66" spans="1:6">
      <c r="A66" s="5">
        <v>2</v>
      </c>
      <c r="B66" s="5">
        <v>10</v>
      </c>
      <c r="C66" s="8">
        <v>38191</v>
      </c>
      <c r="D66" s="5" t="s">
        <v>400</v>
      </c>
      <c r="E66" s="5">
        <v>1</v>
      </c>
      <c r="F66" s="5">
        <v>3.06</v>
      </c>
    </row>
    <row r="67" spans="1:6">
      <c r="A67" s="5">
        <v>2</v>
      </c>
      <c r="B67" s="5">
        <v>10</v>
      </c>
      <c r="C67" s="8">
        <v>38191</v>
      </c>
      <c r="D67" s="5" t="s">
        <v>400</v>
      </c>
      <c r="E67" s="5">
        <v>2</v>
      </c>
      <c r="F67" s="5">
        <v>3.02</v>
      </c>
    </row>
    <row r="68" spans="1:6">
      <c r="A68" s="5">
        <v>2</v>
      </c>
      <c r="B68" s="5">
        <v>10</v>
      </c>
      <c r="C68" s="8">
        <v>38191</v>
      </c>
      <c r="D68" s="5" t="s">
        <v>400</v>
      </c>
      <c r="E68" s="5">
        <v>3</v>
      </c>
      <c r="F68" s="5">
        <v>2.4500000000000002</v>
      </c>
    </row>
    <row r="69" spans="1:6">
      <c r="A69" s="5">
        <v>2</v>
      </c>
      <c r="B69" s="5">
        <v>10</v>
      </c>
      <c r="C69" s="8">
        <v>38191</v>
      </c>
      <c r="D69" s="5" t="s">
        <v>400</v>
      </c>
      <c r="E69" s="5">
        <v>4</v>
      </c>
      <c r="F69" s="5">
        <v>2.48</v>
      </c>
    </row>
    <row r="70" spans="1:6">
      <c r="A70" s="5">
        <v>2</v>
      </c>
      <c r="B70" s="5">
        <v>10</v>
      </c>
      <c r="C70" s="8">
        <v>38191</v>
      </c>
      <c r="D70" s="5" t="s">
        <v>400</v>
      </c>
      <c r="E70" s="5">
        <v>5</v>
      </c>
      <c r="F70" s="5">
        <v>2.95</v>
      </c>
    </row>
    <row r="71" spans="1:6">
      <c r="A71" s="5">
        <v>2</v>
      </c>
      <c r="B71" s="5">
        <v>10</v>
      </c>
      <c r="C71" s="8">
        <v>38191</v>
      </c>
      <c r="D71" s="5" t="s">
        <v>400</v>
      </c>
      <c r="E71" s="5">
        <v>6</v>
      </c>
      <c r="F71" s="5">
        <v>2.5100000000000002</v>
      </c>
    </row>
    <row r="72" spans="1:6">
      <c r="A72" s="5">
        <v>2</v>
      </c>
      <c r="B72" s="5">
        <v>10</v>
      </c>
      <c r="C72" s="8">
        <v>38191</v>
      </c>
      <c r="D72" s="5" t="s">
        <v>400</v>
      </c>
      <c r="E72" s="5">
        <v>7</v>
      </c>
      <c r="F72" s="5">
        <v>2.76</v>
      </c>
    </row>
    <row r="73" spans="1:6">
      <c r="A73" s="5">
        <v>2</v>
      </c>
      <c r="B73" s="5">
        <v>10</v>
      </c>
      <c r="C73" s="8">
        <v>38191</v>
      </c>
      <c r="D73" s="5" t="s">
        <v>400</v>
      </c>
      <c r="E73" s="5">
        <v>8</v>
      </c>
      <c r="F73" s="5">
        <v>2.5499999999999998</v>
      </c>
    </row>
    <row r="74" spans="1:6">
      <c r="A74" s="5">
        <v>2</v>
      </c>
      <c r="B74" s="5">
        <v>10</v>
      </c>
      <c r="C74" s="8">
        <v>38191</v>
      </c>
      <c r="D74" s="5" t="s">
        <v>400</v>
      </c>
      <c r="E74" s="5">
        <v>9</v>
      </c>
      <c r="F74" s="5">
        <v>2.79</v>
      </c>
    </row>
    <row r="75" spans="1:6">
      <c r="A75" s="5">
        <v>2</v>
      </c>
      <c r="B75" s="5">
        <v>10</v>
      </c>
      <c r="C75" s="8">
        <v>38191</v>
      </c>
      <c r="D75" s="5" t="s">
        <v>385</v>
      </c>
      <c r="E75" s="5">
        <v>1</v>
      </c>
      <c r="F75" s="5">
        <v>4.21</v>
      </c>
    </row>
    <row r="76" spans="1:6">
      <c r="A76" s="5">
        <v>2</v>
      </c>
      <c r="B76" s="5">
        <v>10</v>
      </c>
      <c r="C76" s="8">
        <v>38191</v>
      </c>
      <c r="D76" s="5" t="s">
        <v>389</v>
      </c>
      <c r="E76" s="5">
        <v>2</v>
      </c>
      <c r="F76" s="5">
        <v>4.5200000000000005</v>
      </c>
    </row>
    <row r="77" spans="1:6">
      <c r="A77" s="5">
        <v>2</v>
      </c>
      <c r="B77" s="5">
        <v>10</v>
      </c>
      <c r="C77" s="8">
        <v>38191</v>
      </c>
      <c r="D77" s="5" t="s">
        <v>389</v>
      </c>
      <c r="E77" s="5">
        <v>3</v>
      </c>
      <c r="F77" s="5">
        <v>3.53</v>
      </c>
    </row>
    <row r="78" spans="1:6">
      <c r="A78" s="5">
        <v>2</v>
      </c>
      <c r="B78" s="5">
        <v>10</v>
      </c>
      <c r="C78" s="8">
        <v>38191</v>
      </c>
      <c r="D78" s="5" t="s">
        <v>389</v>
      </c>
      <c r="E78" s="5">
        <v>4</v>
      </c>
      <c r="F78" s="5">
        <v>4.410000000000001</v>
      </c>
    </row>
    <row r="79" spans="1:6">
      <c r="A79" s="5">
        <v>2</v>
      </c>
      <c r="B79" s="5">
        <v>10</v>
      </c>
      <c r="C79" s="8">
        <v>38191</v>
      </c>
      <c r="D79" s="5" t="s">
        <v>389</v>
      </c>
      <c r="E79" s="5">
        <v>5</v>
      </c>
      <c r="F79" s="5">
        <v>2.73</v>
      </c>
    </row>
    <row r="80" spans="1:6">
      <c r="A80" s="5">
        <v>2</v>
      </c>
      <c r="B80" s="5">
        <v>10</v>
      </c>
      <c r="C80" s="8">
        <v>38191</v>
      </c>
      <c r="D80" s="5" t="s">
        <v>389</v>
      </c>
      <c r="E80" s="5">
        <v>6</v>
      </c>
      <c r="F80" s="5">
        <v>3.29</v>
      </c>
    </row>
    <row r="81" spans="1:7">
      <c r="A81" s="5">
        <v>2</v>
      </c>
      <c r="B81" s="5">
        <v>10</v>
      </c>
      <c r="C81" s="8">
        <v>38191</v>
      </c>
      <c r="D81" s="5" t="s">
        <v>389</v>
      </c>
      <c r="E81" s="5">
        <v>7</v>
      </c>
      <c r="F81" s="5">
        <v>2.7800000000000002</v>
      </c>
    </row>
    <row r="82" spans="1:7">
      <c r="A82" s="5">
        <v>2</v>
      </c>
      <c r="B82" s="5">
        <v>10</v>
      </c>
      <c r="C82" s="8">
        <v>38191</v>
      </c>
      <c r="D82" s="5" t="s">
        <v>385</v>
      </c>
      <c r="E82" s="5">
        <v>8</v>
      </c>
      <c r="F82" s="5">
        <v>3.2900000000000005</v>
      </c>
    </row>
    <row r="83" spans="1:7">
      <c r="A83" s="5">
        <v>2</v>
      </c>
      <c r="B83" s="5">
        <v>10</v>
      </c>
      <c r="C83" s="8">
        <v>38191</v>
      </c>
      <c r="D83" s="5" t="s">
        <v>385</v>
      </c>
      <c r="E83" s="5">
        <v>9</v>
      </c>
      <c r="F83" s="5">
        <v>3.5499999999999994</v>
      </c>
    </row>
    <row r="84" spans="1:7">
      <c r="A84" s="5">
        <v>2</v>
      </c>
      <c r="B84" s="5">
        <v>10</v>
      </c>
      <c r="C84" s="8">
        <v>38191</v>
      </c>
      <c r="D84" s="5" t="s">
        <v>383</v>
      </c>
      <c r="E84" s="5">
        <v>1</v>
      </c>
      <c r="F84" s="5">
        <v>3.7700000000000005</v>
      </c>
    </row>
    <row r="85" spans="1:7">
      <c r="A85" s="5">
        <v>2</v>
      </c>
      <c r="B85" s="5">
        <v>10</v>
      </c>
      <c r="C85" s="8">
        <v>38191</v>
      </c>
      <c r="D85" s="5" t="s">
        <v>383</v>
      </c>
      <c r="E85" s="5">
        <v>2</v>
      </c>
      <c r="F85" s="5">
        <v>3.4</v>
      </c>
    </row>
    <row r="86" spans="1:7">
      <c r="A86" s="5">
        <v>2</v>
      </c>
      <c r="B86" s="5">
        <v>10</v>
      </c>
      <c r="C86" s="8">
        <v>38191</v>
      </c>
      <c r="D86" s="5" t="s">
        <v>383</v>
      </c>
      <c r="E86" s="5">
        <v>3</v>
      </c>
      <c r="F86" s="5">
        <v>3.38</v>
      </c>
    </row>
    <row r="87" spans="1:7">
      <c r="A87" s="5">
        <v>2</v>
      </c>
      <c r="B87" s="5">
        <v>10</v>
      </c>
      <c r="C87" s="8">
        <v>38191</v>
      </c>
      <c r="D87" s="5" t="s">
        <v>383</v>
      </c>
      <c r="E87" s="5">
        <v>4</v>
      </c>
      <c r="F87" s="5">
        <v>3.5100000000000002</v>
      </c>
    </row>
    <row r="88" spans="1:7">
      <c r="A88" s="6">
        <v>2</v>
      </c>
      <c r="B88" s="6">
        <v>10</v>
      </c>
      <c r="C88" s="13">
        <v>38191</v>
      </c>
      <c r="D88" s="6" t="s">
        <v>507</v>
      </c>
      <c r="E88" s="6">
        <v>5</v>
      </c>
      <c r="F88" s="6"/>
      <c r="G88" s="6" t="s">
        <v>163</v>
      </c>
    </row>
    <row r="89" spans="1:7">
      <c r="A89" s="5">
        <v>2</v>
      </c>
      <c r="B89" s="5">
        <v>10</v>
      </c>
      <c r="C89" s="8">
        <v>38191</v>
      </c>
      <c r="D89" s="5" t="s">
        <v>383</v>
      </c>
      <c r="E89" s="5">
        <v>6</v>
      </c>
      <c r="F89" s="5">
        <v>2.7</v>
      </c>
    </row>
    <row r="90" spans="1:7">
      <c r="A90" s="5">
        <v>2</v>
      </c>
      <c r="B90" s="5">
        <v>10</v>
      </c>
      <c r="C90" s="8">
        <v>38191</v>
      </c>
      <c r="D90" s="5" t="s">
        <v>383</v>
      </c>
      <c r="E90" s="5">
        <v>7</v>
      </c>
      <c r="F90" s="5">
        <v>3.5699999999999994</v>
      </c>
    </row>
    <row r="91" spans="1:7">
      <c r="A91" s="5">
        <v>2</v>
      </c>
      <c r="B91" s="5">
        <v>10</v>
      </c>
      <c r="C91" s="8">
        <v>38191</v>
      </c>
      <c r="D91" s="5" t="s">
        <v>383</v>
      </c>
      <c r="E91" s="5">
        <v>8</v>
      </c>
      <c r="F91" s="5">
        <v>2.95</v>
      </c>
    </row>
    <row r="92" spans="1:7">
      <c r="A92" s="5">
        <v>2</v>
      </c>
      <c r="B92" s="5">
        <v>10</v>
      </c>
      <c r="C92" s="8">
        <v>38191</v>
      </c>
      <c r="D92" s="5" t="s">
        <v>383</v>
      </c>
      <c r="E92" s="5">
        <v>9</v>
      </c>
      <c r="F92" s="5">
        <v>4.0000000000000009</v>
      </c>
    </row>
    <row r="93" spans="1:7">
      <c r="A93" s="5">
        <v>2</v>
      </c>
      <c r="B93" s="5">
        <v>25</v>
      </c>
      <c r="C93" s="8">
        <v>38206</v>
      </c>
      <c r="D93" s="5" t="s">
        <v>380</v>
      </c>
      <c r="E93" s="5">
        <v>1</v>
      </c>
      <c r="F93" s="5">
        <v>3.8299999999999996</v>
      </c>
    </row>
    <row r="94" spans="1:7">
      <c r="A94" s="5">
        <v>2</v>
      </c>
      <c r="B94" s="5">
        <v>25</v>
      </c>
      <c r="C94" s="8">
        <v>38206</v>
      </c>
      <c r="D94" s="5" t="s">
        <v>380</v>
      </c>
      <c r="E94" s="5">
        <v>2</v>
      </c>
      <c r="F94" s="5">
        <v>3.9499999999999993</v>
      </c>
    </row>
    <row r="95" spans="1:7">
      <c r="A95" s="5">
        <v>2</v>
      </c>
      <c r="B95" s="5">
        <v>25</v>
      </c>
      <c r="C95" s="8">
        <v>38206</v>
      </c>
      <c r="D95" s="5" t="s">
        <v>380</v>
      </c>
      <c r="E95" s="5">
        <v>3</v>
      </c>
      <c r="F95" s="5">
        <v>4.7499999999999991</v>
      </c>
    </row>
    <row r="96" spans="1:7">
      <c r="A96" s="5">
        <v>2</v>
      </c>
      <c r="B96" s="5">
        <v>25</v>
      </c>
      <c r="C96" s="8">
        <v>38206</v>
      </c>
      <c r="D96" s="5" t="s">
        <v>380</v>
      </c>
      <c r="E96" s="5">
        <v>4</v>
      </c>
      <c r="F96" s="5">
        <v>4.01</v>
      </c>
    </row>
    <row r="97" spans="1:6">
      <c r="A97" s="5">
        <v>2</v>
      </c>
      <c r="B97" s="5">
        <v>25</v>
      </c>
      <c r="C97" s="8">
        <v>38206</v>
      </c>
      <c r="D97" s="5" t="s">
        <v>380</v>
      </c>
      <c r="E97" s="5">
        <v>5</v>
      </c>
      <c r="F97" s="5">
        <v>4.2200000000000006</v>
      </c>
    </row>
    <row r="98" spans="1:6">
      <c r="A98" s="5">
        <v>2</v>
      </c>
      <c r="B98" s="5">
        <v>25</v>
      </c>
      <c r="C98" s="8">
        <v>38206</v>
      </c>
      <c r="D98" s="5" t="s">
        <v>380</v>
      </c>
      <c r="E98" s="5">
        <v>6</v>
      </c>
      <c r="F98" s="5">
        <v>4.0699999999999994</v>
      </c>
    </row>
    <row r="99" spans="1:6">
      <c r="A99" s="5">
        <v>2</v>
      </c>
      <c r="B99" s="5">
        <v>25</v>
      </c>
      <c r="C99" s="8">
        <v>38206</v>
      </c>
      <c r="D99" s="5" t="s">
        <v>380</v>
      </c>
      <c r="E99" s="5">
        <v>7</v>
      </c>
      <c r="F99" s="5">
        <v>4.34</v>
      </c>
    </row>
    <row r="100" spans="1:6">
      <c r="A100" s="5">
        <v>2</v>
      </c>
      <c r="B100" s="5">
        <v>25</v>
      </c>
      <c r="C100" s="8">
        <v>38206</v>
      </c>
      <c r="D100" s="5" t="s">
        <v>380</v>
      </c>
      <c r="E100" s="5">
        <v>8</v>
      </c>
      <c r="F100" s="5">
        <v>3.7300000000000004</v>
      </c>
    </row>
    <row r="101" spans="1:6">
      <c r="A101" s="5">
        <v>2</v>
      </c>
      <c r="B101" s="5">
        <v>25</v>
      </c>
      <c r="C101" s="8">
        <v>38206</v>
      </c>
      <c r="D101" s="5" t="s">
        <v>380</v>
      </c>
      <c r="E101" s="5">
        <v>9</v>
      </c>
      <c r="F101" s="5">
        <v>3.9200000000000004</v>
      </c>
    </row>
    <row r="102" spans="1:6">
      <c r="A102" s="5">
        <v>2</v>
      </c>
      <c r="B102" s="5">
        <v>25</v>
      </c>
      <c r="C102" s="8">
        <v>38206</v>
      </c>
      <c r="D102" s="5" t="s">
        <v>381</v>
      </c>
      <c r="E102" s="5">
        <v>1</v>
      </c>
      <c r="F102" s="5">
        <v>4.9300000000000006</v>
      </c>
    </row>
    <row r="103" spans="1:6">
      <c r="A103" s="5">
        <v>2</v>
      </c>
      <c r="B103" s="5">
        <v>25</v>
      </c>
      <c r="C103" s="8">
        <v>38206</v>
      </c>
      <c r="D103" s="5" t="s">
        <v>381</v>
      </c>
      <c r="E103" s="5">
        <v>2</v>
      </c>
      <c r="F103" s="5">
        <v>3.7600000000000002</v>
      </c>
    </row>
    <row r="104" spans="1:6">
      <c r="A104" s="5">
        <v>2</v>
      </c>
      <c r="B104" s="5">
        <v>25</v>
      </c>
      <c r="C104" s="8">
        <v>38206</v>
      </c>
      <c r="D104" s="5" t="s">
        <v>381</v>
      </c>
      <c r="E104" s="5">
        <v>3</v>
      </c>
      <c r="F104" s="5">
        <v>3.6700000000000004</v>
      </c>
    </row>
    <row r="105" spans="1:6">
      <c r="A105" s="5">
        <v>2</v>
      </c>
      <c r="B105" s="5">
        <v>25</v>
      </c>
      <c r="C105" s="8">
        <v>38206</v>
      </c>
      <c r="D105" s="5" t="s">
        <v>381</v>
      </c>
      <c r="E105" s="5">
        <v>4</v>
      </c>
      <c r="F105" s="5">
        <v>5.42</v>
      </c>
    </row>
    <row r="106" spans="1:6">
      <c r="A106" s="5">
        <v>2</v>
      </c>
      <c r="B106" s="5">
        <v>25</v>
      </c>
      <c r="C106" s="8">
        <v>38206</v>
      </c>
      <c r="D106" s="5" t="s">
        <v>381</v>
      </c>
      <c r="E106" s="5">
        <v>5</v>
      </c>
      <c r="F106" s="5">
        <v>4.41</v>
      </c>
    </row>
    <row r="107" spans="1:6">
      <c r="A107" s="5">
        <v>2</v>
      </c>
      <c r="B107" s="5">
        <v>25</v>
      </c>
      <c r="C107" s="8">
        <v>38206</v>
      </c>
      <c r="D107" s="5" t="s">
        <v>381</v>
      </c>
      <c r="E107" s="5">
        <v>6</v>
      </c>
      <c r="F107" s="5">
        <v>4.1399999999999997</v>
      </c>
    </row>
    <row r="108" spans="1:6">
      <c r="A108" s="5">
        <v>2</v>
      </c>
      <c r="B108" s="5">
        <v>25</v>
      </c>
      <c r="C108" s="8">
        <v>38206</v>
      </c>
      <c r="D108" s="5" t="s">
        <v>381</v>
      </c>
      <c r="E108" s="5">
        <v>7</v>
      </c>
      <c r="F108" s="5">
        <v>4.3499999999999996</v>
      </c>
    </row>
    <row r="109" spans="1:6">
      <c r="A109" s="5">
        <v>2</v>
      </c>
      <c r="B109" s="5">
        <v>25</v>
      </c>
      <c r="C109" s="8">
        <v>38206</v>
      </c>
      <c r="D109" s="5" t="s">
        <v>381</v>
      </c>
      <c r="E109" s="5">
        <v>8</v>
      </c>
      <c r="F109" s="5">
        <v>4.5699999999999994</v>
      </c>
    </row>
    <row r="110" spans="1:6">
      <c r="A110" s="5">
        <v>2</v>
      </c>
      <c r="B110" s="5">
        <v>25</v>
      </c>
      <c r="C110" s="8">
        <v>38206</v>
      </c>
      <c r="D110" s="5" t="s">
        <v>381</v>
      </c>
      <c r="E110" s="5">
        <v>9</v>
      </c>
      <c r="F110" s="5">
        <v>4.24</v>
      </c>
    </row>
    <row r="111" spans="1:6">
      <c r="A111" s="5">
        <v>2</v>
      </c>
      <c r="B111" s="5">
        <v>25</v>
      </c>
      <c r="C111" s="8">
        <v>38206</v>
      </c>
      <c r="D111" s="5" t="s">
        <v>384</v>
      </c>
      <c r="E111" s="5">
        <v>1</v>
      </c>
      <c r="F111" s="5">
        <v>3.47</v>
      </c>
    </row>
    <row r="112" spans="1:6">
      <c r="A112" s="5">
        <v>2</v>
      </c>
      <c r="B112" s="5">
        <v>25</v>
      </c>
      <c r="C112" s="8">
        <v>38206</v>
      </c>
      <c r="D112" s="5" t="s">
        <v>384</v>
      </c>
      <c r="E112" s="5">
        <v>2</v>
      </c>
      <c r="F112" s="5">
        <v>4</v>
      </c>
    </row>
    <row r="113" spans="1:6">
      <c r="A113" s="5">
        <v>2</v>
      </c>
      <c r="B113" s="5">
        <v>25</v>
      </c>
      <c r="C113" s="8">
        <v>38206</v>
      </c>
      <c r="D113" s="5" t="s">
        <v>384</v>
      </c>
      <c r="E113" s="5">
        <v>3</v>
      </c>
      <c r="F113" s="5">
        <v>3.55</v>
      </c>
    </row>
    <row r="114" spans="1:6">
      <c r="A114" s="5">
        <v>2</v>
      </c>
      <c r="B114" s="5">
        <v>25</v>
      </c>
      <c r="C114" s="8">
        <v>38206</v>
      </c>
      <c r="D114" s="5" t="s">
        <v>384</v>
      </c>
      <c r="E114" s="5">
        <v>4</v>
      </c>
      <c r="F114" s="5">
        <v>4.4000000000000004</v>
      </c>
    </row>
    <row r="115" spans="1:6">
      <c r="A115" s="5">
        <v>2</v>
      </c>
      <c r="B115" s="5">
        <v>25</v>
      </c>
      <c r="C115" s="8">
        <v>38206</v>
      </c>
      <c r="D115" s="5" t="s">
        <v>384</v>
      </c>
      <c r="E115" s="5">
        <v>5</v>
      </c>
      <c r="F115" s="5">
        <v>4.05</v>
      </c>
    </row>
    <row r="116" spans="1:6">
      <c r="A116" s="5">
        <v>2</v>
      </c>
      <c r="B116" s="5">
        <v>25</v>
      </c>
      <c r="C116" s="8">
        <v>38206</v>
      </c>
      <c r="D116" s="5" t="s">
        <v>384</v>
      </c>
      <c r="E116" s="5">
        <v>6</v>
      </c>
      <c r="F116" s="5">
        <v>4.32</v>
      </c>
    </row>
    <row r="117" spans="1:6">
      <c r="A117" s="5">
        <v>2</v>
      </c>
      <c r="B117" s="5">
        <v>25</v>
      </c>
      <c r="C117" s="8">
        <v>38206</v>
      </c>
      <c r="D117" s="5" t="s">
        <v>384</v>
      </c>
      <c r="E117" s="5">
        <v>7</v>
      </c>
      <c r="F117" s="5">
        <v>4.2399999999999993</v>
      </c>
    </row>
    <row r="118" spans="1:6">
      <c r="A118" s="5">
        <v>2</v>
      </c>
      <c r="B118" s="5">
        <v>25</v>
      </c>
      <c r="C118" s="8">
        <v>38206</v>
      </c>
      <c r="D118" s="5" t="s">
        <v>384</v>
      </c>
      <c r="E118" s="5">
        <v>8</v>
      </c>
      <c r="F118" s="5">
        <v>5.0999999999999996</v>
      </c>
    </row>
    <row r="119" spans="1:6">
      <c r="A119" s="5">
        <v>2</v>
      </c>
      <c r="B119" s="5">
        <v>25</v>
      </c>
      <c r="C119" s="8">
        <v>38206</v>
      </c>
      <c r="D119" s="5" t="s">
        <v>384</v>
      </c>
      <c r="E119" s="5">
        <v>9</v>
      </c>
      <c r="F119" s="5">
        <v>3.94</v>
      </c>
    </row>
    <row r="120" spans="1:6">
      <c r="A120" s="5">
        <v>2</v>
      </c>
      <c r="B120" s="5">
        <v>25</v>
      </c>
      <c r="C120" s="8">
        <v>38206</v>
      </c>
      <c r="D120" s="5" t="s">
        <v>385</v>
      </c>
      <c r="E120" s="5">
        <v>1</v>
      </c>
      <c r="F120" s="5">
        <v>8.06</v>
      </c>
    </row>
    <row r="121" spans="1:6">
      <c r="A121" s="5">
        <v>2</v>
      </c>
      <c r="B121" s="5">
        <v>25</v>
      </c>
      <c r="C121" s="8">
        <v>38206</v>
      </c>
      <c r="D121" s="5" t="s">
        <v>385</v>
      </c>
      <c r="E121" s="5">
        <v>2</v>
      </c>
      <c r="F121" s="5">
        <v>4.5200000000000005</v>
      </c>
    </row>
    <row r="122" spans="1:6">
      <c r="A122" s="5">
        <v>2</v>
      </c>
      <c r="B122" s="5">
        <v>25</v>
      </c>
      <c r="C122" s="8">
        <v>38206</v>
      </c>
      <c r="D122" s="5" t="s">
        <v>385</v>
      </c>
      <c r="E122" s="5">
        <v>3</v>
      </c>
      <c r="F122" s="5">
        <v>3.78</v>
      </c>
    </row>
    <row r="123" spans="1:6">
      <c r="A123" s="5">
        <v>2</v>
      </c>
      <c r="B123" s="5">
        <v>25</v>
      </c>
      <c r="C123" s="8">
        <v>38206</v>
      </c>
      <c r="D123" s="5" t="s">
        <v>385</v>
      </c>
      <c r="E123" s="5">
        <v>4</v>
      </c>
      <c r="F123" s="5">
        <v>7.0699999999999985</v>
      </c>
    </row>
    <row r="124" spans="1:6">
      <c r="A124" s="5">
        <v>2</v>
      </c>
      <c r="B124" s="5">
        <v>25</v>
      </c>
      <c r="C124" s="8">
        <v>38206</v>
      </c>
      <c r="D124" s="5" t="s">
        <v>385</v>
      </c>
      <c r="E124" s="5">
        <v>5</v>
      </c>
      <c r="F124" s="5">
        <v>6.669999999999999</v>
      </c>
    </row>
    <row r="125" spans="1:6">
      <c r="A125" s="5">
        <v>2</v>
      </c>
      <c r="B125" s="5">
        <v>25</v>
      </c>
      <c r="C125" s="8">
        <v>38206</v>
      </c>
      <c r="D125" s="5" t="s">
        <v>385</v>
      </c>
      <c r="E125" s="5">
        <v>6</v>
      </c>
      <c r="F125" s="5">
        <v>8.4300000000000015</v>
      </c>
    </row>
    <row r="126" spans="1:6">
      <c r="A126" s="5">
        <v>2</v>
      </c>
      <c r="B126" s="5">
        <v>25</v>
      </c>
      <c r="C126" s="8">
        <v>38206</v>
      </c>
      <c r="D126" s="5" t="s">
        <v>385</v>
      </c>
      <c r="E126" s="5">
        <v>7</v>
      </c>
      <c r="F126" s="5">
        <v>5.85</v>
      </c>
    </row>
    <row r="127" spans="1:6">
      <c r="A127" s="5">
        <v>2</v>
      </c>
      <c r="B127" s="5">
        <v>25</v>
      </c>
      <c r="C127" s="8">
        <v>38206</v>
      </c>
      <c r="D127" s="5" t="s">
        <v>385</v>
      </c>
      <c r="E127" s="5">
        <v>8</v>
      </c>
      <c r="F127" s="5">
        <v>7.18</v>
      </c>
    </row>
    <row r="128" spans="1:6">
      <c r="A128" s="5">
        <v>2</v>
      </c>
      <c r="B128" s="5">
        <v>25</v>
      </c>
      <c r="C128" s="8">
        <v>38206</v>
      </c>
      <c r="D128" s="5" t="s">
        <v>385</v>
      </c>
      <c r="E128" s="5">
        <v>9</v>
      </c>
      <c r="F128" s="5">
        <v>6.13</v>
      </c>
    </row>
    <row r="129" spans="1:7">
      <c r="A129" s="5">
        <v>2</v>
      </c>
      <c r="B129" s="5">
        <v>25</v>
      </c>
      <c r="C129" s="8">
        <v>38206</v>
      </c>
      <c r="D129" s="5" t="s">
        <v>382</v>
      </c>
      <c r="E129" s="5">
        <v>1</v>
      </c>
      <c r="F129" s="5">
        <v>5.8199999999999994</v>
      </c>
    </row>
    <row r="130" spans="1:7">
      <c r="A130" s="5">
        <v>2</v>
      </c>
      <c r="B130" s="5">
        <v>25</v>
      </c>
      <c r="C130" s="8">
        <v>38206</v>
      </c>
      <c r="D130" s="5" t="s">
        <v>313</v>
      </c>
      <c r="E130" s="5">
        <v>2</v>
      </c>
      <c r="F130" s="5">
        <v>4.6800000000000006</v>
      </c>
    </row>
    <row r="131" spans="1:7">
      <c r="A131" s="5">
        <v>2</v>
      </c>
      <c r="B131" s="5">
        <v>25</v>
      </c>
      <c r="C131" s="8">
        <v>38206</v>
      </c>
      <c r="D131" s="5" t="s">
        <v>382</v>
      </c>
      <c r="E131" s="5">
        <v>3</v>
      </c>
      <c r="F131" s="5">
        <v>6.8599999999999994</v>
      </c>
    </row>
    <row r="132" spans="1:7">
      <c r="A132" s="5">
        <v>2</v>
      </c>
      <c r="B132" s="5">
        <v>25</v>
      </c>
      <c r="C132" s="8">
        <v>38206</v>
      </c>
      <c r="D132" s="5" t="s">
        <v>382</v>
      </c>
      <c r="E132" s="5">
        <v>4</v>
      </c>
      <c r="F132" s="5">
        <v>5.1100000000000003</v>
      </c>
    </row>
    <row r="133" spans="1:7">
      <c r="A133" s="6">
        <v>2</v>
      </c>
      <c r="B133" s="6">
        <v>25</v>
      </c>
      <c r="C133" s="13">
        <v>38206</v>
      </c>
      <c r="D133" s="6" t="s">
        <v>507</v>
      </c>
      <c r="E133" s="6">
        <v>5</v>
      </c>
      <c r="F133" s="6"/>
      <c r="G133" s="6" t="s">
        <v>163</v>
      </c>
    </row>
    <row r="134" spans="1:7">
      <c r="A134" s="5">
        <v>2</v>
      </c>
      <c r="B134" s="5">
        <v>25</v>
      </c>
      <c r="C134" s="8">
        <v>38206</v>
      </c>
      <c r="D134" s="5" t="s">
        <v>382</v>
      </c>
      <c r="E134" s="5">
        <v>6</v>
      </c>
      <c r="F134" s="5">
        <v>7.44</v>
      </c>
    </row>
    <row r="135" spans="1:7">
      <c r="A135" s="5">
        <v>2</v>
      </c>
      <c r="B135" s="5">
        <v>25</v>
      </c>
      <c r="C135" s="8">
        <v>38206</v>
      </c>
      <c r="D135" s="5" t="s">
        <v>382</v>
      </c>
      <c r="E135" s="5">
        <v>7</v>
      </c>
      <c r="F135" s="5">
        <v>7.4599999999999991</v>
      </c>
    </row>
    <row r="136" spans="1:7">
      <c r="A136" s="5">
        <v>2</v>
      </c>
      <c r="B136" s="5">
        <v>25</v>
      </c>
      <c r="C136" s="8">
        <v>38206</v>
      </c>
      <c r="D136" s="5" t="s">
        <v>383</v>
      </c>
      <c r="E136" s="5">
        <v>8</v>
      </c>
      <c r="F136" s="5">
        <v>8.33</v>
      </c>
    </row>
    <row r="137" spans="1:7">
      <c r="A137" s="5">
        <v>2</v>
      </c>
      <c r="B137" s="5">
        <v>25</v>
      </c>
      <c r="C137" s="8">
        <v>38206</v>
      </c>
      <c r="D137" s="5" t="s">
        <v>383</v>
      </c>
      <c r="E137" s="5">
        <v>9</v>
      </c>
      <c r="F137" s="5">
        <v>7.1899999999999995</v>
      </c>
    </row>
    <row r="141" spans="1:7">
      <c r="A141" s="5" t="s">
        <v>162</v>
      </c>
    </row>
    <row r="142" spans="1:7">
      <c r="A142" s="6">
        <v>2</v>
      </c>
      <c r="B142" s="6">
        <v>3</v>
      </c>
      <c r="C142" s="13">
        <v>38184</v>
      </c>
      <c r="D142" s="6" t="s">
        <v>275</v>
      </c>
      <c r="E142" s="6">
        <v>5</v>
      </c>
      <c r="F142" s="6">
        <v>1.29</v>
      </c>
    </row>
    <row r="143" spans="1:7">
      <c r="A143" s="6">
        <v>2</v>
      </c>
      <c r="B143" s="6">
        <v>10</v>
      </c>
      <c r="C143" s="13">
        <v>38191</v>
      </c>
      <c r="D143" s="6" t="s">
        <v>507</v>
      </c>
      <c r="E143" s="6">
        <v>5</v>
      </c>
      <c r="F143" s="6">
        <v>2.7199999999999998</v>
      </c>
    </row>
    <row r="144" spans="1:7">
      <c r="A144" s="6">
        <v>2</v>
      </c>
      <c r="B144" s="6">
        <v>25</v>
      </c>
      <c r="C144" s="13">
        <v>38206</v>
      </c>
      <c r="D144" s="6" t="s">
        <v>507</v>
      </c>
      <c r="E144" s="6">
        <v>5</v>
      </c>
      <c r="F144" s="6">
        <v>3.8400000000000007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AMF</vt:lpstr>
      <vt:lpstr>AMF graphs</vt:lpstr>
      <vt:lpstr>Biomass</vt:lpstr>
      <vt:lpstr>Biomass graphs</vt:lpstr>
      <vt:lpstr>Soil N</vt:lpstr>
      <vt:lpstr>Soil N graphs</vt:lpstr>
      <vt:lpstr>Plant N&amp;P</vt:lpstr>
      <vt:lpstr>Plant N&amp;P graphs</vt:lpstr>
      <vt:lpstr>Height</vt:lpstr>
      <vt:lpstr>Height graphs</vt:lpstr>
      <vt:lpstr>Morph1</vt:lpstr>
      <vt:lpstr>Morph2</vt:lpstr>
      <vt:lpstr>Morph graphs</vt:lpstr>
      <vt:lpstr>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cp:lastPrinted>2011-10-15T04:23:08Z</cp:lastPrinted>
  <dcterms:created xsi:type="dcterms:W3CDTF">2011-10-14T19:29:48Z</dcterms:created>
  <dcterms:modified xsi:type="dcterms:W3CDTF">2013-08-21T15:32:51Z</dcterms:modified>
</cp:coreProperties>
</file>