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date1904="1" showInkAnnotation="0" hidePivotFieldList="1" autoCompressPictures="0"/>
  <bookViews>
    <workbookView xWindow="10720" yWindow="0" windowWidth="20940" windowHeight="15560" tabRatio="701" activeTab="5"/>
  </bookViews>
  <sheets>
    <sheet name="ME1_amf" sheetId="1" r:id="rId1"/>
    <sheet name="ME1_biom" sheetId="3" r:id="rId2"/>
    <sheet name="ME1_NP" sheetId="4" r:id="rId3"/>
    <sheet name="ME2_amf" sheetId="6" r:id="rId4"/>
    <sheet name="Sheet1" sheetId="11" state="hidden" r:id="rId5"/>
    <sheet name="ME2_biom" sheetId="7" r:id="rId6"/>
    <sheet name="ME2_NP" sheetId="8" r:id="rId7"/>
    <sheet name="ME2_soilN" sheetId="9" r:id="rId8"/>
    <sheet name="ME2_morph1" sheetId="10" r:id="rId9"/>
  </sheets>
  <calcPr calcId="140001" concurrentCalc="0"/>
  <pivotCaches>
    <pivotCache cacheId="0" r:id="rId10"/>
    <pivotCache cacheId="1" r:id="rId11"/>
    <pivotCache cacheId="2" r:id="rId12"/>
    <pivotCache cacheId="3" r:id="rId13"/>
    <pivotCache cacheId="4" r:id="rId14"/>
    <pivotCache cacheId="5" r:id="rId15"/>
    <pivotCache cacheId="6" r:id="rId16"/>
    <pivotCache cacheId="7" r:id="rId1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8" i="7" l="1"/>
  <c r="U22" i="7"/>
  <c r="T22" i="7"/>
  <c r="V22" i="7"/>
  <c r="S22" i="7"/>
  <c r="R22" i="7"/>
  <c r="U21" i="7"/>
  <c r="T21" i="7"/>
  <c r="V21" i="7"/>
  <c r="S21" i="7"/>
  <c r="R21" i="7"/>
  <c r="U20" i="7"/>
  <c r="T20" i="7"/>
  <c r="V20" i="7"/>
  <c r="S20" i="7"/>
  <c r="R20" i="7"/>
  <c r="U19" i="7"/>
  <c r="T19" i="7"/>
  <c r="V19" i="7"/>
  <c r="S19" i="7"/>
  <c r="R19" i="7"/>
  <c r="U18" i="7"/>
  <c r="T18" i="7"/>
  <c r="V18" i="7"/>
  <c r="R18" i="7"/>
  <c r="S5" i="7"/>
  <c r="T5" i="7"/>
  <c r="U5" i="7"/>
  <c r="V5" i="7"/>
  <c r="S6" i="7"/>
  <c r="R12" i="1"/>
  <c r="Q12" i="1"/>
  <c r="S12" i="1"/>
  <c r="P12" i="1"/>
  <c r="R11" i="1"/>
  <c r="Q11" i="1"/>
  <c r="S11" i="1"/>
  <c r="P11" i="1"/>
  <c r="P5" i="1"/>
  <c r="Q5" i="1"/>
  <c r="R5" i="1"/>
  <c r="S5" i="1"/>
  <c r="P6" i="1"/>
  <c r="Q6" i="1"/>
  <c r="R6" i="1"/>
  <c r="S6" i="1"/>
  <c r="R4" i="1"/>
  <c r="Q4" i="1"/>
  <c r="S4" i="1"/>
  <c r="P4" i="1"/>
  <c r="Q5" i="3"/>
  <c r="R5" i="3"/>
  <c r="S5" i="3"/>
  <c r="R7" i="3"/>
  <c r="Q7" i="3"/>
  <c r="S7" i="3"/>
  <c r="P7" i="3"/>
  <c r="R6" i="3"/>
  <c r="Q6" i="3"/>
  <c r="S6" i="3"/>
  <c r="P6" i="3"/>
  <c r="P5" i="3"/>
  <c r="T7" i="4"/>
  <c r="U7" i="4"/>
  <c r="V7" i="4"/>
  <c r="W7" i="4"/>
  <c r="T5" i="4"/>
  <c r="V6" i="4"/>
  <c r="U6" i="4"/>
  <c r="W6" i="4"/>
  <c r="T6" i="4"/>
  <c r="V5" i="4"/>
  <c r="U5" i="4"/>
  <c r="W5" i="4"/>
  <c r="F37" i="4"/>
  <c r="F33" i="4"/>
  <c r="F31" i="4"/>
  <c r="F29" i="4"/>
  <c r="F27" i="4"/>
  <c r="F26" i="4"/>
  <c r="F25" i="4"/>
  <c r="F24" i="4"/>
  <c r="F19" i="4"/>
  <c r="F17" i="4"/>
  <c r="F16" i="4"/>
  <c r="F15" i="4"/>
  <c r="F13" i="4"/>
  <c r="F11" i="4"/>
  <c r="F10" i="4"/>
  <c r="F8" i="4"/>
  <c r="F7" i="4"/>
  <c r="F6" i="4"/>
  <c r="F5" i="4"/>
  <c r="F4" i="4"/>
  <c r="F3" i="4"/>
  <c r="F2" i="4"/>
  <c r="R16" i="6"/>
  <c r="Q16" i="6"/>
  <c r="S16" i="6"/>
  <c r="P16" i="6"/>
  <c r="R15" i="6"/>
  <c r="Q15" i="6"/>
  <c r="S15" i="6"/>
  <c r="P15" i="6"/>
  <c r="P7" i="6"/>
  <c r="Q7" i="6"/>
  <c r="R7" i="6"/>
  <c r="S7" i="6"/>
  <c r="P8" i="6"/>
  <c r="Q8" i="6"/>
  <c r="R8" i="6"/>
  <c r="S8" i="6"/>
  <c r="R6" i="6"/>
  <c r="Q6" i="6"/>
  <c r="S6" i="6"/>
  <c r="P6" i="6"/>
  <c r="R5" i="6"/>
  <c r="Q5" i="6"/>
  <c r="S5" i="6"/>
  <c r="P5" i="6"/>
  <c r="R4" i="6"/>
  <c r="Q4" i="6"/>
  <c r="S4" i="6"/>
  <c r="P4" i="6"/>
  <c r="S9" i="7"/>
  <c r="T9" i="7"/>
  <c r="U9" i="7"/>
  <c r="V9" i="7"/>
  <c r="R6" i="7"/>
  <c r="R7" i="7"/>
  <c r="R8" i="7"/>
  <c r="R9" i="7"/>
  <c r="R5" i="7"/>
  <c r="U8" i="7"/>
  <c r="T8" i="7"/>
  <c r="V8" i="7"/>
  <c r="S8" i="7"/>
  <c r="U7" i="7"/>
  <c r="T7" i="7"/>
  <c r="V7" i="7"/>
  <c r="S7" i="7"/>
  <c r="U6" i="7"/>
  <c r="T6" i="7"/>
  <c r="V6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G3" i="7"/>
  <c r="F3" i="7"/>
  <c r="G2" i="7"/>
  <c r="F2" i="7"/>
  <c r="P5" i="10"/>
  <c r="Q5" i="10"/>
  <c r="R5" i="10"/>
  <c r="S5" i="10"/>
  <c r="P6" i="10"/>
  <c r="Q6" i="10"/>
  <c r="R6" i="10"/>
  <c r="S6" i="10"/>
  <c r="P7" i="10"/>
  <c r="Q7" i="10"/>
  <c r="R7" i="10"/>
  <c r="S7" i="10"/>
  <c r="P8" i="10"/>
  <c r="Q8" i="10"/>
  <c r="R8" i="10"/>
  <c r="S8" i="10"/>
  <c r="R4" i="10"/>
  <c r="Q4" i="10"/>
  <c r="S4" i="10"/>
  <c r="P4" i="10"/>
  <c r="W11" i="8"/>
  <c r="X11" i="8"/>
  <c r="Y11" i="8"/>
  <c r="Z11" i="8"/>
  <c r="AA11" i="8"/>
  <c r="W12" i="8"/>
  <c r="X12" i="8"/>
  <c r="Y12" i="8"/>
  <c r="Z12" i="8"/>
  <c r="AA12" i="8"/>
  <c r="W13" i="8"/>
  <c r="X13" i="8"/>
  <c r="Y13" i="8"/>
  <c r="Z13" i="8"/>
  <c r="AA13" i="8"/>
  <c r="W14" i="8"/>
  <c r="X14" i="8"/>
  <c r="Y14" i="8"/>
  <c r="Z14" i="8"/>
  <c r="AA14" i="8"/>
  <c r="W15" i="8"/>
  <c r="X15" i="8"/>
  <c r="Y15" i="8"/>
  <c r="Z15" i="8"/>
  <c r="AA15" i="8"/>
  <c r="W16" i="8"/>
  <c r="X16" i="8"/>
  <c r="Y16" i="8"/>
  <c r="Z16" i="8"/>
  <c r="AA16" i="8"/>
  <c r="W17" i="8"/>
  <c r="X17" i="8"/>
  <c r="Y17" i="8"/>
  <c r="Z17" i="8"/>
  <c r="AA17" i="8"/>
  <c r="W18" i="8"/>
  <c r="X18" i="8"/>
  <c r="Y18" i="8"/>
  <c r="Z18" i="8"/>
  <c r="AA18" i="8"/>
  <c r="W19" i="8"/>
  <c r="X19" i="8"/>
  <c r="Y19" i="8"/>
  <c r="Z19" i="8"/>
  <c r="AA19" i="8"/>
  <c r="W20" i="8"/>
  <c r="X20" i="8"/>
  <c r="Y20" i="8"/>
  <c r="Z20" i="8"/>
  <c r="AA20" i="8"/>
  <c r="W21" i="8"/>
  <c r="X21" i="8"/>
  <c r="Y21" i="8"/>
  <c r="Z21" i="8"/>
  <c r="AA21" i="8"/>
  <c r="W22" i="8"/>
  <c r="X22" i="8"/>
  <c r="Y22" i="8"/>
  <c r="Z22" i="8"/>
  <c r="AA22" i="8"/>
  <c r="W23" i="8"/>
  <c r="X23" i="8"/>
  <c r="Y23" i="8"/>
  <c r="Z23" i="8"/>
  <c r="AA23" i="8"/>
  <c r="W24" i="8"/>
  <c r="X24" i="8"/>
  <c r="Y24" i="8"/>
  <c r="Z24" i="8"/>
  <c r="AA24" i="8"/>
  <c r="W9" i="8"/>
  <c r="X5" i="8"/>
  <c r="W5" i="8"/>
  <c r="Y5" i="8"/>
  <c r="Z5" i="8"/>
  <c r="AA5" i="8"/>
  <c r="W6" i="8"/>
  <c r="X6" i="8"/>
  <c r="Y6" i="8"/>
  <c r="Z6" i="8"/>
  <c r="AA6" i="8"/>
  <c r="W7" i="8"/>
  <c r="X7" i="8"/>
  <c r="Y7" i="8"/>
  <c r="Z7" i="8"/>
  <c r="AA7" i="8"/>
  <c r="W8" i="8"/>
  <c r="X8" i="8"/>
  <c r="Y8" i="8"/>
  <c r="Z8" i="8"/>
  <c r="AA8" i="8"/>
  <c r="X9" i="8"/>
  <c r="Y9" i="8"/>
  <c r="Z9" i="8"/>
  <c r="AA9" i="8"/>
  <c r="W10" i="8"/>
  <c r="X10" i="8"/>
  <c r="Y10" i="8"/>
  <c r="Z10" i="8"/>
  <c r="AA10" i="8"/>
  <c r="P5" i="9"/>
  <c r="Q5" i="9"/>
  <c r="R5" i="9"/>
  <c r="S5" i="9"/>
  <c r="R4" i="9"/>
  <c r="Q4" i="9"/>
  <c r="S4" i="9"/>
  <c r="P4" i="9"/>
</calcChain>
</file>

<file path=xl/sharedStrings.xml><?xml version="1.0" encoding="utf-8"?>
<sst xmlns="http://schemas.openxmlformats.org/spreadsheetml/2006/main" count="873" uniqueCount="153">
  <si>
    <t>OA</t>
    <phoneticPr fontId="2" type="noConversion"/>
  </si>
  <si>
    <t>SA</t>
    <phoneticPr fontId="2" type="noConversion"/>
  </si>
  <si>
    <t>mean</t>
    <phoneticPr fontId="2" type="noConversion"/>
  </si>
  <si>
    <t>n</t>
    <phoneticPr fontId="2" type="noConversion"/>
  </si>
  <si>
    <t>stdev</t>
    <phoneticPr fontId="2" type="noConversion"/>
  </si>
  <si>
    <t>se</t>
    <phoneticPr fontId="2" type="noConversion"/>
  </si>
  <si>
    <t>exp</t>
    <phoneticPr fontId="2" type="noConversion"/>
  </si>
  <si>
    <t>days</t>
    <phoneticPr fontId="2" type="noConversion"/>
  </si>
  <si>
    <t>soiltrt</t>
    <phoneticPr fontId="2" type="noConversion"/>
  </si>
  <si>
    <t>dshoot</t>
    <phoneticPr fontId="2" type="noConversion"/>
  </si>
  <si>
    <t>trt</t>
    <phoneticPr fontId="2" type="noConversion"/>
  </si>
  <si>
    <t>O</t>
    <phoneticPr fontId="2" type="noConversion"/>
  </si>
  <si>
    <t>OA</t>
    <phoneticPr fontId="2" type="noConversion"/>
  </si>
  <si>
    <t>ON</t>
    <phoneticPr fontId="2" type="noConversion"/>
  </si>
  <si>
    <t>S</t>
    <phoneticPr fontId="2" type="noConversion"/>
  </si>
  <si>
    <t>SA</t>
    <phoneticPr fontId="2" type="noConversion"/>
  </si>
  <si>
    <t>exp</t>
    <phoneticPr fontId="2" type="noConversion"/>
  </si>
  <si>
    <t>days</t>
    <phoneticPr fontId="2" type="noConversion"/>
  </si>
  <si>
    <t>soiltrt</t>
    <phoneticPr fontId="2" type="noConversion"/>
  </si>
  <si>
    <t>O</t>
    <phoneticPr fontId="2" type="noConversion"/>
  </si>
  <si>
    <t>SA</t>
    <phoneticPr fontId="2" type="noConversion"/>
  </si>
  <si>
    <t>O</t>
    <phoneticPr fontId="2" type="noConversion"/>
  </si>
  <si>
    <t>O</t>
    <phoneticPr fontId="2" type="noConversion"/>
  </si>
  <si>
    <t>OA</t>
    <phoneticPr fontId="2" type="noConversion"/>
  </si>
  <si>
    <t>ON</t>
    <phoneticPr fontId="2" type="noConversion"/>
  </si>
  <si>
    <t>SA</t>
    <phoneticPr fontId="2" type="noConversion"/>
  </si>
  <si>
    <t>totn</t>
    <phoneticPr fontId="2" type="noConversion"/>
  </si>
  <si>
    <t>Average of totn</t>
  </si>
  <si>
    <t>Count of totn</t>
  </si>
  <si>
    <t>StdDev of totn</t>
  </si>
  <si>
    <t>day</t>
    <phoneticPr fontId="2" type="noConversion"/>
  </si>
  <si>
    <t>count</t>
    <phoneticPr fontId="2" type="noConversion"/>
  </si>
  <si>
    <t>exp</t>
    <phoneticPr fontId="2" type="noConversion"/>
  </si>
  <si>
    <t>stol%</t>
    <phoneticPr fontId="2" type="noConversion"/>
  </si>
  <si>
    <t>O</t>
    <phoneticPr fontId="2" type="noConversion"/>
  </si>
  <si>
    <t>S</t>
    <phoneticPr fontId="2" type="noConversion"/>
  </si>
  <si>
    <t>Average of stol%</t>
  </si>
  <si>
    <t>Count of stol%</t>
  </si>
  <si>
    <t>StdDev of stol%</t>
  </si>
  <si>
    <t>OA</t>
    <phoneticPr fontId="2" type="noConversion"/>
  </si>
  <si>
    <t>SA</t>
    <phoneticPr fontId="2" type="noConversion"/>
  </si>
  <si>
    <t>mean</t>
    <phoneticPr fontId="2" type="noConversion"/>
  </si>
  <si>
    <t>stdev</t>
    <phoneticPr fontId="2" type="noConversion"/>
  </si>
  <si>
    <t>below</t>
    <phoneticPr fontId="2" type="noConversion"/>
  </si>
  <si>
    <t>total</t>
    <phoneticPr fontId="2" type="noConversion"/>
  </si>
  <si>
    <t>Average of total</t>
  </si>
  <si>
    <t>Count of total</t>
  </si>
  <si>
    <t>StdDev of total</t>
  </si>
  <si>
    <t>O</t>
    <phoneticPr fontId="2" type="noConversion"/>
  </si>
  <si>
    <t>R</t>
    <phoneticPr fontId="2" type="noConversion"/>
  </si>
  <si>
    <t>S</t>
    <phoneticPr fontId="2" type="noConversion"/>
  </si>
  <si>
    <t>R</t>
    <phoneticPr fontId="2" type="noConversion"/>
  </si>
  <si>
    <t>ON</t>
    <phoneticPr fontId="2" type="noConversion"/>
  </si>
  <si>
    <t>R</t>
    <phoneticPr fontId="2" type="noConversion"/>
  </si>
  <si>
    <t>R</t>
    <phoneticPr fontId="2" type="noConversion"/>
  </si>
  <si>
    <t>O</t>
    <phoneticPr fontId="2" type="noConversion"/>
  </si>
  <si>
    <t>OA</t>
    <phoneticPr fontId="2" type="noConversion"/>
  </si>
  <si>
    <t>ON</t>
    <phoneticPr fontId="2" type="noConversion"/>
  </si>
  <si>
    <t>S</t>
    <phoneticPr fontId="2" type="noConversion"/>
  </si>
  <si>
    <t>Average of ncontent</t>
  </si>
  <si>
    <t>Total Average of ncontent</t>
  </si>
  <si>
    <t>Total Average of p%</t>
  </si>
  <si>
    <t>Average of pcontent</t>
  </si>
  <si>
    <t>Total Average of pcontent</t>
  </si>
  <si>
    <t>Total Count of n%</t>
  </si>
  <si>
    <t>Total Count of p%</t>
  </si>
  <si>
    <t>Count of ncontent</t>
  </si>
  <si>
    <t>Total Count of ncontent</t>
  </si>
  <si>
    <t>Count of pcontent</t>
  </si>
  <si>
    <t>Total Count of pcontent</t>
  </si>
  <si>
    <t>Total StdDev of n%</t>
  </si>
  <si>
    <t>Total StdDev of p%</t>
  </si>
  <si>
    <t>StdDev of ncontent</t>
  </si>
  <si>
    <t>Total StdDev of ncontent</t>
  </si>
  <si>
    <t>StdDev of pcontent</t>
  </si>
  <si>
    <t>Total StdDev of pcontent</t>
  </si>
  <si>
    <t>data</t>
    <phoneticPr fontId="2" type="noConversion"/>
  </si>
  <si>
    <t>Average of dshoot</t>
  </si>
  <si>
    <t>Count of dshoot</t>
  </si>
  <si>
    <t>StdDev of dshoot</t>
  </si>
  <si>
    <t>pltpart</t>
    <phoneticPr fontId="2" type="noConversion"/>
  </si>
  <si>
    <t>n%</t>
    <phoneticPr fontId="2" type="noConversion"/>
  </si>
  <si>
    <t>p%</t>
    <phoneticPr fontId="2" type="noConversion"/>
  </si>
  <si>
    <t>ncontent</t>
    <phoneticPr fontId="2" type="noConversion"/>
  </si>
  <si>
    <t>pcontent</t>
    <phoneticPr fontId="2" type="noConversion"/>
  </si>
  <si>
    <t>R</t>
    <phoneticPr fontId="2" type="noConversion"/>
  </si>
  <si>
    <t>O</t>
    <phoneticPr fontId="2" type="noConversion"/>
  </si>
  <si>
    <t>R</t>
    <phoneticPr fontId="2" type="noConversion"/>
  </si>
  <si>
    <t>S</t>
    <phoneticPr fontId="2" type="noConversion"/>
  </si>
  <si>
    <t>S</t>
    <phoneticPr fontId="2" type="noConversion"/>
  </si>
  <si>
    <t>below</t>
  </si>
  <si>
    <t>below</t>
    <phoneticPr fontId="2" type="noConversion"/>
  </si>
  <si>
    <t>above</t>
    <phoneticPr fontId="2" type="noConversion"/>
  </si>
  <si>
    <t>Average of n%</t>
  </si>
  <si>
    <t>Count of n%</t>
  </si>
  <si>
    <t>StdDev of n%</t>
  </si>
  <si>
    <t>pltpart</t>
  </si>
  <si>
    <t>Data</t>
  </si>
  <si>
    <t>Total Average of n%</t>
  </si>
  <si>
    <t>Average of p%</t>
  </si>
  <si>
    <t>Count of p%</t>
  </si>
  <si>
    <t>StdDev of p%</t>
  </si>
  <si>
    <t>O</t>
    <phoneticPr fontId="2" type="noConversion"/>
  </si>
  <si>
    <t>ON</t>
    <phoneticPr fontId="2" type="noConversion"/>
  </si>
  <si>
    <t>S</t>
    <phoneticPr fontId="2" type="noConversion"/>
  </si>
  <si>
    <t>days</t>
    <phoneticPr fontId="2" type="noConversion"/>
  </si>
  <si>
    <t>soiltrt</t>
    <phoneticPr fontId="2" type="noConversion"/>
  </si>
  <si>
    <t>amfper</t>
    <phoneticPr fontId="2" type="noConversion"/>
  </si>
  <si>
    <t>ON</t>
  </si>
  <si>
    <t>S</t>
  </si>
  <si>
    <t>Average of amfper</t>
  </si>
  <si>
    <t>Count of amfper</t>
  </si>
  <si>
    <t>StdDev of amfper</t>
  </si>
  <si>
    <t>ON</t>
    <phoneticPr fontId="2" type="noConversion"/>
  </si>
  <si>
    <t>SA</t>
    <phoneticPr fontId="2" type="noConversion"/>
  </si>
  <si>
    <t>O</t>
    <phoneticPr fontId="2" type="noConversion"/>
  </si>
  <si>
    <t>S</t>
    <phoneticPr fontId="2" type="noConversion"/>
  </si>
  <si>
    <t>S</t>
    <phoneticPr fontId="2" type="noConversion"/>
  </si>
  <si>
    <t>drsratio</t>
    <phoneticPr fontId="2" type="noConversion"/>
  </si>
  <si>
    <t>above</t>
    <phoneticPr fontId="2" type="noConversion"/>
  </si>
  <si>
    <t>exp</t>
  </si>
  <si>
    <t>days</t>
    <phoneticPr fontId="2" type="noConversion"/>
  </si>
  <si>
    <t>soiltrt</t>
    <phoneticPr fontId="2" type="noConversion"/>
  </si>
  <si>
    <t>O</t>
    <phoneticPr fontId="2" type="noConversion"/>
  </si>
  <si>
    <t>O</t>
    <phoneticPr fontId="2" type="noConversion"/>
  </si>
  <si>
    <t>OA</t>
    <phoneticPr fontId="2" type="noConversion"/>
  </si>
  <si>
    <t>SA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</si>
  <si>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</si>
  <si>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</si>
  <si>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</si>
  <si>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OA</t>
    <phoneticPr fontId="2" type="noConversion"/>
  </si>
  <si>
    <t>SA</t>
    <phoneticPr fontId="2" type="noConversion"/>
  </si>
  <si>
    <t>SA</t>
    <phoneticPr fontId="2" type="noConversion"/>
  </si>
  <si>
    <t>SA</t>
    <phoneticPr fontId="2" type="noConversion"/>
  </si>
  <si>
    <t>SA</t>
    <phoneticPr fontId="2" type="noConversion"/>
  </si>
  <si>
    <t>amfper (%)</t>
    <phoneticPr fontId="2" type="noConversion"/>
  </si>
  <si>
    <t>soiltrt</t>
  </si>
  <si>
    <t>Total</t>
  </si>
  <si>
    <t>O</t>
  </si>
  <si>
    <t>OA</t>
  </si>
  <si>
    <t>SA</t>
  </si>
  <si>
    <t>Grand Total</t>
  </si>
  <si>
    <t>days</t>
  </si>
  <si>
    <t>Average of amfper (%)</t>
  </si>
  <si>
    <t>Count of amfper (%)</t>
  </si>
  <si>
    <t>StdDev of amfper (%)</t>
  </si>
  <si>
    <t>O</t>
    <phoneticPr fontId="2" type="noConversion"/>
  </si>
  <si>
    <t>above</t>
  </si>
  <si>
    <t>total</t>
  </si>
  <si>
    <t>drsratio</t>
  </si>
  <si>
    <t>Average of drsratio</t>
  </si>
  <si>
    <t>Count of drsratio</t>
  </si>
  <si>
    <t>StdDev of drsratio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</si>
</sst>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Verdana"/>
    </font>
    <font>
      <sz val="10"/>
      <name val="Verdana"/>
    </font>
    <font>
      <sz val="8"/>
      <name val="Verdana"/>
    </font>
    <font>
      <sz val="12"/>
      <name val="Arial"/>
    </font>
    <font>
      <sz val="12"/>
      <color indexed="8"/>
      <name val="Arial"/>
    </font>
    <font>
      <sz val="10"/>
      <name val="Arial"/>
    </font>
    <font>
      <b/>
      <sz val="10"/>
      <color indexed="1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22">
    <xf numFmtId="0" fontId="0" fillId="0" borderId="0"/>
    <xf numFmtId="0" fontId="3" fillId="0" borderId="0"/>
    <xf numFmtId="0" fontId="5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8">
    <xf numFmtId="0" fontId="0" fillId="0" borderId="0" xfId="0"/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/>
    <xf numFmtId="0" fontId="0" fillId="0" borderId="2" xfId="0" applyBorder="1"/>
    <xf numFmtId="0" fontId="0" fillId="0" borderId="6" xfId="0" applyBorder="1"/>
    <xf numFmtId="0" fontId="0" fillId="0" borderId="2" xfId="0" pivotButton="1" applyBorder="1"/>
    <xf numFmtId="0" fontId="0" fillId="0" borderId="5" xfId="0" applyBorder="1"/>
    <xf numFmtId="0" fontId="0" fillId="0" borderId="6" xfId="0" applyNumberFormat="1" applyBorder="1"/>
    <xf numFmtId="0" fontId="0" fillId="0" borderId="3" xfId="0" applyBorder="1"/>
    <xf numFmtId="0" fontId="0" fillId="0" borderId="4" xfId="0" applyNumberFormat="1" applyBorder="1"/>
    <xf numFmtId="0" fontId="0" fillId="0" borderId="1" xfId="0" applyBorder="1"/>
    <xf numFmtId="0" fontId="0" fillId="0" borderId="2" xfId="0" applyNumberFormat="1" applyBorder="1"/>
    <xf numFmtId="2" fontId="0" fillId="0" borderId="0" xfId="0" applyNumberFormat="1"/>
    <xf numFmtId="0" fontId="3" fillId="0" borderId="0" xfId="0" applyFont="1" applyFill="1" applyBorder="1" applyAlignment="1"/>
    <xf numFmtId="2" fontId="3" fillId="0" borderId="0" xfId="0" applyNumberFormat="1" applyFont="1" applyFill="1" applyBorder="1" applyAlignment="1"/>
    <xf numFmtId="0" fontId="3" fillId="0" borderId="0" xfId="0" applyFont="1" applyBorder="1" applyAlignment="1"/>
    <xf numFmtId="0" fontId="3" fillId="0" borderId="0" xfId="1" applyFont="1" applyBorder="1" applyAlignment="1"/>
    <xf numFmtId="0" fontId="3" fillId="0" borderId="0" xfId="1" applyFont="1" applyFill="1" applyBorder="1" applyAlignment="1"/>
    <xf numFmtId="0" fontId="0" fillId="0" borderId="2" xfId="0" applyBorder="1" applyAlignment="1">
      <alignment horizontal="left"/>
    </xf>
    <xf numFmtId="0" fontId="4" fillId="0" borderId="0" xfId="0" applyFont="1" applyFill="1" applyBorder="1" applyAlignment="1">
      <alignment wrapText="1"/>
    </xf>
    <xf numFmtId="2" fontId="4" fillId="0" borderId="0" xfId="0" applyNumberFormat="1" applyFont="1" applyFill="1" applyBorder="1" applyAlignment="1">
      <alignment wrapText="1"/>
    </xf>
    <xf numFmtId="0" fontId="3" fillId="0" borderId="0" xfId="0" applyFont="1" applyBorder="1"/>
    <xf numFmtId="2" fontId="3" fillId="0" borderId="0" xfId="0" applyNumberFormat="1" applyFont="1" applyBorder="1" applyAlignment="1">
      <alignment horizontal="right"/>
    </xf>
    <xf numFmtId="2" fontId="3" fillId="0" borderId="0" xfId="0" applyNumberFormat="1" applyFont="1" applyFill="1" applyBorder="1"/>
    <xf numFmtId="0" fontId="0" fillId="0" borderId="9" xfId="0" applyBorder="1"/>
    <xf numFmtId="0" fontId="0" fillId="0" borderId="8" xfId="0" applyBorder="1"/>
    <xf numFmtId="0" fontId="0" fillId="0" borderId="7" xfId="0" applyBorder="1"/>
    <xf numFmtId="2" fontId="3" fillId="0" borderId="0" xfId="0" applyNumberFormat="1" applyFont="1" applyFill="1" applyBorder="1"/>
    <xf numFmtId="2" fontId="3" fillId="0" borderId="0" xfId="0" applyNumberFormat="1" applyFont="1" applyBorder="1" applyAlignment="1">
      <alignment horizontal="right"/>
    </xf>
    <xf numFmtId="2" fontId="3" fillId="0" borderId="0" xfId="0" applyNumberFormat="1" applyFont="1" applyFill="1" applyBorder="1"/>
    <xf numFmtId="0" fontId="3" fillId="0" borderId="0" xfId="2" applyFont="1" applyFill="1" applyBorder="1" applyAlignment="1">
      <alignment wrapText="1"/>
    </xf>
    <xf numFmtId="0" fontId="3" fillId="0" borderId="0" xfId="2" applyFont="1" applyFill="1" applyBorder="1"/>
    <xf numFmtId="0" fontId="3" fillId="0" borderId="0" xfId="0" applyFont="1" applyBorder="1" applyAlignment="1">
      <alignment vertical="center"/>
    </xf>
    <xf numFmtId="0" fontId="3" fillId="0" borderId="0" xfId="3" applyFont="1" applyFill="1" applyBorder="1"/>
    <xf numFmtId="0" fontId="0" fillId="0" borderId="5" xfId="0" pivotButton="1" applyBorder="1"/>
    <xf numFmtId="0" fontId="0" fillId="0" borderId="11" xfId="0" applyFill="1" applyBorder="1" applyAlignment="1"/>
    <xf numFmtId="0" fontId="0" fillId="0" borderId="12" xfId="0" applyFill="1" applyBorder="1" applyAlignment="1"/>
    <xf numFmtId="0" fontId="6" fillId="0" borderId="10" xfId="0" applyFont="1" applyFill="1" applyBorder="1" applyAlignment="1">
      <alignment horizontal="center"/>
    </xf>
  </cellXfs>
  <cellStyles count="22"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  <cellStyle name="Normal_JSG 2008 Biomass Aug12.xls" xfId="3"/>
    <cellStyle name="Normal_JSG N data (from Cong).xls" xfId="2"/>
    <cellStyle name="Normal_JSG Results.xls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5.xml"/><Relationship Id="rId15" Type="http://schemas.openxmlformats.org/officeDocument/2006/relationships/pivotCacheDefinition" Target="pivotCache/pivotCacheDefinition6.xml"/><Relationship Id="rId16" Type="http://schemas.openxmlformats.org/officeDocument/2006/relationships/pivotCacheDefinition" Target="pivotCache/pivotCacheDefinition7.xml"/><Relationship Id="rId17" Type="http://schemas.openxmlformats.org/officeDocument/2006/relationships/pivotCacheDefinition" Target="pivotCache/pivotCacheDefinition8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ssa Lee User" refreshedDate="39766.643333333333" refreshedVersion="3" recordCount="48">
  <cacheSource type="worksheet">
    <worksheetSource ref="B1:D49" sheet="ME1_amf"/>
  </cacheSource>
  <cacheFields count="3">
    <cacheField name="days" numFmtId="0">
      <sharedItems containsSemiMixedTypes="0" containsString="0" containsNumber="1" containsInteger="1" minValue="44" maxValue="101" count="2">
        <n v="44"/>
        <n v="101"/>
      </sharedItems>
    </cacheField>
    <cacheField name="soiltrt" numFmtId="0">
      <sharedItems count="3">
        <s v="O"/>
        <s v="OA"/>
        <s v="SA"/>
      </sharedItems>
    </cacheField>
    <cacheField name="amfper (%)" numFmtId="0">
      <sharedItems containsSemiMixedTypes="0" containsString="0" containsNumber="1" minValue="26.315789473684209" maxValue="74.40000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issa Lee User" refreshedDate="39766.651921296296" refreshedVersion="3" recordCount="48">
  <cacheSource type="worksheet">
    <worksheetSource ref="A1:D49" sheet="ME1_biom"/>
  </cacheSource>
  <cacheFields count="4">
    <cacheField name="exp" numFmtId="0">
      <sharedItems containsSemiMixedTypes="0" containsString="0" containsNumber="1" containsInteger="1" minValue="1" maxValue="1" count="1">
        <n v="1"/>
      </sharedItems>
    </cacheField>
    <cacheField name="days" numFmtId="0">
      <sharedItems containsSemiMixedTypes="0" containsString="0" containsNumber="1" containsInteger="1" minValue="44" maxValue="101" count="2">
        <n v="44"/>
        <n v="101"/>
      </sharedItems>
    </cacheField>
    <cacheField name="soiltrt" numFmtId="0">
      <sharedItems count="3">
        <s v="O"/>
        <s v="OA"/>
        <s v="SA"/>
      </sharedItems>
    </cacheField>
    <cacheField name="dshoot" numFmtId="0">
      <sharedItems containsSemiMixedTypes="0" containsString="0" containsNumber="1" minValue="0.38" maxValue="35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rissa Lee User" refreshedDate="39766.659062500003" refreshedVersion="3" recordCount="36">
  <cacheSource type="worksheet">
    <worksheetSource ref="A1:H37" sheet="ME1_NP"/>
  </cacheSource>
  <cacheFields count="8">
    <cacheField name="exp" numFmtId="0">
      <sharedItems containsSemiMixedTypes="0" containsString="0" containsNumber="1" containsInteger="1" minValue="1" maxValue="1" count="1">
        <n v="1"/>
      </sharedItems>
    </cacheField>
    <cacheField name="days" numFmtId="0">
      <sharedItems containsSemiMixedTypes="0" containsString="0" containsNumber="1" containsInteger="1" minValue="101" maxValue="101" count="1">
        <n v="101"/>
      </sharedItems>
    </cacheField>
    <cacheField name="soiltrt" numFmtId="0">
      <sharedItems count="3">
        <s v="O"/>
        <s v="OA"/>
        <s v="SA"/>
      </sharedItems>
    </cacheField>
    <cacheField name="pltpart" numFmtId="0">
      <sharedItems count="2">
        <s v="below"/>
        <s v="above"/>
      </sharedItems>
    </cacheField>
    <cacheField name="n%" numFmtId="2">
      <sharedItems containsSemiMixedTypes="0" containsString="0" containsNumber="1" minValue="0.44" maxValue="0.88" count="28">
        <n v="0.87"/>
        <n v="0.86"/>
        <n v="0.88"/>
        <n v="0.76"/>
        <n v="0.84"/>
        <n v="0.82"/>
        <n v="0.59"/>
        <n v="0.68"/>
        <n v="0.77"/>
        <n v="0.74"/>
        <n v="0.45"/>
        <n v="0.44"/>
        <n v="0.53"/>
        <n v="0.5"/>
        <n v="0.48"/>
        <n v="0.46"/>
        <n v="0.69"/>
        <n v="0.71"/>
        <n v="0.63"/>
        <n v="0.75"/>
        <n v="0.67"/>
        <n v="0.73"/>
        <n v="0.52"/>
        <n v="0.61"/>
        <n v="0.51"/>
        <n v="0.56999999999999995"/>
        <n v="0.54"/>
        <n v="0.7"/>
      </sharedItems>
    </cacheField>
    <cacheField name="p%" numFmtId="2">
      <sharedItems containsSemiMixedTypes="0" containsString="0" containsNumber="1" minValue="4.0324575000000001E-2" maxValue="7.4747035767340972E-2" count="36">
        <n v="4.8712129077099993E-2"/>
        <n v="5.3452153020800003E-2"/>
        <n v="5.9248672979199994E-2"/>
        <n v="5.5492496638699998E-2"/>
        <n v="5.5961870980799994E-2"/>
        <n v="5.8600283983771075E-2"/>
        <n v="5.3424903562200005E-2"/>
        <n v="4.0324575000000001E-2"/>
        <n v="4.8553759148400003E-2"/>
        <n v="5.0452638284800004E-2"/>
        <n v="5.8114508000000002E-2"/>
        <n v="5.5330037398999998E-2"/>
        <n v="4.0913973999999999E-2"/>
        <n v="4.7666511386999996E-2"/>
        <n v="6.7201581120299989E-2"/>
        <n v="5.6747255832E-2"/>
        <n v="4.4332641999999998E-2"/>
        <n v="4.9406986526999992E-2"/>
        <n v="4.4409747999999999E-2"/>
        <n v="5.3127411999999999E-2"/>
        <n v="5.0800369999999997E-2"/>
        <n v="5.4846550000000001E-2"/>
        <n v="5.2799456225700002E-2"/>
        <n v="5.2866147215500009E-2"/>
        <n v="5.4445800308000003E-2"/>
        <n v="4.5960361754E-2"/>
        <n v="4.8804372999999998E-2"/>
        <n v="4.6849544303099996E-2"/>
        <n v="5.0666724000000003E-2"/>
        <n v="6.2450674714000003E-2"/>
        <n v="5.6197085000000001E-2"/>
        <n v="6.5892913122099994E-2"/>
        <n v="6.3880707999999994E-2"/>
        <n v="6.6249487999999995E-2"/>
        <n v="7.3645766000000001E-2"/>
        <n v="7.4747035767340972E-2"/>
      </sharedItems>
    </cacheField>
    <cacheField name="ncontent" numFmtId="2">
      <sharedItems containsSemiMixedTypes="0" containsString="0" containsNumber="1" minValue="1.1264000000000001" maxValue="24.419599999999999"/>
    </cacheField>
    <cacheField name="pcontent" numFmtId="2">
      <sharedItems containsSemiMixedTypes="0" containsString="0" containsNumber="1" minValue="7.5838301413375997E-2" maxValue="2.19317091148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arissa Lee User" refreshedDate="39766.725659722222" refreshedVersion="3" recordCount="29">
  <cacheSource type="worksheet">
    <worksheetSource ref="A1:D30" sheet="ME2_amf"/>
  </cacheSource>
  <cacheFields count="4">
    <cacheField name="exp" numFmtId="0">
      <sharedItems containsSemiMixedTypes="0" containsString="0" containsNumber="1" containsInteger="1" minValue="2" maxValue="2" count="1">
        <n v="2"/>
      </sharedItems>
    </cacheField>
    <cacheField name="days" numFmtId="0">
      <sharedItems containsSemiMixedTypes="0" containsString="0" containsNumber="1" containsInteger="1" minValue="29" maxValue="64" count="2">
        <n v="29"/>
        <n v="64"/>
      </sharedItems>
    </cacheField>
    <cacheField name="soiltrt" numFmtId="0">
      <sharedItems count="5">
        <s v="O"/>
        <s v="OA"/>
        <s v="ON"/>
        <s v="S"/>
        <s v="SA"/>
      </sharedItems>
    </cacheField>
    <cacheField name="amfper" numFmtId="2">
      <sharedItems containsSemiMixedTypes="0" containsString="0" containsNumber="1" minValue="1.9607843137254901" maxValue="82.550335570469798" count="29">
        <n v="24.137931034482758"/>
        <n v="42.229729729729733"/>
        <n v="43.524416135881104"/>
        <n v="55.271565495207668"/>
        <n v="56.81818181818182"/>
        <n v="57.203389830508478"/>
        <n v="50"/>
        <n v="41.85022026431718"/>
        <n v="44.808743169398909"/>
        <n v="1.9607843137254901"/>
        <n v="4.0609137055837561"/>
        <n v="5.5865921787709496"/>
        <n v="53.846153846153847"/>
        <n v="52.582159624413151"/>
        <n v="53.508771929824562"/>
        <n v="64.96350364963503"/>
        <n v="73.148148148148152"/>
        <n v="61.029411764705884"/>
        <n v="70.476190476190482"/>
        <n v="69.53125"/>
        <n v="73.529411764705884"/>
        <n v="65.648854961832058"/>
        <n v="63.589743589743584"/>
        <n v="77"/>
        <n v="13.732394366197184"/>
        <n v="8.5020242914979747"/>
        <n v="11.538461538461538"/>
        <n v="51.595744680851062"/>
        <n v="82.55033557046979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arissa Lee User" refreshedDate="39766.734155092592" refreshedVersion="3" recordCount="44">
  <cacheSource type="worksheet">
    <worksheetSource ref="A1:G45" sheet="ME2_biom"/>
  </cacheSource>
  <cacheFields count="7">
    <cacheField name="exp" numFmtId="0">
      <sharedItems containsSemiMixedTypes="0" containsString="0" containsNumber="1" containsInteger="1" minValue="2" maxValue="2" count="1">
        <n v="2"/>
      </sharedItems>
    </cacheField>
    <cacheField name="days" numFmtId="0">
      <sharedItems containsSemiMixedTypes="0" containsString="0" containsNumber="1" containsInteger="1" minValue="29" maxValue="101" count="3">
        <n v="29"/>
        <n v="64"/>
        <n v="101"/>
      </sharedItems>
    </cacheField>
    <cacheField name="soiltrt" numFmtId="0">
      <sharedItems count="5">
        <s v="O"/>
        <s v="OA"/>
        <s v="ON"/>
        <s v="S"/>
        <s v="SA"/>
      </sharedItems>
    </cacheField>
    <cacheField name="above" numFmtId="2">
      <sharedItems containsSemiMixedTypes="0" containsString="0" containsNumber="1" minValue="3.3750000000000002E-2" maxValue="12.11"/>
    </cacheField>
    <cacheField name="below" numFmtId="2">
      <sharedItems containsSemiMixedTypes="0" containsString="0" containsNumber="1" minValue="4.446E-2" maxValue="3.19"/>
    </cacheField>
    <cacheField name="total" numFmtId="2">
      <sharedItems containsSemiMixedTypes="0" containsString="0" containsNumber="1" minValue="9.8799999999999999E-2" maxValue="15.299999999999999" count="44">
        <n v="0.1262117647058823"/>
        <n v="0.1581899766899767"/>
        <n v="0.18605058823529413"/>
        <n v="0.1779235294117647"/>
        <n v="0.29235303030303028"/>
        <n v="9.8799999999999999E-2"/>
        <n v="0.12660972222222222"/>
        <n v="0.15257786885245903"/>
        <n v="0.1004576923076923"/>
        <n v="0.40965398773006134"/>
        <n v="0.32861538461538459"/>
        <n v="0.17446"/>
        <n v="0.25917000000000001"/>
        <n v="0.232296"/>
        <n v="0.41589756097560976"/>
        <n v="0.56600000000000006"/>
        <n v="0.77"/>
        <n v="1.0760000000000001"/>
        <n v="2.1850000000000001"/>
        <n v="1.728"/>
        <n v="2.2120000000000002"/>
        <n v="0.749"/>
        <n v="1.2190000000000001"/>
        <n v="1.647"/>
        <n v="3.121"/>
        <n v="2.6439999999999997"/>
        <n v="3.516"/>
        <n v="4.8899999999999997"/>
        <n v="5.3920000000000003"/>
        <n v="6.34"/>
        <n v="6"/>
        <n v="6.68"/>
        <n v="6.5200000000000005"/>
        <n v="6.05"/>
        <n v="5.73"/>
        <n v="7.0200000000000005"/>
        <n v="6.51"/>
        <n v="7.1"/>
        <n v="15.299999999999999"/>
        <n v="12.35"/>
        <n v="12.95"/>
        <n v="11.44"/>
        <n v="11.45"/>
        <n v="9.5299999999999994"/>
      </sharedItems>
    </cacheField>
    <cacheField name="drsratio" numFmtId="2">
      <sharedItems containsSemiMixedTypes="0" containsString="0" containsNumber="1" minValue="0.11867219917012446" maxValue="1.9765242165242163" count="44">
        <n v="1.1035294117647052"/>
        <n v="0.9334330484330482"/>
        <n v="0.86050588235294123"/>
        <n v="0.98993421052631569"/>
        <n v="1.0882359307359306"/>
        <n v="1.47"/>
        <n v="1.0347991071428571"/>
        <n v="1.2193144560357674"/>
        <n v="1.9765242165242163"/>
        <n v="0.57559226050023593"/>
        <n v="0.49370629370629365"/>
        <n v="0.34199999999999997"/>
        <n v="0.43983333333333335"/>
        <n v="0.65925714285714276"/>
        <n v="0.59960600375234518"/>
        <n v="0.4079601990049751"/>
        <n v="0.32530120481927716"/>
        <n v="0.33003708281829419"/>
        <n v="0.30838323353293418"/>
        <n v="0.2431654676258993"/>
        <n v="0.2153846153846154"/>
        <n v="0.27164685908319186"/>
        <n v="0.19509803921568628"/>
        <n v="0.36115702479338846"/>
        <n v="0.30041666666666667"/>
        <n v="0.16991150442477879"/>
        <n v="0.18783783783783786"/>
        <n v="0.18401937046004843"/>
        <n v="0.11867219917012446"/>
        <n v="0.24557956777996071"/>
        <n v="0.2145748987854251"/>
        <n v="0.35496957403651119"/>
        <n v="0.25384615384615383"/>
        <n v="0.2321792260692464"/>
        <n v="0.22174840085287845"/>
        <n v="0.26943942133815552"/>
        <n v="0.25192307692307692"/>
        <n v="0.19127516778523487"/>
        <n v="0.26341866226259292"/>
        <n v="0.12785388127853881"/>
        <n v="0.23450905624404195"/>
        <n v="0.14171656686626746"/>
        <n v="0.18530020703933747"/>
        <n v="0.1278106508875739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arissa Lee User" refreshedDate="39766.742430555554" refreshedVersion="3" recordCount="58">
  <cacheSource type="worksheet">
    <worksheetSource ref="A1:H59" sheet="ME2_NP"/>
  </cacheSource>
  <cacheFields count="8">
    <cacheField name="exp" numFmtId="0">
      <sharedItems containsSemiMixedTypes="0" containsString="0" containsNumber="1" containsInteger="1" minValue="2" maxValue="2" count="1">
        <n v="2"/>
      </sharedItems>
    </cacheField>
    <cacheField name="days" numFmtId="0">
      <sharedItems containsSemiMixedTypes="0" containsString="0" containsNumber="1" containsInteger="1" minValue="64" maxValue="101" count="2">
        <n v="64"/>
        <n v="101"/>
      </sharedItems>
    </cacheField>
    <cacheField name="soiltrt" numFmtId="0">
      <sharedItems count="5">
        <s v="O"/>
        <s v="OA"/>
        <s v="ON"/>
        <s v="S"/>
        <s v="SA"/>
      </sharedItems>
    </cacheField>
    <cacheField name="pltpart" numFmtId="0">
      <sharedItems count="2">
        <s v="R"/>
        <s v="S"/>
      </sharedItems>
    </cacheField>
    <cacheField name="n%" numFmtId="2">
      <sharedItems containsSemiMixedTypes="0" containsString="0" containsNumber="1" minValue="0.4" maxValue="2.21"/>
    </cacheField>
    <cacheField name="p%" numFmtId="2">
      <sharedItems containsSemiMixedTypes="0" containsString="0" containsNumber="1" minValue="3.6703199999999998E-2" maxValue="0.1641628"/>
    </cacheField>
    <cacheField name="ncontent" numFmtId="2">
      <sharedItems containsSemiMixedTypes="0" containsString="0" containsNumber="1" minValue="0.28800000000000003" maxValue="6.1320000000000006"/>
    </cacheField>
    <cacheField name="pcontent" numFmtId="2">
      <sharedItems containsSemiMixedTypes="0" containsString="0" containsNumber="1" minValue="1.5039336000000002E-2" maxValue="0.759758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Marissa Lee User" refreshedDate="39767.557129629633" refreshedVersion="3" recordCount="30">
  <cacheSource type="worksheet">
    <worksheetSource ref="A1:D31" sheet="ME2_soilN"/>
  </cacheSource>
  <cacheFields count="4">
    <cacheField name="exp" numFmtId="0">
      <sharedItems containsSemiMixedTypes="0" containsString="0" containsNumber="1" containsInteger="1" minValue="2" maxValue="2" count="1">
        <n v="2"/>
      </sharedItems>
    </cacheField>
    <cacheField name="days" numFmtId="0">
      <sharedItems containsSemiMixedTypes="0" containsString="0" containsNumber="1" containsInteger="1" minValue="29" maxValue="101" count="2">
        <n v="29"/>
        <n v="101"/>
      </sharedItems>
    </cacheField>
    <cacheField name="soiltrt" numFmtId="0">
      <sharedItems count="5">
        <s v="O"/>
        <s v="OA"/>
        <s v="ON"/>
        <s v="S"/>
        <s v="SA"/>
      </sharedItems>
    </cacheField>
    <cacheField name="totn" numFmtId="0">
      <sharedItems containsSemiMixedTypes="0" containsString="0" containsNumber="1" minValue="1.8559391284432987" maxValue="23.357099999999999" count="30">
        <n v="13.3955"/>
        <n v="12.213100000000001"/>
        <n v="8.8956999999999997"/>
        <n v="10.2403"/>
        <n v="8.3440999999999992"/>
        <n v="8.7988"/>
        <n v="11.846"/>
        <n v="11.735799999999999"/>
        <n v="13.738499999999998"/>
        <n v="14.402699999999999"/>
        <n v="16.049700000000001"/>
        <n v="23.357099999999999"/>
        <n v="14.796900000000001"/>
        <n v="19.705500000000001"/>
        <n v="13.478100000000001"/>
        <n v="2.879891987473103"/>
        <n v="2.4514533277232156"/>
        <n v="2.3434103410809772"/>
        <n v="2.9455502673682865"/>
        <n v="3.8102934659877716"/>
        <n v="2.8324788981444002"/>
        <n v="2.4734095794541853"/>
        <n v="3.1409662327701908"/>
        <n v="2.9675055231257588"/>
        <n v="1.8559391284432987"/>
        <n v="3.8343464709516608"/>
        <n v="2.5476453801742687"/>
        <n v="4.1030398815483924"/>
        <n v="3.5336277349325718"/>
        <n v="3.714868824431708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Marissa Lee User" refreshedDate="39767.56050925926" refreshedVersion="3" recordCount="29">
  <cacheSource type="worksheet">
    <worksheetSource ref="A1:D30" sheet="ME2_morph1"/>
  </cacheSource>
  <cacheFields count="4">
    <cacheField name="exp" numFmtId="0">
      <sharedItems containsSemiMixedTypes="0" containsString="0" containsNumber="1" containsInteger="1" minValue="2" maxValue="2" count="1">
        <n v="2"/>
      </sharedItems>
    </cacheField>
    <cacheField name="days" numFmtId="0">
      <sharedItems containsSemiMixedTypes="0" containsString="0" containsNumber="1" containsInteger="1" minValue="45" maxValue="45" count="1">
        <n v="45"/>
      </sharedItems>
    </cacheField>
    <cacheField name="soiltrt" numFmtId="0">
      <sharedItems count="5">
        <s v="O"/>
        <s v="OA"/>
        <s v="ON"/>
        <s v="S"/>
        <s v="SA"/>
      </sharedItems>
    </cacheField>
    <cacheField name="stol%" numFmtId="0">
      <sharedItems containsSemiMixedTypes="0" containsString="0" containsNumber="1" containsInteger="1" minValue="0" maxValue="100" count="9">
        <n v="0"/>
        <n v="10"/>
        <n v="50"/>
        <n v="100"/>
        <n v="40"/>
        <n v="90"/>
        <n v="70"/>
        <n v="20"/>
        <n v="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x v="0"/>
    <n v="51.415094339622648"/>
  </r>
  <r>
    <x v="0"/>
    <x v="0"/>
    <n v="50.828729281767963"/>
  </r>
  <r>
    <x v="0"/>
    <x v="0"/>
    <n v="53.191489361702125"/>
  </r>
  <r>
    <x v="0"/>
    <x v="0"/>
    <n v="62.280701754385973"/>
  </r>
  <r>
    <x v="0"/>
    <x v="1"/>
    <n v="55.056179775280903"/>
  </r>
  <r>
    <x v="0"/>
    <x v="1"/>
    <n v="47.058823529411761"/>
  </r>
  <r>
    <x v="0"/>
    <x v="1"/>
    <n v="42.231075697211153"/>
  </r>
  <r>
    <x v="0"/>
    <x v="1"/>
    <n v="46.405228758169933"/>
  </r>
  <r>
    <x v="0"/>
    <x v="2"/>
    <n v="41.501976284584977"/>
  </r>
  <r>
    <x v="0"/>
    <x v="2"/>
    <n v="38.493723849372387"/>
  </r>
  <r>
    <x v="0"/>
    <x v="2"/>
    <n v="27.173913043478258"/>
  </r>
  <r>
    <x v="0"/>
    <x v="2"/>
    <n v="26.315789473684209"/>
  </r>
  <r>
    <x v="1"/>
    <x v="0"/>
    <n v="56.46766169154229"/>
  </r>
  <r>
    <x v="1"/>
    <x v="0"/>
    <n v="71.403508771929822"/>
  </r>
  <r>
    <x v="1"/>
    <x v="0"/>
    <n v="70.036101083032491"/>
  </r>
  <r>
    <x v="1"/>
    <x v="0"/>
    <n v="66.804979253112023"/>
  </r>
  <r>
    <x v="1"/>
    <x v="0"/>
    <n v="61.128526645768019"/>
  </r>
  <r>
    <x v="1"/>
    <x v="0"/>
    <n v="67.192429022082024"/>
  </r>
  <r>
    <x v="1"/>
    <x v="0"/>
    <n v="59.22330097087378"/>
  </r>
  <r>
    <x v="1"/>
    <x v="0"/>
    <n v="68.370607028753994"/>
  </r>
  <r>
    <x v="1"/>
    <x v="0"/>
    <n v="65.541490857946556"/>
  </r>
  <r>
    <x v="1"/>
    <x v="0"/>
    <n v="74.400000000000006"/>
  </r>
  <r>
    <x v="1"/>
    <x v="0"/>
    <n v="60.730593607305941"/>
  </r>
  <r>
    <x v="1"/>
    <x v="0"/>
    <n v="61.926605504587151"/>
  </r>
  <r>
    <x v="1"/>
    <x v="1"/>
    <n v="60.380622837370247"/>
  </r>
  <r>
    <x v="1"/>
    <x v="1"/>
    <n v="65.194346289752644"/>
  </r>
  <r>
    <x v="1"/>
    <x v="1"/>
    <n v="55.752212389380531"/>
  </r>
  <r>
    <x v="1"/>
    <x v="1"/>
    <n v="68.674698795180717"/>
  </r>
  <r>
    <x v="1"/>
    <x v="1"/>
    <n v="65.238095238095241"/>
  </r>
  <r>
    <x v="1"/>
    <x v="1"/>
    <n v="69.53125"/>
  </r>
  <r>
    <x v="1"/>
    <x v="1"/>
    <n v="65.781710914454266"/>
  </r>
  <r>
    <x v="1"/>
    <x v="1"/>
    <n v="62.695924764890286"/>
  </r>
  <r>
    <x v="1"/>
    <x v="1"/>
    <n v="68.478260869565219"/>
  </r>
  <r>
    <x v="1"/>
    <x v="1"/>
    <n v="70.434782608695656"/>
  </r>
  <r>
    <x v="1"/>
    <x v="1"/>
    <n v="55.844155844155843"/>
  </r>
  <r>
    <x v="1"/>
    <x v="1"/>
    <n v="63.2"/>
  </r>
  <r>
    <x v="1"/>
    <x v="2"/>
    <n v="52.293577981651374"/>
  </r>
  <r>
    <x v="1"/>
    <x v="2"/>
    <n v="54.901960784313729"/>
  </r>
  <r>
    <x v="1"/>
    <x v="2"/>
    <n v="40.603248259860791"/>
  </r>
  <r>
    <x v="1"/>
    <x v="2"/>
    <n v="46.978557504873294"/>
  </r>
  <r>
    <x v="1"/>
    <x v="2"/>
    <n v="53.687315634218294"/>
  </r>
  <r>
    <x v="1"/>
    <x v="2"/>
    <n v="62.251655629139066"/>
  </r>
  <r>
    <x v="1"/>
    <x v="2"/>
    <n v="38.825757575757578"/>
  </r>
  <r>
    <x v="1"/>
    <x v="2"/>
    <n v="45.155993431855499"/>
  </r>
  <r>
    <x v="1"/>
    <x v="2"/>
    <n v="42.124105011933175"/>
  </r>
  <r>
    <x v="1"/>
    <x v="2"/>
    <n v="55.753968253968253"/>
  </r>
  <r>
    <x v="1"/>
    <x v="2"/>
    <n v="52.800000000000004"/>
  </r>
  <r>
    <x v="1"/>
    <x v="2"/>
    <n v="42.8246013667425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8">
  <r>
    <x v="0"/>
    <x v="0"/>
    <x v="0"/>
    <n v="0.4"/>
  </r>
  <r>
    <x v="0"/>
    <x v="0"/>
    <x v="0"/>
    <n v="0.38"/>
  </r>
  <r>
    <x v="0"/>
    <x v="0"/>
    <x v="0"/>
    <n v="0.4"/>
  </r>
  <r>
    <x v="0"/>
    <x v="0"/>
    <x v="0"/>
    <n v="0.4"/>
  </r>
  <r>
    <x v="0"/>
    <x v="0"/>
    <x v="1"/>
    <n v="1.36"/>
  </r>
  <r>
    <x v="0"/>
    <x v="0"/>
    <x v="1"/>
    <n v="1.1399999999999999"/>
  </r>
  <r>
    <x v="0"/>
    <x v="0"/>
    <x v="1"/>
    <n v="1.06"/>
  </r>
  <r>
    <x v="0"/>
    <x v="0"/>
    <x v="1"/>
    <n v="1.1599999999999999"/>
  </r>
  <r>
    <x v="0"/>
    <x v="0"/>
    <x v="2"/>
    <n v="7.86"/>
  </r>
  <r>
    <x v="0"/>
    <x v="0"/>
    <x v="2"/>
    <n v="7.02"/>
  </r>
  <r>
    <x v="0"/>
    <x v="0"/>
    <x v="2"/>
    <n v="7.62"/>
  </r>
  <r>
    <x v="0"/>
    <x v="0"/>
    <x v="2"/>
    <n v="5.4"/>
  </r>
  <r>
    <x v="0"/>
    <x v="1"/>
    <x v="0"/>
    <n v="11.14"/>
  </r>
  <r>
    <x v="0"/>
    <x v="1"/>
    <x v="0"/>
    <n v="10.08"/>
  </r>
  <r>
    <x v="0"/>
    <x v="1"/>
    <x v="0"/>
    <n v="8.92"/>
  </r>
  <r>
    <x v="0"/>
    <x v="1"/>
    <x v="0"/>
    <n v="9.16"/>
  </r>
  <r>
    <x v="0"/>
    <x v="1"/>
    <x v="0"/>
    <n v="9.86"/>
  </r>
  <r>
    <x v="0"/>
    <x v="1"/>
    <x v="0"/>
    <n v="11.52"/>
  </r>
  <r>
    <x v="0"/>
    <x v="1"/>
    <x v="0"/>
    <n v="10.56"/>
  </r>
  <r>
    <x v="0"/>
    <x v="1"/>
    <x v="0"/>
    <n v="10.02"/>
  </r>
  <r>
    <x v="0"/>
    <x v="1"/>
    <x v="0"/>
    <n v="8.44"/>
  </r>
  <r>
    <x v="0"/>
    <x v="1"/>
    <x v="0"/>
    <n v="8.9600000000000009"/>
  </r>
  <r>
    <x v="0"/>
    <x v="1"/>
    <x v="0"/>
    <n v="10.56"/>
  </r>
  <r>
    <x v="0"/>
    <x v="1"/>
    <x v="0"/>
    <n v="8.52"/>
  </r>
  <r>
    <x v="0"/>
    <x v="1"/>
    <x v="1"/>
    <n v="10.82"/>
  </r>
  <r>
    <x v="0"/>
    <x v="1"/>
    <x v="1"/>
    <n v="10.18"/>
  </r>
  <r>
    <x v="0"/>
    <x v="1"/>
    <x v="1"/>
    <n v="10.6"/>
  </r>
  <r>
    <x v="0"/>
    <x v="1"/>
    <x v="1"/>
    <n v="10.24"/>
  </r>
  <r>
    <x v="0"/>
    <x v="1"/>
    <x v="1"/>
    <n v="9.52"/>
  </r>
  <r>
    <x v="0"/>
    <x v="1"/>
    <x v="1"/>
    <n v="12.34"/>
  </r>
  <r>
    <x v="0"/>
    <x v="1"/>
    <x v="1"/>
    <n v="10.52"/>
  </r>
  <r>
    <x v="0"/>
    <x v="1"/>
    <x v="1"/>
    <n v="10.56"/>
  </r>
  <r>
    <x v="0"/>
    <x v="1"/>
    <x v="1"/>
    <n v="10.44"/>
  </r>
  <r>
    <x v="0"/>
    <x v="1"/>
    <x v="1"/>
    <n v="9.82"/>
  </r>
  <r>
    <x v="0"/>
    <x v="1"/>
    <x v="1"/>
    <n v="11.52"/>
  </r>
  <r>
    <x v="0"/>
    <x v="1"/>
    <x v="1"/>
    <n v="9.44"/>
  </r>
  <r>
    <x v="0"/>
    <x v="1"/>
    <x v="2"/>
    <n v="28"/>
  </r>
  <r>
    <x v="0"/>
    <x v="1"/>
    <x v="2"/>
    <n v="25.96"/>
  </r>
  <r>
    <x v="0"/>
    <x v="1"/>
    <x v="2"/>
    <n v="33.6"/>
  </r>
  <r>
    <x v="0"/>
    <x v="1"/>
    <x v="2"/>
    <n v="31.6"/>
  </r>
  <r>
    <x v="0"/>
    <x v="1"/>
    <x v="2"/>
    <n v="35.5"/>
  </r>
  <r>
    <x v="0"/>
    <x v="1"/>
    <x v="2"/>
    <n v="28.72"/>
  </r>
  <r>
    <x v="0"/>
    <x v="1"/>
    <x v="2"/>
    <n v="28"/>
  </r>
  <r>
    <x v="0"/>
    <x v="1"/>
    <x v="2"/>
    <n v="26.84"/>
  </r>
  <r>
    <x v="0"/>
    <x v="1"/>
    <x v="2"/>
    <n v="23.84"/>
  </r>
  <r>
    <x v="0"/>
    <x v="1"/>
    <x v="2"/>
    <n v="26.24"/>
  </r>
  <r>
    <x v="0"/>
    <x v="1"/>
    <x v="2"/>
    <n v="29.78"/>
  </r>
  <r>
    <x v="0"/>
    <x v="1"/>
    <x v="2"/>
    <n v="28.2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6">
  <r>
    <x v="0"/>
    <x v="0"/>
    <x v="0"/>
    <x v="0"/>
    <x v="0"/>
    <x v="0"/>
    <n v="2.5926"/>
    <n v="0.14516214464975799"/>
  </r>
  <r>
    <x v="0"/>
    <x v="0"/>
    <x v="0"/>
    <x v="0"/>
    <x v="1"/>
    <x v="1"/>
    <n v="1.8576000000000001"/>
    <n v="0.11545665052492801"/>
  </r>
  <r>
    <x v="0"/>
    <x v="0"/>
    <x v="0"/>
    <x v="0"/>
    <x v="2"/>
    <x v="2"/>
    <n v="1.1264000000000001"/>
    <n v="7.5838301413375997E-2"/>
  </r>
  <r>
    <x v="0"/>
    <x v="0"/>
    <x v="0"/>
    <x v="0"/>
    <x v="3"/>
    <x v="3"/>
    <n v="1.5656000000000001"/>
    <n v="0.114314543075722"/>
  </r>
  <r>
    <x v="0"/>
    <x v="0"/>
    <x v="0"/>
    <x v="0"/>
    <x v="4"/>
    <x v="4"/>
    <n v="1.2096"/>
    <n v="8.0585094212351993E-2"/>
  </r>
  <r>
    <x v="0"/>
    <x v="0"/>
    <x v="0"/>
    <x v="0"/>
    <x v="5"/>
    <x v="5"/>
    <n v="1.8859999999999997"/>
    <n v="0.13478065316267346"/>
  </r>
  <r>
    <x v="0"/>
    <x v="0"/>
    <x v="1"/>
    <x v="0"/>
    <x v="3"/>
    <x v="6"/>
    <n v="1.7024000000000001"/>
    <n v="0.11967178397932803"/>
  </r>
  <r>
    <x v="0"/>
    <x v="0"/>
    <x v="1"/>
    <x v="0"/>
    <x v="6"/>
    <x v="7"/>
    <n v="1.4749999999999999"/>
    <n v="0.1008114375"/>
  </r>
  <r>
    <x v="0"/>
    <x v="0"/>
    <x v="1"/>
    <x v="0"/>
    <x v="7"/>
    <x v="8"/>
    <n v="1.8904000000000001"/>
    <n v="0.134979450432552"/>
  </r>
  <r>
    <x v="0"/>
    <x v="0"/>
    <x v="1"/>
    <x v="0"/>
    <x v="7"/>
    <x v="9"/>
    <n v="1.8360000000000003"/>
    <n v="0.13622212336896003"/>
  </r>
  <r>
    <x v="0"/>
    <x v="0"/>
    <x v="1"/>
    <x v="0"/>
    <x v="8"/>
    <x v="10"/>
    <n v="2.5872000000000002"/>
    <n v="0.19526474688000001"/>
  </r>
  <r>
    <x v="0"/>
    <x v="0"/>
    <x v="1"/>
    <x v="0"/>
    <x v="9"/>
    <x v="11"/>
    <n v="1.9684000000000001"/>
    <n v="0.14717789948134"/>
  </r>
  <r>
    <x v="0"/>
    <x v="0"/>
    <x v="2"/>
    <x v="0"/>
    <x v="10"/>
    <x v="12"/>
    <n v="6.4260000000000002"/>
    <n v="0.58425154871999996"/>
  </r>
  <r>
    <x v="0"/>
    <x v="0"/>
    <x v="2"/>
    <x v="0"/>
    <x v="11"/>
    <x v="13"/>
    <n v="4.2328000000000001"/>
    <n v="0.45855183954293993"/>
  </r>
  <r>
    <x v="0"/>
    <x v="0"/>
    <x v="2"/>
    <x v="0"/>
    <x v="12"/>
    <x v="14"/>
    <n v="9.1902000000000008"/>
    <n v="1.1652754166260018"/>
  </r>
  <r>
    <x v="0"/>
    <x v="0"/>
    <x v="2"/>
    <x v="0"/>
    <x v="13"/>
    <x v="15"/>
    <n v="5.01"/>
    <n v="0.56860750343664002"/>
  </r>
  <r>
    <x v="0"/>
    <x v="0"/>
    <x v="2"/>
    <x v="0"/>
    <x v="14"/>
    <x v="16"/>
    <n v="8.6591999999999985"/>
    <n v="0.79976086167999993"/>
  </r>
  <r>
    <x v="0"/>
    <x v="0"/>
    <x v="2"/>
    <x v="0"/>
    <x v="15"/>
    <x v="17"/>
    <n v="6.9368000000000007"/>
    <n v="0.7450573568271599"/>
  </r>
  <r>
    <x v="0"/>
    <x v="0"/>
    <x v="0"/>
    <x v="1"/>
    <x v="16"/>
    <x v="18"/>
    <n v="7.9487999999999994"/>
    <n v="0.51160029695999998"/>
  </r>
  <r>
    <x v="0"/>
    <x v="0"/>
    <x v="0"/>
    <x v="1"/>
    <x v="17"/>
    <x v="19"/>
    <n v="7.1567999999999996"/>
    <n v="0.53552431296000003"/>
  </r>
  <r>
    <x v="0"/>
    <x v="0"/>
    <x v="0"/>
    <x v="1"/>
    <x v="18"/>
    <x v="20"/>
    <n v="5.7708000000000004"/>
    <n v="0.4653313892"/>
  </r>
  <r>
    <x v="0"/>
    <x v="0"/>
    <x v="0"/>
    <x v="1"/>
    <x v="19"/>
    <x v="21"/>
    <n v="6.33"/>
    <n v="0.46290488199999996"/>
  </r>
  <r>
    <x v="0"/>
    <x v="0"/>
    <x v="0"/>
    <x v="1"/>
    <x v="20"/>
    <x v="22"/>
    <n v="6.0032000000000005"/>
    <n v="0.47308312778227207"/>
  </r>
  <r>
    <x v="0"/>
    <x v="0"/>
    <x v="0"/>
    <x v="1"/>
    <x v="18"/>
    <x v="23"/>
    <n v="5.3675999999999995"/>
    <n v="0.45041957427606005"/>
  </r>
  <r>
    <x v="0"/>
    <x v="0"/>
    <x v="1"/>
    <x v="1"/>
    <x v="21"/>
    <x v="24"/>
    <n v="7.4314"/>
    <n v="0.55425824713544003"/>
  </r>
  <r>
    <x v="0"/>
    <x v="0"/>
    <x v="1"/>
    <x v="1"/>
    <x v="22"/>
    <x v="25"/>
    <n v="5.3248000000000006"/>
    <n v="0.47063410436095998"/>
  </r>
  <r>
    <x v="0"/>
    <x v="0"/>
    <x v="1"/>
    <x v="1"/>
    <x v="6"/>
    <x v="26"/>
    <n v="6.1595999999999993"/>
    <n v="0.50951765411999994"/>
  </r>
  <r>
    <x v="0"/>
    <x v="0"/>
    <x v="1"/>
    <x v="1"/>
    <x v="14"/>
    <x v="27"/>
    <n v="4.7135999999999996"/>
    <n v="0.46006252505644196"/>
  </r>
  <r>
    <x v="0"/>
    <x v="0"/>
    <x v="1"/>
    <x v="1"/>
    <x v="23"/>
    <x v="28"/>
    <n v="7.0271999999999997"/>
    <n v="0.58368066048"/>
  </r>
  <r>
    <x v="0"/>
    <x v="0"/>
    <x v="1"/>
    <x v="1"/>
    <x v="16"/>
    <x v="29"/>
    <n v="6.5135999999999994"/>
    <n v="0.58953436930016001"/>
  </r>
  <r>
    <x v="0"/>
    <x v="0"/>
    <x v="2"/>
    <x v="1"/>
    <x v="24"/>
    <x v="30"/>
    <n v="13.6884"/>
    <n v="1.5083297614"/>
  </r>
  <r>
    <x v="0"/>
    <x v="0"/>
    <x v="2"/>
    <x v="1"/>
    <x v="25"/>
    <x v="31"/>
    <n v="14.797199999999998"/>
    <n v="1.7105800246497158"/>
  </r>
  <r>
    <x v="0"/>
    <x v="0"/>
    <x v="2"/>
    <x v="1"/>
    <x v="26"/>
    <x v="32"/>
    <n v="18.144000000000002"/>
    <n v="2.1463917887999999"/>
  </r>
  <r>
    <x v="0"/>
    <x v="0"/>
    <x v="2"/>
    <x v="1"/>
    <x v="26"/>
    <x v="33"/>
    <n v="12.873600000000001"/>
    <n v="1.5793877939199998"/>
  </r>
  <r>
    <x v="0"/>
    <x v="0"/>
    <x v="2"/>
    <x v="1"/>
    <x v="5"/>
    <x v="34"/>
    <n v="24.419599999999999"/>
    <n v="2.1931709114800002"/>
  </r>
  <r>
    <x v="0"/>
    <x v="0"/>
    <x v="2"/>
    <x v="1"/>
    <x v="27"/>
    <x v="35"/>
    <n v="19.795999999999999"/>
    <n v="2.113846171500402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9">
  <r>
    <x v="0"/>
    <x v="0"/>
    <x v="0"/>
    <x v="0"/>
  </r>
  <r>
    <x v="0"/>
    <x v="0"/>
    <x v="0"/>
    <x v="1"/>
  </r>
  <r>
    <x v="0"/>
    <x v="0"/>
    <x v="0"/>
    <x v="2"/>
  </r>
  <r>
    <x v="0"/>
    <x v="0"/>
    <x v="1"/>
    <x v="3"/>
  </r>
  <r>
    <x v="0"/>
    <x v="0"/>
    <x v="1"/>
    <x v="4"/>
  </r>
  <r>
    <x v="0"/>
    <x v="0"/>
    <x v="1"/>
    <x v="5"/>
  </r>
  <r>
    <x v="0"/>
    <x v="0"/>
    <x v="2"/>
    <x v="6"/>
  </r>
  <r>
    <x v="0"/>
    <x v="0"/>
    <x v="2"/>
    <x v="7"/>
  </r>
  <r>
    <x v="0"/>
    <x v="0"/>
    <x v="2"/>
    <x v="8"/>
  </r>
  <r>
    <x v="0"/>
    <x v="0"/>
    <x v="3"/>
    <x v="9"/>
  </r>
  <r>
    <x v="0"/>
    <x v="0"/>
    <x v="3"/>
    <x v="10"/>
  </r>
  <r>
    <x v="0"/>
    <x v="0"/>
    <x v="3"/>
    <x v="11"/>
  </r>
  <r>
    <x v="0"/>
    <x v="0"/>
    <x v="4"/>
    <x v="12"/>
  </r>
  <r>
    <x v="0"/>
    <x v="0"/>
    <x v="4"/>
    <x v="13"/>
  </r>
  <r>
    <x v="0"/>
    <x v="0"/>
    <x v="4"/>
    <x v="14"/>
  </r>
  <r>
    <x v="0"/>
    <x v="1"/>
    <x v="0"/>
    <x v="15"/>
  </r>
  <r>
    <x v="0"/>
    <x v="1"/>
    <x v="0"/>
    <x v="16"/>
  </r>
  <r>
    <x v="0"/>
    <x v="1"/>
    <x v="0"/>
    <x v="17"/>
  </r>
  <r>
    <x v="0"/>
    <x v="1"/>
    <x v="1"/>
    <x v="18"/>
  </r>
  <r>
    <x v="0"/>
    <x v="1"/>
    <x v="1"/>
    <x v="19"/>
  </r>
  <r>
    <x v="0"/>
    <x v="1"/>
    <x v="1"/>
    <x v="20"/>
  </r>
  <r>
    <x v="0"/>
    <x v="1"/>
    <x v="2"/>
    <x v="21"/>
  </r>
  <r>
    <x v="0"/>
    <x v="1"/>
    <x v="2"/>
    <x v="22"/>
  </r>
  <r>
    <x v="0"/>
    <x v="1"/>
    <x v="2"/>
    <x v="23"/>
  </r>
  <r>
    <x v="0"/>
    <x v="1"/>
    <x v="3"/>
    <x v="24"/>
  </r>
  <r>
    <x v="0"/>
    <x v="1"/>
    <x v="3"/>
    <x v="25"/>
  </r>
  <r>
    <x v="0"/>
    <x v="1"/>
    <x v="3"/>
    <x v="26"/>
  </r>
  <r>
    <x v="0"/>
    <x v="1"/>
    <x v="4"/>
    <x v="27"/>
  </r>
  <r>
    <x v="0"/>
    <x v="1"/>
    <x v="4"/>
    <x v="2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4">
  <r>
    <x v="0"/>
    <x v="0"/>
    <x v="0"/>
    <n v="0.06"/>
    <n v="6.6211764705882303E-2"/>
    <x v="0"/>
    <x v="0"/>
  </r>
  <r>
    <x v="0"/>
    <x v="0"/>
    <x v="0"/>
    <n v="8.1818181818181832E-2"/>
    <n v="7.6371794871794865E-2"/>
    <x v="1"/>
    <x v="1"/>
  </r>
  <r>
    <x v="0"/>
    <x v="0"/>
    <x v="0"/>
    <n v="0.1"/>
    <n v="8.6050588235294129E-2"/>
    <x v="2"/>
    <x v="2"/>
  </r>
  <r>
    <x v="0"/>
    <x v="0"/>
    <x v="1"/>
    <n v="8.9411764705882357E-2"/>
    <n v="8.8511764705882345E-2"/>
    <x v="3"/>
    <x v="3"/>
  </r>
  <r>
    <x v="0"/>
    <x v="0"/>
    <x v="1"/>
    <n v="0.14000000000000001"/>
    <n v="0.1523530303030303"/>
    <x v="4"/>
    <x v="4"/>
  </r>
  <r>
    <x v="0"/>
    <x v="0"/>
    <x v="1"/>
    <n v="0.04"/>
    <n v="5.8799999999999998E-2"/>
    <x v="5"/>
    <x v="5"/>
  </r>
  <r>
    <x v="0"/>
    <x v="0"/>
    <x v="2"/>
    <n v="6.2222222222222227E-2"/>
    <n v="6.43875E-2"/>
    <x v="6"/>
    <x v="6"/>
  </r>
  <r>
    <x v="0"/>
    <x v="0"/>
    <x v="2"/>
    <n v="6.8750000000000006E-2"/>
    <n v="8.382786885245902E-2"/>
    <x v="7"/>
    <x v="7"/>
  </r>
  <r>
    <x v="0"/>
    <x v="0"/>
    <x v="2"/>
    <n v="3.3750000000000002E-2"/>
    <n v="6.6707692307692301E-2"/>
    <x v="8"/>
    <x v="8"/>
  </r>
  <r>
    <x v="0"/>
    <x v="0"/>
    <x v="3"/>
    <n v="0.26"/>
    <n v="0.14965398773006136"/>
    <x v="9"/>
    <x v="9"/>
  </r>
  <r>
    <x v="0"/>
    <x v="0"/>
    <x v="3"/>
    <n v="0.22"/>
    <n v="0.1086153846153846"/>
    <x v="10"/>
    <x v="10"/>
  </r>
  <r>
    <x v="0"/>
    <x v="0"/>
    <x v="3"/>
    <n v="0.13"/>
    <n v="4.446E-2"/>
    <x v="11"/>
    <x v="11"/>
  </r>
  <r>
    <x v="0"/>
    <x v="0"/>
    <x v="4"/>
    <n v="0.18"/>
    <n v="7.9170000000000004E-2"/>
    <x v="12"/>
    <x v="12"/>
  </r>
  <r>
    <x v="0"/>
    <x v="0"/>
    <x v="4"/>
    <n v="0.14000000000000001"/>
    <n v="9.2295999999999989E-2"/>
    <x v="13"/>
    <x v="13"/>
  </r>
  <r>
    <x v="0"/>
    <x v="0"/>
    <x v="4"/>
    <n v="0.26"/>
    <n v="0.15589756097560975"/>
    <x v="14"/>
    <x v="14"/>
  </r>
  <r>
    <x v="0"/>
    <x v="1"/>
    <x v="0"/>
    <n v="0.40200000000000002"/>
    <n v="0.16400000000000001"/>
    <x v="15"/>
    <x v="15"/>
  </r>
  <r>
    <x v="0"/>
    <x v="1"/>
    <x v="0"/>
    <n v="0.58099999999999996"/>
    <n v="0.189"/>
    <x v="16"/>
    <x v="16"/>
  </r>
  <r>
    <x v="0"/>
    <x v="1"/>
    <x v="0"/>
    <n v="0.80900000000000005"/>
    <n v="0.26700000000000002"/>
    <x v="17"/>
    <x v="17"/>
  </r>
  <r>
    <x v="0"/>
    <x v="1"/>
    <x v="1"/>
    <n v="1.67"/>
    <n v="0.51500000000000001"/>
    <x v="18"/>
    <x v="18"/>
  </r>
  <r>
    <x v="0"/>
    <x v="1"/>
    <x v="1"/>
    <n v="1.39"/>
    <n v="0.33800000000000002"/>
    <x v="19"/>
    <x v="19"/>
  </r>
  <r>
    <x v="0"/>
    <x v="1"/>
    <x v="1"/>
    <n v="1.82"/>
    <n v="0.39200000000000002"/>
    <x v="20"/>
    <x v="20"/>
  </r>
  <r>
    <x v="0"/>
    <x v="1"/>
    <x v="2"/>
    <n v="0.58899999999999997"/>
    <n v="0.16"/>
    <x v="21"/>
    <x v="21"/>
  </r>
  <r>
    <x v="0"/>
    <x v="1"/>
    <x v="2"/>
    <n v="1.02"/>
    <n v="0.19900000000000001"/>
    <x v="22"/>
    <x v="22"/>
  </r>
  <r>
    <x v="0"/>
    <x v="1"/>
    <x v="2"/>
    <n v="1.21"/>
    <n v="0.437"/>
    <x v="23"/>
    <x v="23"/>
  </r>
  <r>
    <x v="0"/>
    <x v="1"/>
    <x v="3"/>
    <n v="2.4"/>
    <n v="0.72099999999999997"/>
    <x v="24"/>
    <x v="24"/>
  </r>
  <r>
    <x v="0"/>
    <x v="1"/>
    <x v="3"/>
    <n v="2.2599999999999998"/>
    <n v="0.38400000000000001"/>
    <x v="25"/>
    <x v="25"/>
  </r>
  <r>
    <x v="0"/>
    <x v="1"/>
    <x v="3"/>
    <n v="2.96"/>
    <n v="0.55600000000000005"/>
    <x v="26"/>
    <x v="26"/>
  </r>
  <r>
    <x v="0"/>
    <x v="1"/>
    <x v="4"/>
    <n v="4.13"/>
    <n v="0.76"/>
    <x v="27"/>
    <x v="27"/>
  </r>
  <r>
    <x v="0"/>
    <x v="1"/>
    <x v="4"/>
    <n v="4.82"/>
    <n v="0.57199999999999995"/>
    <x v="28"/>
    <x v="28"/>
  </r>
  <r>
    <x v="0"/>
    <x v="2"/>
    <x v="0"/>
    <n v="5.09"/>
    <n v="1.25"/>
    <x v="29"/>
    <x v="29"/>
  </r>
  <r>
    <x v="0"/>
    <x v="2"/>
    <x v="0"/>
    <n v="4.9400000000000004"/>
    <n v="1.06"/>
    <x v="30"/>
    <x v="30"/>
  </r>
  <r>
    <x v="0"/>
    <x v="2"/>
    <x v="0"/>
    <n v="4.93"/>
    <n v="1.75"/>
    <x v="31"/>
    <x v="31"/>
  </r>
  <r>
    <x v="0"/>
    <x v="2"/>
    <x v="1"/>
    <n v="5.2"/>
    <n v="1.32"/>
    <x v="32"/>
    <x v="32"/>
  </r>
  <r>
    <x v="0"/>
    <x v="2"/>
    <x v="1"/>
    <n v="4.91"/>
    <n v="1.1399999999999999"/>
    <x v="33"/>
    <x v="33"/>
  </r>
  <r>
    <x v="0"/>
    <x v="2"/>
    <x v="1"/>
    <n v="4.6900000000000004"/>
    <n v="1.04"/>
    <x v="34"/>
    <x v="34"/>
  </r>
  <r>
    <x v="0"/>
    <x v="2"/>
    <x v="2"/>
    <n v="5.53"/>
    <n v="1.49"/>
    <x v="35"/>
    <x v="35"/>
  </r>
  <r>
    <x v="0"/>
    <x v="2"/>
    <x v="2"/>
    <n v="5.2"/>
    <n v="1.31"/>
    <x v="36"/>
    <x v="36"/>
  </r>
  <r>
    <x v="0"/>
    <x v="2"/>
    <x v="2"/>
    <n v="5.96"/>
    <n v="1.1399999999999999"/>
    <x v="37"/>
    <x v="37"/>
  </r>
  <r>
    <x v="0"/>
    <x v="2"/>
    <x v="3"/>
    <n v="12.11"/>
    <n v="3.19"/>
    <x v="38"/>
    <x v="38"/>
  </r>
  <r>
    <x v="0"/>
    <x v="2"/>
    <x v="3"/>
    <n v="10.95"/>
    <n v="1.4"/>
    <x v="39"/>
    <x v="39"/>
  </r>
  <r>
    <x v="0"/>
    <x v="2"/>
    <x v="3"/>
    <n v="10.49"/>
    <n v="2.46"/>
    <x v="40"/>
    <x v="40"/>
  </r>
  <r>
    <x v="0"/>
    <x v="2"/>
    <x v="4"/>
    <n v="10.02"/>
    <n v="1.42"/>
    <x v="41"/>
    <x v="41"/>
  </r>
  <r>
    <x v="0"/>
    <x v="2"/>
    <x v="4"/>
    <n v="9.66"/>
    <n v="1.79"/>
    <x v="42"/>
    <x v="42"/>
  </r>
  <r>
    <x v="0"/>
    <x v="2"/>
    <x v="4"/>
    <n v="8.4499999999999993"/>
    <n v="1.08"/>
    <x v="43"/>
    <x v="4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58">
  <r>
    <x v="0"/>
    <x v="0"/>
    <x v="0"/>
    <x v="0"/>
    <n v="1.82"/>
    <n v="0.11223625000000001"/>
    <n v="0.29848000000000002"/>
    <n v="1.8406745000000002E-2"/>
  </r>
  <r>
    <x v="0"/>
    <x v="0"/>
    <x v="0"/>
    <x v="0"/>
    <n v="1.8"/>
    <n v="0.13171179999999999"/>
    <n v="0.3402"/>
    <n v="2.48935302E-2"/>
  </r>
  <r>
    <x v="0"/>
    <x v="0"/>
    <x v="0"/>
    <x v="0"/>
    <n v="1.84"/>
    <n v="0.1111249"/>
    <n v="0.49128000000000005"/>
    <n v="2.96703483E-2"/>
  </r>
  <r>
    <x v="0"/>
    <x v="0"/>
    <x v="1"/>
    <x v="0"/>
    <n v="1.19"/>
    <n v="0.10057175"/>
    <n v="0.61285000000000001"/>
    <n v="5.1794451250000005E-2"/>
  </r>
  <r>
    <x v="0"/>
    <x v="0"/>
    <x v="1"/>
    <x v="0"/>
    <n v="1.6"/>
    <n v="0.11084065"/>
    <n v="0.54080000000000006"/>
    <n v="3.7464139700000003E-2"/>
  </r>
  <r>
    <x v="0"/>
    <x v="0"/>
    <x v="1"/>
    <x v="0"/>
    <n v="1.43"/>
    <n v="9.9215399999999995E-2"/>
    <n v="0.56055999999999995"/>
    <n v="3.8892436799999999E-2"/>
  </r>
  <r>
    <x v="0"/>
    <x v="0"/>
    <x v="2"/>
    <x v="0"/>
    <n v="1.8"/>
    <n v="9.3995850000000006E-2"/>
    <n v="0.28800000000000003"/>
    <n v="1.5039336000000002E-2"/>
  </r>
  <r>
    <x v="0"/>
    <x v="0"/>
    <x v="2"/>
    <x v="0"/>
    <n v="1.99"/>
    <n v="0.1287027"/>
    <n v="0.39601000000000003"/>
    <n v="2.5611837300000002E-2"/>
  </r>
  <r>
    <x v="0"/>
    <x v="0"/>
    <x v="2"/>
    <x v="0"/>
    <n v="1.71"/>
    <n v="0.1054944"/>
    <n v="0.74726999999999999"/>
    <n v="4.61010528E-2"/>
  </r>
  <r>
    <x v="0"/>
    <x v="0"/>
    <x v="3"/>
    <x v="0"/>
    <n v="1.68"/>
    <n v="5.7075200000000006E-2"/>
    <n v="1.2112799999999999"/>
    <n v="4.1151219200000005E-2"/>
  </r>
  <r>
    <x v="0"/>
    <x v="0"/>
    <x v="3"/>
    <x v="0"/>
    <n v="1.62"/>
    <n v="5.0288400000000004E-2"/>
    <n v="0.62208000000000008"/>
    <n v="1.9310745600000002E-2"/>
  </r>
  <r>
    <x v="0"/>
    <x v="0"/>
    <x v="3"/>
    <x v="0"/>
    <n v="1.37"/>
    <n v="4.6008E-2"/>
    <n v="0.76172000000000017"/>
    <n v="2.5580448000000002E-2"/>
  </r>
  <r>
    <x v="0"/>
    <x v="0"/>
    <x v="4"/>
    <x v="0"/>
    <n v="1.32"/>
    <n v="0.12080934999999998"/>
    <n v="1.0032000000000001"/>
    <n v="9.1815105999999994E-2"/>
  </r>
  <r>
    <x v="0"/>
    <x v="0"/>
    <x v="4"/>
    <x v="0"/>
    <n v="1.46"/>
    <n v="0.12696084999999999"/>
    <n v="0.83511999999999986"/>
    <n v="7.262160619999998E-2"/>
  </r>
  <r>
    <x v="0"/>
    <x v="0"/>
    <x v="0"/>
    <x v="1"/>
    <n v="2.16"/>
    <n v="0.15091484999999999"/>
    <n v="0.86832000000000009"/>
    <n v="6.0667769699999999E-2"/>
  </r>
  <r>
    <x v="0"/>
    <x v="0"/>
    <x v="0"/>
    <x v="1"/>
    <n v="2.0099999999999998"/>
    <n v="0.15202090000000001"/>
    <n v="1.1678099999999998"/>
    <n v="8.8324142899999999E-2"/>
  </r>
  <r>
    <x v="0"/>
    <x v="0"/>
    <x v="0"/>
    <x v="1"/>
    <n v="2.13"/>
    <n v="0.14210774999999998"/>
    <n v="1.7231700000000001"/>
    <n v="0.11496516974999998"/>
  </r>
  <r>
    <x v="0"/>
    <x v="0"/>
    <x v="1"/>
    <x v="1"/>
    <n v="0.87"/>
    <n v="8.2530000000000006E-2"/>
    <n v="1.4528999999999999"/>
    <n v="0.13782510000000001"/>
  </r>
  <r>
    <x v="0"/>
    <x v="0"/>
    <x v="1"/>
    <x v="1"/>
    <n v="1.41"/>
    <n v="0.1042216"/>
    <n v="1.9598999999999998"/>
    <n v="0.14486802399999998"/>
  </r>
  <r>
    <x v="0"/>
    <x v="0"/>
    <x v="1"/>
    <x v="1"/>
    <n v="1.22"/>
    <n v="0.10292264999999999"/>
    <n v="2.2204000000000002"/>
    <n v="0.18731922299999998"/>
  </r>
  <r>
    <x v="0"/>
    <x v="0"/>
    <x v="2"/>
    <x v="1"/>
    <n v="2.21"/>
    <n v="0.1641628"/>
    <n v="1.30169"/>
    <n v="9.6691889199999992E-2"/>
  </r>
  <r>
    <x v="0"/>
    <x v="0"/>
    <x v="2"/>
    <x v="1"/>
    <n v="2.0099999999999998"/>
    <n v="0.15099479999999998"/>
    <n v="2.0501999999999998"/>
    <n v="0.15401469599999998"/>
  </r>
  <r>
    <x v="0"/>
    <x v="0"/>
    <x v="2"/>
    <x v="1"/>
    <n v="2.06"/>
    <n v="0.141815"/>
    <n v="2.4925999999999999"/>
    <n v="0.17159615"/>
  </r>
  <r>
    <x v="0"/>
    <x v="0"/>
    <x v="3"/>
    <x v="1"/>
    <n v="1.85"/>
    <n v="8.7670799999999993E-2"/>
    <n v="4.4400000000000004"/>
    <n v="0.21040991999999997"/>
  </r>
  <r>
    <x v="0"/>
    <x v="0"/>
    <x v="3"/>
    <x v="1"/>
    <n v="1.85"/>
    <n v="9.681880000000001E-2"/>
    <n v="4.181"/>
    <n v="0.218810488"/>
  </r>
  <r>
    <x v="0"/>
    <x v="0"/>
    <x v="3"/>
    <x v="1"/>
    <n v="1.53"/>
    <n v="8.1550000000000011E-2"/>
    <n v="4.5288000000000004"/>
    <n v="0.24138800000000002"/>
  </r>
  <r>
    <x v="0"/>
    <x v="0"/>
    <x v="4"/>
    <x v="1"/>
    <n v="0.94"/>
    <n v="0.11740834999999999"/>
    <n v="3.8821999999999997"/>
    <n v="0.48489648549999997"/>
  </r>
  <r>
    <x v="0"/>
    <x v="0"/>
    <x v="4"/>
    <x v="1"/>
    <n v="0.98"/>
    <n v="0.12755"/>
    <n v="4.7236000000000002"/>
    <n v="0.61479099999999998"/>
  </r>
  <r>
    <x v="0"/>
    <x v="1"/>
    <x v="0"/>
    <x v="0"/>
    <n v="0.7"/>
    <n v="5.2709149999999996E-2"/>
    <n v="0.875"/>
    <n v="6.5886437499999992E-2"/>
  </r>
  <r>
    <x v="0"/>
    <x v="1"/>
    <x v="0"/>
    <x v="0"/>
    <n v="0.82"/>
    <n v="6.0485500000000005E-2"/>
    <n v="0.86919999999999997"/>
    <n v="6.4114630000000006E-2"/>
  </r>
  <r>
    <x v="0"/>
    <x v="1"/>
    <x v="0"/>
    <x v="0"/>
    <n v="0.81"/>
    <n v="6.2726400000000002E-2"/>
    <n v="1.4175"/>
    <n v="0.1097712"/>
  </r>
  <r>
    <x v="0"/>
    <x v="1"/>
    <x v="1"/>
    <x v="0"/>
    <n v="0.79"/>
    <n v="5.849805000000001E-2"/>
    <n v="1.0428000000000002"/>
    <n v="7.721742600000002E-2"/>
  </r>
  <r>
    <x v="0"/>
    <x v="1"/>
    <x v="1"/>
    <x v="0"/>
    <n v="0.77"/>
    <n v="5.0898899999999997E-2"/>
    <n v="0.87779999999999991"/>
    <n v="5.8024745999999988E-2"/>
  </r>
  <r>
    <x v="0"/>
    <x v="1"/>
    <x v="1"/>
    <x v="0"/>
    <n v="0.88"/>
    <n v="6.330885E-2"/>
    <n v="0.91520000000000001"/>
    <n v="6.5841204E-2"/>
  </r>
  <r>
    <x v="0"/>
    <x v="1"/>
    <x v="2"/>
    <x v="0"/>
    <n v="0.74"/>
    <n v="5.4863999999999996E-2"/>
    <n v="1.1026"/>
    <n v="8.1747359999999991E-2"/>
  </r>
  <r>
    <x v="0"/>
    <x v="1"/>
    <x v="2"/>
    <x v="0"/>
    <n v="0.86"/>
    <n v="5.2449999999999997E-2"/>
    <n v="1.1266"/>
    <n v="6.8709499999999993E-2"/>
  </r>
  <r>
    <x v="0"/>
    <x v="1"/>
    <x v="2"/>
    <x v="0"/>
    <n v="0.89"/>
    <n v="5.1504000000000001E-2"/>
    <n v="1.0145999999999999"/>
    <n v="5.8714559999999999E-2"/>
  </r>
  <r>
    <x v="0"/>
    <x v="1"/>
    <x v="3"/>
    <x v="0"/>
    <n v="0.56000000000000005"/>
    <n v="3.7706799999999999E-2"/>
    <n v="1.7864000000000002"/>
    <n v="0.120284692"/>
  </r>
  <r>
    <x v="0"/>
    <x v="1"/>
    <x v="3"/>
    <x v="0"/>
    <n v="0.73"/>
    <n v="4.0431749999999995E-2"/>
    <n v="1.022"/>
    <n v="5.6604449999999987E-2"/>
  </r>
  <r>
    <x v="0"/>
    <x v="1"/>
    <x v="3"/>
    <x v="0"/>
    <n v="0.64"/>
    <n v="3.6703199999999998E-2"/>
    <n v="1.5744"/>
    <n v="9.0289871999999993E-2"/>
  </r>
  <r>
    <x v="0"/>
    <x v="1"/>
    <x v="4"/>
    <x v="0"/>
    <n v="1.01"/>
    <n v="8.1357399999999996E-2"/>
    <n v="1.4341999999999999"/>
    <n v="0.11552750799999999"/>
  </r>
  <r>
    <x v="0"/>
    <x v="1"/>
    <x v="4"/>
    <x v="0"/>
    <n v="0.81"/>
    <n v="6.1111499999999999E-2"/>
    <n v="1.4499000000000002"/>
    <n v="0.109389585"/>
  </r>
  <r>
    <x v="0"/>
    <x v="1"/>
    <x v="4"/>
    <x v="0"/>
    <n v="1.1299999999999999"/>
    <n v="8.9004600000000003E-2"/>
    <n v="1.2203999999999999"/>
    <n v="9.6124968000000005E-2"/>
  </r>
  <r>
    <x v="0"/>
    <x v="1"/>
    <x v="0"/>
    <x v="1"/>
    <n v="0.61"/>
    <n v="6.7896499999999999E-2"/>
    <n v="3.1048999999999998"/>
    <n v="0.34559318499999997"/>
  </r>
  <r>
    <x v="0"/>
    <x v="1"/>
    <x v="0"/>
    <x v="1"/>
    <n v="0.57999999999999996"/>
    <n v="6.3815399999999994E-2"/>
    <n v="2.8652000000000002"/>
    <n v="0.31524807599999999"/>
  </r>
  <r>
    <x v="0"/>
    <x v="1"/>
    <x v="0"/>
    <x v="1"/>
    <n v="0.5"/>
    <n v="5.4912200000000001E-2"/>
    <n v="2.4649999999999999"/>
    <n v="0.27071714599999996"/>
  </r>
  <r>
    <x v="0"/>
    <x v="1"/>
    <x v="1"/>
    <x v="1"/>
    <n v="0.59"/>
    <n v="6.0499999999999998E-2"/>
    <n v="3.0680000000000001"/>
    <n v="0.31459999999999999"/>
  </r>
  <r>
    <x v="0"/>
    <x v="1"/>
    <x v="1"/>
    <x v="1"/>
    <n v="0.46"/>
    <n v="4.8350000000000004E-2"/>
    <n v="2.2586000000000004"/>
    <n v="0.23739850000000004"/>
  </r>
  <r>
    <x v="0"/>
    <x v="1"/>
    <x v="1"/>
    <x v="1"/>
    <n v="0.47"/>
    <n v="5.7749999999999996E-2"/>
    <n v="2.2042999999999999"/>
    <n v="0.27084750000000002"/>
  </r>
  <r>
    <x v="0"/>
    <x v="1"/>
    <x v="2"/>
    <x v="1"/>
    <n v="0.47"/>
    <n v="4.895E-2"/>
    <n v="2.5991"/>
    <n v="0.27069350000000003"/>
  </r>
  <r>
    <x v="0"/>
    <x v="1"/>
    <x v="2"/>
    <x v="1"/>
    <n v="0.55000000000000004"/>
    <n v="5.3949999999999998E-2"/>
    <n v="2.8600000000000003"/>
    <n v="0.28054000000000001"/>
  </r>
  <r>
    <x v="0"/>
    <x v="1"/>
    <x v="2"/>
    <x v="1"/>
    <n v="0.6"/>
    <n v="5.5210049999999997E-2"/>
    <n v="3.5760000000000001"/>
    <n v="0.32905189799999995"/>
  </r>
  <r>
    <x v="0"/>
    <x v="1"/>
    <x v="3"/>
    <x v="1"/>
    <n v="0.4"/>
    <n v="4.1944000000000002E-2"/>
    <n v="4.8440000000000003"/>
    <n v="0.50794183999999998"/>
  </r>
  <r>
    <x v="0"/>
    <x v="1"/>
    <x v="3"/>
    <x v="1"/>
    <n v="0.56000000000000005"/>
    <n v="4.5600000000000002E-2"/>
    <n v="6.1320000000000006"/>
    <n v="0.49931999999999999"/>
  </r>
  <r>
    <x v="0"/>
    <x v="1"/>
    <x v="3"/>
    <x v="1"/>
    <n v="0.52"/>
    <n v="4.6100000000000002E-2"/>
    <n v="5.4548000000000005"/>
    <n v="0.48358900000000005"/>
  </r>
  <r>
    <x v="0"/>
    <x v="1"/>
    <x v="4"/>
    <x v="1"/>
    <n v="0.41"/>
    <n v="6.8649999999999989E-2"/>
    <n v="4.1081999999999992"/>
    <n v="0.68787299999999985"/>
  </r>
  <r>
    <x v="0"/>
    <x v="1"/>
    <x v="4"/>
    <x v="1"/>
    <n v="0.45"/>
    <n v="7.8649999999999998E-2"/>
    <n v="4.3470000000000004"/>
    <n v="0.75975899999999996"/>
  </r>
  <r>
    <x v="0"/>
    <x v="1"/>
    <x v="4"/>
    <x v="1"/>
    <n v="0.54"/>
    <n v="8.1300000000000011E-2"/>
    <n v="4.5629999999999997"/>
    <n v="0.6869850000000000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30">
  <r>
    <x v="0"/>
    <x v="0"/>
    <x v="0"/>
    <x v="0"/>
  </r>
  <r>
    <x v="0"/>
    <x v="0"/>
    <x v="0"/>
    <x v="1"/>
  </r>
  <r>
    <x v="0"/>
    <x v="0"/>
    <x v="0"/>
    <x v="2"/>
  </r>
  <r>
    <x v="0"/>
    <x v="0"/>
    <x v="1"/>
    <x v="3"/>
  </r>
  <r>
    <x v="0"/>
    <x v="0"/>
    <x v="1"/>
    <x v="4"/>
  </r>
  <r>
    <x v="0"/>
    <x v="0"/>
    <x v="1"/>
    <x v="5"/>
  </r>
  <r>
    <x v="0"/>
    <x v="0"/>
    <x v="2"/>
    <x v="6"/>
  </r>
  <r>
    <x v="0"/>
    <x v="0"/>
    <x v="2"/>
    <x v="7"/>
  </r>
  <r>
    <x v="0"/>
    <x v="0"/>
    <x v="2"/>
    <x v="8"/>
  </r>
  <r>
    <x v="0"/>
    <x v="0"/>
    <x v="3"/>
    <x v="9"/>
  </r>
  <r>
    <x v="0"/>
    <x v="0"/>
    <x v="3"/>
    <x v="10"/>
  </r>
  <r>
    <x v="0"/>
    <x v="0"/>
    <x v="3"/>
    <x v="11"/>
  </r>
  <r>
    <x v="0"/>
    <x v="0"/>
    <x v="4"/>
    <x v="12"/>
  </r>
  <r>
    <x v="0"/>
    <x v="0"/>
    <x v="4"/>
    <x v="13"/>
  </r>
  <r>
    <x v="0"/>
    <x v="0"/>
    <x v="4"/>
    <x v="14"/>
  </r>
  <r>
    <x v="0"/>
    <x v="1"/>
    <x v="0"/>
    <x v="15"/>
  </r>
  <r>
    <x v="0"/>
    <x v="1"/>
    <x v="0"/>
    <x v="16"/>
  </r>
  <r>
    <x v="0"/>
    <x v="1"/>
    <x v="0"/>
    <x v="17"/>
  </r>
  <r>
    <x v="0"/>
    <x v="1"/>
    <x v="1"/>
    <x v="18"/>
  </r>
  <r>
    <x v="0"/>
    <x v="1"/>
    <x v="1"/>
    <x v="19"/>
  </r>
  <r>
    <x v="0"/>
    <x v="1"/>
    <x v="1"/>
    <x v="20"/>
  </r>
  <r>
    <x v="0"/>
    <x v="1"/>
    <x v="2"/>
    <x v="21"/>
  </r>
  <r>
    <x v="0"/>
    <x v="1"/>
    <x v="2"/>
    <x v="22"/>
  </r>
  <r>
    <x v="0"/>
    <x v="1"/>
    <x v="2"/>
    <x v="23"/>
  </r>
  <r>
    <x v="0"/>
    <x v="1"/>
    <x v="3"/>
    <x v="24"/>
  </r>
  <r>
    <x v="0"/>
    <x v="1"/>
    <x v="3"/>
    <x v="25"/>
  </r>
  <r>
    <x v="0"/>
    <x v="1"/>
    <x v="3"/>
    <x v="26"/>
  </r>
  <r>
    <x v="0"/>
    <x v="1"/>
    <x v="4"/>
    <x v="27"/>
  </r>
  <r>
    <x v="0"/>
    <x v="1"/>
    <x v="4"/>
    <x v="28"/>
  </r>
  <r>
    <x v="0"/>
    <x v="1"/>
    <x v="4"/>
    <x v="29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29">
  <r>
    <x v="0"/>
    <x v="0"/>
    <x v="0"/>
    <x v="0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0"/>
  </r>
  <r>
    <x v="0"/>
    <x v="0"/>
    <x v="0"/>
    <x v="2"/>
  </r>
  <r>
    <x v="0"/>
    <x v="0"/>
    <x v="1"/>
    <x v="3"/>
  </r>
  <r>
    <x v="0"/>
    <x v="0"/>
    <x v="1"/>
    <x v="4"/>
  </r>
  <r>
    <x v="0"/>
    <x v="0"/>
    <x v="1"/>
    <x v="5"/>
  </r>
  <r>
    <x v="0"/>
    <x v="0"/>
    <x v="1"/>
    <x v="4"/>
  </r>
  <r>
    <x v="0"/>
    <x v="0"/>
    <x v="1"/>
    <x v="6"/>
  </r>
  <r>
    <x v="0"/>
    <x v="0"/>
    <x v="1"/>
    <x v="4"/>
  </r>
  <r>
    <x v="0"/>
    <x v="0"/>
    <x v="2"/>
    <x v="0"/>
  </r>
  <r>
    <x v="0"/>
    <x v="0"/>
    <x v="2"/>
    <x v="7"/>
  </r>
  <r>
    <x v="0"/>
    <x v="0"/>
    <x v="2"/>
    <x v="0"/>
  </r>
  <r>
    <x v="0"/>
    <x v="0"/>
    <x v="2"/>
    <x v="7"/>
  </r>
  <r>
    <x v="0"/>
    <x v="0"/>
    <x v="2"/>
    <x v="1"/>
  </r>
  <r>
    <x v="0"/>
    <x v="0"/>
    <x v="2"/>
    <x v="8"/>
  </r>
  <r>
    <x v="0"/>
    <x v="0"/>
    <x v="3"/>
    <x v="8"/>
  </r>
  <r>
    <x v="0"/>
    <x v="0"/>
    <x v="3"/>
    <x v="1"/>
  </r>
  <r>
    <x v="0"/>
    <x v="0"/>
    <x v="3"/>
    <x v="7"/>
  </r>
  <r>
    <x v="0"/>
    <x v="0"/>
    <x v="3"/>
    <x v="2"/>
  </r>
  <r>
    <x v="0"/>
    <x v="0"/>
    <x v="3"/>
    <x v="1"/>
  </r>
  <r>
    <x v="0"/>
    <x v="0"/>
    <x v="3"/>
    <x v="7"/>
  </r>
  <r>
    <x v="0"/>
    <x v="0"/>
    <x v="4"/>
    <x v="6"/>
  </r>
  <r>
    <x v="0"/>
    <x v="0"/>
    <x v="4"/>
    <x v="5"/>
  </r>
  <r>
    <x v="0"/>
    <x v="0"/>
    <x v="4"/>
    <x v="3"/>
  </r>
  <r>
    <x v="0"/>
    <x v="0"/>
    <x v="4"/>
    <x v="3"/>
  </r>
  <r>
    <x v="0"/>
    <x v="0"/>
    <x v="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0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F9:G13" firstHeaderRow="2" firstDataRow="2" firstDataCol="1"/>
  <pivotFields count="3">
    <pivotField axis="axisRow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>
      <items count="4">
        <item x="0"/>
        <item x="1"/>
        <item x="2"/>
        <item t="default"/>
      </items>
    </pivotField>
    <pivotField dataField="1" compact="0" outline="0" subtotalTop="0" showAll="0" includeNewItemsInFilter="1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amfper (%)" fld="2" subtotal="average" baseField="0" baseItem="0"/>
  </dataFields>
  <pivotTableStyleInfo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PivotTable14" cacheId="2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M3:N8" firstHeaderRow="2" firstDataRow="2" firstDataCol="1" rowPageCount="1" colPageCount="1"/>
  <pivotFields count="8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axis="axisPage" compact="0" outline="0" subtotalTop="0" showAll="0" includeNewItemsInFilter="1">
      <items count="3">
        <item x="1"/>
        <item x="0"/>
        <item t="default"/>
      </items>
    </pivotField>
    <pivotField dataField="1" compact="0" numFmtId="2" outline="0" subtotalTop="0" showAll="0" includeNewItemsInFilter="1"/>
    <pivotField compact="0" numFmtId="2" outline="0" subtotalTop="0" showAll="0" includeNewItemsInFilter="1">
      <items count="37">
        <item x="7"/>
        <item x="12"/>
        <item x="16"/>
        <item x="18"/>
        <item x="25"/>
        <item x="27"/>
        <item x="13"/>
        <item x="8"/>
        <item x="0"/>
        <item x="26"/>
        <item x="17"/>
        <item x="9"/>
        <item x="28"/>
        <item x="20"/>
        <item x="22"/>
        <item x="23"/>
        <item x="19"/>
        <item x="6"/>
        <item x="1"/>
        <item x="24"/>
        <item x="21"/>
        <item x="11"/>
        <item x="3"/>
        <item x="4"/>
        <item x="30"/>
        <item x="15"/>
        <item x="10"/>
        <item x="5"/>
        <item x="2"/>
        <item x="29"/>
        <item x="32"/>
        <item x="31"/>
        <item x="33"/>
        <item x="14"/>
        <item x="34"/>
        <item x="35"/>
        <item t="default"/>
      </items>
    </pivotField>
    <pivotField compact="0" numFmtId="2" outline="0" subtotalTop="0" showAll="0" includeNewItemsInFilter="1"/>
    <pivotField compact="0" numFmtId="2" outline="0" subtotalTop="0" showAll="0" includeNewItemsInFilter="1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3" item="1" hier="0"/>
  </pageFields>
  <dataFields count="1">
    <dataField name="Count of n%" fld="4" subtotal="count" baseField="0" baseItem="0"/>
  </dataFields>
  <pivotTableStyleInfo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PivotTable11" cacheId="2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J3:K8" firstHeaderRow="2" firstDataRow="2" firstDataCol="1" rowPageCount="1" colPageCount="1"/>
  <pivotFields count="8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axis="axisPage" compact="0" outline="0" subtotalTop="0" showAll="0" includeNewItemsInFilter="1">
      <items count="3">
        <item x="1"/>
        <item x="0"/>
        <item t="default"/>
      </items>
    </pivotField>
    <pivotField dataField="1" compact="0" numFmtId="2" outline="0" subtotalTop="0" showAll="0" includeNewItemsInFilter="1"/>
    <pivotField compact="0" numFmtId="2" outline="0" subtotalTop="0" showAll="0" includeNewItemsInFilter="1">
      <items count="37">
        <item x="7"/>
        <item x="12"/>
        <item x="16"/>
        <item x="18"/>
        <item x="25"/>
        <item x="27"/>
        <item x="13"/>
        <item x="8"/>
        <item x="0"/>
        <item x="26"/>
        <item x="17"/>
        <item x="9"/>
        <item x="28"/>
        <item x="20"/>
        <item x="22"/>
        <item x="23"/>
        <item x="19"/>
        <item x="6"/>
        <item x="1"/>
        <item x="24"/>
        <item x="21"/>
        <item x="11"/>
        <item x="3"/>
        <item x="4"/>
        <item x="30"/>
        <item x="15"/>
        <item x="10"/>
        <item x="5"/>
        <item x="2"/>
        <item x="29"/>
        <item x="32"/>
        <item x="31"/>
        <item x="33"/>
        <item x="14"/>
        <item x="34"/>
        <item x="35"/>
        <item t="default"/>
      </items>
    </pivotField>
    <pivotField compact="0" numFmtId="2" outline="0" subtotalTop="0" showAll="0" includeNewItemsInFilter="1"/>
    <pivotField compact="0" numFmtId="2" outline="0" subtotalTop="0" showAll="0" includeNewItemsInFilter="1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3" item="1" hier="0"/>
  </pageFields>
  <dataFields count="1">
    <dataField name="Average of n%" fld="4" subtotal="average" baseField="0" baseItem="0"/>
  </dataFields>
  <pivotTableStyleInfo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PivotTable15" cacheId="2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P3:Q8" firstHeaderRow="2" firstDataRow="2" firstDataCol="1" rowPageCount="1" colPageCount="1"/>
  <pivotFields count="8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axis="axisPage" compact="0" outline="0" subtotalTop="0" showAll="0" includeNewItemsInFilter="1">
      <items count="3">
        <item x="1"/>
        <item x="0"/>
        <item t="default"/>
      </items>
    </pivotField>
    <pivotField dataField="1" compact="0" numFmtId="2" outline="0" subtotalTop="0" showAll="0" includeNewItemsInFilter="1"/>
    <pivotField compact="0" numFmtId="2" outline="0" subtotalTop="0" showAll="0" includeNewItemsInFilter="1">
      <items count="37">
        <item x="7"/>
        <item x="12"/>
        <item x="16"/>
        <item x="18"/>
        <item x="25"/>
        <item x="27"/>
        <item x="13"/>
        <item x="8"/>
        <item x="0"/>
        <item x="26"/>
        <item x="17"/>
        <item x="9"/>
        <item x="28"/>
        <item x="20"/>
        <item x="22"/>
        <item x="23"/>
        <item x="19"/>
        <item x="6"/>
        <item x="1"/>
        <item x="24"/>
        <item x="21"/>
        <item x="11"/>
        <item x="3"/>
        <item x="4"/>
        <item x="30"/>
        <item x="15"/>
        <item x="10"/>
        <item x="5"/>
        <item x="2"/>
        <item x="29"/>
        <item x="32"/>
        <item x="31"/>
        <item x="33"/>
        <item x="14"/>
        <item x="34"/>
        <item x="35"/>
        <item t="default"/>
      </items>
    </pivotField>
    <pivotField compact="0" numFmtId="2" outline="0" subtotalTop="0" showAll="0" includeNewItemsInFilter="1"/>
    <pivotField compact="0" numFmtId="2" outline="0" subtotalTop="0" showAll="0" includeNewItemsInFilter="1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3" item="1" hier="0"/>
  </pageFields>
  <dataFields count="1">
    <dataField name="StdDev of n%" fld="4" subtotal="stdDev" baseField="0" baseItem="0"/>
  </dataFields>
  <pivotTableStyleInfo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PivotTable19" cacheId="3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F13:G17" firstHeaderRow="2" firstDataRow="2" firstDataCol="1"/>
  <pivotFields count="4">
    <pivotField compact="0" outline="0" subtotalTop="0" showAll="0" includeNewItemsInFilter="1"/>
    <pivotField axis="axisRow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numFmtId="2" outline="0" subtotalTop="0" showAll="0" includeNewItemsInFilter="1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amfper" fld="3" subtotal="average" baseField="0" baseItem="0"/>
  </dataFields>
  <pivotTableStyleInfo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PivotTable16" cacheId="3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F2:G9" firstHeaderRow="2" firstDataRow="2" firstDataCol="1"/>
  <pivotFields count="4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numFmtId="2" outline="0" subtotalTop="0" showAll="0" includeNewItemsInFilter="1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amfper" fld="3" subtotal="average" baseField="0" baseItem="0"/>
  </dataFields>
  <pivotTableStyleInfo showRowHeaders="1" showColHeaders="1" showRowStripes="0" showColStripes="0" showLastColumn="1"/>
</pivotTableDefinition>
</file>

<file path=xl/pivotTables/pivotTable15.xml><?xml version="1.0" encoding="utf-8"?>
<pivotTableDefinition xmlns="http://schemas.openxmlformats.org/spreadsheetml/2006/main" name="PivotTable17" cacheId="3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I2:J9" firstHeaderRow="2" firstDataRow="2" firstDataCol="1"/>
  <pivotFields count="4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numFmtId="2" outline="0" subtotalTop="0" showAll="0" includeNewItemsInFilter="1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amfper" fld="3" subtotal="count" baseField="0" baseItem="0"/>
  </dataFields>
  <pivotTableStyleInfo showRowHeaders="1" showColHeaders="1" showRowStripes="0" showColStripes="0" showLastColumn="1"/>
</pivotTableDefinition>
</file>

<file path=xl/pivotTables/pivotTable16.xml><?xml version="1.0" encoding="utf-8"?>
<pivotTableDefinition xmlns="http://schemas.openxmlformats.org/spreadsheetml/2006/main" name="PivotTable18" cacheId="3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L2:M9" firstHeaderRow="2" firstDataRow="2" firstDataCol="1"/>
  <pivotFields count="4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numFmtId="2" outline="0" subtotalTop="0" showAll="0" includeNewItemsInFilter="1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tdDev of amfper" fld="3" subtotal="stdDev" baseField="0" baseItem="0"/>
  </dataFields>
  <pivotTableStyleInfo showRowHeaders="1" showColHeaders="1" showRowStripes="0" showColStripes="0" showLastColumn="1"/>
</pivotTableDefinition>
</file>

<file path=xl/pivotTables/pivotTable17.xml><?xml version="1.0" encoding="utf-8"?>
<pivotTableDefinition xmlns="http://schemas.openxmlformats.org/spreadsheetml/2006/main" name="PivotTable21" cacheId="3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L13:M17" firstHeaderRow="2" firstDataRow="2" firstDataCol="1"/>
  <pivotFields count="4">
    <pivotField compact="0" outline="0" subtotalTop="0" showAll="0" includeNewItemsInFilter="1"/>
    <pivotField axis="axisRow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numFmtId="2" outline="0" subtotalTop="0" showAll="0" includeNewItemsInFilter="1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tdDev of amfper" fld="3" subtotal="stdDev" baseField="0" baseItem="0"/>
  </dataFields>
  <pivotTableStyleInfo showRowHeaders="1" showColHeaders="1" showRowStripes="0" showColStripes="0" showLastColumn="1"/>
</pivotTableDefinition>
</file>

<file path=xl/pivotTables/pivotTable18.xml><?xml version="1.0" encoding="utf-8"?>
<pivotTableDefinition xmlns="http://schemas.openxmlformats.org/spreadsheetml/2006/main" name="PivotTable20" cacheId="3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I13:J17" firstHeaderRow="2" firstDataRow="2" firstDataCol="1"/>
  <pivotFields count="4">
    <pivotField compact="0" outline="0" subtotalTop="0" showAll="0" includeNewItemsInFilter="1"/>
    <pivotField axis="axisRow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numFmtId="2" outline="0" subtotalTop="0" showAll="0" includeNewItemsInFilter="1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amfper" fld="3" subtotal="count" baseField="0" baseItem="0"/>
  </dataFields>
  <pivotTableStyleInfo showRowHeaders="1" showColHeaders="1" showRowStripes="0" showColStripes="0" showLastColumn="1"/>
</pivotTableDefinition>
</file>

<file path=xl/pivotTables/pivotTable19.xml><?xml version="1.0" encoding="utf-8"?>
<pivotTableDefinition xmlns="http://schemas.openxmlformats.org/spreadsheetml/2006/main" name="PivotTable6" cacheId="4" applyNumberFormats="0" applyBorderFormats="0" applyFontFormats="0" applyPatternFormats="0" applyAlignmentFormats="0" applyWidthHeightFormats="1" dataCaption="Data" updatedVersion="4" showMultipleLabel="0" showMemberPropertyTips="0" useAutoFormatting="1" indent="0" compact="0" compactData="0" gridDropZones="1" multipleFieldFilters="0">
  <location ref="O16:P23" firstHeaderRow="2" firstDataRow="2" firstDataCol="1" rowPageCount="1" colPageCount="1"/>
  <pivotFields count="7">
    <pivotField compact="0" outline="0" subtotalTop="0" showAll="0" includeNewItemsInFilter="1"/>
    <pivotField axis="axisPage" compact="0" outline="0" subtotalTop="0" multipleItemSelectionAllowed="1" showAll="0" includeNewItemsInFilter="1">
      <items count="4">
        <item h="1" x="0"/>
        <item x="1"/>
        <item h="1" x="2"/>
        <item t="default"/>
      </items>
    </pivotField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numFmtId="2" outline="0" subtotalTop="0" showAll="0" includeNewItemsInFilter="1"/>
    <pivotField compact="0" numFmtId="2" outline="0" subtotalTop="0" showAll="0" includeNewItemsInFilter="1"/>
    <pivotField compact="0" numFmtId="2" outline="0" subtotalTop="0" showAll="0" includeNewItemsInFilter="1">
      <items count="45">
        <item x="5"/>
        <item x="8"/>
        <item x="0"/>
        <item x="6"/>
        <item x="7"/>
        <item x="1"/>
        <item x="11"/>
        <item x="3"/>
        <item x="2"/>
        <item x="13"/>
        <item x="12"/>
        <item x="4"/>
        <item x="10"/>
        <item x="9"/>
        <item x="14"/>
        <item x="15"/>
        <item x="21"/>
        <item x="16"/>
        <item x="17"/>
        <item x="22"/>
        <item x="23"/>
        <item x="19"/>
        <item x="18"/>
        <item x="20"/>
        <item x="25"/>
        <item x="24"/>
        <item x="26"/>
        <item x="27"/>
        <item x="28"/>
        <item x="34"/>
        <item x="30"/>
        <item x="33"/>
        <item x="29"/>
        <item x="36"/>
        <item x="32"/>
        <item x="31"/>
        <item x="35"/>
        <item x="37"/>
        <item x="43"/>
        <item x="41"/>
        <item x="42"/>
        <item x="39"/>
        <item x="40"/>
        <item x="38"/>
        <item t="default"/>
      </items>
    </pivotField>
    <pivotField dataField="1" compact="0" numFmtId="2" outline="0" subtotalTop="0" showAll="0" includeNewItemsInFilter="1">
      <items count="45">
        <item x="28"/>
        <item x="43"/>
        <item x="39"/>
        <item x="41"/>
        <item x="25"/>
        <item x="27"/>
        <item x="42"/>
        <item x="26"/>
        <item x="37"/>
        <item x="22"/>
        <item x="30"/>
        <item x="20"/>
        <item x="34"/>
        <item x="33"/>
        <item x="40"/>
        <item x="19"/>
        <item x="29"/>
        <item x="36"/>
        <item x="32"/>
        <item x="38"/>
        <item x="35"/>
        <item x="21"/>
        <item x="24"/>
        <item x="18"/>
        <item x="16"/>
        <item x="17"/>
        <item x="11"/>
        <item x="31"/>
        <item x="23"/>
        <item x="15"/>
        <item x="12"/>
        <item x="10"/>
        <item x="9"/>
        <item x="14"/>
        <item x="13"/>
        <item x="2"/>
        <item x="1"/>
        <item x="3"/>
        <item x="6"/>
        <item x="4"/>
        <item x="0"/>
        <item x="7"/>
        <item x="5"/>
        <item x="8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" hier="0"/>
  </pageFields>
  <dataFields count="1">
    <dataField name="StdDev of drsratio" fld="6" subtotal="stdDev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F2:G7" firstHeaderRow="2" firstDataRow="2" firstDataCol="1"/>
  <pivotFields count="3"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dataField="1" compact="0" outline="0" subtotalTop="0" showAll="0" includeNewItemsInFilter="1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amfper (%)" fld="2" subtotal="average" baseField="0" baseItem="0"/>
  </dataFields>
  <pivotTableStyleInfo showRowHeaders="1" showColHeaders="1" showRowStripes="0" showColStripes="0" showLastColumn="1"/>
</pivotTableDefinition>
</file>

<file path=xl/pivotTables/pivotTable20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Data" updatedVersion="4" showMultipleLabel="0" showMemberPropertyTips="0" useAutoFormatting="1" indent="0" compact="0" compactData="0" gridDropZones="1" multipleFieldFilters="0">
  <location ref="I16:J23" firstHeaderRow="2" firstDataRow="2" firstDataCol="1" rowPageCount="1" colPageCount="1"/>
  <pivotFields count="7">
    <pivotField compact="0" outline="0" subtotalTop="0" showAll="0" includeNewItemsInFilter="1"/>
    <pivotField axis="axisPage" compact="0" outline="0" subtotalTop="0" multipleItemSelectionAllowed="1" showAll="0" includeNewItemsInFilter="1">
      <items count="4">
        <item h="1" x="0"/>
        <item x="1"/>
        <item h="1" x="2"/>
        <item t="default"/>
      </items>
    </pivotField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numFmtId="2" outline="0" subtotalTop="0" showAll="0" includeNewItemsInFilter="1"/>
    <pivotField compact="0" numFmtId="2" outline="0" subtotalTop="0" showAll="0" includeNewItemsInFilter="1"/>
    <pivotField compact="0" numFmtId="2" outline="0" subtotalTop="0" showAll="0" includeNewItemsInFilter="1">
      <items count="45">
        <item x="5"/>
        <item x="8"/>
        <item x="0"/>
        <item x="6"/>
        <item x="7"/>
        <item x="1"/>
        <item x="11"/>
        <item x="3"/>
        <item x="2"/>
        <item x="13"/>
        <item x="12"/>
        <item x="4"/>
        <item x="10"/>
        <item x="9"/>
        <item x="14"/>
        <item x="15"/>
        <item x="21"/>
        <item x="16"/>
        <item x="17"/>
        <item x="22"/>
        <item x="23"/>
        <item x="19"/>
        <item x="18"/>
        <item x="20"/>
        <item x="25"/>
        <item x="24"/>
        <item x="26"/>
        <item x="27"/>
        <item x="28"/>
        <item x="34"/>
        <item x="30"/>
        <item x="33"/>
        <item x="29"/>
        <item x="36"/>
        <item x="32"/>
        <item x="31"/>
        <item x="35"/>
        <item x="37"/>
        <item x="43"/>
        <item x="41"/>
        <item x="42"/>
        <item x="39"/>
        <item x="40"/>
        <item x="38"/>
        <item t="default"/>
      </items>
    </pivotField>
    <pivotField dataField="1" compact="0" numFmtId="2" outline="0" subtotalTop="0" showAll="0" includeNewItemsInFilter="1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" hier="0"/>
  </pageFields>
  <dataFields count="1">
    <dataField name="Average of drsratio" fld="6" subtotal="average" baseField="0" baseItem="0"/>
  </dataFields>
  <pivotTableStyleInfo showRowHeaders="1" showColHeaders="1" showRowStripes="0" showColStripes="0" showLastColumn="1"/>
</pivotTableDefinition>
</file>

<file path=xl/pivotTables/pivotTable21.xml><?xml version="1.0" encoding="utf-8"?>
<pivotTableDefinition xmlns="http://schemas.openxmlformats.org/spreadsheetml/2006/main" name="PivotTable4" cacheId="4" applyNumberFormats="0" applyBorderFormats="0" applyFontFormats="0" applyPatternFormats="0" applyAlignmentFormats="0" applyWidthHeightFormats="1" dataCaption="Data" updatedVersion="4" showMultipleLabel="0" showMemberPropertyTips="0" useAutoFormatting="1" indent="0" compact="0" compactData="0" gridDropZones="1" multipleFieldFilters="0">
  <location ref="L16:M23" firstHeaderRow="2" firstDataRow="2" firstDataCol="1" rowPageCount="1" colPageCount="1"/>
  <pivotFields count="7">
    <pivotField compact="0" outline="0" subtotalTop="0" showAll="0" includeNewItemsInFilter="1"/>
    <pivotField axis="axisPage" compact="0" outline="0" subtotalTop="0" multipleItemSelectionAllowed="1" showAll="0" includeNewItemsInFilter="1">
      <items count="4">
        <item h="1" x="0"/>
        <item x="1"/>
        <item h="1" x="2"/>
        <item t="default"/>
      </items>
    </pivotField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numFmtId="2" outline="0" subtotalTop="0" showAll="0" includeNewItemsInFilter="1"/>
    <pivotField compact="0" numFmtId="2" outline="0" subtotalTop="0" showAll="0" includeNewItemsInFilter="1"/>
    <pivotField compact="0" numFmtId="2" outline="0" subtotalTop="0" showAll="0" includeNewItemsInFilter="1">
      <items count="45">
        <item x="5"/>
        <item x="8"/>
        <item x="0"/>
        <item x="6"/>
        <item x="7"/>
        <item x="1"/>
        <item x="11"/>
        <item x="3"/>
        <item x="2"/>
        <item x="13"/>
        <item x="12"/>
        <item x="4"/>
        <item x="10"/>
        <item x="9"/>
        <item x="14"/>
        <item x="15"/>
        <item x="21"/>
        <item x="16"/>
        <item x="17"/>
        <item x="22"/>
        <item x="23"/>
        <item x="19"/>
        <item x="18"/>
        <item x="20"/>
        <item x="25"/>
        <item x="24"/>
        <item x="26"/>
        <item x="27"/>
        <item x="28"/>
        <item x="34"/>
        <item x="30"/>
        <item x="33"/>
        <item x="29"/>
        <item x="36"/>
        <item x="32"/>
        <item x="31"/>
        <item x="35"/>
        <item x="37"/>
        <item x="43"/>
        <item x="41"/>
        <item x="42"/>
        <item x="39"/>
        <item x="40"/>
        <item x="38"/>
        <item t="default"/>
      </items>
    </pivotField>
    <pivotField dataField="1" compact="0" numFmtId="2" outline="0" subtotalTop="0" showAll="0" includeNewItemsInFilter="1">
      <items count="45">
        <item x="28"/>
        <item x="43"/>
        <item x="39"/>
        <item x="41"/>
        <item x="25"/>
        <item x="27"/>
        <item x="42"/>
        <item x="26"/>
        <item x="37"/>
        <item x="22"/>
        <item x="30"/>
        <item x="20"/>
        <item x="34"/>
        <item x="33"/>
        <item x="40"/>
        <item x="19"/>
        <item x="29"/>
        <item x="36"/>
        <item x="32"/>
        <item x="38"/>
        <item x="35"/>
        <item x="21"/>
        <item x="24"/>
        <item x="18"/>
        <item x="16"/>
        <item x="17"/>
        <item x="11"/>
        <item x="31"/>
        <item x="23"/>
        <item x="15"/>
        <item x="12"/>
        <item x="10"/>
        <item x="9"/>
        <item x="14"/>
        <item x="13"/>
        <item x="2"/>
        <item x="1"/>
        <item x="3"/>
        <item x="6"/>
        <item x="4"/>
        <item x="0"/>
        <item x="7"/>
        <item x="5"/>
        <item x="8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" hier="0"/>
  </pageFields>
  <dataFields count="1">
    <dataField name="Count of drsratio" fld="6" subtotal="count" baseField="0" baseItem="0"/>
  </dataFields>
  <pivotTableStyleInfo showRowHeaders="1" showColHeaders="1" showRowStripes="0" showColStripes="0" showLastColumn="1"/>
</pivotTableDefinition>
</file>

<file path=xl/pivotTables/pivotTable22.xml><?xml version="1.0" encoding="utf-8"?>
<pivotTableDefinition xmlns="http://schemas.openxmlformats.org/spreadsheetml/2006/main" name="PivotTable25" cacheId="4" applyNumberFormats="0" applyBorderFormats="0" applyFontFormats="0" applyPatternFormats="0" applyAlignmentFormats="0" applyWidthHeightFormats="1" dataCaption="Data" updatedVersion="4" showMultipleLabel="0" showMemberPropertyTips="0" useAutoFormatting="1" indent="0" compact="0" compactData="0" gridDropZones="1" multipleFieldFilters="0">
  <location ref="L3:M10" firstHeaderRow="2" firstDataRow="2" firstDataCol="1" rowPageCount="1" colPageCount="1"/>
  <pivotFields count="7">
    <pivotField compact="0" outline="0" subtotalTop="0" showAll="0" includeNewItemsInFilter="1"/>
    <pivotField axis="axisPage" compact="0" outline="0" subtotalTop="0" multipleItemSelectionAllowed="1" showAll="0" includeNewItemsInFilter="1">
      <items count="4">
        <item h="1" x="0"/>
        <item x="1"/>
        <item h="1" x="2"/>
        <item t="default"/>
      </items>
    </pivotField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numFmtId="2" outline="0" subtotalTop="0" showAll="0" includeNewItemsInFilter="1"/>
    <pivotField compact="0" numFmtId="2" outline="0" subtotalTop="0" showAll="0" includeNewItemsInFilter="1"/>
    <pivotField dataField="1" compact="0" numFmtId="2" outline="0" subtotalTop="0" showAll="0" includeNewItemsInFilter="1">
      <items count="45">
        <item x="5"/>
        <item x="8"/>
        <item x="0"/>
        <item x="6"/>
        <item x="7"/>
        <item x="1"/>
        <item x="11"/>
        <item x="3"/>
        <item x="2"/>
        <item x="13"/>
        <item x="12"/>
        <item x="4"/>
        <item x="10"/>
        <item x="9"/>
        <item x="14"/>
        <item x="15"/>
        <item x="21"/>
        <item x="16"/>
        <item x="17"/>
        <item x="22"/>
        <item x="23"/>
        <item x="19"/>
        <item x="18"/>
        <item x="20"/>
        <item x="25"/>
        <item x="24"/>
        <item x="26"/>
        <item x="27"/>
        <item x="28"/>
        <item x="34"/>
        <item x="30"/>
        <item x="33"/>
        <item x="29"/>
        <item x="36"/>
        <item x="32"/>
        <item x="31"/>
        <item x="35"/>
        <item x="37"/>
        <item x="43"/>
        <item x="41"/>
        <item x="42"/>
        <item x="39"/>
        <item x="40"/>
        <item x="38"/>
        <item t="default"/>
      </items>
    </pivotField>
    <pivotField compact="0" numFmtId="2" outline="0" subtotalTop="0" showAll="0" includeNewItemsInFilter="1">
      <items count="45">
        <item x="28"/>
        <item x="43"/>
        <item x="39"/>
        <item x="41"/>
        <item x="25"/>
        <item x="27"/>
        <item x="42"/>
        <item x="26"/>
        <item x="37"/>
        <item x="22"/>
        <item x="30"/>
        <item x="20"/>
        <item x="34"/>
        <item x="33"/>
        <item x="40"/>
        <item x="19"/>
        <item x="29"/>
        <item x="36"/>
        <item x="32"/>
        <item x="38"/>
        <item x="35"/>
        <item x="21"/>
        <item x="24"/>
        <item x="18"/>
        <item x="16"/>
        <item x="17"/>
        <item x="11"/>
        <item x="31"/>
        <item x="23"/>
        <item x="15"/>
        <item x="12"/>
        <item x="10"/>
        <item x="9"/>
        <item x="14"/>
        <item x="13"/>
        <item x="2"/>
        <item x="1"/>
        <item x="3"/>
        <item x="6"/>
        <item x="4"/>
        <item x="0"/>
        <item x="7"/>
        <item x="5"/>
        <item x="8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" hier="0"/>
  </pageFields>
  <dataFields count="1">
    <dataField name="Count of total" fld="5" subtotal="count" baseField="0" baseItem="0"/>
  </dataFields>
  <pivotTableStyleInfo showRowHeaders="1" showColHeaders="1" showRowStripes="0" showColStripes="0" showLastColumn="1"/>
</pivotTableDefinition>
</file>

<file path=xl/pivotTables/pivotTable23.xml><?xml version="1.0" encoding="utf-8"?>
<pivotTableDefinition xmlns="http://schemas.openxmlformats.org/spreadsheetml/2006/main" name="PivotTable22" cacheId="4" applyNumberFormats="0" applyBorderFormats="0" applyFontFormats="0" applyPatternFormats="0" applyAlignmentFormats="0" applyWidthHeightFormats="1" dataCaption="Data" updatedVersion="4" showMultipleLabel="0" showMemberPropertyTips="0" useAutoFormatting="1" indent="0" compact="0" compactData="0" gridDropZones="1" multipleFieldFilters="0">
  <location ref="I3:J10" firstHeaderRow="2" firstDataRow="2" firstDataCol="1" rowPageCount="1" colPageCount="1"/>
  <pivotFields count="7">
    <pivotField compact="0" outline="0" subtotalTop="0" showAll="0" includeNewItemsInFilter="1"/>
    <pivotField axis="axisPage" compact="0" outline="0" subtotalTop="0" multipleItemSelectionAllowed="1" showAll="0" includeNewItemsInFilter="1">
      <items count="4">
        <item h="1" x="0"/>
        <item x="1"/>
        <item h="1" x="2"/>
        <item t="default"/>
      </items>
    </pivotField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numFmtId="2" outline="0" subtotalTop="0" showAll="0" includeNewItemsInFilter="1"/>
    <pivotField compact="0" numFmtId="2" outline="0" subtotalTop="0" showAll="0" includeNewItemsInFilter="1"/>
    <pivotField dataField="1" compact="0" numFmtId="2" outline="0" subtotalTop="0" showAll="0" includeNewItemsInFilter="1">
      <items count="45">
        <item x="5"/>
        <item x="8"/>
        <item x="0"/>
        <item x="6"/>
        <item x="7"/>
        <item x="1"/>
        <item x="11"/>
        <item x="3"/>
        <item x="2"/>
        <item x="13"/>
        <item x="12"/>
        <item x="4"/>
        <item x="10"/>
        <item x="9"/>
        <item x="14"/>
        <item x="15"/>
        <item x="21"/>
        <item x="16"/>
        <item x="17"/>
        <item x="22"/>
        <item x="23"/>
        <item x="19"/>
        <item x="18"/>
        <item x="20"/>
        <item x="25"/>
        <item x="24"/>
        <item x="26"/>
        <item x="27"/>
        <item x="28"/>
        <item x="34"/>
        <item x="30"/>
        <item x="33"/>
        <item x="29"/>
        <item x="36"/>
        <item x="32"/>
        <item x="31"/>
        <item x="35"/>
        <item x="37"/>
        <item x="43"/>
        <item x="41"/>
        <item x="42"/>
        <item x="39"/>
        <item x="40"/>
        <item x="38"/>
        <item t="default"/>
      </items>
    </pivotField>
    <pivotField compact="0" numFmtId="2" outline="0" subtotalTop="0" showAll="0" includeNewItemsInFilter="1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" hier="0"/>
  </pageFields>
  <dataFields count="1">
    <dataField name="Average of total" fld="5" subtotal="average" baseField="0" baseItem="0"/>
  </dataFields>
  <pivotTableStyleInfo showRowHeaders="1" showColHeaders="1" showRowStripes="0" showColStripes="0" showLastColumn="1"/>
</pivotTableDefinition>
</file>

<file path=xl/pivotTables/pivotTable24.xml><?xml version="1.0" encoding="utf-8"?>
<pivotTableDefinition xmlns="http://schemas.openxmlformats.org/spreadsheetml/2006/main" name="PivotTable26" cacheId="4" applyNumberFormats="0" applyBorderFormats="0" applyFontFormats="0" applyPatternFormats="0" applyAlignmentFormats="0" applyWidthHeightFormats="1" dataCaption="Data" updatedVersion="4" showMultipleLabel="0" showMemberPropertyTips="0" useAutoFormatting="1" indent="0" compact="0" compactData="0" gridDropZones="1" multipleFieldFilters="0">
  <location ref="O3:P10" firstHeaderRow="2" firstDataRow="2" firstDataCol="1" rowPageCount="1" colPageCount="1"/>
  <pivotFields count="7">
    <pivotField compact="0" outline="0" subtotalTop="0" showAll="0" includeNewItemsInFilter="1"/>
    <pivotField axis="axisPage" compact="0" outline="0" subtotalTop="0" multipleItemSelectionAllowed="1" showAll="0" includeNewItemsInFilter="1">
      <items count="4">
        <item h="1" x="0"/>
        <item x="1"/>
        <item h="1" x="2"/>
        <item t="default"/>
      </items>
    </pivotField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numFmtId="2" outline="0" subtotalTop="0" showAll="0" includeNewItemsInFilter="1"/>
    <pivotField compact="0" numFmtId="2" outline="0" subtotalTop="0" showAll="0" includeNewItemsInFilter="1"/>
    <pivotField dataField="1" compact="0" numFmtId="2" outline="0" subtotalTop="0" showAll="0" includeNewItemsInFilter="1">
      <items count="45">
        <item x="5"/>
        <item x="8"/>
        <item x="0"/>
        <item x="6"/>
        <item x="7"/>
        <item x="1"/>
        <item x="11"/>
        <item x="3"/>
        <item x="2"/>
        <item x="13"/>
        <item x="12"/>
        <item x="4"/>
        <item x="10"/>
        <item x="9"/>
        <item x="14"/>
        <item x="15"/>
        <item x="21"/>
        <item x="16"/>
        <item x="17"/>
        <item x="22"/>
        <item x="23"/>
        <item x="19"/>
        <item x="18"/>
        <item x="20"/>
        <item x="25"/>
        <item x="24"/>
        <item x="26"/>
        <item x="27"/>
        <item x="28"/>
        <item x="34"/>
        <item x="30"/>
        <item x="33"/>
        <item x="29"/>
        <item x="36"/>
        <item x="32"/>
        <item x="31"/>
        <item x="35"/>
        <item x="37"/>
        <item x="43"/>
        <item x="41"/>
        <item x="42"/>
        <item x="39"/>
        <item x="40"/>
        <item x="38"/>
        <item t="default"/>
      </items>
    </pivotField>
    <pivotField compact="0" numFmtId="2" outline="0" subtotalTop="0" showAll="0" includeNewItemsInFilter="1">
      <items count="45">
        <item x="28"/>
        <item x="43"/>
        <item x="39"/>
        <item x="41"/>
        <item x="25"/>
        <item x="27"/>
        <item x="42"/>
        <item x="26"/>
        <item x="37"/>
        <item x="22"/>
        <item x="30"/>
        <item x="20"/>
        <item x="34"/>
        <item x="33"/>
        <item x="40"/>
        <item x="19"/>
        <item x="29"/>
        <item x="36"/>
        <item x="32"/>
        <item x="38"/>
        <item x="35"/>
        <item x="21"/>
        <item x="24"/>
        <item x="18"/>
        <item x="16"/>
        <item x="17"/>
        <item x="11"/>
        <item x="31"/>
        <item x="23"/>
        <item x="15"/>
        <item x="12"/>
        <item x="10"/>
        <item x="9"/>
        <item x="14"/>
        <item x="13"/>
        <item x="2"/>
        <item x="1"/>
        <item x="3"/>
        <item x="6"/>
        <item x="4"/>
        <item x="0"/>
        <item x="7"/>
        <item x="5"/>
        <item x="8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" hier="0"/>
  </pageFields>
  <dataFields count="1">
    <dataField name="StdDev of total" fld="5" subtotal="stdDev" baseField="0" baseItem="0"/>
  </dataFields>
  <pivotTableStyleInfo showRowHeaders="1" showColHeaders="1" showRowStripes="0" showColStripes="0" showLastColumn="1"/>
</pivotTableDefinition>
</file>

<file path=xl/pivotTables/pivotTable25.xml><?xml version="1.0" encoding="utf-8"?>
<pivotTableDefinition xmlns="http://schemas.openxmlformats.org/spreadsheetml/2006/main" name="PivotTable28" cacheId="5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N4:P28" firstHeaderRow="1" firstDataRow="1" firstDataCol="2" rowPageCount="2" colPageCount="1"/>
  <pivotFields count="8">
    <pivotField compact="0" outline="0" subtotalTop="0" showAll="0" includeNewItemsInFilter="1"/>
    <pivotField axis="axisPage"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axis="axisPage" compact="0" outline="0" subtotalTop="0" showAll="0" includeNewItemsInFilter="1">
      <items count="3">
        <item x="0"/>
        <item x="1"/>
        <item t="default"/>
      </items>
    </pivotField>
    <pivotField dataField="1" compact="0" numFmtId="2" outline="0" subtotalTop="0" showAll="0" includeNewItemsInFilter="1"/>
    <pivotField dataField="1" compact="0" numFmtId="2" outline="0" subtotalTop="0" showAll="0" includeNewItemsInFilter="1"/>
    <pivotField dataField="1" compact="0" numFmtId="2" outline="0" subtotalTop="0" showAll="0" includeNewItemsInFilter="1"/>
    <pivotField dataField="1" compact="0" numFmtId="2" outline="0" subtotalTop="0" showAll="0" includeNewItemsInFilter="1"/>
  </pivotFields>
  <rowFields count="2">
    <field x="2"/>
    <field x="-2"/>
  </rowFields>
  <rowItems count="24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>
      <x v="3"/>
      <x/>
    </i>
    <i r="1" i="1">
      <x v="1"/>
    </i>
    <i r="1" i="2">
      <x v="2"/>
    </i>
    <i r="1" i="3">
      <x v="3"/>
    </i>
    <i>
      <x v="4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rowItems>
  <colItems count="1">
    <i/>
  </colItems>
  <pageFields count="2">
    <pageField fld="3" item="1" hier="0"/>
    <pageField fld="1" item="1" hier="0"/>
  </pageFields>
  <dataFields count="4">
    <dataField name="Count of n%" fld="4" subtotal="count" baseField="0" baseItem="0"/>
    <dataField name="Count of p%" fld="5" subtotal="count" baseField="0" baseItem="0"/>
    <dataField name="Count of ncontent" fld="6" subtotal="count" baseField="0" baseItem="0"/>
    <dataField name="Count of pcontent" fld="7" subtotal="count" baseField="0" baseItem="0"/>
  </dataFields>
  <pivotTableStyleInfo showRowHeaders="1" showColHeaders="1" showRowStripes="0" showColStripes="0" showLastColumn="1"/>
</pivotTableDefinition>
</file>

<file path=xl/pivotTables/pivotTable26.xml><?xml version="1.0" encoding="utf-8"?>
<pivotTableDefinition xmlns="http://schemas.openxmlformats.org/spreadsheetml/2006/main" name="PivotTable27" cacheId="5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J4:L28" firstHeaderRow="1" firstDataRow="1" firstDataCol="2" rowPageCount="2" colPageCount="1"/>
  <pivotFields count="8">
    <pivotField compact="0" outline="0" subtotalTop="0" showAll="0" includeNewItemsInFilter="1"/>
    <pivotField axis="axisPage"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axis="axisPage" compact="0" outline="0" subtotalTop="0" showAll="0" includeNewItemsInFilter="1">
      <items count="3">
        <item x="0"/>
        <item x="1"/>
        <item t="default"/>
      </items>
    </pivotField>
    <pivotField dataField="1" compact="0" numFmtId="2" outline="0" subtotalTop="0" showAll="0" includeNewItemsInFilter="1"/>
    <pivotField dataField="1" compact="0" numFmtId="2" outline="0" subtotalTop="0" showAll="0" includeNewItemsInFilter="1"/>
    <pivotField dataField="1" compact="0" numFmtId="2" outline="0" subtotalTop="0" showAll="0" includeNewItemsInFilter="1"/>
    <pivotField dataField="1" compact="0" numFmtId="2" outline="0" subtotalTop="0" showAll="0" includeNewItemsInFilter="1"/>
  </pivotFields>
  <rowFields count="2">
    <field x="2"/>
    <field x="-2"/>
  </rowFields>
  <rowItems count="24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>
      <x v="3"/>
      <x/>
    </i>
    <i r="1" i="1">
      <x v="1"/>
    </i>
    <i r="1" i="2">
      <x v="2"/>
    </i>
    <i r="1" i="3">
      <x v="3"/>
    </i>
    <i>
      <x v="4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rowItems>
  <colItems count="1">
    <i/>
  </colItems>
  <pageFields count="2">
    <pageField fld="3" item="1" hier="0"/>
    <pageField fld="1" item="1" hier="0"/>
  </pageFields>
  <dataFields count="4">
    <dataField name="Average of n%" fld="4" subtotal="average" baseField="0" baseItem="0"/>
    <dataField name="Average of p%" fld="5" subtotal="average" baseField="0" baseItem="0"/>
    <dataField name="Average of ncontent" fld="6" subtotal="average" baseField="0" baseItem="0"/>
    <dataField name="Average of pcontent" fld="7" subtotal="average" baseField="0" baseItem="0"/>
  </dataFields>
  <pivotTableStyleInfo showRowHeaders="1" showColHeaders="1" showRowStripes="0" showColStripes="0" showLastColumn="1"/>
</pivotTableDefinition>
</file>

<file path=xl/pivotTables/pivotTable27.xml><?xml version="1.0" encoding="utf-8"?>
<pivotTableDefinition xmlns="http://schemas.openxmlformats.org/spreadsheetml/2006/main" name="PivotTable29" cacheId="5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R4:T28" firstHeaderRow="1" firstDataRow="1" firstDataCol="2" rowPageCount="2" colPageCount="1"/>
  <pivotFields count="8">
    <pivotField compact="0" outline="0" subtotalTop="0" showAll="0" includeNewItemsInFilter="1"/>
    <pivotField axis="axisPage"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axis="axisPage" compact="0" outline="0" subtotalTop="0" showAll="0" includeNewItemsInFilter="1">
      <items count="3">
        <item x="0"/>
        <item x="1"/>
        <item t="default"/>
      </items>
    </pivotField>
    <pivotField dataField="1" compact="0" numFmtId="2" outline="0" subtotalTop="0" showAll="0" includeNewItemsInFilter="1"/>
    <pivotField dataField="1" compact="0" numFmtId="2" outline="0" subtotalTop="0" showAll="0" includeNewItemsInFilter="1"/>
    <pivotField dataField="1" compact="0" numFmtId="2" outline="0" subtotalTop="0" showAll="0" includeNewItemsInFilter="1"/>
    <pivotField dataField="1" compact="0" numFmtId="2" outline="0" subtotalTop="0" showAll="0" includeNewItemsInFilter="1"/>
  </pivotFields>
  <rowFields count="2">
    <field x="2"/>
    <field x="-2"/>
  </rowFields>
  <rowItems count="24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>
      <x v="3"/>
      <x/>
    </i>
    <i r="1" i="1">
      <x v="1"/>
    </i>
    <i r="1" i="2">
      <x v="2"/>
    </i>
    <i r="1" i="3">
      <x v="3"/>
    </i>
    <i>
      <x v="4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rowItems>
  <colItems count="1">
    <i/>
  </colItems>
  <pageFields count="2">
    <pageField fld="3" item="1" hier="0"/>
    <pageField fld="1" item="1" hier="0"/>
  </pageFields>
  <dataFields count="4">
    <dataField name="StdDev of n%" fld="4" subtotal="stdDev" baseField="0" baseItem="0"/>
    <dataField name="StdDev of p%" fld="5" subtotal="stdDev" baseField="0" baseItem="0"/>
    <dataField name="StdDev of ncontent" fld="6" subtotal="stdDev" baseField="0" baseItem="0"/>
    <dataField name="StdDev of pcontent" fld="7" subtotal="stdDev" baseField="0" baseItem="0"/>
  </dataFields>
  <pivotTableStyleInfo showRowHeaders="1" showColHeaders="1" showRowStripes="0" showColStripes="0" showLastColumn="1"/>
</pivotTableDefinition>
</file>

<file path=xl/pivotTables/pivotTable28.xml><?xml version="1.0" encoding="utf-8"?>
<pivotTableDefinition xmlns="http://schemas.openxmlformats.org/spreadsheetml/2006/main" name="PivotTable1" cacheId="6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F2:G6" firstHeaderRow="2" firstDataRow="2" firstDataCol="1"/>
  <pivotFields count="4">
    <pivotField compact="0" outline="0" subtotalTop="0" showAll="0" includeNewItemsInFilter="1"/>
    <pivotField axis="axisRow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totn" fld="3" subtotal="average" baseField="0" baseItem="0"/>
  </dataFields>
  <pivotTableStyleInfo showRowHeaders="1" showColHeaders="1" showRowStripes="0" showColStripes="0" showLastColumn="1"/>
</pivotTableDefinition>
</file>

<file path=xl/pivotTables/pivotTable29.xml><?xml version="1.0" encoding="utf-8"?>
<pivotTableDefinition xmlns="http://schemas.openxmlformats.org/spreadsheetml/2006/main" name="PivotTable2" cacheId="6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I2:J6" firstHeaderRow="2" firstDataRow="2" firstDataCol="1"/>
  <pivotFields count="4">
    <pivotField compact="0" outline="0" subtotalTop="0" showAll="0" includeNewItemsInFilter="1"/>
    <pivotField axis="axisRow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totn" fld="3" subtotal="count" baseField="0" baseItem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I2:J7" firstHeaderRow="2" firstDataRow="2" firstDataCol="1"/>
  <pivotFields count="3"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dataField="1" compact="0" outline="0" subtotalTop="0" showAll="0" includeNewItemsInFilter="1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mfper (%)" fld="2" subtotal="count" baseField="0" baseItem="0"/>
  </dataFields>
  <pivotTableStyleInfo showRowHeaders="1" showColHeaders="1" showRowStripes="0" showColStripes="0" showLastColumn="1"/>
</pivotTableDefinition>
</file>

<file path=xl/pivotTables/pivotTable30.xml><?xml version="1.0" encoding="utf-8"?>
<pivotTableDefinition xmlns="http://schemas.openxmlformats.org/spreadsheetml/2006/main" name="PivotTable3" cacheId="6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L2:M6" firstHeaderRow="2" firstDataRow="2" firstDataCol="1"/>
  <pivotFields count="4">
    <pivotField compact="0" outline="0" subtotalTop="0" showAll="0" includeNewItemsInFilter="1"/>
    <pivotField axis="axisRow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tdDev of totn" fld="3" subtotal="stdDev" baseField="0" baseItem="0"/>
  </dataFields>
  <pivotTableStyleInfo showRowHeaders="1" showColHeaders="1" showRowStripes="0" showColStripes="0" showLastColumn="1"/>
</pivotTableDefinition>
</file>

<file path=xl/pivotTables/pivotTable31.xml><?xml version="1.0" encoding="utf-8"?>
<pivotTableDefinition xmlns="http://schemas.openxmlformats.org/spreadsheetml/2006/main" name="PivotTable4" cacheId="7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F2:G9" firstHeaderRow="2" firstDataRow="2" firstDataCol="1"/>
  <pivotFields count="4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ubtotalTop="0" showAll="0" includeNewItemsInFilter="1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stol%" fld="3" subtotal="average" baseField="0" baseItem="0"/>
  </dataFields>
  <pivotTableStyleInfo showRowHeaders="1" showColHeaders="1" showRowStripes="0" showColStripes="0" showLastColumn="1"/>
</pivotTableDefinition>
</file>

<file path=xl/pivotTables/pivotTable32.xml><?xml version="1.0" encoding="utf-8"?>
<pivotTableDefinition xmlns="http://schemas.openxmlformats.org/spreadsheetml/2006/main" name="PivotTable5" cacheId="7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I2:J9" firstHeaderRow="2" firstDataRow="2" firstDataCol="1"/>
  <pivotFields count="4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ubtotalTop="0" showAll="0" includeNewItemsInFilter="1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tol%" fld="3" subtotal="count" baseField="0" baseItem="0"/>
  </dataFields>
  <pivotTableStyleInfo showRowHeaders="1" showColHeaders="1" showRowStripes="0" showColStripes="0" showLastColumn="1"/>
</pivotTableDefinition>
</file>

<file path=xl/pivotTables/pivotTable33.xml><?xml version="1.0" encoding="utf-8"?>
<pivotTableDefinition xmlns="http://schemas.openxmlformats.org/spreadsheetml/2006/main" name="PivotTable6" cacheId="7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L2:M9" firstHeaderRow="2" firstDataRow="2" firstDataCol="1"/>
  <pivotFields count="4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ubtotalTop="0" showAll="0" includeNewItemsInFilter="1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tdDev of stol%" fld="3" subtotal="stdDev" baseField="0" baseItem="0"/>
  </dataField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4" cacheId="0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L2:M7" firstHeaderRow="2" firstDataRow="2" firstDataCol="1"/>
  <pivotFields count="3"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dataField="1" compact="0" outline="0" subtotalTop="0" showAll="0" includeNewItemsInFilter="1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tdDev of amfper (%)" fld="2" subtotal="stdDev" baseField="0" baseItem="0"/>
  </dataField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7" cacheId="0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L9:M13" firstHeaderRow="2" firstDataRow="2" firstDataCol="1"/>
  <pivotFields count="3">
    <pivotField axis="axisRow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>
      <items count="4">
        <item x="0"/>
        <item x="1"/>
        <item x="2"/>
        <item t="default"/>
      </items>
    </pivotField>
    <pivotField dataField="1" compact="0" outline="0" subtotalTop="0" showAll="0" includeNewItemsInFilter="1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tdDev of amfper (%)" fld="2" subtotal="stdDev" baseField="0" baseItem="0"/>
  </dataField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6" cacheId="0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I9:J13" firstHeaderRow="2" firstDataRow="2" firstDataCol="1"/>
  <pivotFields count="3">
    <pivotField axis="axisRow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>
      <items count="4">
        <item x="0"/>
        <item x="1"/>
        <item x="2"/>
        <item t="default"/>
      </items>
    </pivotField>
    <pivotField dataField="1" compact="0" outline="0" subtotalTop="0" showAll="0" includeNewItemsInFilter="1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amfper (%)" fld="2" subtotal="count" baseField="0" baseItem="0"/>
  </dataField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9" cacheId="1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I3:J8" firstHeaderRow="2" firstDataRow="2" firstDataCol="1" rowPageCount="1" colPageCount="1"/>
  <pivotFields count="4">
    <pivotField compact="0" outline="0" subtotalTop="0" showAll="0" includeNewItemsInFilter="1"/>
    <pivotField axis="axisPage"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dataField="1" compact="0" outline="0" subtotalTop="0" showAll="0" includeNewItemsInFilter="1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" item="0" hier="0"/>
  </pageFields>
  <dataFields count="1">
    <dataField name="Count of dshoot" fld="3" subtotal="count" baseField="0" baseItem="0"/>
  </dataFields>
  <pivotTableStyleInfo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8" cacheId="1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F3:G8" firstHeaderRow="2" firstDataRow="2" firstDataCol="1" rowPageCount="1" colPageCount="1"/>
  <pivotFields count="4">
    <pivotField compact="0" outline="0" subtotalTop="0" showAll="0" includeNewItemsInFilter="1"/>
    <pivotField axis="axisPage"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dataField="1" compact="0" outline="0" subtotalTop="0" showAll="0" includeNewItemsInFilter="1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" item="0" hier="0"/>
  </pageFields>
  <dataFields count="1">
    <dataField name="Average of dshoot" fld="3" subtotal="average" baseField="0" baseItem="0"/>
  </dataFields>
  <pivotTableStyleInfo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10" cacheId="1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L3:M8" firstHeaderRow="2" firstDataRow="2" firstDataCol="1" rowPageCount="1" colPageCount="1"/>
  <pivotFields count="4">
    <pivotField compact="0" outline="0" subtotalTop="0" showAll="0" includeNewItemsInFilter="1"/>
    <pivotField axis="axisPage"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dataField="1" compact="0" outline="0" subtotalTop="0" showAll="0" includeNewItemsInFilter="1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" item="0" hier="0"/>
  </pageFields>
  <dataFields count="1">
    <dataField name="StdDev of dshoot" fld="3" subtotal="stdDev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pivotTable" Target="../pivotTables/pivotTable8.xml"/><Relationship Id="rId3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Relationship Id="rId2" Type="http://schemas.openxmlformats.org/officeDocument/2006/relationships/pivotTable" Target="../pivotTables/pivotTable11.xml"/><Relationship Id="rId3" Type="http://schemas.openxmlformats.org/officeDocument/2006/relationships/pivotTable" Target="../pivotTables/pivotTable1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5.xml"/><Relationship Id="rId4" Type="http://schemas.openxmlformats.org/officeDocument/2006/relationships/pivotTable" Target="../pivotTables/pivotTable16.xml"/><Relationship Id="rId5" Type="http://schemas.openxmlformats.org/officeDocument/2006/relationships/pivotTable" Target="../pivotTables/pivotTable17.xml"/><Relationship Id="rId6" Type="http://schemas.openxmlformats.org/officeDocument/2006/relationships/pivotTable" Target="../pivotTables/pivotTable18.xml"/><Relationship Id="rId1" Type="http://schemas.openxmlformats.org/officeDocument/2006/relationships/pivotTable" Target="../pivotTables/pivotTable13.xml"/><Relationship Id="rId2" Type="http://schemas.openxmlformats.org/officeDocument/2006/relationships/pivotTable" Target="../pivotTables/pivot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1.xml"/><Relationship Id="rId4" Type="http://schemas.openxmlformats.org/officeDocument/2006/relationships/pivotTable" Target="../pivotTables/pivotTable22.xml"/><Relationship Id="rId5" Type="http://schemas.openxmlformats.org/officeDocument/2006/relationships/pivotTable" Target="../pivotTables/pivotTable23.xml"/><Relationship Id="rId6" Type="http://schemas.openxmlformats.org/officeDocument/2006/relationships/pivotTable" Target="../pivotTables/pivotTable24.xml"/><Relationship Id="rId1" Type="http://schemas.openxmlformats.org/officeDocument/2006/relationships/pivotTable" Target="../pivotTables/pivotTable19.xml"/><Relationship Id="rId2" Type="http://schemas.openxmlformats.org/officeDocument/2006/relationships/pivotTable" Target="../pivotTables/pivotTable2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5.xml"/><Relationship Id="rId2" Type="http://schemas.openxmlformats.org/officeDocument/2006/relationships/pivotTable" Target="../pivotTables/pivotTable26.xml"/><Relationship Id="rId3" Type="http://schemas.openxmlformats.org/officeDocument/2006/relationships/pivotTable" Target="../pivotTables/pivotTable2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8.xml"/><Relationship Id="rId2" Type="http://schemas.openxmlformats.org/officeDocument/2006/relationships/pivotTable" Target="../pivotTables/pivotTable29.xml"/><Relationship Id="rId3" Type="http://schemas.openxmlformats.org/officeDocument/2006/relationships/pivotTable" Target="../pivotTables/pivotTable3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1.xml"/><Relationship Id="rId2" Type="http://schemas.openxmlformats.org/officeDocument/2006/relationships/pivotTable" Target="../pivotTables/pivotTable32.xml"/><Relationship Id="rId3" Type="http://schemas.openxmlformats.org/officeDocument/2006/relationships/pivotTable" Target="../pivotTables/pivotTable3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zoomScale="75" workbookViewId="0">
      <selection activeCell="O3" sqref="O3:S6"/>
    </sheetView>
  </sheetViews>
  <sheetFormatPr baseColWidth="10" defaultRowHeight="13" x14ac:dyDescent="0"/>
  <cols>
    <col min="1" max="1" width="4.140625" bestFit="1" customWidth="1"/>
    <col min="2" max="2" width="5.140625" bestFit="1" customWidth="1"/>
    <col min="3" max="3" width="5.42578125" bestFit="1" customWidth="1"/>
    <col min="4" max="4" width="9.42578125" customWidth="1"/>
    <col min="6" max="6" width="18.28515625" customWidth="1"/>
    <col min="7" max="7" width="12" customWidth="1"/>
    <col min="8" max="8" width="2.140625" customWidth="1"/>
    <col min="9" max="9" width="16.5703125" bestFit="1" customWidth="1"/>
    <col min="10" max="10" width="4.85546875" customWidth="1"/>
    <col min="11" max="11" width="2.28515625" customWidth="1"/>
    <col min="12" max="12" width="17.42578125" bestFit="1" customWidth="1"/>
    <col min="13" max="13" width="12" customWidth="1"/>
    <col min="14" max="14" width="2.7109375" customWidth="1"/>
    <col min="16" max="17" width="5.42578125" bestFit="1" customWidth="1"/>
    <col min="18" max="18" width="5.28515625" bestFit="1" customWidth="1"/>
    <col min="19" max="19" width="4.7109375" bestFit="1" customWidth="1"/>
  </cols>
  <sheetData>
    <row r="1" spans="1:19" ht="30">
      <c r="A1" s="1" t="s">
        <v>120</v>
      </c>
      <c r="B1" s="1" t="s">
        <v>121</v>
      </c>
      <c r="C1" s="1" t="s">
        <v>122</v>
      </c>
      <c r="D1" s="1" t="s">
        <v>135</v>
      </c>
    </row>
    <row r="2" spans="1:19" ht="15">
      <c r="A2" s="2">
        <v>1</v>
      </c>
      <c r="B2" s="2">
        <v>44</v>
      </c>
      <c r="C2" s="2" t="s">
        <v>123</v>
      </c>
      <c r="D2" s="2">
        <v>51.415094339622648</v>
      </c>
      <c r="F2" s="6" t="s">
        <v>143</v>
      </c>
      <c r="G2" s="4"/>
      <c r="I2" s="6" t="s">
        <v>144</v>
      </c>
      <c r="J2" s="4"/>
      <c r="L2" s="6" t="s">
        <v>145</v>
      </c>
      <c r="M2" s="4"/>
    </row>
    <row r="3" spans="1:19" ht="15">
      <c r="A3" s="2">
        <v>1</v>
      </c>
      <c r="B3" s="2">
        <v>44</v>
      </c>
      <c r="C3" s="2" t="s">
        <v>124</v>
      </c>
      <c r="D3" s="2">
        <v>50.828729281767963</v>
      </c>
      <c r="F3" s="5" t="s">
        <v>136</v>
      </c>
      <c r="G3" s="4" t="s">
        <v>137</v>
      </c>
      <c r="I3" s="5" t="s">
        <v>136</v>
      </c>
      <c r="J3" s="4" t="s">
        <v>137</v>
      </c>
      <c r="L3" s="5" t="s">
        <v>136</v>
      </c>
      <c r="M3" s="4" t="s">
        <v>137</v>
      </c>
      <c r="P3" t="s">
        <v>2</v>
      </c>
      <c r="Q3" t="s">
        <v>3</v>
      </c>
      <c r="R3" t="s">
        <v>4</v>
      </c>
      <c r="S3" t="s">
        <v>5</v>
      </c>
    </row>
    <row r="4" spans="1:19" ht="15">
      <c r="A4" s="2">
        <v>1</v>
      </c>
      <c r="B4" s="2">
        <v>44</v>
      </c>
      <c r="C4" s="2" t="s">
        <v>124</v>
      </c>
      <c r="D4" s="2">
        <v>53.191489361702125</v>
      </c>
      <c r="F4" s="6" t="s">
        <v>138</v>
      </c>
      <c r="G4" s="7">
        <v>62.558863698400799</v>
      </c>
      <c r="I4" s="6" t="s">
        <v>138</v>
      </c>
      <c r="J4" s="7">
        <v>16</v>
      </c>
      <c r="L4" s="6" t="s">
        <v>138</v>
      </c>
      <c r="M4" s="7">
        <v>7.1187209344361335</v>
      </c>
      <c r="O4" t="s">
        <v>146</v>
      </c>
      <c r="P4" s="12">
        <f>G4</f>
        <v>62.558863698400799</v>
      </c>
      <c r="Q4" s="12">
        <f>J4</f>
        <v>16</v>
      </c>
      <c r="R4" s="12">
        <f>M4</f>
        <v>7.1187209344361335</v>
      </c>
      <c r="S4" s="12">
        <f>R4/SQRT(Q4)</f>
        <v>1.7796802336090334</v>
      </c>
    </row>
    <row r="5" spans="1:19" ht="15">
      <c r="A5" s="2">
        <v>1</v>
      </c>
      <c r="B5" s="2">
        <v>44</v>
      </c>
      <c r="C5" s="2" t="s">
        <v>124</v>
      </c>
      <c r="D5" s="2">
        <v>62.280701754385973</v>
      </c>
      <c r="F5" s="8" t="s">
        <v>139</v>
      </c>
      <c r="G5" s="9">
        <v>60.122335519475897</v>
      </c>
      <c r="I5" s="8" t="s">
        <v>139</v>
      </c>
      <c r="J5" s="9">
        <v>16</v>
      </c>
      <c r="L5" s="8" t="s">
        <v>139</v>
      </c>
      <c r="M5" s="9">
        <v>8.8690616899841057</v>
      </c>
      <c r="O5" t="s">
        <v>0</v>
      </c>
      <c r="P5" s="12">
        <f t="shared" ref="P5:P6" si="0">G5</f>
        <v>60.122335519475897</v>
      </c>
      <c r="Q5" s="12">
        <f t="shared" ref="Q5:Q6" si="1">J5</f>
        <v>16</v>
      </c>
      <c r="R5" s="12">
        <f t="shared" ref="R5:R6" si="2">M5</f>
        <v>8.8690616899841057</v>
      </c>
      <c r="S5" s="12">
        <f t="shared" ref="S5:S6" si="3">R5/SQRT(Q5)</f>
        <v>2.2172654224960264</v>
      </c>
    </row>
    <row r="6" spans="1:19" ht="15">
      <c r="A6" s="2">
        <v>1</v>
      </c>
      <c r="B6" s="2">
        <v>44</v>
      </c>
      <c r="C6" s="2" t="s">
        <v>125</v>
      </c>
      <c r="D6" s="2">
        <v>55.056179775280903</v>
      </c>
      <c r="F6" s="8" t="s">
        <v>140</v>
      </c>
      <c r="G6" s="9">
        <v>45.105384005339587</v>
      </c>
      <c r="I6" s="8" t="s">
        <v>140</v>
      </c>
      <c r="J6" s="9">
        <v>16</v>
      </c>
      <c r="L6" s="8" t="s">
        <v>140</v>
      </c>
      <c r="M6" s="9">
        <v>9.988246664198499</v>
      </c>
      <c r="O6" t="s">
        <v>1</v>
      </c>
      <c r="P6" s="12">
        <f t="shared" si="0"/>
        <v>45.105384005339587</v>
      </c>
      <c r="Q6" s="12">
        <f t="shared" si="1"/>
        <v>16</v>
      </c>
      <c r="R6" s="12">
        <f t="shared" si="2"/>
        <v>9.988246664198499</v>
      </c>
      <c r="S6" s="12">
        <f t="shared" si="3"/>
        <v>2.4970616660496248</v>
      </c>
    </row>
    <row r="7" spans="1:19" ht="15">
      <c r="A7" s="2">
        <v>1</v>
      </c>
      <c r="B7" s="2">
        <v>44</v>
      </c>
      <c r="C7" s="2" t="s">
        <v>125</v>
      </c>
      <c r="D7" s="2">
        <v>47.058823529411761</v>
      </c>
      <c r="F7" s="10" t="s">
        <v>141</v>
      </c>
      <c r="G7" s="11">
        <v>55.928861074405432</v>
      </c>
      <c r="I7" s="10" t="s">
        <v>141</v>
      </c>
      <c r="J7" s="11">
        <v>48</v>
      </c>
      <c r="L7" s="10" t="s">
        <v>141</v>
      </c>
      <c r="M7" s="11">
        <v>11.573594132447877</v>
      </c>
    </row>
    <row r="8" spans="1:19" ht="15">
      <c r="A8" s="2">
        <v>1</v>
      </c>
      <c r="B8" s="2">
        <v>44</v>
      </c>
      <c r="C8" s="2" t="s">
        <v>125</v>
      </c>
      <c r="D8" s="2">
        <v>42.231075697211153</v>
      </c>
    </row>
    <row r="9" spans="1:19" ht="15">
      <c r="A9" s="2">
        <v>1</v>
      </c>
      <c r="B9" s="2">
        <v>44</v>
      </c>
      <c r="C9" s="2" t="s">
        <v>125</v>
      </c>
      <c r="D9" s="2">
        <v>46.405228758169933</v>
      </c>
      <c r="F9" s="6" t="s">
        <v>143</v>
      </c>
      <c r="G9" s="4"/>
      <c r="I9" s="6" t="s">
        <v>144</v>
      </c>
      <c r="J9" s="4"/>
      <c r="L9" s="6" t="s">
        <v>145</v>
      </c>
      <c r="M9" s="4"/>
    </row>
    <row r="10" spans="1:19" ht="15">
      <c r="A10" s="2">
        <v>1</v>
      </c>
      <c r="B10" s="2">
        <v>44</v>
      </c>
      <c r="C10" s="2" t="s">
        <v>126</v>
      </c>
      <c r="D10" s="2">
        <v>41.501976284584977</v>
      </c>
      <c r="F10" s="5" t="s">
        <v>142</v>
      </c>
      <c r="G10" s="4" t="s">
        <v>137</v>
      </c>
      <c r="I10" s="5" t="s">
        <v>142</v>
      </c>
      <c r="J10" s="4" t="s">
        <v>137</v>
      </c>
      <c r="L10" s="5" t="s">
        <v>142</v>
      </c>
      <c r="M10" s="4" t="s">
        <v>137</v>
      </c>
      <c r="P10" t="s">
        <v>2</v>
      </c>
      <c r="Q10" t="s">
        <v>3</v>
      </c>
      <c r="R10" t="s">
        <v>4</v>
      </c>
      <c r="S10" t="s">
        <v>5</v>
      </c>
    </row>
    <row r="11" spans="1:19" ht="15">
      <c r="A11" s="2">
        <v>1</v>
      </c>
      <c r="B11" s="2">
        <v>44</v>
      </c>
      <c r="C11" s="2" t="s">
        <v>126</v>
      </c>
      <c r="D11" s="2">
        <v>38.493723849372387</v>
      </c>
      <c r="F11" s="6">
        <v>44</v>
      </c>
      <c r="G11" s="7">
        <v>45.162727095722687</v>
      </c>
      <c r="I11" s="6">
        <v>44</v>
      </c>
      <c r="J11" s="7">
        <v>12</v>
      </c>
      <c r="L11" s="6">
        <v>44</v>
      </c>
      <c r="M11" s="7">
        <v>10.774451786566567</v>
      </c>
      <c r="O11">
        <v>44</v>
      </c>
      <c r="P11" s="12">
        <f>G11</f>
        <v>45.162727095722687</v>
      </c>
      <c r="Q11" s="12">
        <f>J11</f>
        <v>12</v>
      </c>
      <c r="R11" s="12">
        <f>M11</f>
        <v>10.774451786566567</v>
      </c>
      <c r="S11" s="12">
        <f>R11/SQRT(Q11)</f>
        <v>3.1103163196724259</v>
      </c>
    </row>
    <row r="12" spans="1:19" ht="15">
      <c r="A12" s="2">
        <v>1</v>
      </c>
      <c r="B12" s="2">
        <v>44</v>
      </c>
      <c r="C12" s="2" t="s">
        <v>126</v>
      </c>
      <c r="D12" s="2">
        <v>27.173913043478258</v>
      </c>
      <c r="F12" s="8">
        <v>101</v>
      </c>
      <c r="G12" s="9">
        <v>59.517572400633021</v>
      </c>
      <c r="I12" s="8">
        <v>101</v>
      </c>
      <c r="J12" s="9">
        <v>36</v>
      </c>
      <c r="L12" s="8">
        <v>101</v>
      </c>
      <c r="M12" s="9">
        <v>9.5079344847809057</v>
      </c>
      <c r="O12">
        <v>101</v>
      </c>
      <c r="P12" s="12">
        <f t="shared" ref="P12" si="4">G12</f>
        <v>59.517572400633021</v>
      </c>
      <c r="Q12" s="12">
        <f t="shared" ref="Q12" si="5">J12</f>
        <v>36</v>
      </c>
      <c r="R12" s="12">
        <f t="shared" ref="R12" si="6">M12</f>
        <v>9.5079344847809057</v>
      </c>
      <c r="S12" s="12">
        <f t="shared" ref="S12" si="7">R12/SQRT(Q12)</f>
        <v>1.5846557474634844</v>
      </c>
    </row>
    <row r="13" spans="1:19" ht="15">
      <c r="A13" s="2">
        <v>1</v>
      </c>
      <c r="B13" s="2">
        <v>44</v>
      </c>
      <c r="C13" s="2" t="s">
        <v>126</v>
      </c>
      <c r="D13" s="2">
        <v>26.315789473684209</v>
      </c>
      <c r="F13" s="10" t="s">
        <v>141</v>
      </c>
      <c r="G13" s="11">
        <v>55.928861074405454</v>
      </c>
      <c r="I13" s="10" t="s">
        <v>141</v>
      </c>
      <c r="J13" s="11">
        <v>48</v>
      </c>
      <c r="L13" s="10" t="s">
        <v>141</v>
      </c>
      <c r="M13" s="11">
        <v>11.573594132447797</v>
      </c>
      <c r="P13" s="12"/>
      <c r="Q13" s="12"/>
      <c r="R13" s="12"/>
      <c r="S13" s="12"/>
    </row>
    <row r="14" spans="1:19" ht="15">
      <c r="A14" s="2">
        <v>1</v>
      </c>
      <c r="B14" s="2">
        <v>101</v>
      </c>
      <c r="C14" s="2" t="s">
        <v>127</v>
      </c>
      <c r="D14" s="2">
        <v>56.46766169154229</v>
      </c>
    </row>
    <row r="15" spans="1:19" ht="15">
      <c r="A15" s="2">
        <v>1</v>
      </c>
      <c r="B15" s="2">
        <v>101</v>
      </c>
      <c r="C15" s="2" t="s">
        <v>128</v>
      </c>
      <c r="D15" s="2">
        <v>71.403508771929822</v>
      </c>
    </row>
    <row r="16" spans="1:19" ht="15">
      <c r="A16" s="2">
        <v>1</v>
      </c>
      <c r="B16" s="2">
        <v>101</v>
      </c>
      <c r="C16" s="2" t="s">
        <v>128</v>
      </c>
      <c r="D16" s="2">
        <v>70.036101083032491</v>
      </c>
    </row>
    <row r="17" spans="1:4" ht="15">
      <c r="A17" s="2">
        <v>1</v>
      </c>
      <c r="B17" s="2">
        <v>101</v>
      </c>
      <c r="C17" s="2" t="s">
        <v>127</v>
      </c>
      <c r="D17" s="2">
        <v>66.804979253112023</v>
      </c>
    </row>
    <row r="18" spans="1:4" ht="15">
      <c r="A18" s="2">
        <v>1</v>
      </c>
      <c r="B18" s="2">
        <v>101</v>
      </c>
      <c r="C18" s="2" t="s">
        <v>127</v>
      </c>
      <c r="D18" s="2">
        <v>61.128526645768019</v>
      </c>
    </row>
    <row r="19" spans="1:4" ht="15">
      <c r="A19" s="2">
        <v>1</v>
      </c>
      <c r="B19" s="2">
        <v>101</v>
      </c>
      <c r="C19" s="2" t="s">
        <v>127</v>
      </c>
      <c r="D19" s="2">
        <v>67.192429022082024</v>
      </c>
    </row>
    <row r="20" spans="1:4" ht="15">
      <c r="A20" s="2">
        <v>1</v>
      </c>
      <c r="B20" s="2">
        <v>101</v>
      </c>
      <c r="C20" s="2" t="s">
        <v>127</v>
      </c>
      <c r="D20" s="2">
        <v>59.22330097087378</v>
      </c>
    </row>
    <row r="21" spans="1:4" ht="15">
      <c r="A21" s="2">
        <v>1</v>
      </c>
      <c r="B21" s="2">
        <v>101</v>
      </c>
      <c r="C21" s="2" t="s">
        <v>129</v>
      </c>
      <c r="D21" s="2">
        <v>68.370607028753994</v>
      </c>
    </row>
    <row r="22" spans="1:4" ht="15">
      <c r="A22" s="2">
        <v>1</v>
      </c>
      <c r="B22" s="2">
        <v>101</v>
      </c>
      <c r="C22" s="2" t="s">
        <v>129</v>
      </c>
      <c r="D22" s="2">
        <v>65.541490857946556</v>
      </c>
    </row>
    <row r="23" spans="1:4" ht="15">
      <c r="A23" s="2">
        <v>1</v>
      </c>
      <c r="B23" s="2">
        <v>101</v>
      </c>
      <c r="C23" s="2" t="s">
        <v>129</v>
      </c>
      <c r="D23" s="2">
        <v>74.400000000000006</v>
      </c>
    </row>
    <row r="24" spans="1:4" ht="15">
      <c r="A24" s="2">
        <v>1</v>
      </c>
      <c r="B24" s="2">
        <v>101</v>
      </c>
      <c r="C24" s="2" t="s">
        <v>129</v>
      </c>
      <c r="D24" s="2">
        <v>60.730593607305941</v>
      </c>
    </row>
    <row r="25" spans="1:4" ht="15">
      <c r="A25" s="2">
        <v>1</v>
      </c>
      <c r="B25" s="2">
        <v>101</v>
      </c>
      <c r="C25" s="2" t="s">
        <v>123</v>
      </c>
      <c r="D25" s="2">
        <v>61.926605504587151</v>
      </c>
    </row>
    <row r="26" spans="1:4" ht="15">
      <c r="A26" s="2">
        <v>1</v>
      </c>
      <c r="B26" s="2">
        <v>101</v>
      </c>
      <c r="C26" s="2" t="s">
        <v>130</v>
      </c>
      <c r="D26" s="2">
        <v>60.380622837370247</v>
      </c>
    </row>
    <row r="27" spans="1:4" ht="15">
      <c r="A27" s="2">
        <v>1</v>
      </c>
      <c r="B27" s="2">
        <v>101</v>
      </c>
      <c r="C27" s="2" t="s">
        <v>130</v>
      </c>
      <c r="D27" s="2">
        <v>65.194346289752644</v>
      </c>
    </row>
    <row r="28" spans="1:4" ht="15">
      <c r="A28" s="2">
        <v>1</v>
      </c>
      <c r="B28" s="2">
        <v>101</v>
      </c>
      <c r="C28" s="2" t="s">
        <v>130</v>
      </c>
      <c r="D28" s="2">
        <v>55.752212389380531</v>
      </c>
    </row>
    <row r="29" spans="1:4" ht="15">
      <c r="A29" s="2">
        <v>1</v>
      </c>
      <c r="B29" s="2">
        <v>101</v>
      </c>
      <c r="C29" s="2" t="s">
        <v>130</v>
      </c>
      <c r="D29" s="2">
        <v>68.674698795180717</v>
      </c>
    </row>
    <row r="30" spans="1:4" ht="15">
      <c r="A30" s="2">
        <v>1</v>
      </c>
      <c r="B30" s="2">
        <v>101</v>
      </c>
      <c r="C30" s="2" t="s">
        <v>130</v>
      </c>
      <c r="D30" s="2">
        <v>65.238095238095241</v>
      </c>
    </row>
    <row r="31" spans="1:4" ht="15">
      <c r="A31" s="2">
        <v>1</v>
      </c>
      <c r="B31" s="2">
        <v>101</v>
      </c>
      <c r="C31" s="2" t="s">
        <v>130</v>
      </c>
      <c r="D31" s="2">
        <v>69.53125</v>
      </c>
    </row>
    <row r="32" spans="1:4" ht="15">
      <c r="A32" s="2">
        <v>1</v>
      </c>
      <c r="B32" s="2">
        <v>101</v>
      </c>
      <c r="C32" s="2" t="s">
        <v>130</v>
      </c>
      <c r="D32" s="2">
        <v>65.781710914454266</v>
      </c>
    </row>
    <row r="33" spans="1:4" ht="15">
      <c r="A33" s="2">
        <v>1</v>
      </c>
      <c r="B33" s="2">
        <v>101</v>
      </c>
      <c r="C33" s="2" t="s">
        <v>130</v>
      </c>
      <c r="D33" s="2">
        <v>62.695924764890286</v>
      </c>
    </row>
    <row r="34" spans="1:4" ht="15">
      <c r="A34" s="2">
        <v>1</v>
      </c>
      <c r="B34" s="2">
        <v>101</v>
      </c>
      <c r="C34" s="2" t="s">
        <v>130</v>
      </c>
      <c r="D34" s="2">
        <v>68.478260869565219</v>
      </c>
    </row>
    <row r="35" spans="1:4" ht="15">
      <c r="A35" s="2">
        <v>1</v>
      </c>
      <c r="B35" s="2">
        <v>101</v>
      </c>
      <c r="C35" s="2" t="s">
        <v>130</v>
      </c>
      <c r="D35" s="2">
        <v>70.434782608695656</v>
      </c>
    </row>
    <row r="36" spans="1:4" ht="15">
      <c r="A36" s="2">
        <v>1</v>
      </c>
      <c r="B36" s="2">
        <v>101</v>
      </c>
      <c r="C36" s="2" t="s">
        <v>125</v>
      </c>
      <c r="D36" s="2">
        <v>55.844155844155843</v>
      </c>
    </row>
    <row r="37" spans="1:4" ht="15">
      <c r="A37" s="2">
        <v>1</v>
      </c>
      <c r="B37" s="2">
        <v>101</v>
      </c>
      <c r="C37" s="2" t="s">
        <v>125</v>
      </c>
      <c r="D37" s="2">
        <v>63.2</v>
      </c>
    </row>
    <row r="38" spans="1:4" ht="15">
      <c r="A38" s="2">
        <v>1</v>
      </c>
      <c r="B38" s="2">
        <v>101</v>
      </c>
      <c r="C38" s="2" t="s">
        <v>126</v>
      </c>
      <c r="D38" s="2">
        <v>52.293577981651374</v>
      </c>
    </row>
    <row r="39" spans="1:4" ht="15">
      <c r="A39" s="2">
        <v>1</v>
      </c>
      <c r="B39" s="2">
        <v>101</v>
      </c>
      <c r="C39" s="2" t="s">
        <v>126</v>
      </c>
      <c r="D39" s="2">
        <v>54.901960784313729</v>
      </c>
    </row>
    <row r="40" spans="1:4" ht="15">
      <c r="A40" s="2">
        <v>1</v>
      </c>
      <c r="B40" s="2">
        <v>101</v>
      </c>
      <c r="C40" s="2" t="s">
        <v>131</v>
      </c>
      <c r="D40" s="2">
        <v>40.603248259860791</v>
      </c>
    </row>
    <row r="41" spans="1:4" ht="15">
      <c r="A41" s="2">
        <v>1</v>
      </c>
      <c r="B41" s="2">
        <v>101</v>
      </c>
      <c r="C41" s="2" t="s">
        <v>132</v>
      </c>
      <c r="D41" s="2">
        <v>46.978557504873294</v>
      </c>
    </row>
    <row r="42" spans="1:4" ht="15">
      <c r="A42" s="2">
        <v>1</v>
      </c>
      <c r="B42" s="2">
        <v>101</v>
      </c>
      <c r="C42" s="2" t="s">
        <v>126</v>
      </c>
      <c r="D42" s="2">
        <v>53.687315634218294</v>
      </c>
    </row>
    <row r="43" spans="1:4" ht="15">
      <c r="A43" s="2">
        <v>1</v>
      </c>
      <c r="B43" s="2">
        <v>101</v>
      </c>
      <c r="C43" s="2" t="s">
        <v>126</v>
      </c>
      <c r="D43" s="2">
        <v>62.251655629139066</v>
      </c>
    </row>
    <row r="44" spans="1:4" ht="15">
      <c r="A44" s="2">
        <v>1</v>
      </c>
      <c r="B44" s="2">
        <v>101</v>
      </c>
      <c r="C44" s="2" t="s">
        <v>131</v>
      </c>
      <c r="D44" s="2">
        <v>38.825757575757578</v>
      </c>
    </row>
    <row r="45" spans="1:4" ht="15">
      <c r="A45" s="2">
        <v>1</v>
      </c>
      <c r="B45" s="2">
        <v>101</v>
      </c>
      <c r="C45" s="2" t="s">
        <v>131</v>
      </c>
      <c r="D45" s="2">
        <v>45.155993431855499</v>
      </c>
    </row>
    <row r="46" spans="1:4" ht="15">
      <c r="A46" s="2">
        <v>1</v>
      </c>
      <c r="B46" s="2">
        <v>101</v>
      </c>
      <c r="C46" s="2" t="s">
        <v>133</v>
      </c>
      <c r="D46" s="2">
        <v>42.124105011933175</v>
      </c>
    </row>
    <row r="47" spans="1:4" ht="15">
      <c r="A47" s="2">
        <v>1</v>
      </c>
      <c r="B47" s="2">
        <v>101</v>
      </c>
      <c r="C47" s="2" t="s">
        <v>131</v>
      </c>
      <c r="D47" s="2">
        <v>55.753968253968253</v>
      </c>
    </row>
    <row r="48" spans="1:4" ht="15">
      <c r="A48" s="2">
        <v>1</v>
      </c>
      <c r="B48" s="2">
        <v>101</v>
      </c>
      <c r="C48" s="2" t="s">
        <v>134</v>
      </c>
      <c r="D48" s="2">
        <v>52.800000000000004</v>
      </c>
    </row>
    <row r="49" spans="1:4" ht="15">
      <c r="A49" s="2">
        <v>1</v>
      </c>
      <c r="B49" s="2">
        <v>101</v>
      </c>
      <c r="C49" s="2" t="s">
        <v>134</v>
      </c>
      <c r="D49" s="2">
        <v>42.824601366742598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zoomScale="75" workbookViewId="0">
      <selection activeCell="O4" sqref="O4:S7"/>
    </sheetView>
  </sheetViews>
  <sheetFormatPr baseColWidth="10" defaultRowHeight="13" x14ac:dyDescent="0"/>
  <cols>
    <col min="1" max="1" width="4.140625" bestFit="1" customWidth="1"/>
    <col min="2" max="2" width="5.140625" bestFit="1" customWidth="1"/>
    <col min="3" max="3" width="5.42578125" bestFit="1" customWidth="1"/>
    <col min="4" max="4" width="7" bestFit="1" customWidth="1"/>
    <col min="6" max="6" width="14.42578125" customWidth="1"/>
    <col min="7" max="7" width="6.28515625" customWidth="1"/>
    <col min="8" max="8" width="3.28515625" customWidth="1"/>
    <col min="9" max="9" width="12.85546875" bestFit="1" customWidth="1"/>
    <col min="10" max="10" width="6.28515625" customWidth="1"/>
    <col min="11" max="11" width="2.5703125" customWidth="1"/>
    <col min="12" max="12" width="13.85546875" bestFit="1" customWidth="1"/>
    <col min="13" max="13" width="12" customWidth="1"/>
    <col min="14" max="14" width="2.7109375" customWidth="1"/>
    <col min="15" max="15" width="3.5703125" bestFit="1" customWidth="1"/>
    <col min="16" max="17" width="5.42578125" bestFit="1" customWidth="1"/>
    <col min="18" max="18" width="5.28515625" bestFit="1" customWidth="1"/>
    <col min="19" max="19" width="7.42578125" customWidth="1"/>
  </cols>
  <sheetData>
    <row r="1" spans="1:19" ht="15">
      <c r="A1" s="13" t="s">
        <v>6</v>
      </c>
      <c r="B1" s="13" t="s">
        <v>7</v>
      </c>
      <c r="C1" s="13" t="s">
        <v>8</v>
      </c>
      <c r="D1" s="14" t="s">
        <v>9</v>
      </c>
      <c r="F1" s="5" t="s">
        <v>142</v>
      </c>
      <c r="G1" s="18">
        <v>44</v>
      </c>
      <c r="I1" s="5" t="s">
        <v>142</v>
      </c>
      <c r="J1" s="18">
        <v>44</v>
      </c>
      <c r="L1" s="5" t="s">
        <v>142</v>
      </c>
      <c r="M1" s="18">
        <v>44</v>
      </c>
    </row>
    <row r="2" spans="1:19" ht="15">
      <c r="A2" s="13">
        <v>1</v>
      </c>
      <c r="B2" s="13">
        <v>44</v>
      </c>
      <c r="C2" s="13" t="s">
        <v>123</v>
      </c>
      <c r="D2" s="13">
        <v>0.4</v>
      </c>
    </row>
    <row r="3" spans="1:19" ht="15">
      <c r="A3" s="13">
        <v>1</v>
      </c>
      <c r="B3" s="13">
        <v>44</v>
      </c>
      <c r="C3" s="13" t="s">
        <v>123</v>
      </c>
      <c r="D3" s="13">
        <v>0.38</v>
      </c>
      <c r="F3" s="6" t="s">
        <v>77</v>
      </c>
      <c r="G3" s="4"/>
      <c r="I3" s="6" t="s">
        <v>78</v>
      </c>
      <c r="J3" s="4"/>
      <c r="L3" s="6" t="s">
        <v>79</v>
      </c>
      <c r="M3" s="4"/>
    </row>
    <row r="4" spans="1:19" ht="15">
      <c r="A4" s="13">
        <v>1</v>
      </c>
      <c r="B4" s="13">
        <v>44</v>
      </c>
      <c r="C4" s="13" t="s">
        <v>123</v>
      </c>
      <c r="D4" s="13">
        <v>0.4</v>
      </c>
      <c r="F4" s="5" t="s">
        <v>136</v>
      </c>
      <c r="G4" s="4" t="s">
        <v>137</v>
      </c>
      <c r="I4" s="5" t="s">
        <v>136</v>
      </c>
      <c r="J4" s="4" t="s">
        <v>137</v>
      </c>
      <c r="L4" s="5" t="s">
        <v>136</v>
      </c>
      <c r="M4" s="4" t="s">
        <v>137</v>
      </c>
      <c r="P4" t="s">
        <v>2</v>
      </c>
      <c r="Q4" t="s">
        <v>3</v>
      </c>
      <c r="R4" t="s">
        <v>4</v>
      </c>
      <c r="S4" t="s">
        <v>5</v>
      </c>
    </row>
    <row r="5" spans="1:19" ht="15">
      <c r="A5" s="13">
        <v>1</v>
      </c>
      <c r="B5" s="13">
        <v>44</v>
      </c>
      <c r="C5" s="13" t="s">
        <v>123</v>
      </c>
      <c r="D5" s="13">
        <v>0.4</v>
      </c>
      <c r="F5" s="6" t="s">
        <v>138</v>
      </c>
      <c r="G5" s="7">
        <v>0.39500000000000002</v>
      </c>
      <c r="I5" s="6" t="s">
        <v>138</v>
      </c>
      <c r="J5" s="7">
        <v>4</v>
      </c>
      <c r="L5" s="6" t="s">
        <v>138</v>
      </c>
      <c r="M5" s="7">
        <v>9.9999999999994486E-3</v>
      </c>
      <c r="O5" t="s">
        <v>146</v>
      </c>
      <c r="P5" s="12">
        <f>G5</f>
        <v>0.39500000000000002</v>
      </c>
      <c r="Q5" s="12">
        <f>J5</f>
        <v>4</v>
      </c>
      <c r="R5" s="12">
        <f>M5</f>
        <v>9.9999999999994486E-3</v>
      </c>
      <c r="S5" s="12">
        <f>R5/SQRT(Q5)</f>
        <v>4.9999999999997243E-3</v>
      </c>
    </row>
    <row r="6" spans="1:19" ht="15">
      <c r="A6" s="13">
        <v>1</v>
      </c>
      <c r="B6" s="13">
        <v>44</v>
      </c>
      <c r="C6" s="13" t="s">
        <v>130</v>
      </c>
      <c r="D6" s="13">
        <v>1.36</v>
      </c>
      <c r="F6" s="8" t="s">
        <v>139</v>
      </c>
      <c r="G6" s="9">
        <v>1.18</v>
      </c>
      <c r="I6" s="8" t="s">
        <v>139</v>
      </c>
      <c r="J6" s="9">
        <v>4</v>
      </c>
      <c r="L6" s="8" t="s">
        <v>139</v>
      </c>
      <c r="M6" s="9">
        <v>0.12754084313139438</v>
      </c>
      <c r="O6" t="s">
        <v>0</v>
      </c>
      <c r="P6" s="12">
        <f t="shared" ref="P6:P7" si="0">G6</f>
        <v>1.18</v>
      </c>
      <c r="Q6" s="12">
        <f t="shared" ref="Q6:Q7" si="1">J6</f>
        <v>4</v>
      </c>
      <c r="R6" s="12">
        <f t="shared" ref="R6:R7" si="2">M6</f>
        <v>0.12754084313139438</v>
      </c>
      <c r="S6" s="12">
        <f t="shared" ref="S6:S7" si="3">R6/SQRT(Q6)</f>
        <v>6.3770421565697191E-2</v>
      </c>
    </row>
    <row r="7" spans="1:19" ht="15">
      <c r="A7" s="13">
        <v>1</v>
      </c>
      <c r="B7" s="13">
        <v>44</v>
      </c>
      <c r="C7" s="13" t="s">
        <v>130</v>
      </c>
      <c r="D7" s="13">
        <v>1.1399999999999999</v>
      </c>
      <c r="F7" s="8" t="s">
        <v>140</v>
      </c>
      <c r="G7" s="9">
        <v>6.9749999999999996</v>
      </c>
      <c r="I7" s="8" t="s">
        <v>140</v>
      </c>
      <c r="J7" s="9">
        <v>4</v>
      </c>
      <c r="L7" s="8" t="s">
        <v>140</v>
      </c>
      <c r="M7" s="9">
        <v>1.1078357278947111</v>
      </c>
      <c r="O7" t="s">
        <v>1</v>
      </c>
      <c r="P7" s="12">
        <f t="shared" si="0"/>
        <v>6.9749999999999996</v>
      </c>
      <c r="Q7" s="12">
        <f t="shared" si="1"/>
        <v>4</v>
      </c>
      <c r="R7" s="12">
        <f t="shared" si="2"/>
        <v>1.1078357278947111</v>
      </c>
      <c r="S7" s="12">
        <f t="shared" si="3"/>
        <v>0.55391786394735554</v>
      </c>
    </row>
    <row r="8" spans="1:19" ht="15">
      <c r="A8" s="13">
        <v>1</v>
      </c>
      <c r="B8" s="13">
        <v>44</v>
      </c>
      <c r="C8" s="13" t="s">
        <v>130</v>
      </c>
      <c r="D8" s="13">
        <v>1.06</v>
      </c>
      <c r="F8" s="10" t="s">
        <v>141</v>
      </c>
      <c r="G8" s="11">
        <v>2.85</v>
      </c>
      <c r="I8" s="10" t="s">
        <v>141</v>
      </c>
      <c r="J8" s="11">
        <v>12</v>
      </c>
      <c r="L8" s="10" t="s">
        <v>141</v>
      </c>
      <c r="M8" s="11">
        <v>3.1196911269022651</v>
      </c>
    </row>
    <row r="9" spans="1:19" ht="15">
      <c r="A9" s="13">
        <v>1</v>
      </c>
      <c r="B9" s="13">
        <v>44</v>
      </c>
      <c r="C9" s="13" t="s">
        <v>130</v>
      </c>
      <c r="D9" s="13">
        <v>1.1599999999999999</v>
      </c>
    </row>
    <row r="10" spans="1:19" ht="15">
      <c r="A10" s="13">
        <v>1</v>
      </c>
      <c r="B10" s="13">
        <v>44</v>
      </c>
      <c r="C10" s="13" t="s">
        <v>131</v>
      </c>
      <c r="D10" s="13">
        <v>7.86</v>
      </c>
    </row>
    <row r="11" spans="1:19" ht="15">
      <c r="A11" s="13">
        <v>1</v>
      </c>
      <c r="B11" s="13">
        <v>44</v>
      </c>
      <c r="C11" s="13" t="s">
        <v>131</v>
      </c>
      <c r="D11" s="13">
        <v>7.02</v>
      </c>
    </row>
    <row r="12" spans="1:19" ht="15">
      <c r="A12" s="13">
        <v>1</v>
      </c>
      <c r="B12" s="13">
        <v>44</v>
      </c>
      <c r="C12" s="13" t="s">
        <v>131</v>
      </c>
      <c r="D12" s="13">
        <v>7.62</v>
      </c>
    </row>
    <row r="13" spans="1:19" ht="15">
      <c r="A13" s="13">
        <v>1</v>
      </c>
      <c r="B13" s="13">
        <v>44</v>
      </c>
      <c r="C13" s="13" t="s">
        <v>131</v>
      </c>
      <c r="D13" s="13">
        <v>5.4</v>
      </c>
    </row>
    <row r="14" spans="1:19" ht="15">
      <c r="A14" s="15">
        <v>1</v>
      </c>
      <c r="B14" s="15">
        <v>101</v>
      </c>
      <c r="C14" s="13" t="s">
        <v>123</v>
      </c>
      <c r="D14" s="16">
        <v>11.14</v>
      </c>
    </row>
    <row r="15" spans="1:19" ht="15">
      <c r="A15" s="15">
        <v>1</v>
      </c>
      <c r="B15" s="15">
        <v>101</v>
      </c>
      <c r="C15" s="13" t="s">
        <v>123</v>
      </c>
      <c r="D15" s="16">
        <v>10.08</v>
      </c>
    </row>
    <row r="16" spans="1:19" ht="15">
      <c r="A16" s="15">
        <v>1</v>
      </c>
      <c r="B16" s="15">
        <v>101</v>
      </c>
      <c r="C16" s="13" t="s">
        <v>123</v>
      </c>
      <c r="D16" s="17">
        <v>8.92</v>
      </c>
    </row>
    <row r="17" spans="1:4" ht="15">
      <c r="A17" s="15">
        <v>1</v>
      </c>
      <c r="B17" s="15">
        <v>101</v>
      </c>
      <c r="C17" s="13" t="s">
        <v>123</v>
      </c>
      <c r="D17" s="17">
        <v>9.16</v>
      </c>
    </row>
    <row r="18" spans="1:4" ht="15">
      <c r="A18" s="15">
        <v>1</v>
      </c>
      <c r="B18" s="15">
        <v>101</v>
      </c>
      <c r="C18" s="13" t="s">
        <v>123</v>
      </c>
      <c r="D18" s="17">
        <v>9.86</v>
      </c>
    </row>
    <row r="19" spans="1:4" ht="15">
      <c r="A19" s="15">
        <v>1</v>
      </c>
      <c r="B19" s="15">
        <v>101</v>
      </c>
      <c r="C19" s="13" t="s">
        <v>123</v>
      </c>
      <c r="D19" s="17">
        <v>11.52</v>
      </c>
    </row>
    <row r="20" spans="1:4" ht="15">
      <c r="A20" s="15">
        <v>1</v>
      </c>
      <c r="B20" s="15">
        <v>101</v>
      </c>
      <c r="C20" s="13" t="s">
        <v>123</v>
      </c>
      <c r="D20" s="17">
        <v>10.56</v>
      </c>
    </row>
    <row r="21" spans="1:4" ht="15">
      <c r="A21" s="15">
        <v>1</v>
      </c>
      <c r="B21" s="15">
        <v>101</v>
      </c>
      <c r="C21" s="13" t="s">
        <v>123</v>
      </c>
      <c r="D21" s="17">
        <v>10.02</v>
      </c>
    </row>
    <row r="22" spans="1:4" ht="15">
      <c r="A22" s="15">
        <v>1</v>
      </c>
      <c r="B22" s="15">
        <v>101</v>
      </c>
      <c r="C22" s="13" t="s">
        <v>123</v>
      </c>
      <c r="D22" s="17">
        <v>8.44</v>
      </c>
    </row>
    <row r="23" spans="1:4" ht="15">
      <c r="A23" s="15">
        <v>1</v>
      </c>
      <c r="B23" s="15">
        <v>101</v>
      </c>
      <c r="C23" s="13" t="s">
        <v>123</v>
      </c>
      <c r="D23" s="17">
        <v>8.9600000000000009</v>
      </c>
    </row>
    <row r="24" spans="1:4" ht="15">
      <c r="A24" s="15">
        <v>1</v>
      </c>
      <c r="B24" s="15">
        <v>101</v>
      </c>
      <c r="C24" s="13" t="s">
        <v>123</v>
      </c>
      <c r="D24" s="17">
        <v>10.56</v>
      </c>
    </row>
    <row r="25" spans="1:4" ht="15">
      <c r="A25" s="15">
        <v>1</v>
      </c>
      <c r="B25" s="15">
        <v>101</v>
      </c>
      <c r="C25" s="13" t="s">
        <v>123</v>
      </c>
      <c r="D25" s="17">
        <v>8.52</v>
      </c>
    </row>
    <row r="26" spans="1:4" ht="15">
      <c r="A26" s="15">
        <v>1</v>
      </c>
      <c r="B26" s="15">
        <v>101</v>
      </c>
      <c r="C26" s="13" t="s">
        <v>130</v>
      </c>
      <c r="D26" s="17">
        <v>10.82</v>
      </c>
    </row>
    <row r="27" spans="1:4" ht="15">
      <c r="A27" s="15">
        <v>1</v>
      </c>
      <c r="B27" s="15">
        <v>101</v>
      </c>
      <c r="C27" s="13" t="s">
        <v>130</v>
      </c>
      <c r="D27" s="17">
        <v>10.18</v>
      </c>
    </row>
    <row r="28" spans="1:4" ht="15">
      <c r="A28" s="15">
        <v>1</v>
      </c>
      <c r="B28" s="15">
        <v>101</v>
      </c>
      <c r="C28" s="13" t="s">
        <v>130</v>
      </c>
      <c r="D28" s="17">
        <v>10.6</v>
      </c>
    </row>
    <row r="29" spans="1:4" ht="15">
      <c r="A29" s="15">
        <v>1</v>
      </c>
      <c r="B29" s="15">
        <v>101</v>
      </c>
      <c r="C29" s="13" t="s">
        <v>130</v>
      </c>
      <c r="D29" s="17">
        <v>10.24</v>
      </c>
    </row>
    <row r="30" spans="1:4" ht="15">
      <c r="A30" s="15">
        <v>1</v>
      </c>
      <c r="B30" s="15">
        <v>101</v>
      </c>
      <c r="C30" s="13" t="s">
        <v>130</v>
      </c>
      <c r="D30" s="17">
        <v>9.52</v>
      </c>
    </row>
    <row r="31" spans="1:4" ht="15">
      <c r="A31" s="15">
        <v>1</v>
      </c>
      <c r="B31" s="15">
        <v>101</v>
      </c>
      <c r="C31" s="13" t="s">
        <v>130</v>
      </c>
      <c r="D31" s="17">
        <v>12.34</v>
      </c>
    </row>
    <row r="32" spans="1:4" ht="15">
      <c r="A32" s="15">
        <v>1</v>
      </c>
      <c r="B32" s="15">
        <v>101</v>
      </c>
      <c r="C32" s="13" t="s">
        <v>130</v>
      </c>
      <c r="D32" s="17">
        <v>10.52</v>
      </c>
    </row>
    <row r="33" spans="1:4" ht="15">
      <c r="A33" s="15">
        <v>1</v>
      </c>
      <c r="B33" s="15">
        <v>101</v>
      </c>
      <c r="C33" s="13" t="s">
        <v>130</v>
      </c>
      <c r="D33" s="17">
        <v>10.56</v>
      </c>
    </row>
    <row r="34" spans="1:4" ht="15">
      <c r="A34" s="15">
        <v>1</v>
      </c>
      <c r="B34" s="15">
        <v>101</v>
      </c>
      <c r="C34" s="13" t="s">
        <v>130</v>
      </c>
      <c r="D34" s="17">
        <v>10.44</v>
      </c>
    </row>
    <row r="35" spans="1:4" ht="15">
      <c r="A35" s="15">
        <v>1</v>
      </c>
      <c r="B35" s="15">
        <v>101</v>
      </c>
      <c r="C35" s="13" t="s">
        <v>130</v>
      </c>
      <c r="D35" s="17">
        <v>9.82</v>
      </c>
    </row>
    <row r="36" spans="1:4" ht="15">
      <c r="A36" s="15">
        <v>1</v>
      </c>
      <c r="B36" s="15">
        <v>101</v>
      </c>
      <c r="C36" s="13" t="s">
        <v>130</v>
      </c>
      <c r="D36" s="17">
        <v>11.52</v>
      </c>
    </row>
    <row r="37" spans="1:4" ht="15">
      <c r="A37" s="15">
        <v>1</v>
      </c>
      <c r="B37" s="15">
        <v>101</v>
      </c>
      <c r="C37" s="13" t="s">
        <v>130</v>
      </c>
      <c r="D37" s="17">
        <v>9.44</v>
      </c>
    </row>
    <row r="38" spans="1:4" ht="15">
      <c r="A38" s="15">
        <v>1</v>
      </c>
      <c r="B38" s="15">
        <v>101</v>
      </c>
      <c r="C38" s="13" t="s">
        <v>131</v>
      </c>
      <c r="D38" s="17">
        <v>28</v>
      </c>
    </row>
    <row r="39" spans="1:4" ht="15">
      <c r="A39" s="15">
        <v>1</v>
      </c>
      <c r="B39" s="15">
        <v>101</v>
      </c>
      <c r="C39" s="13" t="s">
        <v>131</v>
      </c>
      <c r="D39" s="17">
        <v>25.96</v>
      </c>
    </row>
    <row r="40" spans="1:4" ht="15">
      <c r="A40" s="15">
        <v>1</v>
      </c>
      <c r="B40" s="15">
        <v>101</v>
      </c>
      <c r="C40" s="13" t="s">
        <v>131</v>
      </c>
      <c r="D40" s="17">
        <v>33.6</v>
      </c>
    </row>
    <row r="41" spans="1:4" ht="15">
      <c r="A41" s="15">
        <v>1</v>
      </c>
      <c r="B41" s="15">
        <v>101</v>
      </c>
      <c r="C41" s="13" t="s">
        <v>131</v>
      </c>
      <c r="D41" s="17">
        <v>31.6</v>
      </c>
    </row>
    <row r="42" spans="1:4" ht="15">
      <c r="A42" s="15">
        <v>1</v>
      </c>
      <c r="B42" s="15">
        <v>101</v>
      </c>
      <c r="C42" s="13" t="s">
        <v>131</v>
      </c>
      <c r="D42" s="17">
        <v>35.5</v>
      </c>
    </row>
    <row r="43" spans="1:4" ht="15">
      <c r="A43" s="15">
        <v>1</v>
      </c>
      <c r="B43" s="15">
        <v>101</v>
      </c>
      <c r="C43" s="13" t="s">
        <v>131</v>
      </c>
      <c r="D43" s="17">
        <v>28.72</v>
      </c>
    </row>
    <row r="44" spans="1:4" ht="15">
      <c r="A44" s="15">
        <v>1</v>
      </c>
      <c r="B44" s="15">
        <v>101</v>
      </c>
      <c r="C44" s="13" t="s">
        <v>131</v>
      </c>
      <c r="D44" s="17">
        <v>28</v>
      </c>
    </row>
    <row r="45" spans="1:4" ht="15">
      <c r="A45" s="15">
        <v>1</v>
      </c>
      <c r="B45" s="15">
        <v>101</v>
      </c>
      <c r="C45" s="13" t="s">
        <v>131</v>
      </c>
      <c r="D45" s="17">
        <v>26.84</v>
      </c>
    </row>
    <row r="46" spans="1:4" ht="15">
      <c r="A46" s="15">
        <v>1</v>
      </c>
      <c r="B46" s="15">
        <v>101</v>
      </c>
      <c r="C46" s="13" t="s">
        <v>131</v>
      </c>
      <c r="D46" s="17">
        <v>23.84</v>
      </c>
    </row>
    <row r="47" spans="1:4" ht="15">
      <c r="A47" s="15">
        <v>1</v>
      </c>
      <c r="B47" s="15">
        <v>101</v>
      </c>
      <c r="C47" s="13" t="s">
        <v>131</v>
      </c>
      <c r="D47" s="17">
        <v>26.24</v>
      </c>
    </row>
    <row r="48" spans="1:4" ht="15">
      <c r="A48" s="15">
        <v>1</v>
      </c>
      <c r="B48" s="15">
        <v>101</v>
      </c>
      <c r="C48" s="13" t="s">
        <v>131</v>
      </c>
      <c r="D48" s="17">
        <v>29.78</v>
      </c>
    </row>
    <row r="49" spans="1:4" ht="15">
      <c r="A49" s="15">
        <v>1</v>
      </c>
      <c r="B49" s="15">
        <v>101</v>
      </c>
      <c r="C49" s="13" t="s">
        <v>131</v>
      </c>
      <c r="D49" s="17">
        <v>28.28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75" workbookViewId="0">
      <selection activeCell="Q20" sqref="Q20"/>
    </sheetView>
  </sheetViews>
  <sheetFormatPr baseColWidth="10" defaultRowHeight="13" x14ac:dyDescent="0"/>
  <cols>
    <col min="1" max="1" width="4.140625" bestFit="1" customWidth="1"/>
    <col min="2" max="2" width="5.140625" bestFit="1" customWidth="1"/>
    <col min="3" max="3" width="5.42578125" bestFit="1" customWidth="1"/>
    <col min="4" max="4" width="6.28515625" bestFit="1" customWidth="1"/>
    <col min="5" max="6" width="4.7109375" bestFit="1" customWidth="1"/>
    <col min="7" max="8" width="8" bestFit="1" customWidth="1"/>
    <col min="10" max="10" width="12.140625" customWidth="1"/>
    <col min="11" max="11" width="12" customWidth="1"/>
    <col min="12" max="12" width="2.42578125" customWidth="1"/>
    <col min="13" max="13" width="10.42578125" customWidth="1"/>
    <col min="14" max="14" width="8.5703125" customWidth="1"/>
    <col min="15" max="15" width="2.28515625" customWidth="1"/>
    <col min="16" max="16" width="11.5703125" customWidth="1"/>
    <col min="17" max="17" width="12" bestFit="1" customWidth="1"/>
    <col min="18" max="18" width="2.140625" customWidth="1"/>
    <col min="19" max="19" width="3.5703125" bestFit="1" customWidth="1"/>
    <col min="20" max="21" width="5.42578125" bestFit="1" customWidth="1"/>
    <col min="22" max="22" width="5.28515625" bestFit="1" customWidth="1"/>
    <col min="23" max="23" width="4.7109375" bestFit="1" customWidth="1"/>
  </cols>
  <sheetData>
    <row r="1" spans="1:23" ht="15">
      <c r="A1" s="1" t="s">
        <v>6</v>
      </c>
      <c r="B1" s="1" t="s">
        <v>7</v>
      </c>
      <c r="C1" s="19" t="s">
        <v>8</v>
      </c>
      <c r="D1" s="19" t="s">
        <v>80</v>
      </c>
      <c r="E1" s="20" t="s">
        <v>81</v>
      </c>
      <c r="F1" s="20" t="s">
        <v>82</v>
      </c>
      <c r="G1" s="13" t="s">
        <v>83</v>
      </c>
      <c r="H1" s="13" t="s">
        <v>84</v>
      </c>
      <c r="J1" s="5" t="s">
        <v>96</v>
      </c>
      <c r="K1" s="3" t="s">
        <v>90</v>
      </c>
      <c r="M1" s="5" t="s">
        <v>96</v>
      </c>
      <c r="N1" s="3" t="s">
        <v>90</v>
      </c>
      <c r="P1" s="5" t="s">
        <v>96</v>
      </c>
      <c r="Q1" s="3" t="s">
        <v>90</v>
      </c>
    </row>
    <row r="2" spans="1:23" ht="15">
      <c r="A2" s="2">
        <v>1</v>
      </c>
      <c r="B2" s="2">
        <v>101</v>
      </c>
      <c r="C2" s="21" t="s">
        <v>123</v>
      </c>
      <c r="D2" s="21" t="s">
        <v>91</v>
      </c>
      <c r="E2" s="22">
        <v>0.87</v>
      </c>
      <c r="F2" s="22">
        <f>0.041931763*1.1617</f>
        <v>4.8712129077099993E-2</v>
      </c>
      <c r="G2" s="23">
        <v>2.5926</v>
      </c>
      <c r="H2" s="23">
        <v>0.14516214464975799</v>
      </c>
    </row>
    <row r="3" spans="1:23" ht="15">
      <c r="A3" s="2">
        <v>1</v>
      </c>
      <c r="B3" s="2">
        <v>101</v>
      </c>
      <c r="C3" s="21" t="s">
        <v>123</v>
      </c>
      <c r="D3" s="21" t="s">
        <v>91</v>
      </c>
      <c r="E3" s="22">
        <v>0.86</v>
      </c>
      <c r="F3" s="22">
        <f>0.067987984*0.7862</f>
        <v>5.3452153020800003E-2</v>
      </c>
      <c r="G3" s="23">
        <v>1.8576000000000001</v>
      </c>
      <c r="H3" s="23">
        <v>0.11545665052492801</v>
      </c>
      <c r="J3" s="6" t="s">
        <v>93</v>
      </c>
      <c r="K3" s="4"/>
      <c r="M3" s="6" t="s">
        <v>94</v>
      </c>
      <c r="N3" s="4"/>
      <c r="P3" s="6" t="s">
        <v>95</v>
      </c>
      <c r="Q3" s="4"/>
    </row>
    <row r="4" spans="1:23" ht="15">
      <c r="A4" s="2">
        <v>1</v>
      </c>
      <c r="B4" s="2">
        <v>101</v>
      </c>
      <c r="C4" s="21" t="s">
        <v>123</v>
      </c>
      <c r="D4" s="21" t="s">
        <v>91</v>
      </c>
      <c r="E4" s="22">
        <v>0.88</v>
      </c>
      <c r="F4" s="22">
        <f>0.075601216*0.7837</f>
        <v>5.9248672979199994E-2</v>
      </c>
      <c r="G4" s="23">
        <v>1.1264000000000001</v>
      </c>
      <c r="H4" s="23">
        <v>7.5838301413375997E-2</v>
      </c>
      <c r="J4" s="5" t="s">
        <v>136</v>
      </c>
      <c r="K4" s="4" t="s">
        <v>137</v>
      </c>
      <c r="M4" s="5" t="s">
        <v>136</v>
      </c>
      <c r="N4" s="4" t="s">
        <v>137</v>
      </c>
      <c r="P4" s="5" t="s">
        <v>136</v>
      </c>
      <c r="Q4" s="4" t="s">
        <v>137</v>
      </c>
      <c r="T4" t="s">
        <v>2</v>
      </c>
      <c r="U4" t="s">
        <v>3</v>
      </c>
      <c r="V4" t="s">
        <v>4</v>
      </c>
      <c r="W4" t="s">
        <v>5</v>
      </c>
    </row>
    <row r="5" spans="1:23" ht="15">
      <c r="A5" s="2">
        <v>1</v>
      </c>
      <c r="B5" s="2">
        <v>101</v>
      </c>
      <c r="C5" s="21" t="s">
        <v>86</v>
      </c>
      <c r="D5" s="21" t="s">
        <v>91</v>
      </c>
      <c r="E5" s="22">
        <v>0.76</v>
      </c>
      <c r="F5" s="22">
        <f>0.064593757*0.8591</f>
        <v>5.5492496638699998E-2</v>
      </c>
      <c r="G5" s="23">
        <v>1.5656000000000001</v>
      </c>
      <c r="H5" s="23">
        <v>0.114314543075722</v>
      </c>
      <c r="J5" s="6" t="s">
        <v>138</v>
      </c>
      <c r="K5" s="7">
        <v>0.83833333333333337</v>
      </c>
      <c r="M5" s="6" t="s">
        <v>138</v>
      </c>
      <c r="N5" s="7">
        <v>6</v>
      </c>
      <c r="P5" s="6" t="s">
        <v>138</v>
      </c>
      <c r="Q5" s="7">
        <v>4.4007575105502864E-2</v>
      </c>
      <c r="S5" t="s">
        <v>146</v>
      </c>
      <c r="T5" s="12">
        <f>K5</f>
        <v>0.83833333333333337</v>
      </c>
      <c r="U5" s="12">
        <f>N5</f>
        <v>6</v>
      </c>
      <c r="V5" s="12">
        <f>Q5</f>
        <v>4.4007575105502864E-2</v>
      </c>
      <c r="W5" s="12">
        <f t="shared" ref="W5:W6" si="0">V5/SQRT(U5)</f>
        <v>1.7966017304281601E-2</v>
      </c>
    </row>
    <row r="6" spans="1:23" ht="15">
      <c r="A6" s="2">
        <v>1</v>
      </c>
      <c r="B6" s="2">
        <v>101</v>
      </c>
      <c r="C6" s="21" t="s">
        <v>123</v>
      </c>
      <c r="D6" s="21" t="s">
        <v>91</v>
      </c>
      <c r="E6" s="22">
        <v>0.84</v>
      </c>
      <c r="F6" s="22">
        <f>0.051573008*1.0851</f>
        <v>5.5961870980799994E-2</v>
      </c>
      <c r="G6" s="23">
        <v>1.2096</v>
      </c>
      <c r="H6" s="23">
        <v>8.0585094212351993E-2</v>
      </c>
      <c r="J6" s="8" t="s">
        <v>139</v>
      </c>
      <c r="K6" s="9">
        <v>0.70333333333333348</v>
      </c>
      <c r="M6" s="8" t="s">
        <v>139</v>
      </c>
      <c r="N6" s="9">
        <v>6</v>
      </c>
      <c r="P6" s="8" t="s">
        <v>139</v>
      </c>
      <c r="Q6" s="9">
        <v>6.772493386240111E-2</v>
      </c>
      <c r="S6" t="s">
        <v>0</v>
      </c>
      <c r="T6" s="12">
        <f>K6</f>
        <v>0.70333333333333348</v>
      </c>
      <c r="U6" s="12">
        <f>N6</f>
        <v>6</v>
      </c>
      <c r="V6" s="12">
        <f>Q6</f>
        <v>6.772493386240111E-2</v>
      </c>
      <c r="W6" s="12">
        <f t="shared" si="0"/>
        <v>2.7648588471103443E-2</v>
      </c>
    </row>
    <row r="7" spans="1:23" ht="15">
      <c r="A7" s="2">
        <v>1</v>
      </c>
      <c r="B7" s="2">
        <v>101</v>
      </c>
      <c r="C7" s="21" t="s">
        <v>86</v>
      </c>
      <c r="D7" s="21" t="s">
        <v>91</v>
      </c>
      <c r="E7" s="22">
        <v>0.82</v>
      </c>
      <c r="F7" s="22">
        <f>0.054872877*1.0163*1.0508</f>
        <v>5.8600283983771075E-2</v>
      </c>
      <c r="G7" s="23">
        <v>1.8859999999999997</v>
      </c>
      <c r="H7" s="23">
        <v>0.13478065316267346</v>
      </c>
      <c r="J7" s="8" t="s">
        <v>140</v>
      </c>
      <c r="K7" s="9">
        <v>0.47666666666666663</v>
      </c>
      <c r="M7" s="8" t="s">
        <v>140</v>
      </c>
      <c r="N7" s="9">
        <v>6</v>
      </c>
      <c r="P7" s="8" t="s">
        <v>140</v>
      </c>
      <c r="Q7" s="9">
        <v>3.3862466931201547E-2</v>
      </c>
      <c r="S7" t="s">
        <v>1</v>
      </c>
      <c r="T7" s="12">
        <f>K7</f>
        <v>0.47666666666666663</v>
      </c>
      <c r="U7" s="12">
        <f>N7</f>
        <v>6</v>
      </c>
      <c r="V7" s="12">
        <f>Q7</f>
        <v>3.3862466931201547E-2</v>
      </c>
      <c r="W7" s="12">
        <f t="shared" ref="W7" si="1">V7/SQRT(U7)</f>
        <v>1.3824294235552127E-2</v>
      </c>
    </row>
    <row r="8" spans="1:23" ht="15">
      <c r="A8" s="2">
        <v>1</v>
      </c>
      <c r="B8" s="2">
        <v>101</v>
      </c>
      <c r="C8" s="21" t="s">
        <v>130</v>
      </c>
      <c r="D8" s="21" t="s">
        <v>91</v>
      </c>
      <c r="E8" s="22">
        <v>0.76</v>
      </c>
      <c r="F8" s="22">
        <f>0.048295881*1.1062</f>
        <v>5.3424903562200005E-2</v>
      </c>
      <c r="G8" s="23">
        <v>1.7024000000000001</v>
      </c>
      <c r="H8" s="23">
        <v>0.11967178397932803</v>
      </c>
      <c r="J8" s="10" t="s">
        <v>141</v>
      </c>
      <c r="K8" s="11">
        <v>0.6727777777777777</v>
      </c>
      <c r="M8" s="10" t="s">
        <v>141</v>
      </c>
      <c r="N8" s="11">
        <v>18</v>
      </c>
      <c r="P8" s="10" t="s">
        <v>141</v>
      </c>
      <c r="Q8" s="11">
        <v>0.160726496060692</v>
      </c>
    </row>
    <row r="9" spans="1:23" ht="15">
      <c r="A9" s="2">
        <v>1</v>
      </c>
      <c r="B9" s="2">
        <v>101</v>
      </c>
      <c r="C9" s="21" t="s">
        <v>130</v>
      </c>
      <c r="D9" s="21" t="s">
        <v>91</v>
      </c>
      <c r="E9" s="22">
        <v>0.59</v>
      </c>
      <c r="F9" s="22">
        <v>4.0324575000000001E-2</v>
      </c>
      <c r="G9" s="23">
        <v>1.4749999999999999</v>
      </c>
      <c r="H9" s="23">
        <v>0.1008114375</v>
      </c>
    </row>
    <row r="10" spans="1:23" ht="15">
      <c r="A10" s="2">
        <v>1</v>
      </c>
      <c r="B10" s="2">
        <v>101</v>
      </c>
      <c r="C10" s="21" t="s">
        <v>130</v>
      </c>
      <c r="D10" s="21" t="s">
        <v>91</v>
      </c>
      <c r="E10" s="22">
        <v>0.68</v>
      </c>
      <c r="F10" s="22">
        <f>0.041329383*1.1748</f>
        <v>4.8553759148400003E-2</v>
      </c>
      <c r="G10" s="23">
        <v>1.8904000000000001</v>
      </c>
      <c r="H10" s="23">
        <v>0.134979450432552</v>
      </c>
    </row>
    <row r="11" spans="1:23" ht="15">
      <c r="A11" s="2">
        <v>1</v>
      </c>
      <c r="B11" s="2">
        <v>101</v>
      </c>
      <c r="C11" s="21" t="s">
        <v>130</v>
      </c>
      <c r="D11" s="21" t="s">
        <v>91</v>
      </c>
      <c r="E11" s="22">
        <v>0.68</v>
      </c>
      <c r="F11" s="22">
        <f>0.040845724*1.2352</f>
        <v>5.0452638284800004E-2</v>
      </c>
      <c r="G11" s="23">
        <v>1.8360000000000003</v>
      </c>
      <c r="H11" s="23">
        <v>0.13622212336896003</v>
      </c>
    </row>
    <row r="12" spans="1:23" ht="15">
      <c r="A12" s="2">
        <v>1</v>
      </c>
      <c r="B12" s="2">
        <v>101</v>
      </c>
      <c r="C12" s="21" t="s">
        <v>130</v>
      </c>
      <c r="D12" s="21" t="s">
        <v>91</v>
      </c>
      <c r="E12" s="22">
        <v>0.77</v>
      </c>
      <c r="F12" s="22">
        <v>5.8114508000000002E-2</v>
      </c>
      <c r="G12" s="23">
        <v>2.5872000000000002</v>
      </c>
      <c r="H12" s="23">
        <v>0.19526474688000001</v>
      </c>
    </row>
    <row r="13" spans="1:23" ht="15">
      <c r="A13" s="2">
        <v>1</v>
      </c>
      <c r="B13" s="2">
        <v>101</v>
      </c>
      <c r="C13" s="21" t="s">
        <v>130</v>
      </c>
      <c r="D13" s="21" t="s">
        <v>91</v>
      </c>
      <c r="E13" s="22">
        <v>0.74</v>
      </c>
      <c r="F13" s="22">
        <f>0.041872285*1.3214</f>
        <v>5.5330037398999998E-2</v>
      </c>
      <c r="G13" s="23">
        <v>1.9684000000000001</v>
      </c>
      <c r="H13" s="23">
        <v>0.14717789948134</v>
      </c>
    </row>
    <row r="14" spans="1:23" ht="15">
      <c r="A14" s="2">
        <v>1</v>
      </c>
      <c r="B14" s="2">
        <v>101</v>
      </c>
      <c r="C14" s="21" t="s">
        <v>131</v>
      </c>
      <c r="D14" s="21" t="s">
        <v>91</v>
      </c>
      <c r="E14" s="22">
        <v>0.45</v>
      </c>
      <c r="F14" s="22">
        <v>4.0913973999999999E-2</v>
      </c>
      <c r="G14" s="23">
        <v>6.4260000000000002</v>
      </c>
      <c r="H14" s="23">
        <v>0.58425154871999996</v>
      </c>
    </row>
    <row r="15" spans="1:23" ht="15">
      <c r="A15" s="2">
        <v>1</v>
      </c>
      <c r="B15" s="2">
        <v>101</v>
      </c>
      <c r="C15" s="21" t="s">
        <v>131</v>
      </c>
      <c r="D15" s="21" t="s">
        <v>91</v>
      </c>
      <c r="E15" s="22">
        <v>0.44</v>
      </c>
      <c r="F15" s="22">
        <f>0.047054799*1.013</f>
        <v>4.7666511386999996E-2</v>
      </c>
      <c r="G15" s="23">
        <v>4.2328000000000001</v>
      </c>
      <c r="H15" s="23">
        <v>0.45855183954293993</v>
      </c>
    </row>
    <row r="16" spans="1:23" ht="15">
      <c r="A16" s="2">
        <v>1</v>
      </c>
      <c r="B16" s="2">
        <v>101</v>
      </c>
      <c r="C16" s="21" t="s">
        <v>131</v>
      </c>
      <c r="D16" s="21" t="s">
        <v>91</v>
      </c>
      <c r="E16" s="22">
        <v>0.53</v>
      </c>
      <c r="F16" s="22">
        <f>0.054782409*1.2267</f>
        <v>6.7201581120299989E-2</v>
      </c>
      <c r="G16" s="23">
        <v>9.1902000000000008</v>
      </c>
      <c r="H16" s="23">
        <v>1.1652754166260018</v>
      </c>
    </row>
    <row r="17" spans="1:8" ht="15">
      <c r="A17" s="2">
        <v>1</v>
      </c>
      <c r="B17" s="2">
        <v>101</v>
      </c>
      <c r="C17" s="21" t="s">
        <v>131</v>
      </c>
      <c r="D17" s="21" t="s">
        <v>91</v>
      </c>
      <c r="E17" s="22">
        <v>0.5</v>
      </c>
      <c r="F17" s="22">
        <f>0.04535064*1.2513</f>
        <v>5.6747255832E-2</v>
      </c>
      <c r="G17" s="23">
        <v>5.01</v>
      </c>
      <c r="H17" s="23">
        <v>0.56860750343664002</v>
      </c>
    </row>
    <row r="18" spans="1:8" ht="15">
      <c r="A18" s="2">
        <v>1</v>
      </c>
      <c r="B18" s="2">
        <v>101</v>
      </c>
      <c r="C18" s="21" t="s">
        <v>131</v>
      </c>
      <c r="D18" s="21" t="s">
        <v>91</v>
      </c>
      <c r="E18" s="22">
        <v>0.48</v>
      </c>
      <c r="F18" s="22">
        <v>4.4332641999999998E-2</v>
      </c>
      <c r="G18" s="23">
        <v>8.6591999999999985</v>
      </c>
      <c r="H18" s="23">
        <v>0.79976086167999993</v>
      </c>
    </row>
    <row r="19" spans="1:8" ht="15">
      <c r="A19" s="2">
        <v>1</v>
      </c>
      <c r="B19" s="2">
        <v>101</v>
      </c>
      <c r="C19" s="21" t="s">
        <v>131</v>
      </c>
      <c r="D19" s="21" t="s">
        <v>91</v>
      </c>
      <c r="E19" s="22">
        <v>0.46</v>
      </c>
      <c r="F19" s="22">
        <f>0.044939955*1.0994</f>
        <v>4.9406986526999992E-2</v>
      </c>
      <c r="G19" s="23">
        <v>6.9368000000000007</v>
      </c>
      <c r="H19" s="23">
        <v>0.7450573568271599</v>
      </c>
    </row>
    <row r="20" spans="1:8" ht="15">
      <c r="A20" s="2">
        <v>1</v>
      </c>
      <c r="B20" s="2">
        <v>101</v>
      </c>
      <c r="C20" s="21" t="s">
        <v>123</v>
      </c>
      <c r="D20" s="21" t="s">
        <v>92</v>
      </c>
      <c r="E20" s="22">
        <v>0.69</v>
      </c>
      <c r="F20" s="22">
        <v>4.4409747999999999E-2</v>
      </c>
      <c r="G20" s="23">
        <v>7.9487999999999994</v>
      </c>
      <c r="H20" s="23">
        <v>0.51160029695999998</v>
      </c>
    </row>
    <row r="21" spans="1:8" ht="15">
      <c r="A21" s="2">
        <v>1</v>
      </c>
      <c r="B21" s="2">
        <v>101</v>
      </c>
      <c r="C21" s="21" t="s">
        <v>123</v>
      </c>
      <c r="D21" s="21" t="s">
        <v>92</v>
      </c>
      <c r="E21" s="22">
        <v>0.71</v>
      </c>
      <c r="F21" s="22">
        <v>5.3127411999999999E-2</v>
      </c>
      <c r="G21" s="23">
        <v>7.1567999999999996</v>
      </c>
      <c r="H21" s="23">
        <v>0.53552431296000003</v>
      </c>
    </row>
    <row r="22" spans="1:8" ht="15">
      <c r="A22" s="2">
        <v>1</v>
      </c>
      <c r="B22" s="2">
        <v>101</v>
      </c>
      <c r="C22" s="21" t="s">
        <v>86</v>
      </c>
      <c r="D22" s="21" t="s">
        <v>92</v>
      </c>
      <c r="E22" s="22">
        <v>0.63</v>
      </c>
      <c r="F22" s="22">
        <v>5.0800369999999997E-2</v>
      </c>
      <c r="G22" s="23">
        <v>5.7708000000000004</v>
      </c>
      <c r="H22" s="23">
        <v>0.4653313892</v>
      </c>
    </row>
    <row r="23" spans="1:8" ht="15">
      <c r="A23" s="2">
        <v>1</v>
      </c>
      <c r="B23" s="2">
        <v>101</v>
      </c>
      <c r="C23" s="21" t="s">
        <v>86</v>
      </c>
      <c r="D23" s="21" t="s">
        <v>92</v>
      </c>
      <c r="E23" s="22">
        <v>0.75</v>
      </c>
      <c r="F23" s="22">
        <v>5.4846550000000001E-2</v>
      </c>
      <c r="G23" s="23">
        <v>6.33</v>
      </c>
      <c r="H23" s="23">
        <v>0.46290488199999996</v>
      </c>
    </row>
    <row r="24" spans="1:8" ht="15">
      <c r="A24" s="2">
        <v>1</v>
      </c>
      <c r="B24" s="2">
        <v>101</v>
      </c>
      <c r="C24" s="21" t="s">
        <v>86</v>
      </c>
      <c r="D24" s="21" t="s">
        <v>92</v>
      </c>
      <c r="E24" s="22">
        <v>0.67</v>
      </c>
      <c r="F24" s="22">
        <f>0.052209489*1.0113</f>
        <v>5.2799456225700002E-2</v>
      </c>
      <c r="G24" s="23">
        <v>6.0032000000000005</v>
      </c>
      <c r="H24" s="23">
        <v>0.47308312778227207</v>
      </c>
    </row>
    <row r="25" spans="1:8" ht="15">
      <c r="A25" s="2">
        <v>1</v>
      </c>
      <c r="B25" s="2">
        <v>101</v>
      </c>
      <c r="C25" s="21" t="s">
        <v>86</v>
      </c>
      <c r="D25" s="21" t="s">
        <v>92</v>
      </c>
      <c r="E25" s="22">
        <v>0.63</v>
      </c>
      <c r="F25" s="22">
        <f>0.044324765*1.1927</f>
        <v>5.2866147215500009E-2</v>
      </c>
      <c r="G25" s="23">
        <v>5.3675999999999995</v>
      </c>
      <c r="H25" s="23">
        <v>0.45041957427606005</v>
      </c>
    </row>
    <row r="26" spans="1:8" ht="15">
      <c r="A26" s="2">
        <v>1</v>
      </c>
      <c r="B26" s="2">
        <v>101</v>
      </c>
      <c r="C26" s="21" t="s">
        <v>130</v>
      </c>
      <c r="D26" s="21" t="s">
        <v>92</v>
      </c>
      <c r="E26" s="22">
        <v>0.73</v>
      </c>
      <c r="F26" s="22">
        <f>0.047738536*1.1405</f>
        <v>5.4445800308000003E-2</v>
      </c>
      <c r="G26" s="23">
        <v>7.4314</v>
      </c>
      <c r="H26" s="23">
        <v>0.55425824713544003</v>
      </c>
    </row>
    <row r="27" spans="1:8" ht="15">
      <c r="A27" s="2">
        <v>1</v>
      </c>
      <c r="B27" s="2">
        <v>101</v>
      </c>
      <c r="C27" s="21" t="s">
        <v>130</v>
      </c>
      <c r="D27" s="21" t="s">
        <v>92</v>
      </c>
      <c r="E27" s="22">
        <v>0.52</v>
      </c>
      <c r="F27" s="22">
        <f>0.043017935*1.0684</f>
        <v>4.5960361754E-2</v>
      </c>
      <c r="G27" s="23">
        <v>5.3248000000000006</v>
      </c>
      <c r="H27" s="23">
        <v>0.47063410436095998</v>
      </c>
    </row>
    <row r="28" spans="1:8" ht="15">
      <c r="A28" s="2">
        <v>1</v>
      </c>
      <c r="B28" s="2">
        <v>101</v>
      </c>
      <c r="C28" s="21" t="s">
        <v>130</v>
      </c>
      <c r="D28" s="21" t="s">
        <v>92</v>
      </c>
      <c r="E28" s="22">
        <v>0.59</v>
      </c>
      <c r="F28" s="22">
        <v>4.8804372999999998E-2</v>
      </c>
      <c r="G28" s="23">
        <v>6.1595999999999993</v>
      </c>
      <c r="H28" s="23">
        <v>0.50951765411999994</v>
      </c>
    </row>
    <row r="29" spans="1:8" ht="15">
      <c r="A29" s="2">
        <v>1</v>
      </c>
      <c r="B29" s="2">
        <v>101</v>
      </c>
      <c r="C29" s="21" t="s">
        <v>130</v>
      </c>
      <c r="D29" s="21" t="s">
        <v>92</v>
      </c>
      <c r="E29" s="22">
        <v>0.48</v>
      </c>
      <c r="F29" s="22">
        <f>0.033882653*1.3827</f>
        <v>4.6849544303099996E-2</v>
      </c>
      <c r="G29" s="23">
        <v>4.7135999999999996</v>
      </c>
      <c r="H29" s="23">
        <v>0.46006252505644196</v>
      </c>
    </row>
    <row r="30" spans="1:8" ht="15">
      <c r="A30" s="2">
        <v>1</v>
      </c>
      <c r="B30" s="2">
        <v>101</v>
      </c>
      <c r="C30" s="21" t="s">
        <v>130</v>
      </c>
      <c r="D30" s="21" t="s">
        <v>92</v>
      </c>
      <c r="E30" s="22">
        <v>0.61</v>
      </c>
      <c r="F30" s="22">
        <v>5.0666724000000003E-2</v>
      </c>
      <c r="G30" s="23">
        <v>7.0271999999999997</v>
      </c>
      <c r="H30" s="23">
        <v>0.58368066048</v>
      </c>
    </row>
    <row r="31" spans="1:8" ht="15">
      <c r="A31" s="2">
        <v>1</v>
      </c>
      <c r="B31" s="2">
        <v>101</v>
      </c>
      <c r="C31" s="21" t="s">
        <v>130</v>
      </c>
      <c r="D31" s="21" t="s">
        <v>92</v>
      </c>
      <c r="E31" s="22">
        <v>0.69</v>
      </c>
      <c r="F31" s="22">
        <f>0.07169174*0.8711</f>
        <v>6.2450674714000003E-2</v>
      </c>
      <c r="G31" s="23">
        <v>6.5135999999999994</v>
      </c>
      <c r="H31" s="23">
        <v>0.58953436930016001</v>
      </c>
    </row>
    <row r="32" spans="1:8" ht="15">
      <c r="A32" s="2">
        <v>1</v>
      </c>
      <c r="B32" s="2">
        <v>101</v>
      </c>
      <c r="C32" s="21" t="s">
        <v>131</v>
      </c>
      <c r="D32" s="21" t="s">
        <v>92</v>
      </c>
      <c r="E32" s="22">
        <v>0.51</v>
      </c>
      <c r="F32" s="22">
        <v>5.6197085000000001E-2</v>
      </c>
      <c r="G32" s="23">
        <v>13.6884</v>
      </c>
      <c r="H32" s="23">
        <v>1.5083297614</v>
      </c>
    </row>
    <row r="33" spans="1:8" ht="15">
      <c r="A33" s="2">
        <v>1</v>
      </c>
      <c r="B33" s="2">
        <v>101</v>
      </c>
      <c r="C33" s="21" t="s">
        <v>131</v>
      </c>
      <c r="D33" s="21" t="s">
        <v>92</v>
      </c>
      <c r="E33" s="22">
        <v>0.56999999999999995</v>
      </c>
      <c r="F33" s="22">
        <f>0.097001197*0.6793</f>
        <v>6.5892913122099994E-2</v>
      </c>
      <c r="G33" s="23">
        <v>14.797199999999998</v>
      </c>
      <c r="H33" s="23">
        <v>1.7105800246497158</v>
      </c>
    </row>
    <row r="34" spans="1:8" ht="15">
      <c r="A34" s="2">
        <v>1</v>
      </c>
      <c r="B34" s="2">
        <v>101</v>
      </c>
      <c r="C34" s="21" t="s">
        <v>131</v>
      </c>
      <c r="D34" s="21" t="s">
        <v>92</v>
      </c>
      <c r="E34" s="22">
        <v>0.54</v>
      </c>
      <c r="F34" s="22">
        <v>6.3880707999999994E-2</v>
      </c>
      <c r="G34" s="23">
        <v>18.144000000000002</v>
      </c>
      <c r="H34" s="23">
        <v>2.1463917887999999</v>
      </c>
    </row>
    <row r="35" spans="1:8" ht="15">
      <c r="A35" s="2">
        <v>1</v>
      </c>
      <c r="B35" s="2">
        <v>101</v>
      </c>
      <c r="C35" s="21" t="s">
        <v>131</v>
      </c>
      <c r="D35" s="21" t="s">
        <v>92</v>
      </c>
      <c r="E35" s="22">
        <v>0.54</v>
      </c>
      <c r="F35" s="22">
        <v>6.6249487999999995E-2</v>
      </c>
      <c r="G35" s="23">
        <v>12.873600000000001</v>
      </c>
      <c r="H35" s="23">
        <v>1.5793877939199998</v>
      </c>
    </row>
    <row r="36" spans="1:8" ht="15">
      <c r="A36" s="2">
        <v>1</v>
      </c>
      <c r="B36" s="2">
        <v>101</v>
      </c>
      <c r="C36" s="21" t="s">
        <v>131</v>
      </c>
      <c r="D36" s="21" t="s">
        <v>92</v>
      </c>
      <c r="E36" s="22">
        <v>0.82</v>
      </c>
      <c r="F36" s="22">
        <v>7.3645766000000001E-2</v>
      </c>
      <c r="G36" s="23">
        <v>24.419599999999999</v>
      </c>
      <c r="H36" s="23">
        <v>2.1931709114800002</v>
      </c>
    </row>
    <row r="37" spans="1:8" ht="15">
      <c r="A37" s="2">
        <v>1</v>
      </c>
      <c r="B37" s="2">
        <v>101</v>
      </c>
      <c r="C37" s="21" t="s">
        <v>131</v>
      </c>
      <c r="D37" s="21" t="s">
        <v>92</v>
      </c>
      <c r="E37" s="22">
        <v>0.7</v>
      </c>
      <c r="F37" s="22">
        <f>0.126804303*0.5774*1.0209</f>
        <v>7.4747035767340972E-2</v>
      </c>
      <c r="G37" s="23">
        <v>19.795999999999999</v>
      </c>
      <c r="H37" s="23">
        <v>2.1138461715004029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O3" sqref="O3:S8"/>
    </sheetView>
  </sheetViews>
  <sheetFormatPr baseColWidth="10" defaultRowHeight="13" x14ac:dyDescent="0"/>
  <cols>
    <col min="1" max="1" width="3.85546875" bestFit="1" customWidth="1"/>
    <col min="2" max="2" width="4.7109375" bestFit="1" customWidth="1"/>
    <col min="3" max="3" width="5.140625" bestFit="1" customWidth="1"/>
    <col min="4" max="4" width="6.42578125" bestFit="1" customWidth="1"/>
    <col min="6" max="6" width="14.42578125" customWidth="1"/>
    <col min="7" max="7" width="12" bestFit="1" customWidth="1"/>
    <col min="8" max="8" width="1.5703125" customWidth="1"/>
    <col min="9" max="9" width="12.85546875" bestFit="1" customWidth="1"/>
    <col min="10" max="10" width="4.5703125" customWidth="1"/>
    <col min="11" max="11" width="1" customWidth="1"/>
    <col min="12" max="12" width="13.85546875" bestFit="1" customWidth="1"/>
    <col min="13" max="13" width="12" bestFit="1" customWidth="1"/>
    <col min="14" max="14" width="2.5703125" customWidth="1"/>
    <col min="15" max="15" width="3.140625" bestFit="1" customWidth="1"/>
    <col min="16" max="18" width="5.28515625" bestFit="1" customWidth="1"/>
    <col min="19" max="19" width="4.42578125" bestFit="1" customWidth="1"/>
  </cols>
  <sheetData>
    <row r="1" spans="1:19" ht="15">
      <c r="A1" s="1" t="s">
        <v>120</v>
      </c>
      <c r="B1" s="1" t="s">
        <v>105</v>
      </c>
      <c r="C1" s="1" t="s">
        <v>106</v>
      </c>
      <c r="D1" s="1" t="s">
        <v>107</v>
      </c>
    </row>
    <row r="2" spans="1:19" ht="15">
      <c r="A2" s="2">
        <v>2</v>
      </c>
      <c r="B2" s="2">
        <v>29</v>
      </c>
      <c r="C2" s="2" t="s">
        <v>102</v>
      </c>
      <c r="D2" s="27">
        <v>24.137931034482758</v>
      </c>
      <c r="F2" s="6" t="s">
        <v>110</v>
      </c>
      <c r="G2" s="4"/>
      <c r="I2" s="6" t="s">
        <v>111</v>
      </c>
      <c r="J2" s="4"/>
      <c r="L2" s="6" t="s">
        <v>112</v>
      </c>
      <c r="M2" s="4"/>
    </row>
    <row r="3" spans="1:19" ht="15">
      <c r="A3" s="2">
        <v>2</v>
      </c>
      <c r="B3" s="2">
        <v>29</v>
      </c>
      <c r="C3" s="2" t="s">
        <v>129</v>
      </c>
      <c r="D3" s="27">
        <v>42.229729729729733</v>
      </c>
      <c r="F3" s="5" t="s">
        <v>136</v>
      </c>
      <c r="G3" s="4" t="s">
        <v>137</v>
      </c>
      <c r="I3" s="5" t="s">
        <v>136</v>
      </c>
      <c r="J3" s="4" t="s">
        <v>137</v>
      </c>
      <c r="L3" s="5" t="s">
        <v>136</v>
      </c>
      <c r="M3" s="4" t="s">
        <v>137</v>
      </c>
      <c r="P3" t="s">
        <v>2</v>
      </c>
      <c r="Q3" t="s">
        <v>3</v>
      </c>
      <c r="R3" t="s">
        <v>4</v>
      </c>
      <c r="S3" t="s">
        <v>5</v>
      </c>
    </row>
    <row r="4" spans="1:19" ht="15">
      <c r="A4" s="2">
        <v>2</v>
      </c>
      <c r="B4" s="2">
        <v>29</v>
      </c>
      <c r="C4" s="2" t="s">
        <v>129</v>
      </c>
      <c r="D4" s="27">
        <v>43.524416135881104</v>
      </c>
      <c r="F4" s="6" t="s">
        <v>138</v>
      </c>
      <c r="G4" s="7">
        <v>51.505523410430442</v>
      </c>
      <c r="I4" s="6" t="s">
        <v>138</v>
      </c>
      <c r="J4" s="7">
        <v>6</v>
      </c>
      <c r="L4" s="6" t="s">
        <v>138</v>
      </c>
      <c r="M4" s="7">
        <v>18.104962972798461</v>
      </c>
      <c r="O4" t="s">
        <v>146</v>
      </c>
      <c r="P4" s="12">
        <f>G4</f>
        <v>51.505523410430442</v>
      </c>
      <c r="Q4" s="12">
        <f>J4</f>
        <v>6</v>
      </c>
      <c r="R4" s="12">
        <f>M4</f>
        <v>18.104962972798461</v>
      </c>
      <c r="S4" s="12">
        <f>R4/SQRT(Q4)</f>
        <v>7.3913201825565116</v>
      </c>
    </row>
    <row r="5" spans="1:19" ht="15">
      <c r="A5" s="2">
        <v>2</v>
      </c>
      <c r="B5" s="2">
        <v>29</v>
      </c>
      <c r="C5" s="2" t="s">
        <v>130</v>
      </c>
      <c r="D5" s="27">
        <v>55.271565495207668</v>
      </c>
      <c r="F5" s="8" t="s">
        <v>139</v>
      </c>
      <c r="G5" s="9">
        <v>63.80499823079905</v>
      </c>
      <c r="I5" s="8" t="s">
        <v>139</v>
      </c>
      <c r="J5" s="9">
        <v>6</v>
      </c>
      <c r="L5" s="8" t="s">
        <v>139</v>
      </c>
      <c r="M5" s="9">
        <v>8.2106673929096647</v>
      </c>
      <c r="O5" t="s">
        <v>0</v>
      </c>
      <c r="P5" s="12">
        <f t="shared" ref="P5:P6" si="0">G5</f>
        <v>63.80499823079905</v>
      </c>
      <c r="Q5" s="12">
        <f t="shared" ref="Q5:Q6" si="1">J5</f>
        <v>6</v>
      </c>
      <c r="R5" s="12">
        <f t="shared" ref="R5:R6" si="2">M5</f>
        <v>8.2106673929096647</v>
      </c>
      <c r="S5" s="12">
        <f t="shared" ref="S5:S6" si="3">R5/SQRT(Q5)</f>
        <v>3.3519909267227539</v>
      </c>
    </row>
    <row r="6" spans="1:19" ht="15">
      <c r="A6" s="2">
        <v>2</v>
      </c>
      <c r="B6" s="2">
        <v>29</v>
      </c>
      <c r="C6" s="2" t="s">
        <v>130</v>
      </c>
      <c r="D6" s="27">
        <v>56.81818181818182</v>
      </c>
      <c r="F6" s="8" t="s">
        <v>108</v>
      </c>
      <c r="G6" s="9">
        <v>57.149593664215296</v>
      </c>
      <c r="I6" s="8" t="s">
        <v>108</v>
      </c>
      <c r="J6" s="9">
        <v>6</v>
      </c>
      <c r="L6" s="8" t="s">
        <v>108</v>
      </c>
      <c r="M6" s="9">
        <v>13.749441532604248</v>
      </c>
      <c r="O6" t="s">
        <v>113</v>
      </c>
      <c r="P6" s="12">
        <f t="shared" si="0"/>
        <v>57.149593664215296</v>
      </c>
      <c r="Q6" s="12">
        <f t="shared" si="1"/>
        <v>6</v>
      </c>
      <c r="R6" s="12">
        <f t="shared" si="2"/>
        <v>13.749441532604248</v>
      </c>
      <c r="S6" s="12">
        <f t="shared" si="3"/>
        <v>5.613186000518521</v>
      </c>
    </row>
    <row r="7" spans="1:19" ht="15">
      <c r="A7" s="2">
        <v>2</v>
      </c>
      <c r="B7" s="2">
        <v>29</v>
      </c>
      <c r="C7" s="2" t="s">
        <v>130</v>
      </c>
      <c r="D7" s="27">
        <v>57.203389830508478</v>
      </c>
      <c r="F7" s="8" t="s">
        <v>109</v>
      </c>
      <c r="G7" s="9">
        <v>7.563528399039483</v>
      </c>
      <c r="I7" s="8" t="s">
        <v>109</v>
      </c>
      <c r="J7" s="9">
        <v>6</v>
      </c>
      <c r="L7" s="8" t="s">
        <v>109</v>
      </c>
      <c r="M7" s="9">
        <v>4.5233417540384044</v>
      </c>
      <c r="O7" t="s">
        <v>88</v>
      </c>
      <c r="P7" s="12">
        <f t="shared" ref="P7:P8" si="4">G7</f>
        <v>7.563528399039483</v>
      </c>
      <c r="Q7" s="12">
        <f t="shared" ref="Q7:Q8" si="5">J7</f>
        <v>6</v>
      </c>
      <c r="R7" s="12">
        <f t="shared" ref="R7:R8" si="6">M7</f>
        <v>4.5233417540384044</v>
      </c>
      <c r="S7" s="12">
        <f t="shared" ref="S7:S8" si="7">R7/SQRT(Q7)</f>
        <v>1.8466465382699904</v>
      </c>
    </row>
    <row r="8" spans="1:19" ht="15">
      <c r="A8" s="2">
        <v>2</v>
      </c>
      <c r="B8" s="2">
        <v>29</v>
      </c>
      <c r="C8" s="2" t="s">
        <v>103</v>
      </c>
      <c r="D8" s="27">
        <v>50</v>
      </c>
      <c r="F8" s="8" t="s">
        <v>140</v>
      </c>
      <c r="G8" s="9">
        <v>58.816633130342481</v>
      </c>
      <c r="I8" s="8" t="s">
        <v>140</v>
      </c>
      <c r="J8" s="9">
        <v>5</v>
      </c>
      <c r="L8" s="8" t="s">
        <v>140</v>
      </c>
      <c r="M8" s="9">
        <v>13.296405306051234</v>
      </c>
      <c r="O8" t="s">
        <v>114</v>
      </c>
      <c r="P8" s="12">
        <f t="shared" si="4"/>
        <v>58.816633130342481</v>
      </c>
      <c r="Q8" s="12">
        <f t="shared" si="5"/>
        <v>5</v>
      </c>
      <c r="R8" s="12">
        <f t="shared" si="6"/>
        <v>13.296405306051234</v>
      </c>
      <c r="S8" s="12">
        <f t="shared" si="7"/>
        <v>5.9463332241438911</v>
      </c>
    </row>
    <row r="9" spans="1:19" ht="15">
      <c r="A9" s="2">
        <v>2</v>
      </c>
      <c r="B9" s="2">
        <v>29</v>
      </c>
      <c r="C9" s="2" t="s">
        <v>103</v>
      </c>
      <c r="D9" s="27">
        <v>41.85022026431718</v>
      </c>
      <c r="F9" s="10" t="s">
        <v>141</v>
      </c>
      <c r="G9" s="11">
        <v>47.387069926848895</v>
      </c>
      <c r="I9" s="10" t="s">
        <v>141</v>
      </c>
      <c r="J9" s="11">
        <v>29</v>
      </c>
      <c r="L9" s="10" t="s">
        <v>141</v>
      </c>
      <c r="M9" s="11">
        <v>24.046311592553106</v>
      </c>
    </row>
    <row r="10" spans="1:19" ht="15">
      <c r="A10" s="2">
        <v>2</v>
      </c>
      <c r="B10" s="2">
        <v>29</v>
      </c>
      <c r="C10" s="2" t="s">
        <v>103</v>
      </c>
      <c r="D10" s="27">
        <v>44.808743169398909</v>
      </c>
    </row>
    <row r="11" spans="1:19" ht="15">
      <c r="A11" s="2">
        <v>2</v>
      </c>
      <c r="B11" s="2">
        <v>29</v>
      </c>
      <c r="C11" s="2" t="s">
        <v>104</v>
      </c>
      <c r="D11" s="27">
        <v>1.9607843137254901</v>
      </c>
    </row>
    <row r="12" spans="1:19" ht="15">
      <c r="A12" s="2">
        <v>2</v>
      </c>
      <c r="B12" s="2">
        <v>29</v>
      </c>
      <c r="C12" s="2" t="s">
        <v>104</v>
      </c>
      <c r="D12" s="27">
        <v>4.0609137055837561</v>
      </c>
    </row>
    <row r="13" spans="1:19" ht="15">
      <c r="A13" s="2">
        <v>2</v>
      </c>
      <c r="B13" s="2">
        <v>29</v>
      </c>
      <c r="C13" s="2" t="s">
        <v>88</v>
      </c>
      <c r="D13" s="27">
        <v>5.5865921787709496</v>
      </c>
      <c r="F13" s="6" t="s">
        <v>110</v>
      </c>
      <c r="G13" s="4"/>
      <c r="I13" s="6" t="s">
        <v>111</v>
      </c>
      <c r="J13" s="4"/>
      <c r="L13" s="6" t="s">
        <v>112</v>
      </c>
      <c r="M13" s="4"/>
    </row>
    <row r="14" spans="1:19" ht="15">
      <c r="A14" s="2">
        <v>2</v>
      </c>
      <c r="B14" s="2">
        <v>29</v>
      </c>
      <c r="C14" s="2" t="s">
        <v>131</v>
      </c>
      <c r="D14" s="27">
        <v>53.846153846153847</v>
      </c>
      <c r="F14" s="5" t="s">
        <v>142</v>
      </c>
      <c r="G14" s="4" t="s">
        <v>137</v>
      </c>
      <c r="I14" s="5" t="s">
        <v>142</v>
      </c>
      <c r="J14" s="4" t="s">
        <v>137</v>
      </c>
      <c r="L14" s="5" t="s">
        <v>142</v>
      </c>
      <c r="M14" s="4" t="s">
        <v>137</v>
      </c>
      <c r="P14" t="s">
        <v>2</v>
      </c>
      <c r="Q14" t="s">
        <v>3</v>
      </c>
      <c r="R14" t="s">
        <v>4</v>
      </c>
      <c r="S14" t="s">
        <v>5</v>
      </c>
    </row>
    <row r="15" spans="1:19" ht="15">
      <c r="A15" s="2">
        <v>2</v>
      </c>
      <c r="B15" s="2">
        <v>29</v>
      </c>
      <c r="C15" s="2" t="s">
        <v>126</v>
      </c>
      <c r="D15" s="27">
        <v>52.582159624413151</v>
      </c>
      <c r="F15" s="6">
        <v>29</v>
      </c>
      <c r="G15" s="7">
        <v>39.159303538411955</v>
      </c>
      <c r="I15" s="6">
        <v>29</v>
      </c>
      <c r="J15" s="7">
        <v>15</v>
      </c>
      <c r="L15" s="6">
        <v>29</v>
      </c>
      <c r="M15" s="7">
        <v>20.093298287875676</v>
      </c>
      <c r="O15">
        <v>29</v>
      </c>
      <c r="P15" s="12">
        <f>G15</f>
        <v>39.159303538411955</v>
      </c>
      <c r="Q15" s="12">
        <f>J15</f>
        <v>15</v>
      </c>
      <c r="R15" s="12">
        <f>M15</f>
        <v>20.093298287875676</v>
      </c>
      <c r="S15" s="12">
        <f>R15/SQRT(Q15)</f>
        <v>5.1880673092880327</v>
      </c>
    </row>
    <row r="16" spans="1:19" ht="15">
      <c r="A16" s="2">
        <v>2</v>
      </c>
      <c r="B16" s="2">
        <v>29</v>
      </c>
      <c r="C16" s="2" t="s">
        <v>131</v>
      </c>
      <c r="D16" s="27">
        <v>53.508771929824562</v>
      </c>
      <c r="F16" s="8">
        <v>64</v>
      </c>
      <c r="G16" s="9">
        <v>56.202533914459899</v>
      </c>
      <c r="I16" s="8">
        <v>64</v>
      </c>
      <c r="J16" s="9">
        <v>14</v>
      </c>
      <c r="L16" s="8">
        <v>64</v>
      </c>
      <c r="M16" s="9">
        <v>25.471731175496849</v>
      </c>
      <c r="O16">
        <v>64</v>
      </c>
      <c r="P16" s="12">
        <f t="shared" ref="P16" si="8">G16</f>
        <v>56.202533914459899</v>
      </c>
      <c r="Q16" s="12">
        <f t="shared" ref="Q16" si="9">J16</f>
        <v>14</v>
      </c>
      <c r="R16" s="12">
        <f t="shared" ref="R16" si="10">M16</f>
        <v>25.471731175496849</v>
      </c>
      <c r="S16" s="12">
        <f t="shared" ref="S16" si="11">R16/SQRT(Q16)</f>
        <v>6.8076065076227055</v>
      </c>
    </row>
    <row r="17" spans="1:13" ht="15">
      <c r="A17" s="2">
        <v>2</v>
      </c>
      <c r="B17" s="2">
        <v>64</v>
      </c>
      <c r="C17" s="2" t="s">
        <v>123</v>
      </c>
      <c r="D17" s="27">
        <v>64.96350364963503</v>
      </c>
      <c r="F17" s="10" t="s">
        <v>141</v>
      </c>
      <c r="G17" s="11">
        <v>47.387069926848895</v>
      </c>
      <c r="I17" s="10" t="s">
        <v>141</v>
      </c>
      <c r="J17" s="11">
        <v>29</v>
      </c>
      <c r="L17" s="10" t="s">
        <v>141</v>
      </c>
      <c r="M17" s="11">
        <v>24.046311592553096</v>
      </c>
    </row>
    <row r="18" spans="1:13" ht="15">
      <c r="A18" s="2">
        <v>2</v>
      </c>
      <c r="B18" s="2">
        <v>64</v>
      </c>
      <c r="C18" s="2" t="s">
        <v>123</v>
      </c>
      <c r="D18" s="27">
        <v>73.148148148148152</v>
      </c>
    </row>
    <row r="19" spans="1:13" ht="15">
      <c r="A19" s="2">
        <v>2</v>
      </c>
      <c r="B19" s="2">
        <v>64</v>
      </c>
      <c r="C19" s="2" t="s">
        <v>123</v>
      </c>
      <c r="D19" s="27">
        <v>61.029411764705884</v>
      </c>
    </row>
    <row r="20" spans="1:13" ht="15">
      <c r="A20" s="2">
        <v>2</v>
      </c>
      <c r="B20" s="2">
        <v>64</v>
      </c>
      <c r="C20" s="2" t="s">
        <v>130</v>
      </c>
      <c r="D20" s="27">
        <v>70.476190476190482</v>
      </c>
    </row>
    <row r="21" spans="1:13" ht="15">
      <c r="A21" s="2">
        <v>2</v>
      </c>
      <c r="B21" s="2">
        <v>64</v>
      </c>
      <c r="C21" s="2" t="s">
        <v>130</v>
      </c>
      <c r="D21" s="27">
        <v>69.53125</v>
      </c>
    </row>
    <row r="22" spans="1:13" ht="15">
      <c r="A22" s="2">
        <v>2</v>
      </c>
      <c r="B22" s="2">
        <v>64</v>
      </c>
      <c r="C22" s="2" t="s">
        <v>130</v>
      </c>
      <c r="D22" s="27">
        <v>73.529411764705884</v>
      </c>
    </row>
    <row r="23" spans="1:13" ht="15">
      <c r="A23" s="2">
        <v>2</v>
      </c>
      <c r="B23" s="2">
        <v>64</v>
      </c>
      <c r="C23" s="2" t="s">
        <v>103</v>
      </c>
      <c r="D23" s="27">
        <v>65.648854961832058</v>
      </c>
    </row>
    <row r="24" spans="1:13" ht="15">
      <c r="A24" s="2">
        <v>2</v>
      </c>
      <c r="B24" s="2">
        <v>64</v>
      </c>
      <c r="C24" s="2" t="s">
        <v>103</v>
      </c>
      <c r="D24" s="27">
        <v>63.589743589743584</v>
      </c>
    </row>
    <row r="25" spans="1:13" ht="15">
      <c r="A25" s="2">
        <v>2</v>
      </c>
      <c r="B25" s="2">
        <v>64</v>
      </c>
      <c r="C25" s="2" t="s">
        <v>103</v>
      </c>
      <c r="D25" s="27">
        <v>77</v>
      </c>
    </row>
    <row r="26" spans="1:13" ht="15">
      <c r="A26" s="2">
        <v>2</v>
      </c>
      <c r="B26" s="2">
        <v>64</v>
      </c>
      <c r="C26" s="2" t="s">
        <v>88</v>
      </c>
      <c r="D26" s="27">
        <v>13.732394366197184</v>
      </c>
    </row>
    <row r="27" spans="1:13" ht="15">
      <c r="A27" s="2">
        <v>2</v>
      </c>
      <c r="B27" s="2">
        <v>64</v>
      </c>
      <c r="C27" s="2" t="s">
        <v>88</v>
      </c>
      <c r="D27" s="27">
        <v>8.5020242914979747</v>
      </c>
    </row>
    <row r="28" spans="1:13" ht="15">
      <c r="A28" s="2">
        <v>2</v>
      </c>
      <c r="B28" s="2">
        <v>64</v>
      </c>
      <c r="C28" s="2" t="s">
        <v>88</v>
      </c>
      <c r="D28" s="27">
        <v>11.538461538461538</v>
      </c>
    </row>
    <row r="29" spans="1:13" ht="15">
      <c r="A29" s="2">
        <v>2</v>
      </c>
      <c r="B29" s="2">
        <v>64</v>
      </c>
      <c r="C29" s="2" t="s">
        <v>131</v>
      </c>
      <c r="D29" s="27">
        <v>51.595744680851062</v>
      </c>
    </row>
    <row r="30" spans="1:13" ht="15">
      <c r="A30" s="2">
        <v>2</v>
      </c>
      <c r="B30" s="2">
        <v>64</v>
      </c>
      <c r="C30" s="2" t="s">
        <v>131</v>
      </c>
      <c r="D30" s="27">
        <v>82.550335570469798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sqref="A1:G10"/>
    </sheetView>
  </sheetViews>
  <sheetFormatPr baseColWidth="10" defaultRowHeight="13" x14ac:dyDescent="0"/>
  <cols>
    <col min="1" max="1" width="4" bestFit="1" customWidth="1"/>
    <col min="2" max="2" width="4.85546875" bestFit="1" customWidth="1"/>
    <col min="3" max="3" width="5.85546875" bestFit="1" customWidth="1"/>
    <col min="4" max="7" width="12" bestFit="1" customWidth="1"/>
  </cols>
  <sheetData>
    <row r="1" spans="1:7" ht="14" thickBot="1">
      <c r="A1" s="37" t="s">
        <v>120</v>
      </c>
      <c r="B1" s="37" t="s">
        <v>142</v>
      </c>
      <c r="C1" s="37" t="s">
        <v>136</v>
      </c>
      <c r="D1" s="37" t="s">
        <v>147</v>
      </c>
      <c r="E1" s="37" t="s">
        <v>90</v>
      </c>
      <c r="F1" s="37" t="s">
        <v>148</v>
      </c>
      <c r="G1" s="37" t="s">
        <v>149</v>
      </c>
    </row>
    <row r="2" spans="1:7">
      <c r="A2" s="35">
        <v>2</v>
      </c>
      <c r="B2" s="35">
        <v>101</v>
      </c>
      <c r="C2" s="35" t="s">
        <v>139</v>
      </c>
      <c r="D2" s="35">
        <v>4.6900000000000004</v>
      </c>
      <c r="E2" s="35">
        <v>1.04</v>
      </c>
      <c r="F2" s="35">
        <v>5.73</v>
      </c>
      <c r="G2" s="35">
        <v>0.22174840085287845</v>
      </c>
    </row>
    <row r="3" spans="1:7">
      <c r="A3" s="35">
        <v>2</v>
      </c>
      <c r="B3" s="35">
        <v>101</v>
      </c>
      <c r="C3" s="35" t="s">
        <v>139</v>
      </c>
      <c r="D3" s="35">
        <v>4.91</v>
      </c>
      <c r="E3" s="35">
        <v>1.1399999999999999</v>
      </c>
      <c r="F3" s="35">
        <v>6.05</v>
      </c>
      <c r="G3" s="35">
        <v>0.2321792260692464</v>
      </c>
    </row>
    <row r="4" spans="1:7">
      <c r="A4" s="35">
        <v>2</v>
      </c>
      <c r="B4" s="35">
        <v>101</v>
      </c>
      <c r="C4" s="35" t="s">
        <v>139</v>
      </c>
      <c r="D4" s="35">
        <v>5.2</v>
      </c>
      <c r="E4" s="35">
        <v>1.32</v>
      </c>
      <c r="F4" s="35">
        <v>6.5200000000000005</v>
      </c>
      <c r="G4" s="35">
        <v>0.25384615384615383</v>
      </c>
    </row>
    <row r="5" spans="1:7">
      <c r="A5" s="35">
        <v>2</v>
      </c>
      <c r="B5" s="35">
        <v>29</v>
      </c>
      <c r="C5" s="35" t="s">
        <v>139</v>
      </c>
      <c r="D5" s="35">
        <v>8.9411764705882357E-2</v>
      </c>
      <c r="E5" s="35">
        <v>8.8511764705882345E-2</v>
      </c>
      <c r="F5" s="35">
        <v>0.1779235294117647</v>
      </c>
      <c r="G5" s="35">
        <v>0.98993421052631569</v>
      </c>
    </row>
    <row r="6" spans="1:7">
      <c r="A6" s="35">
        <v>2</v>
      </c>
      <c r="B6" s="35">
        <v>29</v>
      </c>
      <c r="C6" s="35" t="s">
        <v>139</v>
      </c>
      <c r="D6" s="35">
        <v>0.14000000000000001</v>
      </c>
      <c r="E6" s="35">
        <v>0.1523530303030303</v>
      </c>
      <c r="F6" s="35">
        <v>0.29235303030303028</v>
      </c>
      <c r="G6" s="35">
        <v>1.0882359307359306</v>
      </c>
    </row>
    <row r="7" spans="1:7">
      <c r="A7" s="35">
        <v>2</v>
      </c>
      <c r="B7" s="35">
        <v>29</v>
      </c>
      <c r="C7" s="35" t="s">
        <v>139</v>
      </c>
      <c r="D7" s="35">
        <v>0.04</v>
      </c>
      <c r="E7" s="35">
        <v>5.8799999999999998E-2</v>
      </c>
      <c r="F7" s="35">
        <v>9.8799999999999999E-2</v>
      </c>
      <c r="G7" s="35">
        <v>1.47</v>
      </c>
    </row>
    <row r="8" spans="1:7">
      <c r="A8" s="35">
        <v>2</v>
      </c>
      <c r="B8" s="35">
        <v>64</v>
      </c>
      <c r="C8" s="35" t="s">
        <v>139</v>
      </c>
      <c r="D8" s="35">
        <v>1.82</v>
      </c>
      <c r="E8" s="35">
        <v>0.39200000000000002</v>
      </c>
      <c r="F8" s="35">
        <v>2.2120000000000002</v>
      </c>
      <c r="G8" s="35">
        <v>0.2153846153846154</v>
      </c>
    </row>
    <row r="9" spans="1:7">
      <c r="A9" s="35">
        <v>2</v>
      </c>
      <c r="B9" s="35">
        <v>64</v>
      </c>
      <c r="C9" s="35" t="s">
        <v>139</v>
      </c>
      <c r="D9" s="35">
        <v>1.39</v>
      </c>
      <c r="E9" s="35">
        <v>0.33800000000000002</v>
      </c>
      <c r="F9" s="35">
        <v>1.728</v>
      </c>
      <c r="G9" s="35">
        <v>0.2431654676258993</v>
      </c>
    </row>
    <row r="10" spans="1:7" ht="14" thickBot="1">
      <c r="A10" s="36">
        <v>2</v>
      </c>
      <c r="B10" s="36">
        <v>64</v>
      </c>
      <c r="C10" s="36" t="s">
        <v>139</v>
      </c>
      <c r="D10" s="36">
        <v>1.67</v>
      </c>
      <c r="E10" s="36">
        <v>0.51500000000000001</v>
      </c>
      <c r="F10" s="36">
        <v>2.1850000000000001</v>
      </c>
      <c r="G10" s="36">
        <v>0.30838323353293418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abSelected="1" topLeftCell="K1" workbookViewId="0">
      <selection activeCell="R17" sqref="R17:V22"/>
    </sheetView>
  </sheetViews>
  <sheetFormatPr baseColWidth="10" defaultRowHeight="13" x14ac:dyDescent="0"/>
  <cols>
    <col min="1" max="1" width="3.85546875" bestFit="1" customWidth="1"/>
    <col min="2" max="2" width="4.7109375" bestFit="1" customWidth="1"/>
    <col min="3" max="3" width="5.140625" bestFit="1" customWidth="1"/>
    <col min="4" max="4" width="5.7109375" bestFit="1" customWidth="1"/>
    <col min="5" max="5" width="5.5703125" bestFit="1" customWidth="1"/>
    <col min="6" max="6" width="5.28515625" bestFit="1" customWidth="1"/>
    <col min="7" max="7" width="6.85546875" bestFit="1" customWidth="1"/>
    <col min="9" max="9" width="14.85546875" customWidth="1"/>
    <col min="10" max="10" width="12" customWidth="1"/>
    <col min="11" max="11" width="12.28515625" customWidth="1"/>
    <col min="12" max="12" width="13.28515625" customWidth="1"/>
    <col min="13" max="13" width="5.28515625" customWidth="1"/>
    <col min="14" max="14" width="12.28515625" customWidth="1"/>
    <col min="15" max="15" width="14.28515625" customWidth="1"/>
    <col min="16" max="16" width="12" customWidth="1"/>
    <col min="17" max="17" width="12.28515625" customWidth="1"/>
    <col min="18" max="18" width="3.28515625" bestFit="1" customWidth="1"/>
    <col min="19" max="19" width="8" customWidth="1"/>
    <col min="20" max="20" width="4.42578125" bestFit="1" customWidth="1"/>
    <col min="21" max="21" width="5" bestFit="1" customWidth="1"/>
    <col min="22" max="22" width="4.42578125" bestFit="1" customWidth="1"/>
  </cols>
  <sheetData>
    <row r="1" spans="1:22" ht="15">
      <c r="A1" s="13" t="s">
        <v>6</v>
      </c>
      <c r="B1" s="13" t="s">
        <v>7</v>
      </c>
      <c r="C1" s="13" t="s">
        <v>8</v>
      </c>
      <c r="D1" s="14" t="s">
        <v>119</v>
      </c>
      <c r="E1" s="14" t="s">
        <v>43</v>
      </c>
      <c r="F1" s="14" t="s">
        <v>44</v>
      </c>
      <c r="G1" s="14" t="s">
        <v>118</v>
      </c>
      <c r="I1" s="5" t="s">
        <v>142</v>
      </c>
      <c r="J1" s="18">
        <v>64</v>
      </c>
      <c r="L1" s="5" t="s">
        <v>142</v>
      </c>
      <c r="M1" s="18">
        <v>64</v>
      </c>
      <c r="O1" s="5" t="s">
        <v>142</v>
      </c>
      <c r="P1" s="18">
        <v>64</v>
      </c>
    </row>
    <row r="2" spans="1:22" ht="15">
      <c r="A2" s="13">
        <v>2</v>
      </c>
      <c r="B2" s="13">
        <v>29</v>
      </c>
      <c r="C2" s="13" t="s">
        <v>115</v>
      </c>
      <c r="D2" s="14">
        <v>0.06</v>
      </c>
      <c r="E2" s="14">
        <v>6.6211764705882303E-2</v>
      </c>
      <c r="F2" s="14">
        <f t="shared" ref="F2:F16" si="0">D2+E2</f>
        <v>0.1262117647058823</v>
      </c>
      <c r="G2" s="14">
        <f t="shared" ref="G2:G16" si="1">E2/D2</f>
        <v>1.1035294117647052</v>
      </c>
    </row>
    <row r="3" spans="1:22" ht="15">
      <c r="A3" s="13">
        <v>2</v>
      </c>
      <c r="B3" s="13">
        <v>29</v>
      </c>
      <c r="C3" s="13" t="s">
        <v>123</v>
      </c>
      <c r="D3" s="14">
        <v>8.1818181818181832E-2</v>
      </c>
      <c r="E3" s="14">
        <v>7.6371794871794865E-2</v>
      </c>
      <c r="F3" s="14">
        <f t="shared" si="0"/>
        <v>0.1581899766899767</v>
      </c>
      <c r="G3" s="14">
        <f t="shared" si="1"/>
        <v>0.9334330484330482</v>
      </c>
      <c r="I3" s="34" t="s">
        <v>45</v>
      </c>
      <c r="J3" s="4"/>
      <c r="L3" s="34" t="s">
        <v>46</v>
      </c>
      <c r="M3" s="4"/>
      <c r="O3" s="34" t="s">
        <v>47</v>
      </c>
      <c r="P3" s="4"/>
    </row>
    <row r="4" spans="1:22" ht="15">
      <c r="A4" s="13">
        <v>2</v>
      </c>
      <c r="B4" s="13">
        <v>29</v>
      </c>
      <c r="C4" s="13" t="s">
        <v>123</v>
      </c>
      <c r="D4" s="14">
        <v>0.1</v>
      </c>
      <c r="E4" s="14">
        <v>8.6050588235294129E-2</v>
      </c>
      <c r="F4" s="14">
        <f t="shared" si="0"/>
        <v>0.18605058823529413</v>
      </c>
      <c r="G4" s="14">
        <f t="shared" si="1"/>
        <v>0.86050588235294123</v>
      </c>
      <c r="I4" s="34" t="s">
        <v>136</v>
      </c>
      <c r="J4" s="4" t="s">
        <v>137</v>
      </c>
      <c r="L4" s="34" t="s">
        <v>136</v>
      </c>
      <c r="M4" s="4" t="s">
        <v>137</v>
      </c>
      <c r="O4" s="34" t="s">
        <v>136</v>
      </c>
      <c r="P4" s="4" t="s">
        <v>137</v>
      </c>
      <c r="S4" t="s">
        <v>2</v>
      </c>
      <c r="T4" t="s">
        <v>3</v>
      </c>
      <c r="U4" t="s">
        <v>4</v>
      </c>
      <c r="V4" t="s">
        <v>5</v>
      </c>
    </row>
    <row r="5" spans="1:22" ht="15">
      <c r="A5" s="13">
        <v>2</v>
      </c>
      <c r="B5" s="13">
        <v>29</v>
      </c>
      <c r="C5" s="13" t="s">
        <v>130</v>
      </c>
      <c r="D5" s="14">
        <v>8.9411764705882357E-2</v>
      </c>
      <c r="E5" s="14">
        <v>8.8511764705882345E-2</v>
      </c>
      <c r="F5" s="14">
        <f t="shared" si="0"/>
        <v>0.1779235294117647</v>
      </c>
      <c r="G5" s="14">
        <f t="shared" si="1"/>
        <v>0.98993421052631569</v>
      </c>
      <c r="I5" s="6" t="s">
        <v>138</v>
      </c>
      <c r="J5" s="7">
        <v>0.80399999999999994</v>
      </c>
      <c r="L5" s="6" t="s">
        <v>138</v>
      </c>
      <c r="M5" s="7">
        <v>3</v>
      </c>
      <c r="O5" s="6" t="s">
        <v>138</v>
      </c>
      <c r="P5" s="7">
        <v>0.25669437079920582</v>
      </c>
      <c r="R5" t="str">
        <f>I5</f>
        <v>O</v>
      </c>
      <c r="S5" s="12">
        <f>J5</f>
        <v>0.80399999999999994</v>
      </c>
      <c r="T5" s="12">
        <f t="shared" ref="T5:T8" si="2">M5</f>
        <v>3</v>
      </c>
      <c r="U5" s="12">
        <f t="shared" ref="U5:U8" si="3">P5</f>
        <v>0.25669437079920582</v>
      </c>
      <c r="V5" s="12">
        <f>U5/SQRT(T5)</f>
        <v>0.1482025640803831</v>
      </c>
    </row>
    <row r="6" spans="1:22" ht="15">
      <c r="A6" s="13">
        <v>2</v>
      </c>
      <c r="B6" s="13">
        <v>29</v>
      </c>
      <c r="C6" s="13" t="s">
        <v>130</v>
      </c>
      <c r="D6" s="14">
        <v>0.14000000000000001</v>
      </c>
      <c r="E6" s="14">
        <v>0.1523530303030303</v>
      </c>
      <c r="F6" s="14">
        <f t="shared" si="0"/>
        <v>0.29235303030303028</v>
      </c>
      <c r="G6" s="14">
        <f t="shared" si="1"/>
        <v>1.0882359307359306</v>
      </c>
      <c r="I6" s="8" t="s">
        <v>139</v>
      </c>
      <c r="J6" s="9">
        <v>2.0416666666666665</v>
      </c>
      <c r="L6" s="8" t="s">
        <v>139</v>
      </c>
      <c r="M6" s="9">
        <v>3</v>
      </c>
      <c r="O6" s="8" t="s">
        <v>139</v>
      </c>
      <c r="P6" s="9">
        <v>0.27197855307603369</v>
      </c>
      <c r="R6" t="str">
        <f t="shared" ref="R6:R9" si="4">I6</f>
        <v>OA</v>
      </c>
      <c r="S6" s="12">
        <f t="shared" ref="S6:S8" si="5">J6</f>
        <v>2.0416666666666665</v>
      </c>
      <c r="T6" s="12">
        <f t="shared" si="2"/>
        <v>3</v>
      </c>
      <c r="U6" s="12">
        <f t="shared" si="3"/>
        <v>0.27197855307603369</v>
      </c>
      <c r="V6" s="12">
        <f t="shared" ref="V6:V8" si="6">U6/SQRT(T6)</f>
        <v>0.15702689083225299</v>
      </c>
    </row>
    <row r="7" spans="1:22" ht="15">
      <c r="A7" s="13">
        <v>2</v>
      </c>
      <c r="B7" s="13">
        <v>29</v>
      </c>
      <c r="C7" s="13" t="s">
        <v>130</v>
      </c>
      <c r="D7" s="14">
        <v>0.04</v>
      </c>
      <c r="E7" s="14">
        <v>5.8799999999999998E-2</v>
      </c>
      <c r="F7" s="14">
        <f t="shared" si="0"/>
        <v>9.8799999999999999E-2</v>
      </c>
      <c r="G7" s="14">
        <f t="shared" si="1"/>
        <v>1.47</v>
      </c>
      <c r="I7" s="8" t="s">
        <v>108</v>
      </c>
      <c r="J7" s="9">
        <v>1.2050000000000001</v>
      </c>
      <c r="L7" s="8" t="s">
        <v>108</v>
      </c>
      <c r="M7" s="9">
        <v>3</v>
      </c>
      <c r="O7" s="8" t="s">
        <v>108</v>
      </c>
      <c r="P7" s="9">
        <v>0.44916366727508117</v>
      </c>
      <c r="R7" t="str">
        <f t="shared" si="4"/>
        <v>ON</v>
      </c>
      <c r="S7" s="12">
        <f t="shared" si="5"/>
        <v>1.2050000000000001</v>
      </c>
      <c r="T7" s="12">
        <f t="shared" si="2"/>
        <v>3</v>
      </c>
      <c r="U7" s="12">
        <f t="shared" si="3"/>
        <v>0.44916366727508117</v>
      </c>
      <c r="V7" s="12">
        <f t="shared" si="6"/>
        <v>0.25932476421146761</v>
      </c>
    </row>
    <row r="8" spans="1:22" ht="15">
      <c r="A8" s="13">
        <v>2</v>
      </c>
      <c r="B8" s="13">
        <v>29</v>
      </c>
      <c r="C8" s="13" t="s">
        <v>103</v>
      </c>
      <c r="D8" s="14">
        <v>6.2222222222222227E-2</v>
      </c>
      <c r="E8" s="14">
        <v>6.43875E-2</v>
      </c>
      <c r="F8" s="14">
        <f t="shared" si="0"/>
        <v>0.12660972222222222</v>
      </c>
      <c r="G8" s="14">
        <f t="shared" si="1"/>
        <v>1.0347991071428571</v>
      </c>
      <c r="I8" s="8" t="s">
        <v>109</v>
      </c>
      <c r="J8" s="9">
        <v>3.093666666666667</v>
      </c>
      <c r="L8" s="8" t="s">
        <v>109</v>
      </c>
      <c r="M8" s="9">
        <v>3</v>
      </c>
      <c r="O8" s="8" t="s">
        <v>109</v>
      </c>
      <c r="P8" s="9">
        <v>0.43664211126886437</v>
      </c>
      <c r="R8" t="str">
        <f t="shared" si="4"/>
        <v>S</v>
      </c>
      <c r="S8" s="12">
        <f t="shared" si="5"/>
        <v>3.093666666666667</v>
      </c>
      <c r="T8" s="12">
        <f t="shared" si="2"/>
        <v>3</v>
      </c>
      <c r="U8" s="12">
        <f t="shared" si="3"/>
        <v>0.43664211126886437</v>
      </c>
      <c r="V8" s="12">
        <f t="shared" si="6"/>
        <v>0.25209544048060539</v>
      </c>
    </row>
    <row r="9" spans="1:22" ht="15">
      <c r="A9" s="13">
        <v>2</v>
      </c>
      <c r="B9" s="13">
        <v>29</v>
      </c>
      <c r="C9" s="13" t="s">
        <v>103</v>
      </c>
      <c r="D9" s="14">
        <v>6.8750000000000006E-2</v>
      </c>
      <c r="E9" s="14">
        <v>8.382786885245902E-2</v>
      </c>
      <c r="F9" s="14">
        <f t="shared" si="0"/>
        <v>0.15257786885245903</v>
      </c>
      <c r="G9" s="14">
        <f t="shared" si="1"/>
        <v>1.2193144560357674</v>
      </c>
      <c r="I9" s="8" t="s">
        <v>140</v>
      </c>
      <c r="J9" s="9">
        <v>5.141</v>
      </c>
      <c r="L9" s="8" t="s">
        <v>140</v>
      </c>
      <c r="M9" s="9">
        <v>2</v>
      </c>
      <c r="O9" s="8" t="s">
        <v>140</v>
      </c>
      <c r="P9" s="9">
        <v>0.35496760415564649</v>
      </c>
      <c r="R9" t="str">
        <f t="shared" si="4"/>
        <v>SA</v>
      </c>
      <c r="S9" s="12">
        <f t="shared" ref="S9" si="7">J9</f>
        <v>5.141</v>
      </c>
      <c r="T9" s="12">
        <f t="shared" ref="T9" si="8">M9</f>
        <v>2</v>
      </c>
      <c r="U9" s="12">
        <f t="shared" ref="U9" si="9">P9</f>
        <v>0.35496760415564649</v>
      </c>
      <c r="V9" s="12">
        <f t="shared" ref="V9" si="10">U9/SQRT(T9)</f>
        <v>0.25099999999999972</v>
      </c>
    </row>
    <row r="10" spans="1:22" ht="15">
      <c r="A10" s="13">
        <v>2</v>
      </c>
      <c r="B10" s="13">
        <v>29</v>
      </c>
      <c r="C10" s="13" t="s">
        <v>103</v>
      </c>
      <c r="D10" s="14">
        <v>3.3750000000000002E-2</v>
      </c>
      <c r="E10" s="14">
        <v>6.6707692307692301E-2</v>
      </c>
      <c r="F10" s="14">
        <f t="shared" si="0"/>
        <v>0.1004576923076923</v>
      </c>
      <c r="G10" s="14">
        <f t="shared" si="1"/>
        <v>1.9765242165242163</v>
      </c>
      <c r="I10" s="10" t="s">
        <v>141</v>
      </c>
      <c r="J10" s="11">
        <v>2.2653571428571428</v>
      </c>
      <c r="L10" s="10" t="s">
        <v>141</v>
      </c>
      <c r="M10" s="11">
        <v>14</v>
      </c>
      <c r="O10" s="10" t="s">
        <v>141</v>
      </c>
      <c r="P10" s="11">
        <v>1.511935876089523</v>
      </c>
    </row>
    <row r="11" spans="1:22" ht="15">
      <c r="A11" s="13">
        <v>2</v>
      </c>
      <c r="B11" s="13">
        <v>29</v>
      </c>
      <c r="C11" s="13" t="s">
        <v>88</v>
      </c>
      <c r="D11" s="14">
        <v>0.26</v>
      </c>
      <c r="E11" s="14">
        <v>0.14965398773006136</v>
      </c>
      <c r="F11" s="14">
        <f t="shared" si="0"/>
        <v>0.40965398773006134</v>
      </c>
      <c r="G11" s="14">
        <f t="shared" si="1"/>
        <v>0.57559226050023593</v>
      </c>
    </row>
    <row r="12" spans="1:22" ht="15">
      <c r="A12" s="13">
        <v>2</v>
      </c>
      <c r="B12" s="13">
        <v>29</v>
      </c>
      <c r="C12" s="13" t="s">
        <v>88</v>
      </c>
      <c r="D12" s="14">
        <v>0.22</v>
      </c>
      <c r="E12" s="14">
        <v>0.1086153846153846</v>
      </c>
      <c r="F12" s="14">
        <f t="shared" si="0"/>
        <v>0.32861538461538459</v>
      </c>
      <c r="G12" s="14">
        <f t="shared" si="1"/>
        <v>0.49370629370629365</v>
      </c>
    </row>
    <row r="13" spans="1:22" ht="15">
      <c r="A13" s="13">
        <v>2</v>
      </c>
      <c r="B13" s="13">
        <v>29</v>
      </c>
      <c r="C13" s="13" t="s">
        <v>88</v>
      </c>
      <c r="D13" s="14">
        <v>0.13</v>
      </c>
      <c r="E13" s="14">
        <v>4.446E-2</v>
      </c>
      <c r="F13" s="14">
        <f t="shared" si="0"/>
        <v>0.17446</v>
      </c>
      <c r="G13" s="14">
        <f t="shared" si="1"/>
        <v>0.34199999999999997</v>
      </c>
    </row>
    <row r="14" spans="1:22" ht="15">
      <c r="A14" s="13">
        <v>2</v>
      </c>
      <c r="B14" s="13">
        <v>29</v>
      </c>
      <c r="C14" s="13" t="s">
        <v>131</v>
      </c>
      <c r="D14" s="14">
        <v>0.18</v>
      </c>
      <c r="E14" s="14">
        <v>7.9170000000000004E-2</v>
      </c>
      <c r="F14" s="14">
        <f t="shared" si="0"/>
        <v>0.25917000000000001</v>
      </c>
      <c r="G14" s="14">
        <f t="shared" si="1"/>
        <v>0.43983333333333335</v>
      </c>
      <c r="I14" s="5" t="s">
        <v>142</v>
      </c>
      <c r="J14" s="18">
        <v>64</v>
      </c>
      <c r="L14" s="5" t="s">
        <v>142</v>
      </c>
      <c r="M14" s="18">
        <v>64</v>
      </c>
      <c r="O14" s="5" t="s">
        <v>142</v>
      </c>
      <c r="P14" s="18">
        <v>64</v>
      </c>
    </row>
    <row r="15" spans="1:22" ht="15">
      <c r="A15" s="13">
        <v>2</v>
      </c>
      <c r="B15" s="13">
        <v>29</v>
      </c>
      <c r="C15" s="13" t="s">
        <v>131</v>
      </c>
      <c r="D15" s="14">
        <v>0.14000000000000001</v>
      </c>
      <c r="E15" s="14">
        <v>9.2295999999999989E-2</v>
      </c>
      <c r="F15" s="14">
        <f t="shared" si="0"/>
        <v>0.232296</v>
      </c>
      <c r="G15" s="14">
        <f t="shared" si="1"/>
        <v>0.65925714285714276</v>
      </c>
    </row>
    <row r="16" spans="1:22" ht="15">
      <c r="A16" s="13">
        <v>2</v>
      </c>
      <c r="B16" s="13">
        <v>29</v>
      </c>
      <c r="C16" s="13" t="s">
        <v>131</v>
      </c>
      <c r="D16" s="14">
        <v>0.26</v>
      </c>
      <c r="E16" s="14">
        <v>0.15589756097560975</v>
      </c>
      <c r="F16" s="14">
        <f t="shared" si="0"/>
        <v>0.41589756097560976</v>
      </c>
      <c r="G16" s="14">
        <f t="shared" si="1"/>
        <v>0.59960600375234518</v>
      </c>
      <c r="I16" s="34" t="s">
        <v>150</v>
      </c>
      <c r="J16" s="4"/>
      <c r="L16" s="34" t="s">
        <v>151</v>
      </c>
      <c r="M16" s="4"/>
      <c r="O16" s="34" t="s">
        <v>152</v>
      </c>
      <c r="P16" s="4"/>
    </row>
    <row r="17" spans="1:22" ht="15">
      <c r="A17" s="13">
        <v>2</v>
      </c>
      <c r="B17" s="13">
        <v>64</v>
      </c>
      <c r="C17" s="13" t="s">
        <v>123</v>
      </c>
      <c r="D17" s="14">
        <v>0.40200000000000002</v>
      </c>
      <c r="E17" s="14">
        <v>0.16400000000000001</v>
      </c>
      <c r="F17" s="14">
        <v>0.56600000000000006</v>
      </c>
      <c r="G17" s="14">
        <v>0.4079601990049751</v>
      </c>
      <c r="I17" s="34" t="s">
        <v>136</v>
      </c>
      <c r="J17" s="4" t="s">
        <v>137</v>
      </c>
      <c r="L17" s="34" t="s">
        <v>136</v>
      </c>
      <c r="M17" s="4" t="s">
        <v>137</v>
      </c>
      <c r="O17" s="34" t="s">
        <v>136</v>
      </c>
      <c r="P17" s="4" t="s">
        <v>137</v>
      </c>
      <c r="S17" t="s">
        <v>2</v>
      </c>
      <c r="T17" t="s">
        <v>3</v>
      </c>
      <c r="U17" t="s">
        <v>4</v>
      </c>
      <c r="V17" t="s">
        <v>5</v>
      </c>
    </row>
    <row r="18" spans="1:22" ht="15">
      <c r="A18" s="13">
        <v>2</v>
      </c>
      <c r="B18" s="13">
        <v>64</v>
      </c>
      <c r="C18" s="13" t="s">
        <v>123</v>
      </c>
      <c r="D18" s="14">
        <v>0.58099999999999996</v>
      </c>
      <c r="E18" s="14">
        <v>0.189</v>
      </c>
      <c r="F18" s="14">
        <v>0.77</v>
      </c>
      <c r="G18" s="14">
        <v>0.32530120481927716</v>
      </c>
      <c r="I18" s="6" t="s">
        <v>138</v>
      </c>
      <c r="J18" s="7">
        <v>0.35443282888084876</v>
      </c>
      <c r="L18" s="6" t="s">
        <v>138</v>
      </c>
      <c r="M18" s="7">
        <v>3</v>
      </c>
      <c r="O18" s="6" t="s">
        <v>138</v>
      </c>
      <c r="P18" s="7">
        <v>4.6416501908366256E-2</v>
      </c>
      <c r="R18" t="str">
        <f>I18</f>
        <v>O</v>
      </c>
      <c r="S18" s="12">
        <f>J18</f>
        <v>0.35443282888084876</v>
      </c>
      <c r="T18" s="12">
        <f t="shared" ref="T18:T22" si="11">M18</f>
        <v>3</v>
      </c>
      <c r="U18" s="12">
        <f t="shared" ref="U18:U22" si="12">P18</f>
        <v>4.6416501908366256E-2</v>
      </c>
      <c r="V18" s="12">
        <f>U18/SQRT(T18)</f>
        <v>2.6798579871636037E-2</v>
      </c>
    </row>
    <row r="19" spans="1:22" ht="15">
      <c r="A19" s="13">
        <v>2</v>
      </c>
      <c r="B19" s="13">
        <v>64</v>
      </c>
      <c r="C19" s="13" t="s">
        <v>123</v>
      </c>
      <c r="D19" s="14">
        <v>0.80900000000000005</v>
      </c>
      <c r="E19" s="14">
        <v>0.26700000000000002</v>
      </c>
      <c r="F19" s="14">
        <v>1.0760000000000001</v>
      </c>
      <c r="G19" s="14">
        <v>0.33003708281829419</v>
      </c>
      <c r="I19" s="8" t="s">
        <v>139</v>
      </c>
      <c r="J19" s="9">
        <v>0.25564443884781629</v>
      </c>
      <c r="L19" s="8" t="s">
        <v>139</v>
      </c>
      <c r="M19" s="9">
        <v>3</v>
      </c>
      <c r="O19" s="8" t="s">
        <v>139</v>
      </c>
      <c r="P19" s="9">
        <v>4.7738656102180685E-2</v>
      </c>
      <c r="R19" t="str">
        <f t="shared" ref="R19:R22" si="13">I19</f>
        <v>OA</v>
      </c>
      <c r="S19" s="12">
        <f t="shared" ref="S19:S22" si="14">J19</f>
        <v>0.25564443884781629</v>
      </c>
      <c r="T19" s="12">
        <f t="shared" si="11"/>
        <v>3</v>
      </c>
      <c r="U19" s="12">
        <f t="shared" si="12"/>
        <v>4.7738656102180685E-2</v>
      </c>
      <c r="V19" s="12">
        <f t="shared" ref="V19:V22" si="15">U19/SQRT(T19)</f>
        <v>2.756192595134499E-2</v>
      </c>
    </row>
    <row r="20" spans="1:22" ht="15">
      <c r="A20" s="13">
        <v>2</v>
      </c>
      <c r="B20" s="13">
        <v>64</v>
      </c>
      <c r="C20" s="13" t="s">
        <v>130</v>
      </c>
      <c r="D20" s="14">
        <v>1.67</v>
      </c>
      <c r="E20" s="14">
        <v>0.51500000000000001</v>
      </c>
      <c r="F20" s="14">
        <v>2.1850000000000001</v>
      </c>
      <c r="G20" s="14">
        <v>0.30838323353293418</v>
      </c>
      <c r="I20" s="8" t="s">
        <v>108</v>
      </c>
      <c r="J20" s="9">
        <v>0.27596730769742223</v>
      </c>
      <c r="L20" s="8" t="s">
        <v>108</v>
      </c>
      <c r="M20" s="9">
        <v>3</v>
      </c>
      <c r="O20" s="8" t="s">
        <v>108</v>
      </c>
      <c r="P20" s="9">
        <v>8.3113755660209565E-2</v>
      </c>
      <c r="R20" t="str">
        <f t="shared" si="13"/>
        <v>ON</v>
      </c>
      <c r="S20" s="12">
        <f t="shared" si="14"/>
        <v>0.27596730769742223</v>
      </c>
      <c r="T20" s="12">
        <f t="shared" si="11"/>
        <v>3</v>
      </c>
      <c r="U20" s="12">
        <f t="shared" si="12"/>
        <v>8.3113755660209565E-2</v>
      </c>
      <c r="V20" s="12">
        <f t="shared" si="15"/>
        <v>4.7985749203782777E-2</v>
      </c>
    </row>
    <row r="21" spans="1:22" ht="15">
      <c r="A21" s="13">
        <v>2</v>
      </c>
      <c r="B21" s="13">
        <v>64</v>
      </c>
      <c r="C21" s="13" t="s">
        <v>130</v>
      </c>
      <c r="D21" s="14">
        <v>1.39</v>
      </c>
      <c r="E21" s="14">
        <v>0.33800000000000002</v>
      </c>
      <c r="F21" s="14">
        <v>1.728</v>
      </c>
      <c r="G21" s="14">
        <v>0.2431654676258993</v>
      </c>
      <c r="I21" s="8" t="s">
        <v>109</v>
      </c>
      <c r="J21" s="9">
        <v>0.21938866964309445</v>
      </c>
      <c r="L21" s="8" t="s">
        <v>109</v>
      </c>
      <c r="M21" s="9">
        <v>3</v>
      </c>
      <c r="O21" s="8" t="s">
        <v>109</v>
      </c>
      <c r="P21" s="9">
        <v>7.0742424213819863E-2</v>
      </c>
      <c r="R21" t="str">
        <f t="shared" si="13"/>
        <v>S</v>
      </c>
      <c r="S21" s="12">
        <f t="shared" si="14"/>
        <v>0.21938866964309445</v>
      </c>
      <c r="T21" s="12">
        <f t="shared" si="11"/>
        <v>3</v>
      </c>
      <c r="U21" s="12">
        <f t="shared" si="12"/>
        <v>7.0742424213819863E-2</v>
      </c>
      <c r="V21" s="12">
        <f t="shared" si="15"/>
        <v>4.0843157662975603E-2</v>
      </c>
    </row>
    <row r="22" spans="1:22" ht="15">
      <c r="A22" s="13">
        <v>2</v>
      </c>
      <c r="B22" s="13">
        <v>64</v>
      </c>
      <c r="C22" s="13" t="s">
        <v>130</v>
      </c>
      <c r="D22" s="14">
        <v>1.82</v>
      </c>
      <c r="E22" s="14">
        <v>0.39200000000000002</v>
      </c>
      <c r="F22" s="14">
        <v>2.2120000000000002</v>
      </c>
      <c r="G22" s="14">
        <v>0.2153846153846154</v>
      </c>
      <c r="I22" s="8" t="s">
        <v>140</v>
      </c>
      <c r="J22" s="9">
        <v>0.15134578481508645</v>
      </c>
      <c r="L22" s="8" t="s">
        <v>140</v>
      </c>
      <c r="M22" s="9">
        <v>2</v>
      </c>
      <c r="O22" s="8" t="s">
        <v>140</v>
      </c>
      <c r="P22" s="9">
        <v>4.6207427950464099E-2</v>
      </c>
      <c r="R22" t="str">
        <f t="shared" si="13"/>
        <v>SA</v>
      </c>
      <c r="S22" s="12">
        <f t="shared" si="14"/>
        <v>0.15134578481508645</v>
      </c>
      <c r="T22" s="12">
        <f t="shared" si="11"/>
        <v>2</v>
      </c>
      <c r="U22" s="12">
        <f t="shared" si="12"/>
        <v>4.6207427950464099E-2</v>
      </c>
      <c r="V22" s="12">
        <f t="shared" si="15"/>
        <v>3.2673585644961978E-2</v>
      </c>
    </row>
    <row r="23" spans="1:22" ht="15">
      <c r="A23" s="13">
        <v>2</v>
      </c>
      <c r="B23" s="13">
        <v>64</v>
      </c>
      <c r="C23" s="13" t="s">
        <v>103</v>
      </c>
      <c r="D23" s="14">
        <v>0.58899999999999997</v>
      </c>
      <c r="E23" s="14">
        <v>0.16</v>
      </c>
      <c r="F23" s="14">
        <v>0.749</v>
      </c>
      <c r="G23" s="14">
        <v>0.27164685908319186</v>
      </c>
      <c r="I23" s="10" t="s">
        <v>141</v>
      </c>
      <c r="J23" s="11">
        <v>0.25849937891697988</v>
      </c>
      <c r="L23" s="10" t="s">
        <v>141</v>
      </c>
      <c r="M23" s="11">
        <v>14</v>
      </c>
      <c r="O23" s="10" t="s">
        <v>141</v>
      </c>
      <c r="P23" s="11">
        <v>8.3633398056524672E-2</v>
      </c>
    </row>
    <row r="24" spans="1:22" ht="15">
      <c r="A24" s="13">
        <v>2</v>
      </c>
      <c r="B24" s="13">
        <v>64</v>
      </c>
      <c r="C24" s="13" t="s">
        <v>103</v>
      </c>
      <c r="D24" s="14">
        <v>1.02</v>
      </c>
      <c r="E24" s="14">
        <v>0.19900000000000001</v>
      </c>
      <c r="F24" s="14">
        <v>1.2190000000000001</v>
      </c>
      <c r="G24" s="14">
        <v>0.19509803921568628</v>
      </c>
      <c r="S24" s="12"/>
    </row>
    <row r="25" spans="1:22" ht="15">
      <c r="A25" s="13">
        <v>2</v>
      </c>
      <c r="B25" s="13">
        <v>64</v>
      </c>
      <c r="C25" s="13" t="s">
        <v>103</v>
      </c>
      <c r="D25" s="14">
        <v>1.21</v>
      </c>
      <c r="E25" s="14">
        <v>0.437</v>
      </c>
      <c r="F25" s="14">
        <v>1.647</v>
      </c>
      <c r="G25" s="14">
        <v>0.36115702479338846</v>
      </c>
      <c r="S25" s="12"/>
    </row>
    <row r="26" spans="1:22" ht="15">
      <c r="A26" s="13">
        <v>2</v>
      </c>
      <c r="B26" s="13">
        <v>64</v>
      </c>
      <c r="C26" s="13" t="s">
        <v>88</v>
      </c>
      <c r="D26" s="14">
        <v>2.4</v>
      </c>
      <c r="E26" s="14">
        <v>0.72099999999999997</v>
      </c>
      <c r="F26" s="14">
        <v>3.121</v>
      </c>
      <c r="G26" s="14">
        <v>0.30041666666666667</v>
      </c>
    </row>
    <row r="27" spans="1:22" ht="15">
      <c r="A27" s="13">
        <v>2</v>
      </c>
      <c r="B27" s="13">
        <v>64</v>
      </c>
      <c r="C27" s="13" t="s">
        <v>88</v>
      </c>
      <c r="D27" s="14">
        <v>2.2599999999999998</v>
      </c>
      <c r="E27" s="14">
        <v>0.38400000000000001</v>
      </c>
      <c r="F27" s="14">
        <v>2.6439999999999997</v>
      </c>
      <c r="G27" s="14">
        <v>0.16991150442477879</v>
      </c>
    </row>
    <row r="28" spans="1:22" ht="15">
      <c r="A28" s="13">
        <v>2</v>
      </c>
      <c r="B28" s="13">
        <v>64</v>
      </c>
      <c r="C28" s="13" t="s">
        <v>116</v>
      </c>
      <c r="D28" s="14">
        <v>2.96</v>
      </c>
      <c r="E28" s="14">
        <v>0.55600000000000005</v>
      </c>
      <c r="F28" s="14">
        <v>3.516</v>
      </c>
      <c r="G28" s="14">
        <v>0.18783783783783786</v>
      </c>
    </row>
    <row r="29" spans="1:22" ht="15">
      <c r="A29" s="13">
        <v>2</v>
      </c>
      <c r="B29" s="13">
        <v>64</v>
      </c>
      <c r="C29" s="13" t="s">
        <v>131</v>
      </c>
      <c r="D29" s="14">
        <v>4.13</v>
      </c>
      <c r="E29" s="14">
        <v>0.76</v>
      </c>
      <c r="F29" s="14">
        <v>4.8899999999999997</v>
      </c>
      <c r="G29" s="14">
        <v>0.18401937046004843</v>
      </c>
    </row>
    <row r="30" spans="1:22" ht="15">
      <c r="A30" s="13">
        <v>2</v>
      </c>
      <c r="B30" s="13">
        <v>64</v>
      </c>
      <c r="C30" s="13" t="s">
        <v>126</v>
      </c>
      <c r="D30" s="14">
        <v>4.82</v>
      </c>
      <c r="E30" s="14">
        <v>0.57199999999999995</v>
      </c>
      <c r="F30" s="14">
        <v>5.3920000000000003</v>
      </c>
      <c r="G30" s="14">
        <v>0.11867219917012446</v>
      </c>
    </row>
    <row r="31" spans="1:22" ht="15">
      <c r="A31" s="13">
        <v>2</v>
      </c>
      <c r="B31" s="13">
        <v>101</v>
      </c>
      <c r="C31" s="13" t="s">
        <v>123</v>
      </c>
      <c r="D31" s="14">
        <v>5.09</v>
      </c>
      <c r="E31" s="14">
        <v>1.25</v>
      </c>
      <c r="F31" s="14">
        <v>6.34</v>
      </c>
      <c r="G31" s="14">
        <v>0.24557956777996071</v>
      </c>
    </row>
    <row r="32" spans="1:22" ht="15">
      <c r="A32" s="13">
        <v>2</v>
      </c>
      <c r="B32" s="13">
        <v>101</v>
      </c>
      <c r="C32" s="13" t="s">
        <v>123</v>
      </c>
      <c r="D32" s="14">
        <v>4.9400000000000004</v>
      </c>
      <c r="E32" s="14">
        <v>1.06</v>
      </c>
      <c r="F32" s="14">
        <v>6</v>
      </c>
      <c r="G32" s="14">
        <v>0.2145748987854251</v>
      </c>
    </row>
    <row r="33" spans="1:7" ht="15">
      <c r="A33" s="13">
        <v>2</v>
      </c>
      <c r="B33" s="13">
        <v>101</v>
      </c>
      <c r="C33" s="13" t="s">
        <v>123</v>
      </c>
      <c r="D33" s="14">
        <v>4.93</v>
      </c>
      <c r="E33" s="14">
        <v>1.75</v>
      </c>
      <c r="F33" s="14">
        <v>6.68</v>
      </c>
      <c r="G33" s="14">
        <v>0.35496957403651119</v>
      </c>
    </row>
    <row r="34" spans="1:7" ht="15">
      <c r="A34" s="13">
        <v>2</v>
      </c>
      <c r="B34" s="13">
        <v>101</v>
      </c>
      <c r="C34" s="13" t="s">
        <v>130</v>
      </c>
      <c r="D34" s="14">
        <v>5.2</v>
      </c>
      <c r="E34" s="14">
        <v>1.32</v>
      </c>
      <c r="F34" s="14">
        <v>6.5200000000000005</v>
      </c>
      <c r="G34" s="14">
        <v>0.25384615384615383</v>
      </c>
    </row>
    <row r="35" spans="1:7" ht="15">
      <c r="A35" s="13">
        <v>2</v>
      </c>
      <c r="B35" s="13">
        <v>101</v>
      </c>
      <c r="C35" s="13" t="s">
        <v>130</v>
      </c>
      <c r="D35" s="14">
        <v>4.91</v>
      </c>
      <c r="E35" s="14">
        <v>1.1399999999999999</v>
      </c>
      <c r="F35" s="14">
        <v>6.05</v>
      </c>
      <c r="G35" s="14">
        <v>0.2321792260692464</v>
      </c>
    </row>
    <row r="36" spans="1:7" ht="15">
      <c r="A36" s="13">
        <v>2</v>
      </c>
      <c r="B36" s="13">
        <v>101</v>
      </c>
      <c r="C36" s="13" t="s">
        <v>130</v>
      </c>
      <c r="D36" s="14">
        <v>4.6900000000000004</v>
      </c>
      <c r="E36" s="14">
        <v>1.04</v>
      </c>
      <c r="F36" s="14">
        <v>5.73</v>
      </c>
      <c r="G36" s="14">
        <v>0.22174840085287845</v>
      </c>
    </row>
    <row r="37" spans="1:7" ht="15">
      <c r="A37" s="13">
        <v>2</v>
      </c>
      <c r="B37" s="13">
        <v>101</v>
      </c>
      <c r="C37" s="13" t="s">
        <v>103</v>
      </c>
      <c r="D37" s="14">
        <v>5.53</v>
      </c>
      <c r="E37" s="14">
        <v>1.49</v>
      </c>
      <c r="F37" s="14">
        <v>7.0200000000000005</v>
      </c>
      <c r="G37" s="14">
        <v>0.26943942133815552</v>
      </c>
    </row>
    <row r="38" spans="1:7" ht="15">
      <c r="A38" s="13">
        <v>2</v>
      </c>
      <c r="B38" s="13">
        <v>101</v>
      </c>
      <c r="C38" s="13" t="s">
        <v>103</v>
      </c>
      <c r="D38" s="14">
        <v>5.2</v>
      </c>
      <c r="E38" s="14">
        <v>1.31</v>
      </c>
      <c r="F38" s="14">
        <v>6.51</v>
      </c>
      <c r="G38" s="14">
        <v>0.25192307692307692</v>
      </c>
    </row>
    <row r="39" spans="1:7" ht="15">
      <c r="A39" s="13">
        <v>2</v>
      </c>
      <c r="B39" s="13">
        <v>101</v>
      </c>
      <c r="C39" s="13" t="s">
        <v>103</v>
      </c>
      <c r="D39" s="14">
        <v>5.96</v>
      </c>
      <c r="E39" s="14">
        <v>1.1399999999999999</v>
      </c>
      <c r="F39" s="14">
        <v>7.1</v>
      </c>
      <c r="G39" s="14">
        <v>0.19127516778523487</v>
      </c>
    </row>
    <row r="40" spans="1:7" ht="15">
      <c r="A40" s="13">
        <v>2</v>
      </c>
      <c r="B40" s="13">
        <v>101</v>
      </c>
      <c r="C40" s="13" t="s">
        <v>88</v>
      </c>
      <c r="D40" s="14">
        <v>12.11</v>
      </c>
      <c r="E40" s="14">
        <v>3.19</v>
      </c>
      <c r="F40" s="14">
        <v>15.299999999999999</v>
      </c>
      <c r="G40" s="14">
        <v>0.26341866226259292</v>
      </c>
    </row>
    <row r="41" spans="1:7" ht="15">
      <c r="A41" s="13">
        <v>2</v>
      </c>
      <c r="B41" s="13">
        <v>101</v>
      </c>
      <c r="C41" s="13" t="s">
        <v>88</v>
      </c>
      <c r="D41" s="14">
        <v>10.95</v>
      </c>
      <c r="E41" s="14">
        <v>1.4</v>
      </c>
      <c r="F41" s="14">
        <v>12.35</v>
      </c>
      <c r="G41" s="14">
        <v>0.12785388127853881</v>
      </c>
    </row>
    <row r="42" spans="1:7" ht="15">
      <c r="A42" s="13">
        <v>2</v>
      </c>
      <c r="B42" s="13">
        <v>101</v>
      </c>
      <c r="C42" s="13" t="s">
        <v>117</v>
      </c>
      <c r="D42" s="14">
        <v>10.49</v>
      </c>
      <c r="E42" s="14">
        <v>2.46</v>
      </c>
      <c r="F42" s="14">
        <v>12.95</v>
      </c>
      <c r="G42" s="14">
        <v>0.23450905624404195</v>
      </c>
    </row>
    <row r="43" spans="1:7" ht="15">
      <c r="A43" s="13">
        <v>2</v>
      </c>
      <c r="B43" s="13">
        <v>101</v>
      </c>
      <c r="C43" s="13" t="s">
        <v>131</v>
      </c>
      <c r="D43" s="14">
        <v>10.02</v>
      </c>
      <c r="E43" s="14">
        <v>1.42</v>
      </c>
      <c r="F43" s="14">
        <v>11.44</v>
      </c>
      <c r="G43" s="14">
        <v>0.14171656686626746</v>
      </c>
    </row>
    <row r="44" spans="1:7" ht="15">
      <c r="A44" s="13">
        <v>2</v>
      </c>
      <c r="B44" s="13">
        <v>101</v>
      </c>
      <c r="C44" s="13" t="s">
        <v>131</v>
      </c>
      <c r="D44" s="14">
        <v>9.66</v>
      </c>
      <c r="E44" s="14">
        <v>1.79</v>
      </c>
      <c r="F44" s="14">
        <v>11.45</v>
      </c>
      <c r="G44" s="14">
        <v>0.18530020703933747</v>
      </c>
    </row>
    <row r="45" spans="1:7" ht="15">
      <c r="A45" s="13">
        <v>2</v>
      </c>
      <c r="B45" s="13">
        <v>101</v>
      </c>
      <c r="C45" s="13" t="s">
        <v>131</v>
      </c>
      <c r="D45" s="14">
        <v>8.4499999999999993</v>
      </c>
      <c r="E45" s="14">
        <v>1.08</v>
      </c>
      <c r="F45" s="14">
        <v>9.5299999999999994</v>
      </c>
      <c r="G45" s="14">
        <v>0.12781065088757398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9"/>
  <sheetViews>
    <sheetView zoomScale="75" workbookViewId="0">
      <selection activeCell="C1" sqref="C1:H1"/>
    </sheetView>
  </sheetViews>
  <sheetFormatPr baseColWidth="10" defaultRowHeight="13" x14ac:dyDescent="0"/>
  <cols>
    <col min="1" max="1" width="4.140625" bestFit="1" customWidth="1"/>
    <col min="2" max="2" width="5.140625" bestFit="1" customWidth="1"/>
    <col min="3" max="3" width="5.42578125" bestFit="1" customWidth="1"/>
    <col min="4" max="4" width="6.28515625" bestFit="1" customWidth="1"/>
    <col min="5" max="5" width="5.85546875" bestFit="1" customWidth="1"/>
    <col min="6" max="6" width="4.7109375" bestFit="1" customWidth="1"/>
    <col min="7" max="8" width="8" bestFit="1" customWidth="1"/>
    <col min="10" max="11" width="16" customWidth="1"/>
    <col min="12" max="12" width="12" bestFit="1" customWidth="1"/>
    <col min="13" max="13" width="2.5703125" customWidth="1"/>
    <col min="14" max="15" width="14.42578125" customWidth="1"/>
    <col min="16" max="16" width="4.85546875" customWidth="1"/>
    <col min="17" max="17" width="2" customWidth="1"/>
    <col min="18" max="19" width="15.42578125" customWidth="1"/>
    <col min="20" max="20" width="12" bestFit="1" customWidth="1"/>
    <col min="21" max="21" width="3.28515625" customWidth="1"/>
    <col min="22" max="22" width="4.85546875" customWidth="1"/>
    <col min="23" max="23" width="17.140625" customWidth="1"/>
    <col min="24" max="25" width="5.42578125" bestFit="1" customWidth="1"/>
    <col min="26" max="26" width="5.28515625" bestFit="1" customWidth="1"/>
    <col min="27" max="27" width="4.7109375" bestFit="1" customWidth="1"/>
  </cols>
  <sheetData>
    <row r="1" spans="1:27" ht="15">
      <c r="A1" s="1" t="s">
        <v>6</v>
      </c>
      <c r="B1" s="1" t="s">
        <v>7</v>
      </c>
      <c r="C1" s="19" t="s">
        <v>8</v>
      </c>
      <c r="D1" s="19" t="s">
        <v>80</v>
      </c>
      <c r="E1" s="20" t="s">
        <v>81</v>
      </c>
      <c r="F1" s="20" t="s">
        <v>82</v>
      </c>
      <c r="G1" s="13" t="s">
        <v>83</v>
      </c>
      <c r="H1" s="13" t="s">
        <v>84</v>
      </c>
      <c r="J1" s="5" t="s">
        <v>96</v>
      </c>
      <c r="K1" s="3" t="s">
        <v>109</v>
      </c>
      <c r="N1" s="5" t="s">
        <v>96</v>
      </c>
      <c r="O1" s="3" t="s">
        <v>109</v>
      </c>
      <c r="R1" s="5" t="s">
        <v>96</v>
      </c>
      <c r="S1" s="3" t="s">
        <v>109</v>
      </c>
    </row>
    <row r="2" spans="1:27" ht="15">
      <c r="A2" s="2">
        <v>2</v>
      </c>
      <c r="B2" s="2">
        <v>64</v>
      </c>
      <c r="C2" s="2" t="s">
        <v>48</v>
      </c>
      <c r="D2" s="2" t="s">
        <v>49</v>
      </c>
      <c r="E2" s="28">
        <v>1.82</v>
      </c>
      <c r="F2" s="28">
        <v>0.11223625000000001</v>
      </c>
      <c r="G2" s="29">
        <v>0.29848000000000002</v>
      </c>
      <c r="H2" s="29">
        <v>1.8406745000000002E-2</v>
      </c>
      <c r="J2" s="5" t="s">
        <v>142</v>
      </c>
      <c r="K2" s="18">
        <v>101</v>
      </c>
      <c r="N2" s="5" t="s">
        <v>142</v>
      </c>
      <c r="O2" s="18">
        <v>101</v>
      </c>
      <c r="R2" s="5" t="s">
        <v>142</v>
      </c>
      <c r="S2" s="18">
        <v>101</v>
      </c>
    </row>
    <row r="3" spans="1:27" ht="15">
      <c r="A3" s="2">
        <v>2</v>
      </c>
      <c r="B3" s="2">
        <v>64</v>
      </c>
      <c r="C3" s="2" t="s">
        <v>123</v>
      </c>
      <c r="D3" s="2" t="s">
        <v>85</v>
      </c>
      <c r="E3" s="28">
        <v>1.8</v>
      </c>
      <c r="F3" s="28">
        <v>0.13171179999999999</v>
      </c>
      <c r="G3" s="29">
        <v>0.3402</v>
      </c>
      <c r="H3" s="29">
        <v>2.48935302E-2</v>
      </c>
      <c r="X3" s="12"/>
      <c r="Y3" s="12"/>
      <c r="Z3" s="12"/>
      <c r="AA3" s="12"/>
    </row>
    <row r="4" spans="1:27" ht="15">
      <c r="A4" s="2">
        <v>2</v>
      </c>
      <c r="B4" s="2">
        <v>64</v>
      </c>
      <c r="C4" s="2" t="s">
        <v>123</v>
      </c>
      <c r="D4" s="2" t="s">
        <v>85</v>
      </c>
      <c r="E4" s="28">
        <v>1.84</v>
      </c>
      <c r="F4" s="28">
        <v>0.1111249</v>
      </c>
      <c r="G4" s="29">
        <v>0.49128000000000005</v>
      </c>
      <c r="H4" s="29">
        <v>2.96703483E-2</v>
      </c>
      <c r="J4" s="5" t="s">
        <v>136</v>
      </c>
      <c r="K4" s="5" t="s">
        <v>97</v>
      </c>
      <c r="L4" s="4" t="s">
        <v>137</v>
      </c>
      <c r="N4" s="5" t="s">
        <v>136</v>
      </c>
      <c r="O4" s="5" t="s">
        <v>97</v>
      </c>
      <c r="P4" s="4" t="s">
        <v>137</v>
      </c>
      <c r="R4" s="5" t="s">
        <v>136</v>
      </c>
      <c r="S4" s="5" t="s">
        <v>97</v>
      </c>
      <c r="T4" s="4" t="s">
        <v>137</v>
      </c>
      <c r="V4" t="s">
        <v>10</v>
      </c>
      <c r="W4" t="s">
        <v>76</v>
      </c>
      <c r="X4" t="s">
        <v>2</v>
      </c>
      <c r="Y4" t="s">
        <v>3</v>
      </c>
      <c r="Z4" t="s">
        <v>4</v>
      </c>
      <c r="AA4" t="s">
        <v>5</v>
      </c>
    </row>
    <row r="5" spans="1:27" ht="15">
      <c r="A5" s="2">
        <v>2</v>
      </c>
      <c r="B5" s="2">
        <v>64</v>
      </c>
      <c r="C5" s="2" t="s">
        <v>125</v>
      </c>
      <c r="D5" s="2" t="s">
        <v>85</v>
      </c>
      <c r="E5" s="28">
        <v>1.19</v>
      </c>
      <c r="F5" s="28">
        <v>0.10057175</v>
      </c>
      <c r="G5" s="29">
        <v>0.61285000000000001</v>
      </c>
      <c r="H5" s="29">
        <v>5.1794451250000005E-2</v>
      </c>
      <c r="J5" s="6" t="s">
        <v>138</v>
      </c>
      <c r="K5" s="6" t="s">
        <v>93</v>
      </c>
      <c r="L5" s="7">
        <v>0.56333333333333335</v>
      </c>
      <c r="N5" s="6" t="s">
        <v>138</v>
      </c>
      <c r="O5" s="6" t="s">
        <v>94</v>
      </c>
      <c r="P5" s="7">
        <v>3</v>
      </c>
      <c r="R5" s="6" t="s">
        <v>138</v>
      </c>
      <c r="S5" s="6" t="s">
        <v>95</v>
      </c>
      <c r="T5" s="7">
        <v>5.686240703077404E-2</v>
      </c>
      <c r="V5" t="s">
        <v>11</v>
      </c>
      <c r="W5" t="str">
        <f t="shared" ref="W5:W10" si="0">K5</f>
        <v>Average of n%</v>
      </c>
      <c r="X5" s="12">
        <f>L5</f>
        <v>0.56333333333333335</v>
      </c>
      <c r="Y5" s="12">
        <f t="shared" ref="Y5:Y10" si="1">P5</f>
        <v>3</v>
      </c>
      <c r="Z5" s="12">
        <f t="shared" ref="Z5:Z10" si="2">T5</f>
        <v>5.686240703077404E-2</v>
      </c>
      <c r="AA5" s="12">
        <f t="shared" ref="AA5:AA10" si="3">Z5/SQRT(Y5)</f>
        <v>3.2829526005987465E-2</v>
      </c>
    </row>
    <row r="6" spans="1:27" ht="15">
      <c r="A6" s="2">
        <v>2</v>
      </c>
      <c r="B6" s="2">
        <v>64</v>
      </c>
      <c r="C6" s="2" t="s">
        <v>130</v>
      </c>
      <c r="D6" s="2" t="s">
        <v>85</v>
      </c>
      <c r="E6" s="28">
        <v>1.6</v>
      </c>
      <c r="F6" s="28">
        <v>0.11084065</v>
      </c>
      <c r="G6" s="29">
        <v>0.54080000000000006</v>
      </c>
      <c r="H6" s="29">
        <v>3.7464139700000003E-2</v>
      </c>
      <c r="J6" s="24"/>
      <c r="K6" s="8" t="s">
        <v>99</v>
      </c>
      <c r="L6" s="9">
        <v>6.2208033333333329E-2</v>
      </c>
      <c r="N6" s="24"/>
      <c r="O6" s="8" t="s">
        <v>100</v>
      </c>
      <c r="P6" s="9">
        <v>3</v>
      </c>
      <c r="R6" s="24"/>
      <c r="S6" s="8" t="s">
        <v>101</v>
      </c>
      <c r="T6" s="9">
        <v>6.639708752899787E-3</v>
      </c>
      <c r="W6" t="str">
        <f t="shared" si="0"/>
        <v>Average of p%</v>
      </c>
      <c r="X6" s="12">
        <f t="shared" ref="X6:X10" si="4">L6</f>
        <v>6.2208033333333329E-2</v>
      </c>
      <c r="Y6" s="12">
        <f t="shared" si="1"/>
        <v>3</v>
      </c>
      <c r="Z6" s="12">
        <f t="shared" si="2"/>
        <v>6.639708752899787E-3</v>
      </c>
      <c r="AA6" s="12">
        <f t="shared" si="3"/>
        <v>3.8334376358274067E-3</v>
      </c>
    </row>
    <row r="7" spans="1:27" ht="15">
      <c r="A7" s="2">
        <v>2</v>
      </c>
      <c r="B7" s="2">
        <v>64</v>
      </c>
      <c r="C7" s="2" t="s">
        <v>130</v>
      </c>
      <c r="D7" s="2" t="s">
        <v>85</v>
      </c>
      <c r="E7" s="28">
        <v>1.43</v>
      </c>
      <c r="F7" s="28">
        <v>9.9215399999999995E-2</v>
      </c>
      <c r="G7" s="29">
        <v>0.56055999999999995</v>
      </c>
      <c r="H7" s="29">
        <v>3.8892436799999999E-2</v>
      </c>
      <c r="J7" s="24"/>
      <c r="K7" s="8" t="s">
        <v>59</v>
      </c>
      <c r="L7" s="9">
        <v>2.8116999999999996</v>
      </c>
      <c r="N7" s="24"/>
      <c r="O7" s="8" t="s">
        <v>66</v>
      </c>
      <c r="P7" s="9">
        <v>3</v>
      </c>
      <c r="R7" s="24"/>
      <c r="S7" s="8" t="s">
        <v>72</v>
      </c>
      <c r="T7" s="9">
        <v>0.32328731803150551</v>
      </c>
      <c r="W7" t="str">
        <f t="shared" si="0"/>
        <v>Average of ncontent</v>
      </c>
      <c r="X7" s="12">
        <f t="shared" si="4"/>
        <v>2.8116999999999996</v>
      </c>
      <c r="Y7" s="12">
        <f t="shared" si="1"/>
        <v>3</v>
      </c>
      <c r="Z7" s="12">
        <f t="shared" si="2"/>
        <v>0.32328731803150551</v>
      </c>
      <c r="AA7" s="12">
        <f t="shared" si="3"/>
        <v>0.18665002009108186</v>
      </c>
    </row>
    <row r="8" spans="1:27" ht="15">
      <c r="A8" s="2">
        <v>2</v>
      </c>
      <c r="B8" s="2">
        <v>64</v>
      </c>
      <c r="C8" s="2" t="s">
        <v>103</v>
      </c>
      <c r="D8" s="2" t="s">
        <v>85</v>
      </c>
      <c r="E8" s="28">
        <v>1.8</v>
      </c>
      <c r="F8" s="28">
        <v>9.3995850000000006E-2</v>
      </c>
      <c r="G8" s="29">
        <v>0.28800000000000003</v>
      </c>
      <c r="H8" s="29">
        <v>1.5039336000000002E-2</v>
      </c>
      <c r="J8" s="24"/>
      <c r="K8" s="8" t="s">
        <v>62</v>
      </c>
      <c r="L8" s="9">
        <v>0.31051946899999999</v>
      </c>
      <c r="N8" s="24"/>
      <c r="O8" s="8" t="s">
        <v>68</v>
      </c>
      <c r="P8" s="9">
        <v>3</v>
      </c>
      <c r="R8" s="24"/>
      <c r="S8" s="8" t="s">
        <v>74</v>
      </c>
      <c r="T8" s="9">
        <v>3.7661320969964156E-2</v>
      </c>
      <c r="W8" t="str">
        <f t="shared" si="0"/>
        <v>Average of pcontent</v>
      </c>
      <c r="X8" s="12">
        <f t="shared" si="4"/>
        <v>0.31051946899999999</v>
      </c>
      <c r="Y8" s="12">
        <f t="shared" si="1"/>
        <v>3</v>
      </c>
      <c r="Z8" s="12">
        <f t="shared" si="2"/>
        <v>3.7661320969964156E-2</v>
      </c>
      <c r="AA8" s="12">
        <f t="shared" si="3"/>
        <v>2.1743773800045704E-2</v>
      </c>
    </row>
    <row r="9" spans="1:27" ht="15">
      <c r="A9" s="2">
        <v>2</v>
      </c>
      <c r="B9" s="2">
        <v>64</v>
      </c>
      <c r="C9" s="2" t="s">
        <v>103</v>
      </c>
      <c r="D9" s="2" t="s">
        <v>85</v>
      </c>
      <c r="E9" s="28">
        <v>1.99</v>
      </c>
      <c r="F9" s="28">
        <v>0.1287027</v>
      </c>
      <c r="G9" s="29">
        <v>0.39601000000000003</v>
      </c>
      <c r="H9" s="29">
        <v>2.5611837300000002E-2</v>
      </c>
      <c r="J9" s="6" t="s">
        <v>139</v>
      </c>
      <c r="K9" s="6" t="s">
        <v>93</v>
      </c>
      <c r="L9" s="7">
        <v>0.50666666666666671</v>
      </c>
      <c r="N9" s="6" t="s">
        <v>139</v>
      </c>
      <c r="O9" s="6" t="s">
        <v>94</v>
      </c>
      <c r="P9" s="7">
        <v>3</v>
      </c>
      <c r="R9" s="6" t="s">
        <v>139</v>
      </c>
      <c r="S9" s="6" t="s">
        <v>95</v>
      </c>
      <c r="T9" s="7">
        <v>7.23417813807022E-2</v>
      </c>
      <c r="V9" t="s">
        <v>12</v>
      </c>
      <c r="W9" t="str">
        <f>K9</f>
        <v>Average of n%</v>
      </c>
      <c r="X9" s="12">
        <f t="shared" si="4"/>
        <v>0.50666666666666671</v>
      </c>
      <c r="Y9" s="12">
        <f t="shared" si="1"/>
        <v>3</v>
      </c>
      <c r="Z9" s="12">
        <f t="shared" si="2"/>
        <v>7.23417813807022E-2</v>
      </c>
      <c r="AA9" s="12">
        <f t="shared" si="3"/>
        <v>4.1766546953805474E-2</v>
      </c>
    </row>
    <row r="10" spans="1:27" ht="15">
      <c r="A10" s="2">
        <v>2</v>
      </c>
      <c r="B10" s="2">
        <v>64</v>
      </c>
      <c r="C10" s="2" t="s">
        <v>103</v>
      </c>
      <c r="D10" s="2" t="s">
        <v>85</v>
      </c>
      <c r="E10" s="28">
        <v>1.71</v>
      </c>
      <c r="F10" s="28">
        <v>0.1054944</v>
      </c>
      <c r="G10" s="29">
        <v>0.74726999999999999</v>
      </c>
      <c r="H10" s="29">
        <v>4.61010528E-2</v>
      </c>
      <c r="J10" s="24"/>
      <c r="K10" s="8" t="s">
        <v>99</v>
      </c>
      <c r="L10" s="9">
        <v>5.553333333333333E-2</v>
      </c>
      <c r="N10" s="24"/>
      <c r="O10" s="8" t="s">
        <v>100</v>
      </c>
      <c r="P10" s="9">
        <v>3</v>
      </c>
      <c r="R10" s="24"/>
      <c r="S10" s="8" t="s">
        <v>101</v>
      </c>
      <c r="T10" s="9">
        <v>6.3710935743664784E-3</v>
      </c>
      <c r="W10" t="str">
        <f t="shared" si="0"/>
        <v>Average of p%</v>
      </c>
      <c r="X10" s="12">
        <f t="shared" si="4"/>
        <v>5.553333333333333E-2</v>
      </c>
      <c r="Y10" s="12">
        <f t="shared" si="1"/>
        <v>3</v>
      </c>
      <c r="Z10" s="12">
        <f t="shared" si="2"/>
        <v>6.3710935743664784E-3</v>
      </c>
      <c r="AA10" s="12">
        <f t="shared" si="3"/>
        <v>3.6783525901927815E-3</v>
      </c>
    </row>
    <row r="11" spans="1:27" ht="15">
      <c r="A11" s="2">
        <v>2</v>
      </c>
      <c r="B11" s="2">
        <v>64</v>
      </c>
      <c r="C11" s="2" t="s">
        <v>50</v>
      </c>
      <c r="D11" s="2" t="s">
        <v>85</v>
      </c>
      <c r="E11" s="28">
        <v>1.68</v>
      </c>
      <c r="F11" s="28">
        <v>5.7075200000000006E-2</v>
      </c>
      <c r="G11" s="29">
        <v>1.2112799999999999</v>
      </c>
      <c r="H11" s="29">
        <v>4.1151219200000005E-2</v>
      </c>
      <c r="J11" s="24"/>
      <c r="K11" s="8" t="s">
        <v>59</v>
      </c>
      <c r="L11" s="9">
        <v>2.5103000000000004</v>
      </c>
      <c r="N11" s="24"/>
      <c r="O11" s="8" t="s">
        <v>66</v>
      </c>
      <c r="P11" s="9">
        <v>3</v>
      </c>
      <c r="R11" s="24"/>
      <c r="S11" s="8" t="s">
        <v>72</v>
      </c>
      <c r="T11" s="9">
        <v>0.48374486043781273</v>
      </c>
      <c r="W11" t="str">
        <f t="shared" ref="W11:W24" si="5">K11</f>
        <v>Average of ncontent</v>
      </c>
      <c r="X11" s="12">
        <f t="shared" ref="X11:X24" si="6">L11</f>
        <v>2.5103000000000004</v>
      </c>
      <c r="Y11" s="12">
        <f t="shared" ref="Y11:Y24" si="7">P11</f>
        <v>3</v>
      </c>
      <c r="Z11" s="12">
        <f t="shared" ref="Z11:Z24" si="8">T11</f>
        <v>0.48374486043781273</v>
      </c>
      <c r="AA11" s="12">
        <f t="shared" ref="AA11:AA24" si="9">Z11/SQRT(Y11)</f>
        <v>0.27929022539286913</v>
      </c>
    </row>
    <row r="12" spans="1:27" ht="15">
      <c r="A12" s="2">
        <v>2</v>
      </c>
      <c r="B12" s="2">
        <v>64</v>
      </c>
      <c r="C12" s="2" t="s">
        <v>88</v>
      </c>
      <c r="D12" s="2" t="s">
        <v>87</v>
      </c>
      <c r="E12" s="28">
        <v>1.62</v>
      </c>
      <c r="F12" s="28">
        <v>5.0288400000000004E-2</v>
      </c>
      <c r="G12" s="29">
        <v>0.62208000000000008</v>
      </c>
      <c r="H12" s="29">
        <v>1.9310745600000002E-2</v>
      </c>
      <c r="J12" s="24"/>
      <c r="K12" s="8" t="s">
        <v>62</v>
      </c>
      <c r="L12" s="9">
        <v>0.27428200000000003</v>
      </c>
      <c r="N12" s="24"/>
      <c r="O12" s="8" t="s">
        <v>68</v>
      </c>
      <c r="P12" s="9">
        <v>3</v>
      </c>
      <c r="R12" s="24"/>
      <c r="S12" s="8" t="s">
        <v>74</v>
      </c>
      <c r="T12" s="9">
        <v>3.8715174586329913E-2</v>
      </c>
      <c r="W12" t="str">
        <f t="shared" si="5"/>
        <v>Average of pcontent</v>
      </c>
      <c r="X12" s="12">
        <f t="shared" si="6"/>
        <v>0.27428200000000003</v>
      </c>
      <c r="Y12" s="12">
        <f t="shared" si="7"/>
        <v>3</v>
      </c>
      <c r="Z12" s="12">
        <f t="shared" si="8"/>
        <v>3.8715174586329913E-2</v>
      </c>
      <c r="AA12" s="12">
        <f t="shared" si="9"/>
        <v>2.2352216469140936E-2</v>
      </c>
    </row>
    <row r="13" spans="1:27" ht="15">
      <c r="A13" s="2">
        <v>2</v>
      </c>
      <c r="B13" s="2">
        <v>64</v>
      </c>
      <c r="C13" s="2" t="s">
        <v>88</v>
      </c>
      <c r="D13" s="2" t="s">
        <v>87</v>
      </c>
      <c r="E13" s="28">
        <v>1.37</v>
      </c>
      <c r="F13" s="28">
        <v>4.6008E-2</v>
      </c>
      <c r="G13" s="29">
        <v>0.76172000000000017</v>
      </c>
      <c r="H13" s="29">
        <v>2.5580448000000002E-2</v>
      </c>
      <c r="J13" s="6" t="s">
        <v>108</v>
      </c>
      <c r="K13" s="6" t="s">
        <v>93</v>
      </c>
      <c r="L13" s="7">
        <v>0.53999999999999992</v>
      </c>
      <c r="N13" s="6" t="s">
        <v>108</v>
      </c>
      <c r="O13" s="6" t="s">
        <v>94</v>
      </c>
      <c r="P13" s="7">
        <v>3</v>
      </c>
      <c r="R13" s="6" t="s">
        <v>108</v>
      </c>
      <c r="S13" s="6" t="s">
        <v>95</v>
      </c>
      <c r="T13" s="7">
        <v>6.557438524302063E-2</v>
      </c>
      <c r="V13" t="s">
        <v>13</v>
      </c>
      <c r="W13" t="str">
        <f t="shared" si="5"/>
        <v>Average of n%</v>
      </c>
      <c r="X13" s="12">
        <f t="shared" si="6"/>
        <v>0.53999999999999992</v>
      </c>
      <c r="Y13" s="12">
        <f t="shared" si="7"/>
        <v>3</v>
      </c>
      <c r="Z13" s="12">
        <f t="shared" si="8"/>
        <v>6.557438524302063E-2</v>
      </c>
      <c r="AA13" s="12">
        <f t="shared" si="9"/>
        <v>3.7859388972002188E-2</v>
      </c>
    </row>
    <row r="14" spans="1:27" ht="15">
      <c r="A14" s="2">
        <v>2</v>
      </c>
      <c r="B14" s="2">
        <v>64</v>
      </c>
      <c r="C14" s="13" t="s">
        <v>131</v>
      </c>
      <c r="D14" s="2" t="s">
        <v>87</v>
      </c>
      <c r="E14" s="28">
        <v>1.32</v>
      </c>
      <c r="F14" s="28">
        <v>0.12080934999999998</v>
      </c>
      <c r="G14" s="29">
        <v>1.0032000000000001</v>
      </c>
      <c r="H14" s="29">
        <v>9.1815105999999994E-2</v>
      </c>
      <c r="J14" s="24"/>
      <c r="K14" s="8" t="s">
        <v>99</v>
      </c>
      <c r="L14" s="9">
        <v>5.2703350000000003E-2</v>
      </c>
      <c r="N14" s="24"/>
      <c r="O14" s="8" t="s">
        <v>100</v>
      </c>
      <c r="P14" s="9">
        <v>3</v>
      </c>
      <c r="R14" s="24"/>
      <c r="S14" s="8" t="s">
        <v>101</v>
      </c>
      <c r="T14" s="9">
        <v>3.3109905870448591E-3</v>
      </c>
      <c r="W14" t="str">
        <f t="shared" si="5"/>
        <v>Average of p%</v>
      </c>
      <c r="X14" s="12">
        <f t="shared" si="6"/>
        <v>5.2703350000000003E-2</v>
      </c>
      <c r="Y14" s="12">
        <f t="shared" si="7"/>
        <v>3</v>
      </c>
      <c r="Z14" s="12">
        <f t="shared" si="8"/>
        <v>3.3109905870448591E-3</v>
      </c>
      <c r="AA14" s="12">
        <f t="shared" si="9"/>
        <v>1.9116013067146667E-3</v>
      </c>
    </row>
    <row r="15" spans="1:27" ht="15">
      <c r="A15" s="2">
        <v>2</v>
      </c>
      <c r="B15" s="2">
        <v>64</v>
      </c>
      <c r="C15" s="13" t="s">
        <v>131</v>
      </c>
      <c r="D15" s="2" t="s">
        <v>51</v>
      </c>
      <c r="E15" s="28">
        <v>1.46</v>
      </c>
      <c r="F15" s="28">
        <v>0.12696084999999999</v>
      </c>
      <c r="G15" s="29">
        <v>0.83511999999999986</v>
      </c>
      <c r="H15" s="29">
        <v>7.262160619999998E-2</v>
      </c>
      <c r="J15" s="24"/>
      <c r="K15" s="8" t="s">
        <v>59</v>
      </c>
      <c r="L15" s="9">
        <v>3.0116999999999998</v>
      </c>
      <c r="N15" s="24"/>
      <c r="O15" s="8" t="s">
        <v>66</v>
      </c>
      <c r="P15" s="9">
        <v>3</v>
      </c>
      <c r="R15" s="24"/>
      <c r="S15" s="8" t="s">
        <v>72</v>
      </c>
      <c r="T15" s="9">
        <v>0.5058093217804539</v>
      </c>
      <c r="W15" t="str">
        <f t="shared" si="5"/>
        <v>Average of ncontent</v>
      </c>
      <c r="X15" s="12">
        <f t="shared" si="6"/>
        <v>3.0116999999999998</v>
      </c>
      <c r="Y15" s="12">
        <f t="shared" si="7"/>
        <v>3</v>
      </c>
      <c r="Z15" s="12">
        <f t="shared" si="8"/>
        <v>0.5058093217804539</v>
      </c>
      <c r="AA15" s="12">
        <f t="shared" si="9"/>
        <v>0.29202914808856711</v>
      </c>
    </row>
    <row r="16" spans="1:27" ht="15">
      <c r="A16" s="2">
        <v>2</v>
      </c>
      <c r="B16" s="2">
        <v>64</v>
      </c>
      <c r="C16" s="2" t="s">
        <v>123</v>
      </c>
      <c r="D16" s="2" t="s">
        <v>117</v>
      </c>
      <c r="E16" s="28">
        <v>2.16</v>
      </c>
      <c r="F16" s="28">
        <v>0.15091484999999999</v>
      </c>
      <c r="G16" s="29">
        <v>0.86832000000000009</v>
      </c>
      <c r="H16" s="29">
        <v>6.0667769699999999E-2</v>
      </c>
      <c r="J16" s="24"/>
      <c r="K16" s="8" t="s">
        <v>62</v>
      </c>
      <c r="L16" s="9">
        <v>0.293428466</v>
      </c>
      <c r="N16" s="24"/>
      <c r="O16" s="8" t="s">
        <v>68</v>
      </c>
      <c r="P16" s="9">
        <v>3</v>
      </c>
      <c r="R16" s="24"/>
      <c r="S16" s="8" t="s">
        <v>74</v>
      </c>
      <c r="T16" s="9">
        <v>3.1241159888142262E-2</v>
      </c>
      <c r="W16" t="str">
        <f t="shared" si="5"/>
        <v>Average of pcontent</v>
      </c>
      <c r="X16" s="12">
        <f t="shared" si="6"/>
        <v>0.293428466</v>
      </c>
      <c r="Y16" s="12">
        <f t="shared" si="7"/>
        <v>3</v>
      </c>
      <c r="Z16" s="12">
        <f t="shared" si="8"/>
        <v>3.1241159888142262E-2</v>
      </c>
      <c r="AA16" s="12">
        <f t="shared" si="9"/>
        <v>1.8037092071215073E-2</v>
      </c>
    </row>
    <row r="17" spans="1:27" ht="15">
      <c r="A17" s="2">
        <v>2</v>
      </c>
      <c r="B17" s="2">
        <v>64</v>
      </c>
      <c r="C17" s="2" t="s">
        <v>123</v>
      </c>
      <c r="D17" s="2" t="s">
        <v>88</v>
      </c>
      <c r="E17" s="28">
        <v>2.0099999999999998</v>
      </c>
      <c r="F17" s="28">
        <v>0.15202090000000001</v>
      </c>
      <c r="G17" s="29">
        <v>1.1678099999999998</v>
      </c>
      <c r="H17" s="29">
        <v>8.8324142899999999E-2</v>
      </c>
      <c r="J17" s="6" t="s">
        <v>109</v>
      </c>
      <c r="K17" s="6" t="s">
        <v>93</v>
      </c>
      <c r="L17" s="7">
        <v>0.49333333333333335</v>
      </c>
      <c r="N17" s="6" t="s">
        <v>109</v>
      </c>
      <c r="O17" s="6" t="s">
        <v>94</v>
      </c>
      <c r="P17" s="7">
        <v>3</v>
      </c>
      <c r="R17" s="6" t="s">
        <v>109</v>
      </c>
      <c r="S17" s="6" t="s">
        <v>95</v>
      </c>
      <c r="T17" s="7">
        <v>8.3266639978645723E-2</v>
      </c>
      <c r="V17" t="s">
        <v>14</v>
      </c>
      <c r="W17" t="str">
        <f t="shared" si="5"/>
        <v>Average of n%</v>
      </c>
      <c r="X17" s="12">
        <f t="shared" si="6"/>
        <v>0.49333333333333335</v>
      </c>
      <c r="Y17" s="12">
        <f t="shared" si="7"/>
        <v>3</v>
      </c>
      <c r="Z17" s="12">
        <f t="shared" si="8"/>
        <v>8.3266639978645723E-2</v>
      </c>
      <c r="AA17" s="12">
        <f t="shared" si="9"/>
        <v>4.8074017006186763E-2</v>
      </c>
    </row>
    <row r="18" spans="1:27" ht="15">
      <c r="A18" s="2">
        <v>2</v>
      </c>
      <c r="B18" s="2">
        <v>64</v>
      </c>
      <c r="C18" s="2" t="s">
        <v>123</v>
      </c>
      <c r="D18" s="2" t="s">
        <v>88</v>
      </c>
      <c r="E18" s="28">
        <v>2.13</v>
      </c>
      <c r="F18" s="28">
        <v>0.14210774999999998</v>
      </c>
      <c r="G18" s="29">
        <v>1.7231700000000001</v>
      </c>
      <c r="H18" s="29">
        <v>0.11496516974999998</v>
      </c>
      <c r="J18" s="24"/>
      <c r="K18" s="8" t="s">
        <v>99</v>
      </c>
      <c r="L18" s="9">
        <v>4.4548000000000004E-2</v>
      </c>
      <c r="N18" s="24"/>
      <c r="O18" s="8" t="s">
        <v>100</v>
      </c>
      <c r="P18" s="9">
        <v>3</v>
      </c>
      <c r="R18" s="24"/>
      <c r="S18" s="8" t="s">
        <v>101</v>
      </c>
      <c r="T18" s="9">
        <v>2.2689451293496522E-3</v>
      </c>
      <c r="W18" t="str">
        <f t="shared" si="5"/>
        <v>Average of p%</v>
      </c>
      <c r="X18" s="12">
        <f t="shared" si="6"/>
        <v>4.4548000000000004E-2</v>
      </c>
      <c r="Y18" s="12">
        <f t="shared" si="7"/>
        <v>3</v>
      </c>
      <c r="Z18" s="12">
        <f t="shared" si="8"/>
        <v>2.2689451293496522E-3</v>
      </c>
      <c r="AA18" s="12">
        <f t="shared" si="9"/>
        <v>1.309976081206512E-3</v>
      </c>
    </row>
    <row r="19" spans="1:27" ht="15">
      <c r="A19" s="2">
        <v>2</v>
      </c>
      <c r="B19" s="2">
        <v>64</v>
      </c>
      <c r="C19" s="2" t="s">
        <v>130</v>
      </c>
      <c r="D19" s="2" t="s">
        <v>89</v>
      </c>
      <c r="E19" s="28">
        <v>0.87</v>
      </c>
      <c r="F19" s="28">
        <v>8.2530000000000006E-2</v>
      </c>
      <c r="G19" s="29">
        <v>1.4528999999999999</v>
      </c>
      <c r="H19" s="29">
        <v>0.13782510000000001</v>
      </c>
      <c r="J19" s="24"/>
      <c r="K19" s="8" t="s">
        <v>59</v>
      </c>
      <c r="L19" s="9">
        <v>5.4769333333333341</v>
      </c>
      <c r="N19" s="24"/>
      <c r="O19" s="8" t="s">
        <v>66</v>
      </c>
      <c r="P19" s="9">
        <v>3</v>
      </c>
      <c r="R19" s="24"/>
      <c r="S19" s="8" t="s">
        <v>72</v>
      </c>
      <c r="T19" s="9">
        <v>0.64428519564967035</v>
      </c>
      <c r="W19" t="str">
        <f t="shared" si="5"/>
        <v>Average of ncontent</v>
      </c>
      <c r="X19" s="12">
        <f t="shared" si="6"/>
        <v>5.4769333333333341</v>
      </c>
      <c r="Y19" s="12">
        <f t="shared" si="7"/>
        <v>3</v>
      </c>
      <c r="Z19" s="12">
        <f t="shared" si="8"/>
        <v>0.64428519564967035</v>
      </c>
      <c r="AA19" s="12">
        <f t="shared" si="9"/>
        <v>0.37197823114322792</v>
      </c>
    </row>
    <row r="20" spans="1:27" ht="15">
      <c r="A20" s="2">
        <v>2</v>
      </c>
      <c r="B20" s="2">
        <v>64</v>
      </c>
      <c r="C20" s="2" t="s">
        <v>130</v>
      </c>
      <c r="D20" s="2" t="s">
        <v>89</v>
      </c>
      <c r="E20" s="28">
        <v>1.41</v>
      </c>
      <c r="F20" s="28">
        <v>0.1042216</v>
      </c>
      <c r="G20" s="29">
        <v>1.9598999999999998</v>
      </c>
      <c r="H20" s="29">
        <v>0.14486802399999998</v>
      </c>
      <c r="J20" s="24"/>
      <c r="K20" s="8" t="s">
        <v>62</v>
      </c>
      <c r="L20" s="9">
        <v>0.49695028000000002</v>
      </c>
      <c r="N20" s="24"/>
      <c r="O20" s="8" t="s">
        <v>68</v>
      </c>
      <c r="P20" s="9">
        <v>3</v>
      </c>
      <c r="R20" s="24"/>
      <c r="S20" s="8" t="s">
        <v>74</v>
      </c>
      <c r="T20" s="9">
        <v>1.2348153047124135E-2</v>
      </c>
      <c r="W20" t="str">
        <f t="shared" si="5"/>
        <v>Average of pcontent</v>
      </c>
      <c r="X20" s="12">
        <f t="shared" si="6"/>
        <v>0.49695028000000002</v>
      </c>
      <c r="Y20" s="12">
        <f t="shared" si="7"/>
        <v>3</v>
      </c>
      <c r="Z20" s="12">
        <f t="shared" si="8"/>
        <v>1.2348153047124135E-2</v>
      </c>
      <c r="AA20" s="12">
        <f t="shared" si="9"/>
        <v>7.1292094857518173E-3</v>
      </c>
    </row>
    <row r="21" spans="1:27" ht="15">
      <c r="A21" s="2">
        <v>2</v>
      </c>
      <c r="B21" s="2">
        <v>64</v>
      </c>
      <c r="C21" s="2" t="s">
        <v>130</v>
      </c>
      <c r="D21" s="2" t="s">
        <v>88</v>
      </c>
      <c r="E21" s="28">
        <v>1.22</v>
      </c>
      <c r="F21" s="28">
        <v>0.10292264999999999</v>
      </c>
      <c r="G21" s="29">
        <v>2.2204000000000002</v>
      </c>
      <c r="H21" s="29">
        <v>0.18731922299999998</v>
      </c>
      <c r="J21" s="6" t="s">
        <v>140</v>
      </c>
      <c r="K21" s="6" t="s">
        <v>93</v>
      </c>
      <c r="L21" s="7">
        <v>0.46666666666666662</v>
      </c>
      <c r="N21" s="6" t="s">
        <v>140</v>
      </c>
      <c r="O21" s="6" t="s">
        <v>94</v>
      </c>
      <c r="P21" s="7">
        <v>3</v>
      </c>
      <c r="R21" s="6" t="s">
        <v>140</v>
      </c>
      <c r="S21" s="6" t="s">
        <v>95</v>
      </c>
      <c r="T21" s="7">
        <v>6.6583281184794438E-2</v>
      </c>
      <c r="V21" t="s">
        <v>15</v>
      </c>
      <c r="W21" t="str">
        <f t="shared" si="5"/>
        <v>Average of n%</v>
      </c>
      <c r="X21" s="12">
        <f t="shared" si="6"/>
        <v>0.46666666666666662</v>
      </c>
      <c r="Y21" s="12">
        <f t="shared" si="7"/>
        <v>3</v>
      </c>
      <c r="Z21" s="12">
        <f t="shared" si="8"/>
        <v>6.6583281184794438E-2</v>
      </c>
      <c r="AA21" s="12">
        <f t="shared" si="9"/>
        <v>3.8441875315569612E-2</v>
      </c>
    </row>
    <row r="22" spans="1:27" ht="15">
      <c r="A22" s="2">
        <v>2</v>
      </c>
      <c r="B22" s="2">
        <v>64</v>
      </c>
      <c r="C22" s="2" t="s">
        <v>52</v>
      </c>
      <c r="D22" s="2" t="s">
        <v>88</v>
      </c>
      <c r="E22" s="28">
        <v>2.21</v>
      </c>
      <c r="F22" s="28">
        <v>0.1641628</v>
      </c>
      <c r="G22" s="29">
        <v>1.30169</v>
      </c>
      <c r="H22" s="29">
        <v>9.6691889199999992E-2</v>
      </c>
      <c r="J22" s="24"/>
      <c r="K22" s="8" t="s">
        <v>99</v>
      </c>
      <c r="L22" s="9">
        <v>7.6200000000000004E-2</v>
      </c>
      <c r="N22" s="24"/>
      <c r="O22" s="8" t="s">
        <v>100</v>
      </c>
      <c r="P22" s="9">
        <v>3</v>
      </c>
      <c r="R22" s="24"/>
      <c r="S22" s="8" t="s">
        <v>101</v>
      </c>
      <c r="T22" s="9">
        <v>6.671394157145915E-3</v>
      </c>
      <c r="W22" t="str">
        <f t="shared" si="5"/>
        <v>Average of p%</v>
      </c>
      <c r="X22" s="12">
        <f t="shared" si="6"/>
        <v>7.6200000000000004E-2</v>
      </c>
      <c r="Y22" s="12">
        <f t="shared" si="7"/>
        <v>3</v>
      </c>
      <c r="Z22" s="12">
        <f t="shared" si="8"/>
        <v>6.671394157145915E-3</v>
      </c>
      <c r="AA22" s="12">
        <f t="shared" si="9"/>
        <v>3.8517312124982908E-3</v>
      </c>
    </row>
    <row r="23" spans="1:27" ht="15">
      <c r="A23" s="2">
        <v>2</v>
      </c>
      <c r="B23" s="2">
        <v>64</v>
      </c>
      <c r="C23" s="2" t="s">
        <v>103</v>
      </c>
      <c r="D23" s="2" t="s">
        <v>89</v>
      </c>
      <c r="E23" s="28">
        <v>2.0099999999999998</v>
      </c>
      <c r="F23" s="28">
        <v>0.15099479999999998</v>
      </c>
      <c r="G23" s="29">
        <v>2.0501999999999998</v>
      </c>
      <c r="H23" s="29">
        <v>0.15401469599999998</v>
      </c>
      <c r="J23" s="24"/>
      <c r="K23" s="8" t="s">
        <v>59</v>
      </c>
      <c r="L23" s="9">
        <v>4.3394000000000004</v>
      </c>
      <c r="N23" s="24"/>
      <c r="O23" s="8" t="s">
        <v>66</v>
      </c>
      <c r="P23" s="9">
        <v>3</v>
      </c>
      <c r="R23" s="24"/>
      <c r="S23" s="8" t="s">
        <v>72</v>
      </c>
      <c r="T23" s="9">
        <v>0.22749523071922834</v>
      </c>
      <c r="W23" t="str">
        <f t="shared" si="5"/>
        <v>Average of ncontent</v>
      </c>
      <c r="X23" s="12">
        <f t="shared" si="6"/>
        <v>4.3394000000000004</v>
      </c>
      <c r="Y23" s="12">
        <f t="shared" si="7"/>
        <v>3</v>
      </c>
      <c r="Z23" s="12">
        <f t="shared" si="8"/>
        <v>0.22749523071922834</v>
      </c>
      <c r="AA23" s="12">
        <f t="shared" si="9"/>
        <v>0.13134443269510251</v>
      </c>
    </row>
    <row r="24" spans="1:27" ht="15">
      <c r="A24" s="2">
        <v>2</v>
      </c>
      <c r="B24" s="2">
        <v>64</v>
      </c>
      <c r="C24" s="2" t="s">
        <v>52</v>
      </c>
      <c r="D24" s="2" t="s">
        <v>88</v>
      </c>
      <c r="E24" s="28">
        <v>2.06</v>
      </c>
      <c r="F24" s="28">
        <v>0.141815</v>
      </c>
      <c r="G24" s="29">
        <v>2.4925999999999999</v>
      </c>
      <c r="H24" s="29">
        <v>0.17159615</v>
      </c>
      <c r="J24" s="24"/>
      <c r="K24" s="8" t="s">
        <v>62</v>
      </c>
      <c r="L24" s="9">
        <v>0.71153900000000003</v>
      </c>
      <c r="N24" s="24"/>
      <c r="O24" s="8" t="s">
        <v>68</v>
      </c>
      <c r="P24" s="9">
        <v>3</v>
      </c>
      <c r="R24" s="24"/>
      <c r="S24" s="8" t="s">
        <v>74</v>
      </c>
      <c r="T24" s="9">
        <v>4.1762105263024221E-2</v>
      </c>
      <c r="W24" t="str">
        <f t="shared" si="5"/>
        <v>Average of pcontent</v>
      </c>
      <c r="X24" s="12">
        <f t="shared" si="6"/>
        <v>0.71153900000000003</v>
      </c>
      <c r="Y24" s="12">
        <f t="shared" si="7"/>
        <v>3</v>
      </c>
      <c r="Z24" s="12">
        <f t="shared" si="8"/>
        <v>4.1762105263024221E-2</v>
      </c>
      <c r="AA24" s="12">
        <f t="shared" si="9"/>
        <v>2.4111362715532523E-2</v>
      </c>
    </row>
    <row r="25" spans="1:27" ht="15">
      <c r="A25" s="2">
        <v>2</v>
      </c>
      <c r="B25" s="2">
        <v>64</v>
      </c>
      <c r="C25" s="2" t="s">
        <v>88</v>
      </c>
      <c r="D25" s="2" t="s">
        <v>89</v>
      </c>
      <c r="E25" s="28">
        <v>1.85</v>
      </c>
      <c r="F25" s="28">
        <v>8.7670799999999993E-2</v>
      </c>
      <c r="G25" s="29">
        <v>4.4400000000000004</v>
      </c>
      <c r="H25" s="29">
        <v>0.21040991999999997</v>
      </c>
      <c r="J25" s="6" t="s">
        <v>98</v>
      </c>
      <c r="K25" s="25"/>
      <c r="L25" s="7">
        <v>0.51400000000000001</v>
      </c>
      <c r="N25" s="6" t="s">
        <v>64</v>
      </c>
      <c r="O25" s="25"/>
      <c r="P25" s="7">
        <v>15</v>
      </c>
      <c r="R25" s="6" t="s">
        <v>70</v>
      </c>
      <c r="S25" s="25"/>
      <c r="T25" s="7">
        <v>6.8535704980271617E-2</v>
      </c>
    </row>
    <row r="26" spans="1:27" ht="15">
      <c r="A26" s="2">
        <v>2</v>
      </c>
      <c r="B26" s="2">
        <v>64</v>
      </c>
      <c r="C26" s="2" t="s">
        <v>88</v>
      </c>
      <c r="D26" s="2" t="s">
        <v>89</v>
      </c>
      <c r="E26" s="28">
        <v>1.85</v>
      </c>
      <c r="F26" s="28">
        <v>9.681880000000001E-2</v>
      </c>
      <c r="G26" s="29">
        <v>4.181</v>
      </c>
      <c r="H26" s="29">
        <v>0.218810488</v>
      </c>
      <c r="J26" s="6" t="s">
        <v>61</v>
      </c>
      <c r="K26" s="25"/>
      <c r="L26" s="7">
        <v>5.8238543333333337E-2</v>
      </c>
      <c r="N26" s="6" t="s">
        <v>65</v>
      </c>
      <c r="O26" s="25"/>
      <c r="P26" s="7">
        <v>15</v>
      </c>
      <c r="R26" s="6" t="s">
        <v>71</v>
      </c>
      <c r="S26" s="25"/>
      <c r="T26" s="7">
        <v>1.1897972550650103E-2</v>
      </c>
    </row>
    <row r="27" spans="1:27" ht="15">
      <c r="A27" s="2">
        <v>2</v>
      </c>
      <c r="B27" s="2">
        <v>64</v>
      </c>
      <c r="C27" s="2" t="s">
        <v>88</v>
      </c>
      <c r="D27" s="2" t="s">
        <v>88</v>
      </c>
      <c r="E27" s="28">
        <v>1.53</v>
      </c>
      <c r="F27" s="28">
        <v>8.1550000000000011E-2</v>
      </c>
      <c r="G27" s="29">
        <v>4.5288000000000004</v>
      </c>
      <c r="H27" s="29">
        <v>0.24138800000000002</v>
      </c>
      <c r="J27" s="6" t="s">
        <v>60</v>
      </c>
      <c r="K27" s="25"/>
      <c r="L27" s="7">
        <v>3.6300066666666666</v>
      </c>
      <c r="N27" s="6" t="s">
        <v>67</v>
      </c>
      <c r="O27" s="25"/>
      <c r="P27" s="7">
        <v>15</v>
      </c>
      <c r="R27" s="6" t="s">
        <v>73</v>
      </c>
      <c r="S27" s="25"/>
      <c r="T27" s="7">
        <v>1.2183887366205468</v>
      </c>
    </row>
    <row r="28" spans="1:27" ht="15">
      <c r="A28" s="2">
        <v>2</v>
      </c>
      <c r="B28" s="2">
        <v>64</v>
      </c>
      <c r="C28" s="13" t="s">
        <v>131</v>
      </c>
      <c r="D28" s="2" t="s">
        <v>89</v>
      </c>
      <c r="E28" s="28">
        <v>0.94</v>
      </c>
      <c r="F28" s="28">
        <v>0.11740834999999999</v>
      </c>
      <c r="G28" s="29">
        <v>3.8821999999999997</v>
      </c>
      <c r="H28" s="29">
        <v>0.48489648549999997</v>
      </c>
      <c r="J28" s="10" t="s">
        <v>63</v>
      </c>
      <c r="K28" s="26"/>
      <c r="L28" s="11">
        <v>0.41734384300000005</v>
      </c>
      <c r="N28" s="10" t="s">
        <v>69</v>
      </c>
      <c r="O28" s="26"/>
      <c r="P28" s="11">
        <v>15</v>
      </c>
      <c r="R28" s="10" t="s">
        <v>75</v>
      </c>
      <c r="S28" s="26"/>
      <c r="T28" s="11">
        <v>0.17565042423704197</v>
      </c>
    </row>
    <row r="29" spans="1:27" ht="15">
      <c r="A29" s="2">
        <v>2</v>
      </c>
      <c r="B29" s="2">
        <v>64</v>
      </c>
      <c r="C29" s="13" t="s">
        <v>131</v>
      </c>
      <c r="D29" s="2" t="s">
        <v>117</v>
      </c>
      <c r="E29" s="28">
        <v>0.98</v>
      </c>
      <c r="F29" s="28">
        <v>0.12755</v>
      </c>
      <c r="G29" s="29">
        <v>4.7236000000000002</v>
      </c>
      <c r="H29" s="29">
        <v>0.61479099999999998</v>
      </c>
    </row>
    <row r="30" spans="1:27" ht="15">
      <c r="A30" s="2">
        <v>2</v>
      </c>
      <c r="B30" s="2">
        <v>101</v>
      </c>
      <c r="C30" s="2" t="s">
        <v>123</v>
      </c>
      <c r="D30" s="2" t="s">
        <v>87</v>
      </c>
      <c r="E30" s="28">
        <v>0.7</v>
      </c>
      <c r="F30" s="28">
        <v>5.2709149999999996E-2</v>
      </c>
      <c r="G30" s="29">
        <v>0.875</v>
      </c>
      <c r="H30" s="29">
        <v>6.5886437499999992E-2</v>
      </c>
    </row>
    <row r="31" spans="1:27" ht="15">
      <c r="A31" s="2">
        <v>2</v>
      </c>
      <c r="B31" s="2">
        <v>101</v>
      </c>
      <c r="C31" s="2" t="s">
        <v>123</v>
      </c>
      <c r="D31" s="2" t="s">
        <v>85</v>
      </c>
      <c r="E31" s="28">
        <v>0.82</v>
      </c>
      <c r="F31" s="28">
        <v>6.0485500000000005E-2</v>
      </c>
      <c r="G31" s="29">
        <v>0.86919999999999997</v>
      </c>
      <c r="H31" s="29">
        <v>6.4114630000000006E-2</v>
      </c>
    </row>
    <row r="32" spans="1:27" ht="15">
      <c r="A32" s="2">
        <v>2</v>
      </c>
      <c r="B32" s="2">
        <v>101</v>
      </c>
      <c r="C32" s="2" t="s">
        <v>123</v>
      </c>
      <c r="D32" s="2" t="s">
        <v>53</v>
      </c>
      <c r="E32" s="28">
        <v>0.81</v>
      </c>
      <c r="F32" s="28">
        <v>6.2726400000000002E-2</v>
      </c>
      <c r="G32" s="29">
        <v>1.4175</v>
      </c>
      <c r="H32" s="29">
        <v>0.1097712</v>
      </c>
    </row>
    <row r="33" spans="1:8" ht="15">
      <c r="A33" s="2">
        <v>2</v>
      </c>
      <c r="B33" s="2">
        <v>101</v>
      </c>
      <c r="C33" s="2" t="s">
        <v>125</v>
      </c>
      <c r="D33" s="2" t="s">
        <v>85</v>
      </c>
      <c r="E33" s="28">
        <v>0.79</v>
      </c>
      <c r="F33" s="28">
        <v>5.849805000000001E-2</v>
      </c>
      <c r="G33" s="29">
        <v>1.0428000000000002</v>
      </c>
      <c r="H33" s="29">
        <v>7.721742600000002E-2</v>
      </c>
    </row>
    <row r="34" spans="1:8" ht="15">
      <c r="A34" s="2">
        <v>2</v>
      </c>
      <c r="B34" s="2">
        <v>101</v>
      </c>
      <c r="C34" s="2" t="s">
        <v>130</v>
      </c>
      <c r="D34" s="2" t="s">
        <v>87</v>
      </c>
      <c r="E34" s="28">
        <v>0.77</v>
      </c>
      <c r="F34" s="28">
        <v>5.0898899999999997E-2</v>
      </c>
      <c r="G34" s="29">
        <v>0.87779999999999991</v>
      </c>
      <c r="H34" s="29">
        <v>5.8024745999999988E-2</v>
      </c>
    </row>
    <row r="35" spans="1:8" ht="15">
      <c r="A35" s="2">
        <v>2</v>
      </c>
      <c r="B35" s="2">
        <v>101</v>
      </c>
      <c r="C35" s="2" t="s">
        <v>130</v>
      </c>
      <c r="D35" s="2" t="s">
        <v>87</v>
      </c>
      <c r="E35" s="28">
        <v>0.88</v>
      </c>
      <c r="F35" s="28">
        <v>6.330885E-2</v>
      </c>
      <c r="G35" s="29">
        <v>0.91520000000000001</v>
      </c>
      <c r="H35" s="29">
        <v>6.5841204E-2</v>
      </c>
    </row>
    <row r="36" spans="1:8" ht="15">
      <c r="A36" s="2">
        <v>2</v>
      </c>
      <c r="B36" s="2">
        <v>101</v>
      </c>
      <c r="C36" s="2" t="s">
        <v>103</v>
      </c>
      <c r="D36" s="2" t="s">
        <v>87</v>
      </c>
      <c r="E36" s="28">
        <v>0.74</v>
      </c>
      <c r="F36" s="28">
        <v>5.4863999999999996E-2</v>
      </c>
      <c r="G36" s="29">
        <v>1.1026</v>
      </c>
      <c r="H36" s="29">
        <v>8.1747359999999991E-2</v>
      </c>
    </row>
    <row r="37" spans="1:8" ht="15">
      <c r="A37" s="2">
        <v>2</v>
      </c>
      <c r="B37" s="2">
        <v>101</v>
      </c>
      <c r="C37" s="2" t="s">
        <v>103</v>
      </c>
      <c r="D37" s="2" t="s">
        <v>85</v>
      </c>
      <c r="E37" s="28">
        <v>0.86</v>
      </c>
      <c r="F37" s="28">
        <v>5.2449999999999997E-2</v>
      </c>
      <c r="G37" s="29">
        <v>1.1266</v>
      </c>
      <c r="H37" s="29">
        <v>6.8709499999999993E-2</v>
      </c>
    </row>
    <row r="38" spans="1:8" ht="15">
      <c r="A38" s="2">
        <v>2</v>
      </c>
      <c r="B38" s="2">
        <v>101</v>
      </c>
      <c r="C38" s="2" t="s">
        <v>52</v>
      </c>
      <c r="D38" s="2" t="s">
        <v>85</v>
      </c>
      <c r="E38" s="28">
        <v>0.89</v>
      </c>
      <c r="F38" s="28">
        <v>5.1504000000000001E-2</v>
      </c>
      <c r="G38" s="29">
        <v>1.0145999999999999</v>
      </c>
      <c r="H38" s="29">
        <v>5.8714559999999999E-2</v>
      </c>
    </row>
    <row r="39" spans="1:8" ht="15">
      <c r="A39" s="2">
        <v>2</v>
      </c>
      <c r="B39" s="2">
        <v>101</v>
      </c>
      <c r="C39" s="2" t="s">
        <v>88</v>
      </c>
      <c r="D39" s="2" t="s">
        <v>54</v>
      </c>
      <c r="E39" s="28">
        <v>0.56000000000000005</v>
      </c>
      <c r="F39" s="28">
        <v>3.7706799999999999E-2</v>
      </c>
      <c r="G39" s="29">
        <v>1.7864000000000002</v>
      </c>
      <c r="H39" s="29">
        <v>0.120284692</v>
      </c>
    </row>
    <row r="40" spans="1:8" ht="15">
      <c r="A40" s="2">
        <v>2</v>
      </c>
      <c r="B40" s="2">
        <v>101</v>
      </c>
      <c r="C40" s="2" t="s">
        <v>88</v>
      </c>
      <c r="D40" s="2" t="s">
        <v>85</v>
      </c>
      <c r="E40" s="28">
        <v>0.73</v>
      </c>
      <c r="F40" s="28">
        <v>4.0431749999999995E-2</v>
      </c>
      <c r="G40" s="29">
        <v>1.022</v>
      </c>
      <c r="H40" s="29">
        <v>5.6604449999999987E-2</v>
      </c>
    </row>
    <row r="41" spans="1:8" ht="15">
      <c r="A41" s="2">
        <v>2</v>
      </c>
      <c r="B41" s="2">
        <v>101</v>
      </c>
      <c r="C41" s="2" t="s">
        <v>88</v>
      </c>
      <c r="D41" s="2" t="s">
        <v>85</v>
      </c>
      <c r="E41" s="28">
        <v>0.64</v>
      </c>
      <c r="F41" s="28">
        <v>3.6703199999999998E-2</v>
      </c>
      <c r="G41" s="29">
        <v>1.5744</v>
      </c>
      <c r="H41" s="29">
        <v>9.0289871999999993E-2</v>
      </c>
    </row>
    <row r="42" spans="1:8" ht="15">
      <c r="A42" s="2">
        <v>2</v>
      </c>
      <c r="B42" s="2">
        <v>101</v>
      </c>
      <c r="C42" s="13" t="s">
        <v>131</v>
      </c>
      <c r="D42" s="2" t="s">
        <v>87</v>
      </c>
      <c r="E42" s="28">
        <v>1.01</v>
      </c>
      <c r="F42" s="28">
        <v>8.1357399999999996E-2</v>
      </c>
      <c r="G42" s="29">
        <v>1.4341999999999999</v>
      </c>
      <c r="H42" s="29">
        <v>0.11552750799999999</v>
      </c>
    </row>
    <row r="43" spans="1:8" ht="15">
      <c r="A43" s="2">
        <v>2</v>
      </c>
      <c r="B43" s="2">
        <v>101</v>
      </c>
      <c r="C43" s="13" t="s">
        <v>131</v>
      </c>
      <c r="D43" s="2" t="s">
        <v>87</v>
      </c>
      <c r="E43" s="28">
        <v>0.81</v>
      </c>
      <c r="F43" s="28">
        <v>6.1111499999999999E-2</v>
      </c>
      <c r="G43" s="29">
        <v>1.4499000000000002</v>
      </c>
      <c r="H43" s="29">
        <v>0.109389585</v>
      </c>
    </row>
    <row r="44" spans="1:8" ht="15">
      <c r="A44" s="2">
        <v>2</v>
      </c>
      <c r="B44" s="2">
        <v>101</v>
      </c>
      <c r="C44" s="13" t="s">
        <v>131</v>
      </c>
      <c r="D44" s="2" t="s">
        <v>85</v>
      </c>
      <c r="E44" s="28">
        <v>1.1299999999999999</v>
      </c>
      <c r="F44" s="28">
        <v>8.9004600000000003E-2</v>
      </c>
      <c r="G44" s="29">
        <v>1.2203999999999999</v>
      </c>
      <c r="H44" s="29">
        <v>9.6124968000000005E-2</v>
      </c>
    </row>
    <row r="45" spans="1:8" ht="15">
      <c r="A45" s="2">
        <v>2</v>
      </c>
      <c r="B45" s="2">
        <v>101</v>
      </c>
      <c r="C45" s="2" t="s">
        <v>123</v>
      </c>
      <c r="D45" s="2" t="s">
        <v>88</v>
      </c>
      <c r="E45" s="28">
        <v>0.61</v>
      </c>
      <c r="F45" s="28">
        <v>6.7896499999999999E-2</v>
      </c>
      <c r="G45" s="29">
        <v>3.1048999999999998</v>
      </c>
      <c r="H45" s="29">
        <v>0.34559318499999997</v>
      </c>
    </row>
    <row r="46" spans="1:8" ht="15">
      <c r="A46" s="2">
        <v>2</v>
      </c>
      <c r="B46" s="2">
        <v>101</v>
      </c>
      <c r="C46" s="2" t="s">
        <v>123</v>
      </c>
      <c r="D46" s="2" t="s">
        <v>88</v>
      </c>
      <c r="E46" s="28">
        <v>0.57999999999999996</v>
      </c>
      <c r="F46" s="28">
        <v>6.3815399999999994E-2</v>
      </c>
      <c r="G46" s="29">
        <v>2.8652000000000002</v>
      </c>
      <c r="H46" s="29">
        <v>0.31524807599999999</v>
      </c>
    </row>
    <row r="47" spans="1:8" ht="15">
      <c r="A47" s="2">
        <v>2</v>
      </c>
      <c r="B47" s="2">
        <v>101</v>
      </c>
      <c r="C47" s="2" t="s">
        <v>55</v>
      </c>
      <c r="D47" s="2" t="s">
        <v>88</v>
      </c>
      <c r="E47" s="28">
        <v>0.5</v>
      </c>
      <c r="F47" s="28">
        <v>5.4912200000000001E-2</v>
      </c>
      <c r="G47" s="29">
        <v>2.4649999999999999</v>
      </c>
      <c r="H47" s="29">
        <v>0.27071714599999996</v>
      </c>
    </row>
    <row r="48" spans="1:8" ht="15">
      <c r="A48" s="2">
        <v>2</v>
      </c>
      <c r="B48" s="2">
        <v>101</v>
      </c>
      <c r="C48" s="2" t="s">
        <v>56</v>
      </c>
      <c r="D48" s="2" t="s">
        <v>88</v>
      </c>
      <c r="E48" s="28">
        <v>0.59</v>
      </c>
      <c r="F48" s="28">
        <v>6.0499999999999998E-2</v>
      </c>
      <c r="G48" s="29">
        <v>3.0680000000000001</v>
      </c>
      <c r="H48" s="29">
        <v>0.31459999999999999</v>
      </c>
    </row>
    <row r="49" spans="1:8" ht="15">
      <c r="A49" s="2">
        <v>2</v>
      </c>
      <c r="B49" s="2">
        <v>101</v>
      </c>
      <c r="C49" s="2" t="s">
        <v>130</v>
      </c>
      <c r="D49" s="2" t="s">
        <v>88</v>
      </c>
      <c r="E49" s="28">
        <v>0.46</v>
      </c>
      <c r="F49" s="28">
        <v>4.8350000000000004E-2</v>
      </c>
      <c r="G49" s="29">
        <v>2.2586000000000004</v>
      </c>
      <c r="H49" s="29">
        <v>0.23739850000000004</v>
      </c>
    </row>
    <row r="50" spans="1:8" ht="15">
      <c r="A50" s="2">
        <v>2</v>
      </c>
      <c r="B50" s="2">
        <v>101</v>
      </c>
      <c r="C50" s="2" t="s">
        <v>56</v>
      </c>
      <c r="D50" s="2" t="s">
        <v>88</v>
      </c>
      <c r="E50" s="28">
        <v>0.47</v>
      </c>
      <c r="F50" s="28">
        <v>5.7749999999999996E-2</v>
      </c>
      <c r="G50" s="29">
        <v>2.2042999999999999</v>
      </c>
      <c r="H50" s="29">
        <v>0.27084750000000002</v>
      </c>
    </row>
    <row r="51" spans="1:8" ht="15">
      <c r="A51" s="2">
        <v>2</v>
      </c>
      <c r="B51" s="2">
        <v>101</v>
      </c>
      <c r="C51" s="2" t="s">
        <v>57</v>
      </c>
      <c r="D51" s="2" t="s">
        <v>88</v>
      </c>
      <c r="E51" s="28">
        <v>0.47</v>
      </c>
      <c r="F51" s="28">
        <v>4.895E-2</v>
      </c>
      <c r="G51" s="29">
        <v>2.5991</v>
      </c>
      <c r="H51" s="29">
        <v>0.27069350000000003</v>
      </c>
    </row>
    <row r="52" spans="1:8" ht="15">
      <c r="A52" s="2">
        <v>2</v>
      </c>
      <c r="B52" s="2">
        <v>101</v>
      </c>
      <c r="C52" s="2" t="s">
        <v>103</v>
      </c>
      <c r="D52" s="2" t="s">
        <v>88</v>
      </c>
      <c r="E52" s="28">
        <v>0.55000000000000004</v>
      </c>
      <c r="F52" s="28">
        <v>5.3949999999999998E-2</v>
      </c>
      <c r="G52" s="29">
        <v>2.8600000000000003</v>
      </c>
      <c r="H52" s="29">
        <v>0.28054000000000001</v>
      </c>
    </row>
    <row r="53" spans="1:8" ht="15">
      <c r="A53" s="2">
        <v>2</v>
      </c>
      <c r="B53" s="2">
        <v>101</v>
      </c>
      <c r="C53" s="2" t="s">
        <v>103</v>
      </c>
      <c r="D53" s="2" t="s">
        <v>88</v>
      </c>
      <c r="E53" s="28">
        <v>0.6</v>
      </c>
      <c r="F53" s="28">
        <v>5.5210049999999997E-2</v>
      </c>
      <c r="G53" s="29">
        <v>3.5760000000000001</v>
      </c>
      <c r="H53" s="29">
        <v>0.32905189799999995</v>
      </c>
    </row>
    <row r="54" spans="1:8" ht="15">
      <c r="A54" s="2">
        <v>2</v>
      </c>
      <c r="B54" s="2">
        <v>101</v>
      </c>
      <c r="C54" s="2" t="s">
        <v>88</v>
      </c>
      <c r="D54" s="2" t="s">
        <v>88</v>
      </c>
      <c r="E54" s="28">
        <v>0.4</v>
      </c>
      <c r="F54" s="28">
        <v>4.1944000000000002E-2</v>
      </c>
      <c r="G54" s="29">
        <v>4.8440000000000003</v>
      </c>
      <c r="H54" s="29">
        <v>0.50794183999999998</v>
      </c>
    </row>
    <row r="55" spans="1:8" ht="15">
      <c r="A55" s="2">
        <v>2</v>
      </c>
      <c r="B55" s="2">
        <v>101</v>
      </c>
      <c r="C55" s="2" t="s">
        <v>117</v>
      </c>
      <c r="D55" s="2" t="s">
        <v>117</v>
      </c>
      <c r="E55" s="28">
        <v>0.56000000000000005</v>
      </c>
      <c r="F55" s="28">
        <v>4.5600000000000002E-2</v>
      </c>
      <c r="G55" s="29">
        <v>6.1320000000000006</v>
      </c>
      <c r="H55" s="29">
        <v>0.49931999999999999</v>
      </c>
    </row>
    <row r="56" spans="1:8" ht="15">
      <c r="A56" s="2">
        <v>2</v>
      </c>
      <c r="B56" s="2">
        <v>101</v>
      </c>
      <c r="C56" s="2" t="s">
        <v>58</v>
      </c>
      <c r="D56" s="2" t="s">
        <v>88</v>
      </c>
      <c r="E56" s="28">
        <v>0.52</v>
      </c>
      <c r="F56" s="28">
        <v>4.6100000000000002E-2</v>
      </c>
      <c r="G56" s="29">
        <v>5.4548000000000005</v>
      </c>
      <c r="H56" s="29">
        <v>0.48358900000000005</v>
      </c>
    </row>
    <row r="57" spans="1:8" ht="15">
      <c r="A57" s="2">
        <v>2</v>
      </c>
      <c r="B57" s="2">
        <v>101</v>
      </c>
      <c r="C57" s="13" t="s">
        <v>131</v>
      </c>
      <c r="D57" s="2" t="s">
        <v>117</v>
      </c>
      <c r="E57" s="28">
        <v>0.41</v>
      </c>
      <c r="F57" s="28">
        <v>6.8649999999999989E-2</v>
      </c>
      <c r="G57" s="29">
        <v>4.1081999999999992</v>
      </c>
      <c r="H57" s="29">
        <v>0.68787299999999985</v>
      </c>
    </row>
    <row r="58" spans="1:8" ht="15">
      <c r="A58" s="2">
        <v>2</v>
      </c>
      <c r="B58" s="2">
        <v>101</v>
      </c>
      <c r="C58" s="13" t="s">
        <v>131</v>
      </c>
      <c r="D58" s="2" t="s">
        <v>117</v>
      </c>
      <c r="E58" s="28">
        <v>0.45</v>
      </c>
      <c r="F58" s="28">
        <v>7.8649999999999998E-2</v>
      </c>
      <c r="G58" s="29">
        <v>4.3470000000000004</v>
      </c>
      <c r="H58" s="29">
        <v>0.75975899999999996</v>
      </c>
    </row>
    <row r="59" spans="1:8" ht="15">
      <c r="A59" s="2">
        <v>2</v>
      </c>
      <c r="B59" s="2">
        <v>101</v>
      </c>
      <c r="C59" s="13" t="s">
        <v>131</v>
      </c>
      <c r="D59" s="2" t="s">
        <v>117</v>
      </c>
      <c r="E59" s="28">
        <v>0.54</v>
      </c>
      <c r="F59" s="28">
        <v>8.1300000000000011E-2</v>
      </c>
      <c r="G59" s="29">
        <v>4.5629999999999997</v>
      </c>
      <c r="H59" s="29">
        <v>0.68698500000000007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E1" zoomScale="75" workbookViewId="0">
      <selection activeCell="M54" sqref="M54"/>
    </sheetView>
  </sheetViews>
  <sheetFormatPr baseColWidth="10" defaultRowHeight="13" x14ac:dyDescent="0"/>
  <cols>
    <col min="1" max="1" width="4.140625" bestFit="1" customWidth="1"/>
    <col min="2" max="2" width="5.140625" bestFit="1" customWidth="1"/>
    <col min="3" max="3" width="5.42578125" bestFit="1" customWidth="1"/>
    <col min="4" max="4" width="7.42578125" customWidth="1"/>
    <col min="6" max="6" width="12.5703125" customWidth="1"/>
    <col min="7" max="7" width="12" bestFit="1" customWidth="1"/>
    <col min="8" max="8" width="3.140625" customWidth="1"/>
    <col min="9" max="9" width="11" bestFit="1" customWidth="1"/>
    <col min="10" max="10" width="4.85546875" customWidth="1"/>
    <col min="11" max="11" width="2.7109375" customWidth="1"/>
    <col min="12" max="13" width="12" bestFit="1" customWidth="1"/>
    <col min="14" max="14" width="2" customWidth="1"/>
    <col min="15" max="15" width="4.140625" bestFit="1" customWidth="1"/>
    <col min="16" max="16" width="7.85546875" customWidth="1"/>
    <col min="17" max="17" width="6.140625" customWidth="1"/>
    <col min="18" max="18" width="6" customWidth="1"/>
    <col min="19" max="19" width="6.7109375" customWidth="1"/>
  </cols>
  <sheetData>
    <row r="1" spans="1:19" ht="15">
      <c r="A1" s="1" t="s">
        <v>16</v>
      </c>
      <c r="B1" s="1" t="s">
        <v>17</v>
      </c>
      <c r="C1" s="30" t="s">
        <v>18</v>
      </c>
      <c r="D1" s="30" t="s">
        <v>26</v>
      </c>
    </row>
    <row r="2" spans="1:19" ht="15">
      <c r="A2" s="31">
        <v>2</v>
      </c>
      <c r="B2" s="31">
        <v>29</v>
      </c>
      <c r="C2" s="32" t="s">
        <v>19</v>
      </c>
      <c r="D2" s="31">
        <v>13.3955</v>
      </c>
      <c r="F2" s="6" t="s">
        <v>27</v>
      </c>
      <c r="G2" s="4"/>
      <c r="I2" s="6" t="s">
        <v>28</v>
      </c>
      <c r="J2" s="4"/>
      <c r="L2" s="6" t="s">
        <v>29</v>
      </c>
      <c r="M2" s="4"/>
    </row>
    <row r="3" spans="1:19" ht="15">
      <c r="A3" s="31">
        <v>2</v>
      </c>
      <c r="B3" s="31">
        <v>29</v>
      </c>
      <c r="C3" s="32" t="s">
        <v>48</v>
      </c>
      <c r="D3" s="31">
        <v>12.213100000000001</v>
      </c>
      <c r="F3" s="5" t="s">
        <v>142</v>
      </c>
      <c r="G3" s="4" t="s">
        <v>137</v>
      </c>
      <c r="I3" s="5" t="s">
        <v>142</v>
      </c>
      <c r="J3" s="4" t="s">
        <v>137</v>
      </c>
      <c r="L3" s="5" t="s">
        <v>142</v>
      </c>
      <c r="M3" s="4" t="s">
        <v>137</v>
      </c>
      <c r="O3" t="s">
        <v>30</v>
      </c>
      <c r="P3" t="s">
        <v>2</v>
      </c>
      <c r="Q3" t="s">
        <v>31</v>
      </c>
      <c r="R3" t="s">
        <v>4</v>
      </c>
      <c r="S3" t="s">
        <v>5</v>
      </c>
    </row>
    <row r="4" spans="1:19" ht="15">
      <c r="A4" s="31">
        <v>2</v>
      </c>
      <c r="B4" s="31">
        <v>29</v>
      </c>
      <c r="C4" s="32" t="s">
        <v>48</v>
      </c>
      <c r="D4" s="31">
        <v>8.8956999999999997</v>
      </c>
      <c r="F4" s="6">
        <v>29</v>
      </c>
      <c r="G4" s="7">
        <v>13.399853333333333</v>
      </c>
      <c r="I4" s="6">
        <v>29</v>
      </c>
      <c r="J4" s="7">
        <v>15</v>
      </c>
      <c r="L4" s="6">
        <v>29</v>
      </c>
      <c r="M4" s="7">
        <v>4.0760653078790661</v>
      </c>
      <c r="O4">
        <v>29</v>
      </c>
      <c r="P4">
        <f>G4</f>
        <v>13.399853333333333</v>
      </c>
      <c r="Q4">
        <f>J4</f>
        <v>15</v>
      </c>
      <c r="R4">
        <f>M4</f>
        <v>4.0760653078790661</v>
      </c>
      <c r="S4">
        <f>R4/SQRT(Q4)</f>
        <v>1.0524355370312952</v>
      </c>
    </row>
    <row r="5" spans="1:19" ht="15">
      <c r="A5" s="31">
        <v>2</v>
      </c>
      <c r="B5" s="31">
        <v>29</v>
      </c>
      <c r="C5" s="32" t="s">
        <v>56</v>
      </c>
      <c r="D5" s="31">
        <v>10.2403</v>
      </c>
      <c r="F5" s="8">
        <v>101</v>
      </c>
      <c r="G5" s="9">
        <v>3.0289618029073195</v>
      </c>
      <c r="I5" s="8">
        <v>101</v>
      </c>
      <c r="J5" s="9">
        <v>15</v>
      </c>
      <c r="L5" s="8">
        <v>101</v>
      </c>
      <c r="M5" s="9">
        <v>0.65147157597957883</v>
      </c>
      <c r="O5">
        <v>101</v>
      </c>
      <c r="P5">
        <f>G5</f>
        <v>3.0289618029073195</v>
      </c>
      <c r="Q5">
        <f>J5</f>
        <v>15</v>
      </c>
      <c r="R5">
        <f>M5</f>
        <v>0.65147157597957883</v>
      </c>
      <c r="S5">
        <f>R5/SQRT(Q5)</f>
        <v>0.16820923761976056</v>
      </c>
    </row>
    <row r="6" spans="1:19" ht="15">
      <c r="A6" s="31">
        <v>2</v>
      </c>
      <c r="B6" s="31">
        <v>29</v>
      </c>
      <c r="C6" s="32" t="s">
        <v>56</v>
      </c>
      <c r="D6" s="31">
        <v>8.3440999999999992</v>
      </c>
      <c r="F6" s="10" t="s">
        <v>141</v>
      </c>
      <c r="G6" s="11">
        <v>8.2144075681203255</v>
      </c>
      <c r="I6" s="10" t="s">
        <v>141</v>
      </c>
      <c r="J6" s="11">
        <v>30</v>
      </c>
      <c r="L6" s="10" t="s">
        <v>141</v>
      </c>
      <c r="M6" s="11">
        <v>6.0034690087643598</v>
      </c>
    </row>
    <row r="7" spans="1:19" ht="15">
      <c r="A7" s="31">
        <v>2</v>
      </c>
      <c r="B7" s="31">
        <v>29</v>
      </c>
      <c r="C7" s="32" t="s">
        <v>56</v>
      </c>
      <c r="D7" s="31">
        <v>8.7988</v>
      </c>
    </row>
    <row r="8" spans="1:19" ht="15">
      <c r="A8" s="31">
        <v>2</v>
      </c>
      <c r="B8" s="31">
        <v>29</v>
      </c>
      <c r="C8" s="31" t="s">
        <v>52</v>
      </c>
      <c r="D8" s="31">
        <v>11.846</v>
      </c>
    </row>
    <row r="9" spans="1:19" ht="15">
      <c r="A9" s="31">
        <v>2</v>
      </c>
      <c r="B9" s="31">
        <v>29</v>
      </c>
      <c r="C9" s="31" t="s">
        <v>52</v>
      </c>
      <c r="D9" s="31">
        <v>11.735799999999999</v>
      </c>
    </row>
    <row r="10" spans="1:19" ht="15">
      <c r="A10" s="31">
        <v>2</v>
      </c>
      <c r="B10" s="31">
        <v>29</v>
      </c>
      <c r="C10" s="31" t="s">
        <v>52</v>
      </c>
      <c r="D10" s="31">
        <v>13.738499999999998</v>
      </c>
    </row>
    <row r="11" spans="1:19" ht="15">
      <c r="A11" s="31">
        <v>2</v>
      </c>
      <c r="B11" s="31">
        <v>29</v>
      </c>
      <c r="C11" s="31" t="s">
        <v>50</v>
      </c>
      <c r="D11" s="31">
        <v>14.402699999999999</v>
      </c>
    </row>
    <row r="12" spans="1:19" ht="15">
      <c r="A12" s="31">
        <v>2</v>
      </c>
      <c r="B12" s="31">
        <v>29</v>
      </c>
      <c r="C12" s="31" t="s">
        <v>50</v>
      </c>
      <c r="D12" s="31">
        <v>16.049700000000001</v>
      </c>
    </row>
    <row r="13" spans="1:19" ht="15">
      <c r="A13" s="31">
        <v>2</v>
      </c>
      <c r="B13" s="31">
        <v>29</v>
      </c>
      <c r="C13" s="31" t="s">
        <v>50</v>
      </c>
      <c r="D13" s="31">
        <v>23.357099999999999</v>
      </c>
    </row>
    <row r="14" spans="1:19" ht="15">
      <c r="A14" s="31">
        <v>2</v>
      </c>
      <c r="B14" s="31">
        <v>29</v>
      </c>
      <c r="C14" s="32" t="s">
        <v>132</v>
      </c>
      <c r="D14" s="31">
        <v>14.796900000000001</v>
      </c>
    </row>
    <row r="15" spans="1:19" ht="15">
      <c r="A15" s="31">
        <v>2</v>
      </c>
      <c r="B15" s="31">
        <v>29</v>
      </c>
      <c r="C15" s="32" t="s">
        <v>20</v>
      </c>
      <c r="D15" s="31">
        <v>19.705500000000001</v>
      </c>
    </row>
    <row r="16" spans="1:19" ht="15">
      <c r="A16" s="31">
        <v>2</v>
      </c>
      <c r="B16" s="31">
        <v>29</v>
      </c>
      <c r="C16" s="32" t="s">
        <v>132</v>
      </c>
      <c r="D16" s="31">
        <v>13.478100000000001</v>
      </c>
    </row>
    <row r="17" spans="1:4" ht="15">
      <c r="A17" s="31">
        <v>2</v>
      </c>
      <c r="B17" s="31">
        <v>101</v>
      </c>
      <c r="C17" s="32" t="s">
        <v>21</v>
      </c>
      <c r="D17" s="31">
        <v>2.879891987473103</v>
      </c>
    </row>
    <row r="18" spans="1:4" ht="15">
      <c r="A18" s="31">
        <v>2</v>
      </c>
      <c r="B18" s="31">
        <v>101</v>
      </c>
      <c r="C18" s="32" t="s">
        <v>48</v>
      </c>
      <c r="D18" s="31">
        <v>2.4514533277232156</v>
      </c>
    </row>
    <row r="19" spans="1:4" ht="15">
      <c r="A19" s="31">
        <v>2</v>
      </c>
      <c r="B19" s="31">
        <v>101</v>
      </c>
      <c r="C19" s="32" t="s">
        <v>22</v>
      </c>
      <c r="D19" s="31">
        <v>2.3434103410809772</v>
      </c>
    </row>
    <row r="20" spans="1:4" ht="15">
      <c r="A20" s="31">
        <v>2</v>
      </c>
      <c r="B20" s="31">
        <v>101</v>
      </c>
      <c r="C20" s="32" t="s">
        <v>23</v>
      </c>
      <c r="D20" s="31">
        <v>2.9455502673682865</v>
      </c>
    </row>
    <row r="21" spans="1:4" ht="15">
      <c r="A21" s="31">
        <v>2</v>
      </c>
      <c r="B21" s="31">
        <v>101</v>
      </c>
      <c r="C21" s="32" t="s">
        <v>23</v>
      </c>
      <c r="D21" s="31">
        <v>3.8102934659877716</v>
      </c>
    </row>
    <row r="22" spans="1:4" ht="15">
      <c r="A22" s="31">
        <v>2</v>
      </c>
      <c r="B22" s="31">
        <v>101</v>
      </c>
      <c r="C22" s="32" t="s">
        <v>56</v>
      </c>
      <c r="D22" s="31">
        <v>2.8324788981444002</v>
      </c>
    </row>
    <row r="23" spans="1:4" ht="15">
      <c r="A23" s="31">
        <v>2</v>
      </c>
      <c r="B23" s="31">
        <v>101</v>
      </c>
      <c r="C23" s="31" t="s">
        <v>52</v>
      </c>
      <c r="D23" s="31">
        <v>2.4734095794541853</v>
      </c>
    </row>
    <row r="24" spans="1:4" ht="15">
      <c r="A24" s="31">
        <v>2</v>
      </c>
      <c r="B24" s="31">
        <v>101</v>
      </c>
      <c r="C24" s="31" t="s">
        <v>24</v>
      </c>
      <c r="D24" s="31">
        <v>3.1409662327701908</v>
      </c>
    </row>
    <row r="25" spans="1:4" ht="15">
      <c r="A25" s="31">
        <v>2</v>
      </c>
      <c r="B25" s="31">
        <v>101</v>
      </c>
      <c r="C25" s="31" t="s">
        <v>52</v>
      </c>
      <c r="D25" s="31">
        <v>2.9675055231257588</v>
      </c>
    </row>
    <row r="26" spans="1:4" ht="15">
      <c r="A26" s="31">
        <v>2</v>
      </c>
      <c r="B26" s="31">
        <v>101</v>
      </c>
      <c r="C26" s="31" t="s">
        <v>50</v>
      </c>
      <c r="D26" s="31">
        <v>1.8559391284432987</v>
      </c>
    </row>
    <row r="27" spans="1:4" ht="15">
      <c r="A27" s="31">
        <v>2</v>
      </c>
      <c r="B27" s="31">
        <v>101</v>
      </c>
      <c r="C27" s="31" t="s">
        <v>50</v>
      </c>
      <c r="D27" s="31">
        <v>3.8343464709516608</v>
      </c>
    </row>
    <row r="28" spans="1:4" ht="15">
      <c r="A28" s="31">
        <v>2</v>
      </c>
      <c r="B28" s="31">
        <v>101</v>
      </c>
      <c r="C28" s="31" t="s">
        <v>50</v>
      </c>
      <c r="D28" s="31">
        <v>2.5476453801742687</v>
      </c>
    </row>
    <row r="29" spans="1:4" ht="15">
      <c r="A29" s="31">
        <v>2</v>
      </c>
      <c r="B29" s="31">
        <v>101</v>
      </c>
      <c r="C29" s="32" t="s">
        <v>132</v>
      </c>
      <c r="D29" s="31">
        <v>4.1030398815483924</v>
      </c>
    </row>
    <row r="30" spans="1:4" ht="15">
      <c r="A30" s="31">
        <v>2</v>
      </c>
      <c r="B30" s="31">
        <v>101</v>
      </c>
      <c r="C30" s="32" t="s">
        <v>25</v>
      </c>
      <c r="D30" s="31">
        <v>3.5336277349325718</v>
      </c>
    </row>
    <row r="31" spans="1:4" ht="15">
      <c r="A31" s="31">
        <v>2</v>
      </c>
      <c r="B31" s="31">
        <v>101</v>
      </c>
      <c r="C31" s="32" t="s">
        <v>20</v>
      </c>
      <c r="D31" s="31">
        <v>3.7148688244317087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zoomScale="75" workbookViewId="0">
      <selection activeCell="P25" sqref="P25"/>
    </sheetView>
  </sheetViews>
  <sheetFormatPr baseColWidth="10" defaultRowHeight="13" x14ac:dyDescent="0"/>
  <cols>
    <col min="1" max="1" width="4.140625" bestFit="1" customWidth="1"/>
    <col min="2" max="2" width="5.140625" bestFit="1" customWidth="1"/>
    <col min="3" max="4" width="5.42578125" bestFit="1" customWidth="1"/>
    <col min="6" max="6" width="13.7109375" customWidth="1"/>
    <col min="7" max="7" width="12" customWidth="1"/>
    <col min="8" max="8" width="2" customWidth="1"/>
    <col min="9" max="9" width="12.140625" bestFit="1" customWidth="1"/>
    <col min="10" max="10" width="4.85546875" customWidth="1"/>
    <col min="11" max="11" width="1.5703125" customWidth="1"/>
    <col min="12" max="12" width="13.140625" bestFit="1" customWidth="1"/>
    <col min="13" max="13" width="12" bestFit="1" customWidth="1"/>
    <col min="14" max="14" width="3.140625" customWidth="1"/>
    <col min="15" max="15" width="3.5703125" bestFit="1" customWidth="1"/>
  </cols>
  <sheetData>
    <row r="1" spans="1:19" ht="15">
      <c r="A1" s="1" t="s">
        <v>32</v>
      </c>
      <c r="B1" s="1" t="s">
        <v>105</v>
      </c>
      <c r="C1" s="1" t="s">
        <v>106</v>
      </c>
      <c r="D1" s="2" t="s">
        <v>33</v>
      </c>
    </row>
    <row r="2" spans="1:19" ht="15">
      <c r="A2" s="2">
        <v>2</v>
      </c>
      <c r="B2" s="2">
        <v>45</v>
      </c>
      <c r="C2" s="33" t="s">
        <v>34</v>
      </c>
      <c r="D2" s="33">
        <v>0</v>
      </c>
      <c r="F2" s="6" t="s">
        <v>36</v>
      </c>
      <c r="G2" s="4"/>
      <c r="I2" s="6" t="s">
        <v>37</v>
      </c>
      <c r="J2" s="4"/>
      <c r="L2" s="6" t="s">
        <v>38</v>
      </c>
      <c r="M2" s="4"/>
    </row>
    <row r="3" spans="1:19" ht="15">
      <c r="A3" s="2">
        <v>2</v>
      </c>
      <c r="B3" s="2">
        <v>45</v>
      </c>
      <c r="C3" s="33" t="s">
        <v>34</v>
      </c>
      <c r="D3" s="33">
        <v>10</v>
      </c>
      <c r="F3" s="5" t="s">
        <v>136</v>
      </c>
      <c r="G3" s="4" t="s">
        <v>137</v>
      </c>
      <c r="I3" s="5" t="s">
        <v>136</v>
      </c>
      <c r="J3" s="4" t="s">
        <v>137</v>
      </c>
      <c r="L3" s="5" t="s">
        <v>136</v>
      </c>
      <c r="M3" s="4" t="s">
        <v>137</v>
      </c>
      <c r="P3" t="s">
        <v>41</v>
      </c>
      <c r="Q3" t="s">
        <v>31</v>
      </c>
      <c r="R3" t="s">
        <v>42</v>
      </c>
      <c r="S3" t="s">
        <v>5</v>
      </c>
    </row>
    <row r="4" spans="1:19" ht="15">
      <c r="A4" s="2">
        <v>2</v>
      </c>
      <c r="B4" s="2">
        <v>45</v>
      </c>
      <c r="C4" s="33" t="s">
        <v>34</v>
      </c>
      <c r="D4" s="33">
        <v>10</v>
      </c>
      <c r="F4" s="6" t="s">
        <v>138</v>
      </c>
      <c r="G4" s="7">
        <v>13.333333333333334</v>
      </c>
      <c r="I4" s="6" t="s">
        <v>138</v>
      </c>
      <c r="J4" s="7">
        <v>6</v>
      </c>
      <c r="L4" s="6" t="s">
        <v>138</v>
      </c>
      <c r="M4" s="7">
        <v>18.618986725025255</v>
      </c>
      <c r="O4" t="s">
        <v>22</v>
      </c>
      <c r="P4">
        <f>G4</f>
        <v>13.333333333333334</v>
      </c>
      <c r="Q4">
        <f>J4</f>
        <v>6</v>
      </c>
      <c r="R4">
        <f>M4</f>
        <v>18.618986725025255</v>
      </c>
      <c r="S4">
        <f>R4/SQRT(Q4)</f>
        <v>7.6011695006609203</v>
      </c>
    </row>
    <row r="5" spans="1:19" ht="15">
      <c r="A5" s="2">
        <v>2</v>
      </c>
      <c r="B5" s="2">
        <v>45</v>
      </c>
      <c r="C5" s="33" t="s">
        <v>34</v>
      </c>
      <c r="D5" s="33">
        <v>10</v>
      </c>
      <c r="F5" s="8" t="s">
        <v>139</v>
      </c>
      <c r="G5" s="9">
        <v>63.333333333333336</v>
      </c>
      <c r="I5" s="8" t="s">
        <v>139</v>
      </c>
      <c r="J5" s="9">
        <v>6</v>
      </c>
      <c r="L5" s="8" t="s">
        <v>139</v>
      </c>
      <c r="M5" s="9">
        <v>27.325202042558924</v>
      </c>
      <c r="O5" t="s">
        <v>39</v>
      </c>
      <c r="P5">
        <f t="shared" ref="P5:P8" si="0">G5</f>
        <v>63.333333333333336</v>
      </c>
      <c r="Q5">
        <f t="shared" ref="Q5:Q8" si="1">J5</f>
        <v>6</v>
      </c>
      <c r="R5">
        <f t="shared" ref="R5:R8" si="2">M5</f>
        <v>27.325202042558924</v>
      </c>
      <c r="S5">
        <f t="shared" ref="S5:S8" si="3">R5/SQRT(Q5)</f>
        <v>11.15546702045434</v>
      </c>
    </row>
    <row r="6" spans="1:19" ht="15">
      <c r="A6" s="2">
        <v>2</v>
      </c>
      <c r="B6" s="2">
        <v>45</v>
      </c>
      <c r="C6" s="33" t="s">
        <v>34</v>
      </c>
      <c r="D6" s="33">
        <v>0</v>
      </c>
      <c r="F6" s="8" t="s">
        <v>108</v>
      </c>
      <c r="G6" s="9">
        <v>13.333333333333334</v>
      </c>
      <c r="I6" s="8" t="s">
        <v>108</v>
      </c>
      <c r="J6" s="9">
        <v>6</v>
      </c>
      <c r="L6" s="8" t="s">
        <v>108</v>
      </c>
      <c r="M6" s="9">
        <v>12.110601416389967</v>
      </c>
      <c r="O6" t="s">
        <v>52</v>
      </c>
      <c r="P6">
        <f t="shared" si="0"/>
        <v>13.333333333333334</v>
      </c>
      <c r="Q6">
        <f t="shared" si="1"/>
        <v>6</v>
      </c>
      <c r="R6">
        <f t="shared" si="2"/>
        <v>12.110601416389967</v>
      </c>
      <c r="S6">
        <f t="shared" si="3"/>
        <v>4.9441323247304423</v>
      </c>
    </row>
    <row r="7" spans="1:19" ht="15">
      <c r="A7" s="2">
        <v>2</v>
      </c>
      <c r="B7" s="2">
        <v>45</v>
      </c>
      <c r="C7" s="33" t="s">
        <v>34</v>
      </c>
      <c r="D7" s="33">
        <v>50</v>
      </c>
      <c r="F7" s="8" t="s">
        <v>109</v>
      </c>
      <c r="G7" s="9">
        <v>23.333333333333332</v>
      </c>
      <c r="I7" s="8" t="s">
        <v>109</v>
      </c>
      <c r="J7" s="9">
        <v>6</v>
      </c>
      <c r="L7" s="8" t="s">
        <v>109</v>
      </c>
      <c r="M7" s="9">
        <v>15.055453054181621</v>
      </c>
      <c r="O7" t="s">
        <v>50</v>
      </c>
      <c r="P7">
        <f t="shared" si="0"/>
        <v>23.333333333333332</v>
      </c>
      <c r="Q7">
        <f t="shared" si="1"/>
        <v>6</v>
      </c>
      <c r="R7">
        <f t="shared" si="2"/>
        <v>15.055453054181621</v>
      </c>
      <c r="S7">
        <f t="shared" si="3"/>
        <v>6.1463629715285926</v>
      </c>
    </row>
    <row r="8" spans="1:19" ht="15">
      <c r="A8" s="2">
        <v>2</v>
      </c>
      <c r="B8" s="2">
        <v>45</v>
      </c>
      <c r="C8" s="33" t="s">
        <v>56</v>
      </c>
      <c r="D8" s="33">
        <v>100</v>
      </c>
      <c r="F8" s="8" t="s">
        <v>140</v>
      </c>
      <c r="G8" s="9">
        <v>90</v>
      </c>
      <c r="I8" s="8" t="s">
        <v>140</v>
      </c>
      <c r="J8" s="9">
        <v>5</v>
      </c>
      <c r="L8" s="8" t="s">
        <v>140</v>
      </c>
      <c r="M8" s="9">
        <v>12.24744871391589</v>
      </c>
      <c r="O8" t="s">
        <v>40</v>
      </c>
      <c r="P8">
        <f t="shared" si="0"/>
        <v>90</v>
      </c>
      <c r="Q8">
        <f t="shared" si="1"/>
        <v>5</v>
      </c>
      <c r="R8">
        <f t="shared" si="2"/>
        <v>12.24744871391589</v>
      </c>
      <c r="S8">
        <f t="shared" si="3"/>
        <v>5.4772255750516612</v>
      </c>
    </row>
    <row r="9" spans="1:19" ht="15">
      <c r="A9" s="2">
        <v>2</v>
      </c>
      <c r="B9" s="2">
        <v>45</v>
      </c>
      <c r="C9" s="33" t="s">
        <v>56</v>
      </c>
      <c r="D9" s="33">
        <v>40</v>
      </c>
      <c r="F9" s="10" t="s">
        <v>141</v>
      </c>
      <c r="G9" s="11">
        <v>38.96551724137931</v>
      </c>
      <c r="I9" s="10" t="s">
        <v>141</v>
      </c>
      <c r="J9" s="11">
        <v>29</v>
      </c>
      <c r="L9" s="10" t="s">
        <v>141</v>
      </c>
      <c r="M9" s="11">
        <v>34.779389174194094</v>
      </c>
    </row>
    <row r="10" spans="1:19" ht="15">
      <c r="A10" s="2">
        <v>2</v>
      </c>
      <c r="B10" s="2">
        <v>45</v>
      </c>
      <c r="C10" s="33" t="s">
        <v>56</v>
      </c>
      <c r="D10" s="33">
        <v>90</v>
      </c>
    </row>
    <row r="11" spans="1:19" ht="15">
      <c r="A11" s="2">
        <v>2</v>
      </c>
      <c r="B11" s="2">
        <v>45</v>
      </c>
      <c r="C11" s="33" t="s">
        <v>56</v>
      </c>
      <c r="D11" s="33">
        <v>40</v>
      </c>
    </row>
    <row r="12" spans="1:19" ht="15">
      <c r="A12" s="2">
        <v>2</v>
      </c>
      <c r="B12" s="2">
        <v>45</v>
      </c>
      <c r="C12" s="33" t="s">
        <v>56</v>
      </c>
      <c r="D12" s="33">
        <v>70</v>
      </c>
    </row>
    <row r="13" spans="1:19" ht="15">
      <c r="A13" s="2">
        <v>2</v>
      </c>
      <c r="B13" s="2">
        <v>45</v>
      </c>
      <c r="C13" s="33" t="s">
        <v>56</v>
      </c>
      <c r="D13" s="33">
        <v>40</v>
      </c>
    </row>
    <row r="14" spans="1:19" ht="15">
      <c r="A14" s="2">
        <v>2</v>
      </c>
      <c r="B14" s="2">
        <v>45</v>
      </c>
      <c r="C14" s="33" t="s">
        <v>52</v>
      </c>
      <c r="D14" s="33">
        <v>0</v>
      </c>
    </row>
    <row r="15" spans="1:19" ht="15">
      <c r="A15" s="2">
        <v>2</v>
      </c>
      <c r="B15" s="2">
        <v>45</v>
      </c>
      <c r="C15" s="33" t="s">
        <v>52</v>
      </c>
      <c r="D15" s="33">
        <v>20</v>
      </c>
    </row>
    <row r="16" spans="1:19" ht="15">
      <c r="A16" s="2">
        <v>2</v>
      </c>
      <c r="B16" s="2">
        <v>45</v>
      </c>
      <c r="C16" s="33" t="s">
        <v>52</v>
      </c>
      <c r="D16" s="33">
        <v>0</v>
      </c>
    </row>
    <row r="17" spans="1:4" ht="15">
      <c r="A17" s="2">
        <v>2</v>
      </c>
      <c r="B17" s="2">
        <v>45</v>
      </c>
      <c r="C17" s="33" t="s">
        <v>52</v>
      </c>
      <c r="D17" s="33">
        <v>20</v>
      </c>
    </row>
    <row r="18" spans="1:4" ht="15">
      <c r="A18" s="2">
        <v>2</v>
      </c>
      <c r="B18" s="2">
        <v>45</v>
      </c>
      <c r="C18" s="33" t="s">
        <v>52</v>
      </c>
      <c r="D18" s="33">
        <v>10</v>
      </c>
    </row>
    <row r="19" spans="1:4" ht="15">
      <c r="A19" s="2">
        <v>2</v>
      </c>
      <c r="B19" s="2">
        <v>45</v>
      </c>
      <c r="C19" s="33" t="s">
        <v>52</v>
      </c>
      <c r="D19" s="33">
        <v>30</v>
      </c>
    </row>
    <row r="20" spans="1:4" ht="15">
      <c r="A20" s="2">
        <v>2</v>
      </c>
      <c r="B20" s="2">
        <v>45</v>
      </c>
      <c r="C20" s="33" t="s">
        <v>35</v>
      </c>
      <c r="D20" s="33">
        <v>30</v>
      </c>
    </row>
    <row r="21" spans="1:4" ht="15">
      <c r="A21" s="2">
        <v>2</v>
      </c>
      <c r="B21" s="2">
        <v>45</v>
      </c>
      <c r="C21" s="33" t="s">
        <v>35</v>
      </c>
      <c r="D21" s="33">
        <v>10</v>
      </c>
    </row>
    <row r="22" spans="1:4" ht="15">
      <c r="A22" s="2">
        <v>2</v>
      </c>
      <c r="B22" s="2">
        <v>45</v>
      </c>
      <c r="C22" s="33" t="s">
        <v>35</v>
      </c>
      <c r="D22" s="33">
        <v>20</v>
      </c>
    </row>
    <row r="23" spans="1:4" ht="15">
      <c r="A23" s="2">
        <v>2</v>
      </c>
      <c r="B23" s="2">
        <v>45</v>
      </c>
      <c r="C23" s="33" t="s">
        <v>35</v>
      </c>
      <c r="D23" s="33">
        <v>50</v>
      </c>
    </row>
    <row r="24" spans="1:4" ht="15">
      <c r="A24" s="2">
        <v>2</v>
      </c>
      <c r="B24" s="2">
        <v>45</v>
      </c>
      <c r="C24" s="33" t="s">
        <v>35</v>
      </c>
      <c r="D24" s="33">
        <v>10</v>
      </c>
    </row>
    <row r="25" spans="1:4" ht="15">
      <c r="A25" s="2">
        <v>2</v>
      </c>
      <c r="B25" s="2">
        <v>45</v>
      </c>
      <c r="C25" s="33" t="s">
        <v>35</v>
      </c>
      <c r="D25" s="33">
        <v>20</v>
      </c>
    </row>
    <row r="26" spans="1:4" ht="15">
      <c r="A26" s="2">
        <v>2</v>
      </c>
      <c r="B26" s="2">
        <v>45</v>
      </c>
      <c r="C26" s="33" t="s">
        <v>132</v>
      </c>
      <c r="D26" s="33">
        <v>70</v>
      </c>
    </row>
    <row r="27" spans="1:4" ht="15">
      <c r="A27" s="2">
        <v>2</v>
      </c>
      <c r="B27" s="2">
        <v>45</v>
      </c>
      <c r="C27" s="33" t="s">
        <v>132</v>
      </c>
      <c r="D27" s="33">
        <v>90</v>
      </c>
    </row>
    <row r="28" spans="1:4" ht="15">
      <c r="A28" s="2">
        <v>2</v>
      </c>
      <c r="B28" s="2">
        <v>45</v>
      </c>
      <c r="C28" s="33" t="s">
        <v>132</v>
      </c>
      <c r="D28" s="33">
        <v>100</v>
      </c>
    </row>
    <row r="29" spans="1:4" ht="15">
      <c r="A29" s="2">
        <v>2</v>
      </c>
      <c r="B29" s="2">
        <v>45</v>
      </c>
      <c r="C29" s="33" t="s">
        <v>132</v>
      </c>
      <c r="D29" s="33">
        <v>100</v>
      </c>
    </row>
    <row r="30" spans="1:4" ht="15">
      <c r="A30" s="2">
        <v>2</v>
      </c>
      <c r="B30" s="2">
        <v>45</v>
      </c>
      <c r="C30" s="33" t="s">
        <v>132</v>
      </c>
      <c r="D30" s="33">
        <v>90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ME1_amf</vt:lpstr>
      <vt:lpstr>ME1_biom</vt:lpstr>
      <vt:lpstr>ME1_NP</vt:lpstr>
      <vt:lpstr>ME2_amf</vt:lpstr>
      <vt:lpstr>Sheet1</vt:lpstr>
      <vt:lpstr>ME2_biom</vt:lpstr>
      <vt:lpstr>ME2_NP</vt:lpstr>
      <vt:lpstr>ME2_soilN</vt:lpstr>
      <vt:lpstr>ME2_morph1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Marissa Lee User</dc:creator>
  <cp:lastModifiedBy>Marissa Lee User</cp:lastModifiedBy>
  <dcterms:created xsi:type="dcterms:W3CDTF">2012-11-15T20:24:14Z</dcterms:created>
  <dcterms:modified xsi:type="dcterms:W3CDTF">2013-07-16T13:37:24Z</dcterms:modified>
</cp:coreProperties>
</file>