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730" windowHeight="11760" tabRatio="500"/>
  </bookViews>
  <sheets>
    <sheet name="Sheet1" sheetId="1" r:id="rId1"/>
    <sheet name="Tack mass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" i="1"/>
  <c r="V257" i="1"/>
  <c r="O257" i="1"/>
  <c r="L257" i="1"/>
  <c r="W257" i="1"/>
  <c r="X257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O144" i="1"/>
  <c r="W144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" i="1"/>
  <c r="V3" i="1"/>
  <c r="O3" i="1"/>
  <c r="V4" i="1"/>
  <c r="O4" i="1"/>
  <c r="V5" i="1"/>
  <c r="O5" i="1"/>
  <c r="V6" i="1"/>
  <c r="O6" i="1"/>
  <c r="V7" i="1"/>
  <c r="O7" i="1"/>
  <c r="V8" i="1"/>
  <c r="O8" i="1"/>
  <c r="V9" i="1"/>
  <c r="O9" i="1"/>
  <c r="V10" i="1"/>
  <c r="O10" i="1"/>
  <c r="V11" i="1"/>
  <c r="O11" i="1"/>
  <c r="V12" i="1"/>
  <c r="O12" i="1"/>
  <c r="V13" i="1"/>
  <c r="O13" i="1"/>
  <c r="V14" i="1"/>
  <c r="O14" i="1"/>
  <c r="V15" i="1"/>
  <c r="O15" i="1"/>
  <c r="V16" i="1"/>
  <c r="O16" i="1"/>
  <c r="V17" i="1"/>
  <c r="O17" i="1"/>
  <c r="V18" i="1"/>
  <c r="O18" i="1"/>
  <c r="V19" i="1"/>
  <c r="O19" i="1"/>
  <c r="V20" i="1"/>
  <c r="O20" i="1"/>
  <c r="V21" i="1"/>
  <c r="O21" i="1"/>
  <c r="V22" i="1"/>
  <c r="O22" i="1"/>
  <c r="V23" i="1"/>
  <c r="O23" i="1"/>
  <c r="V24" i="1"/>
  <c r="O24" i="1"/>
  <c r="V25" i="1"/>
  <c r="O25" i="1"/>
  <c r="V26" i="1"/>
  <c r="O26" i="1"/>
  <c r="V27" i="1"/>
  <c r="O27" i="1"/>
  <c r="V28" i="1"/>
  <c r="O28" i="1"/>
  <c r="V29" i="1"/>
  <c r="O29" i="1"/>
  <c r="V30" i="1"/>
  <c r="O30" i="1"/>
  <c r="V31" i="1"/>
  <c r="O31" i="1"/>
  <c r="V32" i="1"/>
  <c r="O32" i="1"/>
  <c r="V33" i="1"/>
  <c r="O33" i="1"/>
  <c r="V34" i="1"/>
  <c r="O34" i="1"/>
  <c r="V35" i="1"/>
  <c r="O35" i="1"/>
  <c r="V36" i="1"/>
  <c r="O36" i="1"/>
  <c r="V37" i="1"/>
  <c r="O37" i="1"/>
  <c r="V38" i="1"/>
  <c r="O38" i="1"/>
  <c r="V39" i="1"/>
  <c r="O39" i="1"/>
  <c r="V40" i="1"/>
  <c r="O40" i="1"/>
  <c r="V41" i="1"/>
  <c r="O41" i="1"/>
  <c r="V42" i="1"/>
  <c r="O42" i="1"/>
  <c r="V43" i="1"/>
  <c r="O43" i="1"/>
  <c r="V44" i="1"/>
  <c r="O44" i="1"/>
  <c r="V45" i="1"/>
  <c r="O45" i="1"/>
  <c r="O46" i="1"/>
  <c r="V47" i="1"/>
  <c r="O47" i="1"/>
  <c r="V48" i="1"/>
  <c r="O48" i="1"/>
  <c r="V49" i="1"/>
  <c r="O49" i="1"/>
  <c r="V50" i="1"/>
  <c r="O50" i="1"/>
  <c r="V51" i="1"/>
  <c r="O51" i="1"/>
  <c r="V52" i="1"/>
  <c r="O52" i="1"/>
  <c r="V53" i="1"/>
  <c r="O53" i="1"/>
  <c r="V54" i="1"/>
  <c r="O54" i="1"/>
  <c r="V55" i="1"/>
  <c r="O55" i="1"/>
  <c r="V56" i="1"/>
  <c r="O56" i="1"/>
  <c r="V57" i="1"/>
  <c r="O57" i="1"/>
  <c r="V58" i="1"/>
  <c r="O58" i="1"/>
  <c r="V59" i="1"/>
  <c r="O59" i="1"/>
  <c r="V60" i="1"/>
  <c r="O60" i="1"/>
  <c r="V61" i="1"/>
  <c r="O61" i="1"/>
  <c r="V62" i="1"/>
  <c r="O62" i="1"/>
  <c r="V63" i="1"/>
  <c r="O63" i="1"/>
  <c r="V64" i="1"/>
  <c r="O64" i="1"/>
  <c r="V65" i="1"/>
  <c r="O65" i="1"/>
  <c r="V66" i="1"/>
  <c r="O66" i="1"/>
  <c r="V67" i="1"/>
  <c r="O67" i="1"/>
  <c r="V68" i="1"/>
  <c r="O68" i="1"/>
  <c r="V69" i="1"/>
  <c r="O69" i="1"/>
  <c r="V70" i="1"/>
  <c r="O70" i="1"/>
  <c r="V71" i="1"/>
  <c r="O71" i="1"/>
  <c r="V72" i="1"/>
  <c r="O72" i="1"/>
  <c r="V73" i="1"/>
  <c r="O73" i="1"/>
  <c r="V74" i="1"/>
  <c r="O74" i="1"/>
  <c r="V75" i="1"/>
  <c r="O75" i="1"/>
  <c r="V76" i="1"/>
  <c r="O76" i="1"/>
  <c r="V77" i="1"/>
  <c r="O77" i="1"/>
  <c r="V78" i="1"/>
  <c r="O78" i="1"/>
  <c r="O79" i="1"/>
  <c r="V80" i="1"/>
  <c r="O80" i="1"/>
  <c r="V81" i="1"/>
  <c r="O81" i="1"/>
  <c r="V82" i="1"/>
  <c r="O82" i="1"/>
  <c r="V83" i="1"/>
  <c r="O83" i="1"/>
  <c r="V84" i="1"/>
  <c r="O84" i="1"/>
  <c r="V85" i="1"/>
  <c r="O85" i="1"/>
  <c r="V86" i="1"/>
  <c r="O86" i="1"/>
  <c r="V87" i="1"/>
  <c r="O87" i="1"/>
  <c r="V88" i="1"/>
  <c r="O88" i="1"/>
  <c r="V89" i="1"/>
  <c r="O89" i="1"/>
  <c r="V90" i="1"/>
  <c r="O90" i="1"/>
  <c r="V91" i="1"/>
  <c r="O91" i="1"/>
  <c r="V92" i="1"/>
  <c r="O92" i="1"/>
  <c r="V93" i="1"/>
  <c r="O93" i="1"/>
  <c r="V94" i="1"/>
  <c r="O94" i="1"/>
  <c r="V95" i="1"/>
  <c r="O95" i="1"/>
  <c r="V96" i="1"/>
  <c r="O96" i="1"/>
  <c r="V97" i="1"/>
  <c r="O97" i="1"/>
  <c r="V98" i="1"/>
  <c r="O98" i="1"/>
  <c r="V99" i="1"/>
  <c r="O99" i="1"/>
  <c r="V100" i="1"/>
  <c r="O100" i="1"/>
  <c r="V101" i="1"/>
  <c r="O101" i="1"/>
  <c r="V102" i="1"/>
  <c r="O102" i="1"/>
  <c r="V103" i="1"/>
  <c r="O103" i="1"/>
  <c r="V104" i="1"/>
  <c r="O104" i="1"/>
  <c r="V105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V2" i="1"/>
  <c r="O2" i="1"/>
  <c r="V46" i="1"/>
  <c r="V79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A27" i="2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P213" i="1"/>
  <c r="P236" i="1"/>
  <c r="P224" i="1"/>
  <c r="P240" i="1"/>
  <c r="P242" i="1"/>
  <c r="P233" i="1"/>
  <c r="P219" i="1"/>
  <c r="P209" i="1"/>
  <c r="P249" i="1"/>
  <c r="P173" i="1"/>
  <c r="P226" i="1"/>
  <c r="P162" i="1"/>
  <c r="P234" i="1"/>
  <c r="P245" i="1"/>
  <c r="P172" i="1"/>
  <c r="P246" i="1"/>
  <c r="P243" i="1"/>
  <c r="P244" i="1"/>
  <c r="P176" i="1"/>
  <c r="P237" i="1"/>
  <c r="P255" i="1"/>
  <c r="P247" i="1"/>
  <c r="P143" i="1"/>
  <c r="P254" i="1"/>
  <c r="P218" i="1"/>
  <c r="P174" i="1"/>
  <c r="P256" i="1"/>
  <c r="P252" i="1"/>
  <c r="P241" i="1"/>
  <c r="P230" i="1"/>
  <c r="S11" i="1"/>
  <c r="S12" i="1"/>
  <c r="S13" i="1"/>
  <c r="S14" i="1"/>
  <c r="S15" i="1"/>
  <c r="S2" i="1"/>
  <c r="S17" i="1"/>
  <c r="S18" i="1"/>
  <c r="S3" i="1"/>
  <c r="S20" i="1"/>
  <c r="S4" i="1"/>
  <c r="S22" i="1"/>
  <c r="S5" i="1"/>
  <c r="S6" i="1"/>
  <c r="S7" i="1"/>
  <c r="S26" i="1"/>
  <c r="S27" i="1"/>
  <c r="S28" i="1"/>
  <c r="S8" i="1"/>
  <c r="S30" i="1"/>
  <c r="S9" i="1"/>
  <c r="S32" i="1"/>
  <c r="S33" i="1"/>
  <c r="S16" i="1"/>
  <c r="S19" i="1"/>
  <c r="S21" i="1"/>
  <c r="S23" i="1"/>
  <c r="S24" i="1"/>
  <c r="S25" i="1"/>
  <c r="S29" i="1"/>
  <c r="S31" i="1"/>
  <c r="S10" i="1"/>
  <c r="P171" i="1"/>
  <c r="P155" i="1"/>
  <c r="P187" i="1"/>
  <c r="P185" i="1"/>
  <c r="P182" i="1"/>
  <c r="P186" i="1"/>
  <c r="P169" i="1"/>
  <c r="P178" i="1"/>
  <c r="P181" i="1"/>
  <c r="P180" i="1"/>
  <c r="P189" i="1"/>
  <c r="P188" i="1"/>
  <c r="P184" i="1"/>
  <c r="P183" i="1"/>
  <c r="P190" i="1"/>
  <c r="P191" i="1"/>
  <c r="P179" i="1"/>
  <c r="P193" i="1"/>
  <c r="P198" i="1"/>
  <c r="P201" i="1"/>
  <c r="P196" i="1"/>
  <c r="P197" i="1"/>
  <c r="E35" i="1"/>
  <c r="E36" i="1"/>
  <c r="E37" i="1"/>
  <c r="E38" i="1"/>
  <c r="E39" i="1"/>
  <c r="E40" i="1"/>
  <c r="E58" i="1"/>
  <c r="E41" i="1"/>
  <c r="E42" i="1"/>
  <c r="E43" i="1"/>
  <c r="E59" i="1"/>
  <c r="E44" i="1"/>
  <c r="E45" i="1"/>
  <c r="E60" i="1"/>
  <c r="E46" i="1"/>
  <c r="E47" i="1"/>
  <c r="E61" i="1"/>
  <c r="E48" i="1"/>
  <c r="E62" i="1"/>
  <c r="E49" i="1"/>
  <c r="E63" i="1"/>
  <c r="E50" i="1"/>
  <c r="E51" i="1"/>
  <c r="E52" i="1"/>
  <c r="E53" i="1"/>
  <c r="E64" i="1"/>
  <c r="E54" i="1"/>
  <c r="E55" i="1"/>
  <c r="E65" i="1"/>
  <c r="E56" i="1"/>
  <c r="E57" i="1"/>
  <c r="E34" i="1"/>
</calcChain>
</file>

<file path=xl/comments1.xml><?xml version="1.0" encoding="utf-8"?>
<comments xmlns="http://schemas.openxmlformats.org/spreadsheetml/2006/main">
  <authors>
    <author>Zanne, Amy</author>
  </authors>
  <commentList>
    <comment ref="A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CODE-b indicates bagged material</t>
        </r>
      </text>
    </comment>
    <comment ref="E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Species letter + Plot code</t>
        </r>
      </text>
    </comment>
    <comment ref="G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NA = no fruiting bodies present
UNK = fruiting bodies present but not identified</t>
        </r>
      </text>
    </comment>
  </commentList>
</comments>
</file>

<file path=xl/sharedStrings.xml><?xml version="1.0" encoding="utf-8"?>
<sst xmlns="http://schemas.openxmlformats.org/spreadsheetml/2006/main" count="2115" uniqueCount="754">
  <si>
    <t>Species</t>
  </si>
  <si>
    <t>Symbol</t>
  </si>
  <si>
    <t>Plot</t>
  </si>
  <si>
    <t>Pull date</t>
  </si>
  <si>
    <t>Picture ID</t>
  </si>
  <si>
    <t>Fruiting bodies (y/n)</t>
  </si>
  <si>
    <t>Fungal ID</t>
  </si>
  <si>
    <t>Notes</t>
  </si>
  <si>
    <t>ACRU</t>
  </si>
  <si>
    <t>1-L</t>
  </si>
  <si>
    <t>AEGL</t>
  </si>
  <si>
    <t>1-L</t>
  </si>
  <si>
    <t>AMAR</t>
  </si>
  <si>
    <t>1-L</t>
  </si>
  <si>
    <t>ASTR</t>
  </si>
  <si>
    <t>1-L</t>
  </si>
  <si>
    <t>CATO</t>
  </si>
  <si>
    <t>1-L</t>
  </si>
  <si>
    <t>CEOC</t>
  </si>
  <si>
    <t>1-L</t>
  </si>
  <si>
    <t>CEOC2</t>
  </si>
  <si>
    <t>1-L</t>
  </si>
  <si>
    <t>COFL</t>
  </si>
  <si>
    <t>1-L</t>
  </si>
  <si>
    <t>DIVI</t>
  </si>
  <si>
    <t>1-L</t>
  </si>
  <si>
    <t>FRAM</t>
  </si>
  <si>
    <t>1-L</t>
  </si>
  <si>
    <t>GLTR</t>
  </si>
  <si>
    <t>1-L</t>
  </si>
  <si>
    <t>JUNI</t>
  </si>
  <si>
    <t>1-L</t>
  </si>
  <si>
    <t>JUVI</t>
  </si>
  <si>
    <t>1-L</t>
  </si>
  <si>
    <t>JUVI2</t>
  </si>
  <si>
    <t>1-L</t>
  </si>
  <si>
    <t>LOMA</t>
  </si>
  <si>
    <t>1-L</t>
  </si>
  <si>
    <t>PIEC</t>
  </si>
  <si>
    <t>1-L</t>
  </si>
  <si>
    <t>PIST</t>
  </si>
  <si>
    <t>1-L</t>
  </si>
  <si>
    <t>PLOC</t>
  </si>
  <si>
    <t>1-L</t>
  </si>
  <si>
    <t>PRSE/PRVI</t>
  </si>
  <si>
    <t>1-L</t>
  </si>
  <si>
    <t>QUAL</t>
  </si>
  <si>
    <t>1-L</t>
  </si>
  <si>
    <t>QUVE</t>
  </si>
  <si>
    <t>1-L</t>
  </si>
  <si>
    <t>QUVE2</t>
  </si>
  <si>
    <t>1-L</t>
  </si>
  <si>
    <t>ULRU</t>
  </si>
  <si>
    <t>1-L</t>
  </si>
  <si>
    <t>VIVU</t>
  </si>
  <si>
    <t>1-L</t>
  </si>
  <si>
    <t>CEDA</t>
  </si>
  <si>
    <t>1-L</t>
  </si>
  <si>
    <t>CHRY</t>
  </si>
  <si>
    <t>1-L</t>
  </si>
  <si>
    <t>HDMP</t>
  </si>
  <si>
    <t>1-L</t>
  </si>
  <si>
    <t>HICK</t>
  </si>
  <si>
    <t>1-L</t>
  </si>
  <si>
    <t>PINE</t>
  </si>
  <si>
    <t>1-L</t>
  </si>
  <si>
    <t>ROAK</t>
  </si>
  <si>
    <t>1-L</t>
  </si>
  <si>
    <t>ROSE</t>
  </si>
  <si>
    <t>1-L</t>
  </si>
  <si>
    <t>ZEBRA</t>
  </si>
  <si>
    <t>1-L</t>
  </si>
  <si>
    <t>ACRU</t>
  </si>
  <si>
    <t>1-H</t>
  </si>
  <si>
    <t>AEGL</t>
  </si>
  <si>
    <t>1-H</t>
  </si>
  <si>
    <t>AMAR</t>
  </si>
  <si>
    <t>1-H</t>
  </si>
  <si>
    <t>ASTR</t>
  </si>
  <si>
    <t>1-H</t>
  </si>
  <si>
    <t>CATO</t>
  </si>
  <si>
    <t>1-H</t>
  </si>
  <si>
    <t>CEOC</t>
  </si>
  <si>
    <t>1-H</t>
  </si>
  <si>
    <t>CEOC2</t>
  </si>
  <si>
    <t>1-H</t>
  </si>
  <si>
    <t>COFL</t>
  </si>
  <si>
    <t>1-H</t>
  </si>
  <si>
    <t>DIVI</t>
  </si>
  <si>
    <t>1-H</t>
  </si>
  <si>
    <t>FRAM</t>
  </si>
  <si>
    <t>1-H</t>
  </si>
  <si>
    <t>GLTR</t>
  </si>
  <si>
    <t>1-H</t>
  </si>
  <si>
    <t>JUNI</t>
  </si>
  <si>
    <t>1-H</t>
  </si>
  <si>
    <t>JUVI</t>
  </si>
  <si>
    <t>1-H</t>
  </si>
  <si>
    <t>JUVI2</t>
  </si>
  <si>
    <t>1-H</t>
  </si>
  <si>
    <t>LOMA</t>
  </si>
  <si>
    <t>1-H</t>
  </si>
  <si>
    <t>PIEC</t>
  </si>
  <si>
    <t>1-H</t>
  </si>
  <si>
    <t>PIST</t>
  </si>
  <si>
    <t>1-H</t>
  </si>
  <si>
    <t>PLOC</t>
  </si>
  <si>
    <t>1-H</t>
  </si>
  <si>
    <t>PRSE/PRVI</t>
  </si>
  <si>
    <t>1-H</t>
  </si>
  <si>
    <t>QUAL</t>
  </si>
  <si>
    <t>1-H</t>
  </si>
  <si>
    <t>QUVE</t>
  </si>
  <si>
    <t>1-H</t>
  </si>
  <si>
    <t>QUVE2</t>
  </si>
  <si>
    <t>1-H</t>
  </si>
  <si>
    <t>ULRU</t>
  </si>
  <si>
    <t>1-H</t>
  </si>
  <si>
    <t>VIVU</t>
  </si>
  <si>
    <t>1-H</t>
  </si>
  <si>
    <t>CEDA</t>
  </si>
  <si>
    <t>1-H</t>
  </si>
  <si>
    <t>CHRY</t>
  </si>
  <si>
    <t>1-H</t>
  </si>
  <si>
    <t>HDMP</t>
  </si>
  <si>
    <t>1-H</t>
  </si>
  <si>
    <t>HICK</t>
  </si>
  <si>
    <t>1-H</t>
  </si>
  <si>
    <t>PINE</t>
  </si>
  <si>
    <t>1-H</t>
  </si>
  <si>
    <t>ROAK</t>
  </si>
  <si>
    <t>1-H</t>
  </si>
  <si>
    <t>ROSE</t>
  </si>
  <si>
    <t>1-H</t>
  </si>
  <si>
    <t>ZEBRA</t>
  </si>
  <si>
    <t>1-H</t>
  </si>
  <si>
    <t>ACRU</t>
  </si>
  <si>
    <t>2-L</t>
  </si>
  <si>
    <t>AEGL</t>
  </si>
  <si>
    <t>2-L</t>
  </si>
  <si>
    <t>AMAR</t>
  </si>
  <si>
    <t>2-L</t>
  </si>
  <si>
    <t>ASTR</t>
  </si>
  <si>
    <t>2-L</t>
  </si>
  <si>
    <t>CATO</t>
  </si>
  <si>
    <t>2-L</t>
  </si>
  <si>
    <t>CEOC</t>
  </si>
  <si>
    <t>2-L</t>
  </si>
  <si>
    <t>CEOC2</t>
  </si>
  <si>
    <t>2-L</t>
  </si>
  <si>
    <t>COFL</t>
  </si>
  <si>
    <t>2-L</t>
  </si>
  <si>
    <t>DIVI</t>
  </si>
  <si>
    <t>2-L</t>
  </si>
  <si>
    <t>FRAM</t>
  </si>
  <si>
    <t>2-L</t>
  </si>
  <si>
    <t>GLTR</t>
  </si>
  <si>
    <t>2-L</t>
  </si>
  <si>
    <t>JUNI</t>
  </si>
  <si>
    <t>2-L</t>
  </si>
  <si>
    <t>JUVI</t>
  </si>
  <si>
    <t>2-L</t>
  </si>
  <si>
    <t>JUVI2</t>
  </si>
  <si>
    <t>2-L</t>
  </si>
  <si>
    <t>LOMA</t>
  </si>
  <si>
    <t>2-L</t>
  </si>
  <si>
    <t>PIEC</t>
  </si>
  <si>
    <t>2-L</t>
  </si>
  <si>
    <t>PIST</t>
  </si>
  <si>
    <t>2-L</t>
  </si>
  <si>
    <t>PLOC</t>
  </si>
  <si>
    <t>2-L</t>
  </si>
  <si>
    <t>PRSE/PRVI</t>
  </si>
  <si>
    <t>2-L</t>
  </si>
  <si>
    <t>QUAL</t>
  </si>
  <si>
    <t>2-L</t>
  </si>
  <si>
    <t>QUVE</t>
  </si>
  <si>
    <t>2-L</t>
  </si>
  <si>
    <t>QUVE2</t>
  </si>
  <si>
    <t>2-L</t>
  </si>
  <si>
    <t>ULRU</t>
  </si>
  <si>
    <t>2-L</t>
  </si>
  <si>
    <t>VIVU</t>
  </si>
  <si>
    <t>2-L</t>
  </si>
  <si>
    <t>CEDA</t>
  </si>
  <si>
    <t>2-L</t>
  </si>
  <si>
    <t>CHRY</t>
  </si>
  <si>
    <t>2-L</t>
  </si>
  <si>
    <t>HDMP</t>
  </si>
  <si>
    <t>2-L</t>
  </si>
  <si>
    <t>HICK</t>
  </si>
  <si>
    <t>2-L</t>
  </si>
  <si>
    <t>PINE</t>
  </si>
  <si>
    <t>2-L</t>
  </si>
  <si>
    <t>ROAK</t>
  </si>
  <si>
    <t>2-L</t>
  </si>
  <si>
    <t>ROSE</t>
  </si>
  <si>
    <t>2-L</t>
  </si>
  <si>
    <t>ZEBRA</t>
  </si>
  <si>
    <t>2-L</t>
  </si>
  <si>
    <t>ACRU</t>
  </si>
  <si>
    <t>2-H</t>
  </si>
  <si>
    <t>AEGL</t>
  </si>
  <si>
    <t>2-H</t>
  </si>
  <si>
    <t>AMAR</t>
  </si>
  <si>
    <t>2-H</t>
  </si>
  <si>
    <t>ASTR</t>
  </si>
  <si>
    <t>2-H</t>
  </si>
  <si>
    <t>CATO</t>
  </si>
  <si>
    <t>2-H</t>
  </si>
  <si>
    <t>CEOC</t>
  </si>
  <si>
    <t>2-H</t>
  </si>
  <si>
    <t>CEOC2</t>
  </si>
  <si>
    <t>2-H</t>
  </si>
  <si>
    <t>COFL</t>
  </si>
  <si>
    <t>2-H</t>
  </si>
  <si>
    <t>DIVI</t>
  </si>
  <si>
    <t>2-H</t>
  </si>
  <si>
    <t>FRAM</t>
  </si>
  <si>
    <t>2-H</t>
  </si>
  <si>
    <t>GLTR</t>
  </si>
  <si>
    <t>2-H</t>
  </si>
  <si>
    <t>JUNI</t>
  </si>
  <si>
    <t>2-H</t>
  </si>
  <si>
    <t>JUVI</t>
  </si>
  <si>
    <t>2-H</t>
  </si>
  <si>
    <t>JUVI2</t>
  </si>
  <si>
    <t>2-H</t>
  </si>
  <si>
    <t>LOMA</t>
  </si>
  <si>
    <t>2-H</t>
  </si>
  <si>
    <t>PIEC</t>
  </si>
  <si>
    <t>2-H</t>
  </si>
  <si>
    <t>PIST</t>
  </si>
  <si>
    <t>2-H</t>
  </si>
  <si>
    <t>PLOC</t>
  </si>
  <si>
    <t>2-H</t>
  </si>
  <si>
    <t>PRSE/PRVI</t>
  </si>
  <si>
    <t>2-H</t>
  </si>
  <si>
    <t>QUAL</t>
  </si>
  <si>
    <t>2-H</t>
  </si>
  <si>
    <t>QUVE</t>
  </si>
  <si>
    <t>2-H</t>
  </si>
  <si>
    <t>QUVE2</t>
  </si>
  <si>
    <t>2-H</t>
  </si>
  <si>
    <t>ULRU</t>
  </si>
  <si>
    <t>2-H</t>
  </si>
  <si>
    <t>VIVU</t>
  </si>
  <si>
    <t>2-H</t>
  </si>
  <si>
    <t>CEDA</t>
  </si>
  <si>
    <t>2-H</t>
  </si>
  <si>
    <t>CHRY</t>
  </si>
  <si>
    <t>2-H</t>
  </si>
  <si>
    <t>HDMP</t>
  </si>
  <si>
    <t>2-H</t>
  </si>
  <si>
    <t>HICK</t>
  </si>
  <si>
    <t>2-H</t>
  </si>
  <si>
    <t>PINE</t>
  </si>
  <si>
    <t>2-H</t>
  </si>
  <si>
    <t>ROAK</t>
  </si>
  <si>
    <t>2-H</t>
  </si>
  <si>
    <t>ROSE</t>
  </si>
  <si>
    <t>2-H</t>
  </si>
  <si>
    <t>ZEBRA</t>
  </si>
  <si>
    <t>2-H</t>
  </si>
  <si>
    <t>ACRU</t>
  </si>
  <si>
    <t>3-L</t>
  </si>
  <si>
    <t>AEGL</t>
  </si>
  <si>
    <t>3-L</t>
  </si>
  <si>
    <t>AMAR</t>
  </si>
  <si>
    <t>3-L</t>
  </si>
  <si>
    <t>ASTR</t>
  </si>
  <si>
    <t>3-L</t>
  </si>
  <si>
    <t>CATO</t>
  </si>
  <si>
    <t>3-L</t>
  </si>
  <si>
    <t>CEOC</t>
  </si>
  <si>
    <t>3-L</t>
  </si>
  <si>
    <t>CEOC2</t>
  </si>
  <si>
    <t>3-L</t>
  </si>
  <si>
    <t>COFL</t>
  </si>
  <si>
    <t>3-L</t>
  </si>
  <si>
    <t>DIVI</t>
  </si>
  <si>
    <t>3-L</t>
  </si>
  <si>
    <t>FRAM</t>
  </si>
  <si>
    <t>3-L</t>
  </si>
  <si>
    <t>GLTR</t>
  </si>
  <si>
    <t>3-L</t>
  </si>
  <si>
    <t>JUNI</t>
  </si>
  <si>
    <t>3-L</t>
  </si>
  <si>
    <t>JUVI</t>
  </si>
  <si>
    <t>3-L</t>
  </si>
  <si>
    <t>JUVI2</t>
  </si>
  <si>
    <t>3-L</t>
  </si>
  <si>
    <t>LOMA</t>
  </si>
  <si>
    <t>3-L</t>
  </si>
  <si>
    <t>PIEC</t>
  </si>
  <si>
    <t>3-L</t>
  </si>
  <si>
    <t>PIST</t>
  </si>
  <si>
    <t>3-L</t>
  </si>
  <si>
    <t>PLOC</t>
  </si>
  <si>
    <t>3-L</t>
  </si>
  <si>
    <t>PRSE/PRVI</t>
  </si>
  <si>
    <t>3-L</t>
  </si>
  <si>
    <t>QUAL</t>
  </si>
  <si>
    <t>3-L</t>
  </si>
  <si>
    <t>QUVE</t>
  </si>
  <si>
    <t>3-L</t>
  </si>
  <si>
    <t>QUVE2</t>
  </si>
  <si>
    <t>3-L</t>
  </si>
  <si>
    <t>ULRU</t>
  </si>
  <si>
    <t>3-L</t>
  </si>
  <si>
    <t>VIVU</t>
  </si>
  <si>
    <t>3-L</t>
  </si>
  <si>
    <t>CEDA</t>
  </si>
  <si>
    <t>3-L</t>
  </si>
  <si>
    <t>CHRY</t>
  </si>
  <si>
    <t>3-L</t>
  </si>
  <si>
    <t>HDMP</t>
  </si>
  <si>
    <t>3-L</t>
  </si>
  <si>
    <t>HICK</t>
  </si>
  <si>
    <t>3-L</t>
  </si>
  <si>
    <t>PINE</t>
  </si>
  <si>
    <t>3-L</t>
  </si>
  <si>
    <t>ROAK</t>
  </si>
  <si>
    <t>3-L</t>
  </si>
  <si>
    <t>ROSE</t>
  </si>
  <si>
    <t>3-L</t>
  </si>
  <si>
    <t>ZEBRA</t>
  </si>
  <si>
    <t>3-L</t>
  </si>
  <si>
    <t>ACRU</t>
  </si>
  <si>
    <t>3-H</t>
  </si>
  <si>
    <t>AEGL</t>
  </si>
  <si>
    <t>3-H</t>
  </si>
  <si>
    <t>AMAR</t>
  </si>
  <si>
    <t>3-H</t>
  </si>
  <si>
    <t>ASTR</t>
  </si>
  <si>
    <t>3-H</t>
  </si>
  <si>
    <t>CATO</t>
  </si>
  <si>
    <t>3-H</t>
  </si>
  <si>
    <t>CEOC</t>
  </si>
  <si>
    <t>3-H</t>
  </si>
  <si>
    <t>CEOC2</t>
  </si>
  <si>
    <t>3-H</t>
  </si>
  <si>
    <t>COFL</t>
  </si>
  <si>
    <t>3-H</t>
  </si>
  <si>
    <t>DIVI</t>
  </si>
  <si>
    <t>3-H</t>
  </si>
  <si>
    <t>FRAM</t>
  </si>
  <si>
    <t>3-H</t>
  </si>
  <si>
    <t>GLTR</t>
  </si>
  <si>
    <t>3-H</t>
  </si>
  <si>
    <t>JUNI</t>
  </si>
  <si>
    <t>3-H</t>
  </si>
  <si>
    <t>JUVI</t>
  </si>
  <si>
    <t>3-H</t>
  </si>
  <si>
    <t>JUVI2</t>
  </si>
  <si>
    <t>3-H</t>
  </si>
  <si>
    <t>LOMA</t>
  </si>
  <si>
    <t>3-H</t>
  </si>
  <si>
    <t>PIEC</t>
  </si>
  <si>
    <t>3-H</t>
  </si>
  <si>
    <t>PIST</t>
  </si>
  <si>
    <t>3-H</t>
  </si>
  <si>
    <t>PLOC</t>
  </si>
  <si>
    <t>3-H</t>
  </si>
  <si>
    <t>PRSE/PRVI</t>
  </si>
  <si>
    <t>3-H</t>
  </si>
  <si>
    <t>QUAL</t>
  </si>
  <si>
    <t>3-H</t>
  </si>
  <si>
    <t>QUVE</t>
  </si>
  <si>
    <t>3-H</t>
  </si>
  <si>
    <t>QUVE2</t>
  </si>
  <si>
    <t>3-H</t>
  </si>
  <si>
    <t>ULRU</t>
  </si>
  <si>
    <t>3-H</t>
  </si>
  <si>
    <t>VIVU</t>
  </si>
  <si>
    <t>3-H</t>
  </si>
  <si>
    <t>CEDA</t>
  </si>
  <si>
    <t>3-H</t>
  </si>
  <si>
    <t>CHRY</t>
  </si>
  <si>
    <t>3-H</t>
  </si>
  <si>
    <t>HDMP</t>
  </si>
  <si>
    <t>3-H</t>
  </si>
  <si>
    <t>HICK</t>
  </si>
  <si>
    <t>3-H</t>
  </si>
  <si>
    <t>PINE</t>
  </si>
  <si>
    <t>3-H</t>
  </si>
  <si>
    <t>ROAK</t>
  </si>
  <si>
    <t>3-H</t>
  </si>
  <si>
    <t>ROSE</t>
  </si>
  <si>
    <t>3-H</t>
  </si>
  <si>
    <t>ZEBRA</t>
  </si>
  <si>
    <t>3-H</t>
  </si>
  <si>
    <t>ACRU</t>
  </si>
  <si>
    <t>4-L</t>
  </si>
  <si>
    <t>AEGL</t>
  </si>
  <si>
    <t>4-L</t>
  </si>
  <si>
    <t>AMAR</t>
  </si>
  <si>
    <t>4-L</t>
  </si>
  <si>
    <t>ASTR</t>
  </si>
  <si>
    <t>4-L</t>
  </si>
  <si>
    <t>CATO</t>
  </si>
  <si>
    <t>4-L</t>
  </si>
  <si>
    <t>CEOC</t>
  </si>
  <si>
    <t>4-L</t>
  </si>
  <si>
    <t>CEOC2</t>
  </si>
  <si>
    <t>4-L</t>
  </si>
  <si>
    <t>COFL</t>
  </si>
  <si>
    <t>4-L</t>
  </si>
  <si>
    <t>DIVI</t>
  </si>
  <si>
    <t>4-L</t>
  </si>
  <si>
    <t>FRAM</t>
  </si>
  <si>
    <t>4-L</t>
  </si>
  <si>
    <t>GLTR</t>
  </si>
  <si>
    <t>4-L</t>
  </si>
  <si>
    <t>JUNI</t>
  </si>
  <si>
    <t>4-L</t>
  </si>
  <si>
    <t>JUVI</t>
  </si>
  <si>
    <t>4-L</t>
  </si>
  <si>
    <t>JUVI2</t>
  </si>
  <si>
    <t>4-L</t>
  </si>
  <si>
    <t>LOMA</t>
  </si>
  <si>
    <t>4-L</t>
  </si>
  <si>
    <t>PIEC</t>
  </si>
  <si>
    <t>4-L</t>
  </si>
  <si>
    <t>PIST</t>
  </si>
  <si>
    <t>4-L</t>
  </si>
  <si>
    <t>PLOC</t>
  </si>
  <si>
    <t>4-L</t>
  </si>
  <si>
    <t>PRSE/PRVI</t>
  </si>
  <si>
    <t>4-L</t>
  </si>
  <si>
    <t>QUAL</t>
  </si>
  <si>
    <t>4-L</t>
  </si>
  <si>
    <t>QUVE</t>
  </si>
  <si>
    <t>4-L</t>
  </si>
  <si>
    <t>QUVE2</t>
  </si>
  <si>
    <t>4-L</t>
  </si>
  <si>
    <t>ULRU</t>
  </si>
  <si>
    <t>4-L</t>
  </si>
  <si>
    <t>VIVU</t>
  </si>
  <si>
    <t>4-L</t>
  </si>
  <si>
    <t>CEDA</t>
  </si>
  <si>
    <t>4-L</t>
  </si>
  <si>
    <t>CHRY</t>
  </si>
  <si>
    <t>4-L</t>
  </si>
  <si>
    <t>HDMP</t>
  </si>
  <si>
    <t>4-L</t>
  </si>
  <si>
    <t>HICK</t>
  </si>
  <si>
    <t>4-L</t>
  </si>
  <si>
    <t>PINE</t>
  </si>
  <si>
    <t>4-L</t>
  </si>
  <si>
    <t>ROAK</t>
  </si>
  <si>
    <t>4-L</t>
  </si>
  <si>
    <t>ROSE</t>
  </si>
  <si>
    <t>4-L</t>
  </si>
  <si>
    <t>ZEBRA</t>
  </si>
  <si>
    <t>4-L</t>
  </si>
  <si>
    <t>ACRU</t>
  </si>
  <si>
    <t>4-H</t>
  </si>
  <si>
    <t>AEGL</t>
  </si>
  <si>
    <t>4-H</t>
  </si>
  <si>
    <t>AMAR</t>
  </si>
  <si>
    <t>4-H</t>
  </si>
  <si>
    <t>ASTR</t>
  </si>
  <si>
    <t>4-H</t>
  </si>
  <si>
    <t>CATO</t>
  </si>
  <si>
    <t>4-H</t>
  </si>
  <si>
    <t>CEOC</t>
  </si>
  <si>
    <t>4-H</t>
  </si>
  <si>
    <t>CEOC2</t>
  </si>
  <si>
    <t>4-H</t>
  </si>
  <si>
    <t>COFL</t>
  </si>
  <si>
    <t>4-H</t>
  </si>
  <si>
    <t>DIVI</t>
  </si>
  <si>
    <t>4-H</t>
  </si>
  <si>
    <t>FRAM</t>
  </si>
  <si>
    <t>4-H</t>
  </si>
  <si>
    <t>GLTR</t>
  </si>
  <si>
    <t>4-H</t>
  </si>
  <si>
    <t>JUNI</t>
  </si>
  <si>
    <t>4-H</t>
  </si>
  <si>
    <t>JUVI</t>
  </si>
  <si>
    <t>4-H</t>
  </si>
  <si>
    <t>JUVI2</t>
  </si>
  <si>
    <t>4-H</t>
  </si>
  <si>
    <t>LOMA</t>
  </si>
  <si>
    <t>4-H</t>
  </si>
  <si>
    <t>PIEC</t>
  </si>
  <si>
    <t>4-H</t>
  </si>
  <si>
    <t>PIST</t>
  </si>
  <si>
    <t>4-H</t>
  </si>
  <si>
    <t>PLOC</t>
  </si>
  <si>
    <t>4-H</t>
  </si>
  <si>
    <t>PRSE/PRVI</t>
  </si>
  <si>
    <t>4-H</t>
  </si>
  <si>
    <t>QUAL</t>
  </si>
  <si>
    <t>4-H</t>
  </si>
  <si>
    <t>QUVE</t>
  </si>
  <si>
    <t>4-H</t>
  </si>
  <si>
    <t>QUVE2</t>
  </si>
  <si>
    <t>4-H</t>
  </si>
  <si>
    <t>ULRU</t>
  </si>
  <si>
    <t>4-H</t>
  </si>
  <si>
    <t>VIVU</t>
  </si>
  <si>
    <t>4-H</t>
  </si>
  <si>
    <t>CEDA</t>
  </si>
  <si>
    <t>4-H</t>
  </si>
  <si>
    <t>CHRY</t>
  </si>
  <si>
    <t>4-H</t>
  </si>
  <si>
    <t>HDMP</t>
  </si>
  <si>
    <t>4-H</t>
  </si>
  <si>
    <t>HICK</t>
  </si>
  <si>
    <t>4-H</t>
  </si>
  <si>
    <t>PINE</t>
  </si>
  <si>
    <t>4-H</t>
  </si>
  <si>
    <t>ROAK</t>
  </si>
  <si>
    <t>4-H</t>
  </si>
  <si>
    <t>ROSE</t>
  </si>
  <si>
    <t>4-H</t>
  </si>
  <si>
    <t>ZEBRA</t>
  </si>
  <si>
    <t>4-H</t>
  </si>
  <si>
    <t>1-K</t>
  </si>
  <si>
    <t>3-O</t>
  </si>
  <si>
    <t>2-A</t>
  </si>
  <si>
    <t>4-C</t>
  </si>
  <si>
    <t>n</t>
  </si>
  <si>
    <t>NA</t>
  </si>
  <si>
    <t>y</t>
  </si>
  <si>
    <t>T. versicolor</t>
  </si>
  <si>
    <t>Stereum</t>
  </si>
  <si>
    <t>1-G</t>
  </si>
  <si>
    <t>4-G</t>
  </si>
  <si>
    <t>1-C</t>
  </si>
  <si>
    <t>UNK</t>
  </si>
  <si>
    <t>G1</t>
  </si>
  <si>
    <t>J1</t>
  </si>
  <si>
    <t>L1</t>
  </si>
  <si>
    <t>N1</t>
  </si>
  <si>
    <t>O1</t>
  </si>
  <si>
    <t>P1</t>
  </si>
  <si>
    <t>T1</t>
  </si>
  <si>
    <t>V1</t>
  </si>
  <si>
    <t>2-B</t>
  </si>
  <si>
    <t>F1</t>
  </si>
  <si>
    <t>4-K</t>
  </si>
  <si>
    <t>A1</t>
  </si>
  <si>
    <t>B1</t>
  </si>
  <si>
    <t>C1</t>
  </si>
  <si>
    <t>D1</t>
  </si>
  <si>
    <t>E1</t>
  </si>
  <si>
    <t>H1</t>
  </si>
  <si>
    <t>I1</t>
  </si>
  <si>
    <t>K1</t>
  </si>
  <si>
    <t>M1</t>
  </si>
  <si>
    <t>Q1</t>
  </si>
  <si>
    <t>R1</t>
  </si>
  <si>
    <t>S1</t>
  </si>
  <si>
    <t>U1</t>
  </si>
  <si>
    <t>W1</t>
  </si>
  <si>
    <t>X1</t>
  </si>
  <si>
    <t>Irpex?</t>
  </si>
  <si>
    <t>3-B</t>
  </si>
  <si>
    <t>2-D</t>
  </si>
  <si>
    <t>3-D</t>
  </si>
  <si>
    <t>3-1-H</t>
  </si>
  <si>
    <t>1-D</t>
  </si>
  <si>
    <t>2-G</t>
  </si>
  <si>
    <t>6-D</t>
  </si>
  <si>
    <t>JUNI-b</t>
  </si>
  <si>
    <t>1-Q</t>
  </si>
  <si>
    <t>QUVE2-b</t>
  </si>
  <si>
    <t>PIEC-b</t>
  </si>
  <si>
    <t>LOMA-b</t>
  </si>
  <si>
    <t>6-C</t>
  </si>
  <si>
    <t>QUAL-b</t>
  </si>
  <si>
    <t>1-A</t>
  </si>
  <si>
    <t>JUVI2-b</t>
  </si>
  <si>
    <t>4-B</t>
  </si>
  <si>
    <t>FRAM-b</t>
  </si>
  <si>
    <t>3-C</t>
  </si>
  <si>
    <t>CEOC2-b</t>
  </si>
  <si>
    <t>2-N</t>
  </si>
  <si>
    <t>3-F</t>
  </si>
  <si>
    <t>3-I</t>
  </si>
  <si>
    <t>2-J</t>
  </si>
  <si>
    <t>1-B</t>
  </si>
  <si>
    <t>1-F</t>
  </si>
  <si>
    <t>5-G</t>
  </si>
  <si>
    <t>9-B</t>
  </si>
  <si>
    <t>2-I</t>
  </si>
  <si>
    <t>1-E</t>
  </si>
  <si>
    <t>3-1-B</t>
  </si>
  <si>
    <t>5-N</t>
  </si>
  <si>
    <t>2-2-E</t>
  </si>
  <si>
    <t>5-I</t>
  </si>
  <si>
    <t>7-C</t>
  </si>
  <si>
    <t>10-C</t>
  </si>
  <si>
    <t>3-Z</t>
  </si>
  <si>
    <t>1-1-Q</t>
  </si>
  <si>
    <t>3-K</t>
  </si>
  <si>
    <t>2-F</t>
  </si>
  <si>
    <t>2-K</t>
  </si>
  <si>
    <t>1-O</t>
  </si>
  <si>
    <t>3-1-A</t>
  </si>
  <si>
    <t>3-1-G</t>
  </si>
  <si>
    <t>5-H</t>
  </si>
  <si>
    <t>6-B</t>
  </si>
  <si>
    <t>3-N</t>
  </si>
  <si>
    <t>5-D</t>
  </si>
  <si>
    <t>3-J</t>
  </si>
  <si>
    <t>3-A</t>
  </si>
  <si>
    <t>3-Y</t>
  </si>
  <si>
    <t>7-H</t>
  </si>
  <si>
    <t>5-B</t>
  </si>
  <si>
    <t>1-1-N</t>
  </si>
  <si>
    <t>1-J</t>
  </si>
  <si>
    <t>2-M</t>
  </si>
  <si>
    <t>3-E</t>
  </si>
  <si>
    <t>3-G</t>
  </si>
  <si>
    <t>4-F</t>
  </si>
  <si>
    <t>6-A</t>
  </si>
  <si>
    <t>7-B</t>
  </si>
  <si>
    <t>2-C</t>
  </si>
  <si>
    <t>1-1-E</t>
  </si>
  <si>
    <t>1-I</t>
  </si>
  <si>
    <t>6-M</t>
  </si>
  <si>
    <t>5-A</t>
  </si>
  <si>
    <t>2-E</t>
  </si>
  <si>
    <t>1-1-B</t>
  </si>
  <si>
    <t>1-P</t>
  </si>
  <si>
    <t>7-G</t>
  </si>
  <si>
    <t>2-2-F</t>
  </si>
  <si>
    <t>3-1-F</t>
  </si>
  <si>
    <t>2-Q</t>
  </si>
  <si>
    <t>4-D</t>
  </si>
  <si>
    <t>1-1-D</t>
  </si>
  <si>
    <t>1-M</t>
  </si>
  <si>
    <t>4-I</t>
  </si>
  <si>
    <t>4-E</t>
  </si>
  <si>
    <t>5-C</t>
  </si>
  <si>
    <t>3-2-E</t>
  </si>
  <si>
    <t>2-1-C</t>
  </si>
  <si>
    <t>9-C</t>
  </si>
  <si>
    <t>3-X</t>
  </si>
  <si>
    <t>1-N</t>
  </si>
  <si>
    <t>1-XY</t>
  </si>
  <si>
    <t>2-1-H</t>
  </si>
  <si>
    <t>3-1-E</t>
  </si>
  <si>
    <t>2-2-C</t>
  </si>
  <si>
    <t>3-M</t>
  </si>
  <si>
    <t>5-J</t>
  </si>
  <si>
    <t>9-A</t>
  </si>
  <si>
    <t>2-R</t>
  </si>
  <si>
    <t>6-E</t>
  </si>
  <si>
    <t>3-1-C</t>
  </si>
  <si>
    <t>2-2-I</t>
  </si>
  <si>
    <t>7-D</t>
  </si>
  <si>
    <t>Volume (kg)</t>
  </si>
  <si>
    <t>Absorption (- kg)</t>
  </si>
  <si>
    <t>Schizophyllum commune</t>
  </si>
  <si>
    <t>Stereum + reddish white shelf, sample taken</t>
  </si>
  <si>
    <t>Stereum ostrea</t>
  </si>
  <si>
    <t>UNK - old</t>
  </si>
  <si>
    <t>UNK - fresh yellow crust w/teeth</t>
  </si>
  <si>
    <t>Trametes versicolor</t>
  </si>
  <si>
    <t>old Stereum</t>
  </si>
  <si>
    <t>UNK - old polypore</t>
  </si>
  <si>
    <t>Armillaria rhizomorphs</t>
  </si>
  <si>
    <t>ant nest</t>
  </si>
  <si>
    <t>UNK jelly</t>
  </si>
  <si>
    <t>no tag</t>
  </si>
  <si>
    <t>termite nest</t>
  </si>
  <si>
    <t>red, puffs spores when touched, slime mold?</t>
  </si>
  <si>
    <t>UNK white polypore</t>
  </si>
  <si>
    <t>giant grub inside with lots of frass</t>
  </si>
  <si>
    <t>cockroach</t>
  </si>
  <si>
    <t>UNK crust</t>
  </si>
  <si>
    <t>UNK crusts</t>
  </si>
  <si>
    <t>small UNK polypore</t>
  </si>
  <si>
    <t>termites + spider web/nest</t>
  </si>
  <si>
    <t>UNK old yellow tooth, collected</t>
  </si>
  <si>
    <t>grub w/frass</t>
  </si>
  <si>
    <t>ants</t>
  </si>
  <si>
    <t xml:space="preserve">termites  </t>
  </si>
  <si>
    <t>Ductifera pululahuana</t>
  </si>
  <si>
    <t>UNK old crust</t>
  </si>
  <si>
    <t>UNK resupinate tooth - collected</t>
  </si>
  <si>
    <t>UNK resupinate polypore - too small</t>
  </si>
  <si>
    <t>UNK crusts, slime molds</t>
  </si>
  <si>
    <t>UNK small gilled w/stipe, growing from cut edge, collected</t>
  </si>
  <si>
    <t>UNK small crust</t>
  </si>
  <si>
    <t>UNK small gilled w/stipe, collected</t>
  </si>
  <si>
    <t>Irpex? Not collected - small</t>
  </si>
  <si>
    <t>UNK crust, slime mold</t>
  </si>
  <si>
    <t>UNK tiny white gills on bark only, collected</t>
  </si>
  <si>
    <t>UNK white gilled, smashed, not collected</t>
  </si>
  <si>
    <t>UNK tiny white gills, collected</t>
  </si>
  <si>
    <t>UNK tiny white gills, crusts</t>
  </si>
  <si>
    <t>UNK small white gills, collected</t>
  </si>
  <si>
    <t>Stereum, collected</t>
  </si>
  <si>
    <t>UNK medium-size brown gilled with stipe</t>
  </si>
  <si>
    <t>UNK jelly fungi</t>
  </si>
  <si>
    <t>UNK small crusts</t>
  </si>
  <si>
    <t xml:space="preserve">UNK crusts </t>
  </si>
  <si>
    <t>Stereum (complicatum?)</t>
  </si>
  <si>
    <t>UNK resupinate polypore</t>
  </si>
  <si>
    <t>UNK old, maybe S. complicatum</t>
  </si>
  <si>
    <t>Stereum sp.</t>
  </si>
  <si>
    <t>tiny, S. commune?</t>
  </si>
  <si>
    <t>Xylariaceae &amp; UNK small crusts</t>
  </si>
  <si>
    <t xml:space="preserve">NA, termite nest </t>
  </si>
  <si>
    <t>UNK small crusts, termite nest</t>
  </si>
  <si>
    <t>giant grub</t>
  </si>
  <si>
    <t>S. commune</t>
  </si>
  <si>
    <t>UNK emerging orange things</t>
  </si>
  <si>
    <t>emerging S. commune</t>
  </si>
  <si>
    <t>caterpillar with frass in its gut</t>
  </si>
  <si>
    <t>2-2-D</t>
  </si>
  <si>
    <t>UNK LBM, collected</t>
  </si>
  <si>
    <t>UNK crust, collected</t>
  </si>
  <si>
    <t>UNK jellies (Tremella?)</t>
  </si>
  <si>
    <t>UNK slime mold (blackberries)</t>
  </si>
  <si>
    <t>UNK pink shelf</t>
  </si>
  <si>
    <t>UNK yellow ball w/slime inside</t>
  </si>
  <si>
    <t>large insect galleries w/frass</t>
  </si>
  <si>
    <t>log pulled from plot 6/17 &amp; put in fridge overnight, processed 6/18</t>
  </si>
  <si>
    <t>Tacks</t>
  </si>
  <si>
    <t>in drying oven w fire</t>
  </si>
  <si>
    <t>Date in oven</t>
  </si>
  <si>
    <t>Date out oven</t>
  </si>
  <si>
    <t>UNK white tooth</t>
  </si>
  <si>
    <t>Trametes sp. (elegans?)</t>
  </si>
  <si>
    <t>UNK small jellies</t>
  </si>
  <si>
    <t>log pulled from plot 6/17 &amp; put in fridge overnight, processed 6/18; ant nest</t>
  </si>
  <si>
    <t>Burned</t>
  </si>
  <si>
    <t>Y</t>
  </si>
  <si>
    <t>N</t>
  </si>
  <si>
    <t>thrown away</t>
  </si>
  <si>
    <t>Ant nest, thrown away</t>
  </si>
  <si>
    <t>NA?</t>
  </si>
  <si>
    <t>thrown away?</t>
  </si>
  <si>
    <t>?</t>
  </si>
  <si>
    <t>Tack mass (g)</t>
  </si>
  <si>
    <t>average mass of one tack</t>
  </si>
  <si>
    <t>DWWW Ratio</t>
  </si>
  <si>
    <t>DM(105)</t>
  </si>
  <si>
    <t>Wet weight excess (g)</t>
  </si>
  <si>
    <t>Post-drill WW w/tacks (g)</t>
  </si>
  <si>
    <t>Dry weight (g)</t>
  </si>
  <si>
    <t>Dry weight for volume (g)</t>
  </si>
  <si>
    <t>WWTotal (g)</t>
  </si>
  <si>
    <t>Wet Weight log (g)</t>
  </si>
  <si>
    <t>Post-drill Wet Weight (g)</t>
  </si>
  <si>
    <t>Dry weight excess (g)</t>
  </si>
  <si>
    <t>Dry weight log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</si>
</sst>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3" fillId="2" borderId="3" xfId="0" applyFont="1" applyFill="1" applyBorder="1" applyAlignment="1"/>
    <xf numFmtId="0" fontId="4" fillId="2" borderId="4" xfId="0" applyFont="1" applyFill="1" applyBorder="1" applyAlignment="1"/>
    <xf numFmtId="0" fontId="5" fillId="2" borderId="4" xfId="0" applyFont="1" applyFill="1" applyBorder="1" applyAlignment="1">
      <alignment horizontal="center"/>
    </xf>
    <xf numFmtId="14" fontId="0" fillId="0" borderId="0" xfId="0" applyNumberFormat="1"/>
    <xf numFmtId="0" fontId="1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4" xfId="0" applyFont="1" applyFill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0" fillId="0" borderId="0" xfId="0" applyFill="1"/>
    <xf numFmtId="0" fontId="0" fillId="2" borderId="0" xfId="0" applyFill="1"/>
    <xf numFmtId="0" fontId="1" fillId="2" borderId="3" xfId="0" applyNumberFormat="1" applyFont="1" applyFill="1" applyBorder="1" applyAlignment="1"/>
    <xf numFmtId="0" fontId="0" fillId="0" borderId="0" xfId="0" applyNumberFormat="1"/>
    <xf numFmtId="0" fontId="4" fillId="0" borderId="0" xfId="0" applyNumberFormat="1" applyFont="1"/>
    <xf numFmtId="0" fontId="0" fillId="0" borderId="0" xfId="0" applyNumberFormat="1" applyFont="1"/>
    <xf numFmtId="0" fontId="4" fillId="0" borderId="4" xfId="0" applyFont="1" applyFill="1" applyBorder="1" applyAlignment="1"/>
    <xf numFmtId="0" fontId="4" fillId="0" borderId="0" xfId="0" applyFont="1" applyFill="1"/>
    <xf numFmtId="0" fontId="5" fillId="0" borderId="4" xfId="0" applyFont="1" applyFill="1" applyBorder="1" applyAlignment="1">
      <alignment horizontal="center"/>
    </xf>
    <xf numFmtId="14" fontId="0" fillId="0" borderId="0" xfId="0" applyNumberFormat="1" applyFill="1"/>
    <xf numFmtId="0" fontId="0" fillId="0" borderId="0" xfId="0" applyNumberFormat="1" applyFill="1"/>
    <xf numFmtId="0" fontId="4" fillId="0" borderId="0" xfId="0" applyNumberFormat="1" applyFont="1" applyFill="1"/>
    <xf numFmtId="0" fontId="4" fillId="2" borderId="0" xfId="0" applyFont="1" applyFill="1"/>
    <xf numFmtId="0" fontId="4" fillId="2" borderId="0" xfId="0" applyNumberFormat="1" applyFont="1" applyFill="1"/>
    <xf numFmtId="16" fontId="0" fillId="0" borderId="0" xfId="0" applyNumberFormat="1"/>
    <xf numFmtId="0" fontId="1" fillId="0" borderId="3" xfId="0" applyNumberFormat="1" applyFont="1" applyFill="1" applyBorder="1" applyAlignment="1"/>
    <xf numFmtId="0" fontId="3" fillId="0" borderId="3" xfId="0" applyFont="1" applyFill="1" applyBorder="1" applyAlignment="1"/>
    <xf numFmtId="0" fontId="0" fillId="0" borderId="0" xfId="0" applyNumberFormat="1" applyFont="1" applyFill="1"/>
    <xf numFmtId="0" fontId="0" fillId="2" borderId="0" xfId="0" applyNumberFormat="1" applyFont="1" applyFill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1"/>
  <sheetViews>
    <sheetView tabSelected="1" topLeftCell="O1" zoomScale="80" zoomScaleNormal="80" workbookViewId="0">
      <pane ySplit="1" topLeftCell="A2" activePane="bottomLeft" state="frozen"/>
      <selection pane="bottomLeft" activeCell="Q12" sqref="Q12"/>
    </sheetView>
  </sheetViews>
  <sheetFormatPr defaultColWidth="14.42578125" defaultRowHeight="15.75" customHeight="1" x14ac:dyDescent="0.2"/>
  <cols>
    <col min="1" max="1" width="11" style="10" bestFit="1" customWidth="1"/>
    <col min="2" max="2" width="7.85546875" customWidth="1"/>
    <col min="3" max="3" width="4.42578125" customWidth="1"/>
    <col min="4" max="4" width="9.85546875" bestFit="1" customWidth="1"/>
    <col min="5" max="5" width="18.7109375" customWidth="1"/>
    <col min="6" max="6" width="17.28515625" customWidth="1"/>
    <col min="7" max="7" width="24.140625" customWidth="1"/>
    <col min="8" max="8" width="23.7109375" bestFit="1" customWidth="1"/>
    <col min="9" max="9" width="19.42578125" bestFit="1" customWidth="1"/>
    <col min="10" max="10" width="12.85546875" bestFit="1" customWidth="1"/>
    <col min="11" max="12" width="17.7109375" bestFit="1" customWidth="1"/>
    <col min="13" max="13" width="23.42578125" bestFit="1" customWidth="1"/>
    <col min="14" max="14" width="20.28515625" bestFit="1" customWidth="1"/>
    <col min="15" max="15" width="20.85546875" customWidth="1"/>
    <col min="16" max="16" width="25.5703125" customWidth="1"/>
    <col min="17" max="17" width="13.42578125" customWidth="1"/>
    <col min="18" max="18" width="18.140625" customWidth="1"/>
    <col min="19" max="19" width="13.140625" customWidth="1"/>
    <col min="20" max="20" width="14.85546875" bestFit="1" customWidth="1"/>
    <col min="21" max="21" width="7.140625" style="15" customWidth="1"/>
    <col min="22" max="22" width="15.28515625" style="15" bestFit="1" customWidth="1"/>
    <col min="23" max="24" width="15.28515625" style="15" customWidth="1"/>
    <col min="25" max="25" width="9.140625" style="22" bestFit="1" customWidth="1"/>
    <col min="26" max="26" width="64.5703125" style="12" bestFit="1" customWidth="1"/>
  </cols>
  <sheetData>
    <row r="1" spans="1:26" ht="15.75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7" t="s">
        <v>745</v>
      </c>
      <c r="I1" s="7" t="s">
        <v>750</v>
      </c>
      <c r="J1" s="7" t="s">
        <v>749</v>
      </c>
      <c r="K1" s="7" t="s">
        <v>746</v>
      </c>
      <c r="L1" s="7" t="s">
        <v>751</v>
      </c>
      <c r="M1" s="7" t="s">
        <v>752</v>
      </c>
      <c r="N1" s="7" t="s">
        <v>753</v>
      </c>
      <c r="O1" s="7" t="s">
        <v>747</v>
      </c>
      <c r="P1" s="7" t="s">
        <v>748</v>
      </c>
      <c r="Q1" s="7" t="s">
        <v>656</v>
      </c>
      <c r="R1" s="7" t="s">
        <v>657</v>
      </c>
      <c r="S1" s="7" t="s">
        <v>727</v>
      </c>
      <c r="T1" s="7" t="s">
        <v>728</v>
      </c>
      <c r="U1" s="14" t="s">
        <v>725</v>
      </c>
      <c r="V1" s="14" t="s">
        <v>741</v>
      </c>
      <c r="W1" s="14" t="s">
        <v>743</v>
      </c>
      <c r="X1" s="14" t="s">
        <v>744</v>
      </c>
      <c r="Y1" s="27" t="s">
        <v>733</v>
      </c>
      <c r="Z1" s="28" t="s">
        <v>7</v>
      </c>
    </row>
    <row r="2" spans="1:26" ht="15.75" customHeight="1" x14ac:dyDescent="0.2">
      <c r="A2" s="4" t="s">
        <v>20</v>
      </c>
      <c r="B2" t="s">
        <v>521</v>
      </c>
      <c r="C2" s="5" t="s">
        <v>21</v>
      </c>
      <c r="D2" s="6">
        <v>41792</v>
      </c>
      <c r="E2" t="s">
        <v>533</v>
      </c>
      <c r="F2" t="s">
        <v>524</v>
      </c>
      <c r="G2" t="s">
        <v>525</v>
      </c>
      <c r="H2">
        <v>1.26</v>
      </c>
      <c r="I2">
        <v>293.39999999999998</v>
      </c>
      <c r="J2">
        <f>(H2+I2)-V2</f>
        <v>294.65999999999997</v>
      </c>
      <c r="K2" s="10">
        <v>287.36</v>
      </c>
      <c r="L2" s="10">
        <f>K2-V2</f>
        <v>287.36</v>
      </c>
      <c r="M2" s="10">
        <v>0</v>
      </c>
      <c r="N2">
        <v>137.09</v>
      </c>
      <c r="O2">
        <f>(M2+N2)-V2</f>
        <v>137.09</v>
      </c>
      <c r="P2">
        <v>137.09</v>
      </c>
      <c r="Q2">
        <v>0.39500000000000002</v>
      </c>
      <c r="R2">
        <v>3.2000000000000001E-2</v>
      </c>
      <c r="S2" s="6">
        <f>D2</f>
        <v>41792</v>
      </c>
      <c r="T2" s="6">
        <v>41795</v>
      </c>
      <c r="U2" s="17"/>
      <c r="V2" s="17">
        <f>U2*0.424</f>
        <v>0</v>
      </c>
      <c r="W2" s="17">
        <f>O2/L2</f>
        <v>0.47706709354120264</v>
      </c>
      <c r="X2" s="17">
        <f>W2*J2</f>
        <v>140.57258978285074</v>
      </c>
      <c r="Y2" s="23" t="s">
        <v>735</v>
      </c>
    </row>
    <row r="3" spans="1:26" ht="15.75" customHeight="1" x14ac:dyDescent="0.2">
      <c r="A3" s="4" t="s">
        <v>26</v>
      </c>
      <c r="B3" t="s">
        <v>529</v>
      </c>
      <c r="C3" s="5" t="s">
        <v>27</v>
      </c>
      <c r="D3" s="6">
        <v>41792</v>
      </c>
      <c r="E3" t="s">
        <v>534</v>
      </c>
      <c r="F3" t="s">
        <v>524</v>
      </c>
      <c r="G3" t="s">
        <v>525</v>
      </c>
      <c r="H3">
        <v>0</v>
      </c>
      <c r="I3">
        <v>576.29</v>
      </c>
      <c r="J3">
        <f t="shared" ref="J3:J66" si="0">(H3+I3)-V3</f>
        <v>576.29</v>
      </c>
      <c r="K3">
        <v>570.26</v>
      </c>
      <c r="L3" s="10">
        <f t="shared" ref="L3:L66" si="1">K3-V3</f>
        <v>570.26</v>
      </c>
      <c r="M3" s="10">
        <v>0</v>
      </c>
      <c r="N3">
        <v>393.71</v>
      </c>
      <c r="O3">
        <f t="shared" ref="O3:O66" si="2">(M3+N3)-V3</f>
        <v>393.71</v>
      </c>
      <c r="P3">
        <v>393.24</v>
      </c>
      <c r="Q3">
        <v>0.68700000000000006</v>
      </c>
      <c r="R3">
        <v>2.35E-2</v>
      </c>
      <c r="S3" s="6">
        <f>D3</f>
        <v>41792</v>
      </c>
      <c r="T3" s="6">
        <v>41795</v>
      </c>
      <c r="U3" s="17"/>
      <c r="V3" s="17">
        <f t="shared" ref="V3:V66" si="3">U3*0.424</f>
        <v>0</v>
      </c>
      <c r="W3" s="17">
        <f t="shared" ref="W3:W66" si="4">O3/L3</f>
        <v>0.69040437695086454</v>
      </c>
      <c r="X3" s="17">
        <f t="shared" ref="X3:X66" si="5">W3*J3</f>
        <v>397.87313839301368</v>
      </c>
      <c r="Y3" s="23" t="s">
        <v>735</v>
      </c>
    </row>
    <row r="4" spans="1:26" ht="15.75" customHeight="1" x14ac:dyDescent="0.2">
      <c r="A4" s="4" t="s">
        <v>30</v>
      </c>
      <c r="B4" t="s">
        <v>588</v>
      </c>
      <c r="C4" s="5" t="s">
        <v>31</v>
      </c>
      <c r="D4" s="6">
        <v>41792</v>
      </c>
      <c r="E4" t="s">
        <v>535</v>
      </c>
      <c r="F4" t="s">
        <v>526</v>
      </c>
      <c r="G4" t="s">
        <v>527</v>
      </c>
      <c r="H4">
        <v>0</v>
      </c>
      <c r="I4">
        <v>538.85</v>
      </c>
      <c r="J4">
        <f t="shared" si="0"/>
        <v>538.85</v>
      </c>
      <c r="K4">
        <v>531.69000000000005</v>
      </c>
      <c r="L4" s="10">
        <f t="shared" si="1"/>
        <v>531.69000000000005</v>
      </c>
      <c r="M4" s="10">
        <v>0</v>
      </c>
      <c r="N4">
        <v>177.2</v>
      </c>
      <c r="O4">
        <f t="shared" si="2"/>
        <v>177.2</v>
      </c>
      <c r="P4">
        <v>177.2</v>
      </c>
      <c r="Q4">
        <v>0.59599999999999997</v>
      </c>
      <c r="R4">
        <v>4.8500000000000001E-2</v>
      </c>
      <c r="S4" s="6">
        <f>D4</f>
        <v>41792</v>
      </c>
      <c r="T4" s="6">
        <v>41795</v>
      </c>
      <c r="U4" s="16"/>
      <c r="V4" s="17">
        <f t="shared" si="3"/>
        <v>0</v>
      </c>
      <c r="W4" s="17">
        <f t="shared" si="4"/>
        <v>0.33327690947732697</v>
      </c>
      <c r="X4" s="17">
        <f t="shared" si="5"/>
        <v>179.58626267185764</v>
      </c>
      <c r="Y4" s="23" t="s">
        <v>735</v>
      </c>
    </row>
    <row r="5" spans="1:26" ht="15.75" customHeight="1" x14ac:dyDescent="0.2">
      <c r="A5" s="4" t="s">
        <v>34</v>
      </c>
      <c r="B5" t="s">
        <v>530</v>
      </c>
      <c r="C5" s="5" t="s">
        <v>35</v>
      </c>
      <c r="D5" s="6">
        <v>41792</v>
      </c>
      <c r="E5" t="s">
        <v>536</v>
      </c>
      <c r="F5" t="s">
        <v>524</v>
      </c>
      <c r="G5" t="s">
        <v>525</v>
      </c>
      <c r="H5">
        <v>0.13</v>
      </c>
      <c r="I5">
        <v>434.53</v>
      </c>
      <c r="J5">
        <f t="shared" si="0"/>
        <v>434.65999999999997</v>
      </c>
      <c r="K5">
        <v>430.68</v>
      </c>
      <c r="L5" s="10">
        <f t="shared" si="1"/>
        <v>430.68</v>
      </c>
      <c r="M5" s="10">
        <v>0</v>
      </c>
      <c r="N5">
        <v>354.1</v>
      </c>
      <c r="O5">
        <f t="shared" si="2"/>
        <v>354.1</v>
      </c>
      <c r="P5">
        <v>354.1</v>
      </c>
      <c r="Q5">
        <v>0.63700000000000001</v>
      </c>
      <c r="R5">
        <v>2.1999999999999999E-2</v>
      </c>
      <c r="S5" s="6">
        <f>D5</f>
        <v>41792</v>
      </c>
      <c r="T5" s="6">
        <v>41795</v>
      </c>
      <c r="U5" s="16"/>
      <c r="V5" s="17">
        <f t="shared" si="3"/>
        <v>0</v>
      </c>
      <c r="W5" s="17">
        <f t="shared" si="4"/>
        <v>0.82218816754899238</v>
      </c>
      <c r="X5" s="17">
        <f t="shared" si="5"/>
        <v>357.37230890684498</v>
      </c>
      <c r="Y5" s="23" t="s">
        <v>735</v>
      </c>
    </row>
    <row r="6" spans="1:26" ht="15.75" customHeight="1" x14ac:dyDescent="0.2">
      <c r="A6" s="4" t="s">
        <v>36</v>
      </c>
      <c r="B6" t="s">
        <v>523</v>
      </c>
      <c r="C6" s="5" t="s">
        <v>37</v>
      </c>
      <c r="D6" s="6">
        <v>41792</v>
      </c>
      <c r="E6" t="s">
        <v>537</v>
      </c>
      <c r="F6" t="s">
        <v>524</v>
      </c>
      <c r="G6" t="s">
        <v>525</v>
      </c>
      <c r="H6">
        <v>1.34</v>
      </c>
      <c r="I6">
        <v>389.69</v>
      </c>
      <c r="J6">
        <f t="shared" si="0"/>
        <v>391.03</v>
      </c>
      <c r="K6">
        <v>384.06</v>
      </c>
      <c r="L6" s="10">
        <f t="shared" si="1"/>
        <v>384.06</v>
      </c>
      <c r="M6" s="10">
        <v>0</v>
      </c>
      <c r="N6">
        <v>280.61</v>
      </c>
      <c r="O6">
        <f t="shared" si="2"/>
        <v>280.61</v>
      </c>
      <c r="P6">
        <v>280.61</v>
      </c>
      <c r="Q6">
        <v>0.42899999999999999</v>
      </c>
      <c r="R6">
        <v>2.8000000000000001E-2</v>
      </c>
      <c r="S6" s="6">
        <f>D6</f>
        <v>41792</v>
      </c>
      <c r="T6" s="6">
        <v>41795</v>
      </c>
      <c r="U6" s="16"/>
      <c r="V6" s="17">
        <f t="shared" si="3"/>
        <v>0</v>
      </c>
      <c r="W6" s="17">
        <f t="shared" si="4"/>
        <v>0.73064104566994748</v>
      </c>
      <c r="X6" s="17">
        <f t="shared" si="5"/>
        <v>285.70256808831954</v>
      </c>
      <c r="Y6" s="23" t="s">
        <v>735</v>
      </c>
    </row>
    <row r="7" spans="1:26" ht="15.75" customHeight="1" x14ac:dyDescent="0.2">
      <c r="A7" s="4" t="s">
        <v>38</v>
      </c>
      <c r="B7" t="s">
        <v>531</v>
      </c>
      <c r="C7" s="5" t="s">
        <v>39</v>
      </c>
      <c r="D7" s="6">
        <v>41792</v>
      </c>
      <c r="E7" t="s">
        <v>538</v>
      </c>
      <c r="F7" t="s">
        <v>524</v>
      </c>
      <c r="G7" t="s">
        <v>525</v>
      </c>
      <c r="H7">
        <v>0.61</v>
      </c>
      <c r="I7">
        <v>765.01</v>
      </c>
      <c r="J7">
        <f t="shared" si="0"/>
        <v>765.62</v>
      </c>
      <c r="K7">
        <v>759.13</v>
      </c>
      <c r="L7" s="10">
        <f t="shared" si="1"/>
        <v>759.13</v>
      </c>
      <c r="M7" s="10">
        <v>0</v>
      </c>
      <c r="N7">
        <v>363.73</v>
      </c>
      <c r="O7">
        <f t="shared" si="2"/>
        <v>363.73</v>
      </c>
      <c r="P7">
        <v>363.73</v>
      </c>
      <c r="Q7">
        <v>0.68</v>
      </c>
      <c r="R7">
        <v>2.4E-2</v>
      </c>
      <c r="S7" s="6">
        <f>D7</f>
        <v>41792</v>
      </c>
      <c r="T7" s="6">
        <v>41795</v>
      </c>
      <c r="U7" s="16"/>
      <c r="V7" s="17">
        <f t="shared" si="3"/>
        <v>0</v>
      </c>
      <c r="W7" s="17">
        <f t="shared" si="4"/>
        <v>0.47914059515498009</v>
      </c>
      <c r="X7" s="17">
        <f t="shared" si="5"/>
        <v>366.83962246255584</v>
      </c>
      <c r="Y7" s="23" t="s">
        <v>735</v>
      </c>
    </row>
    <row r="8" spans="1:26" ht="15.75" customHeight="1" x14ac:dyDescent="0.2">
      <c r="A8" s="4" t="s">
        <v>46</v>
      </c>
      <c r="B8" t="s">
        <v>522</v>
      </c>
      <c r="C8" s="5" t="s">
        <v>47</v>
      </c>
      <c r="D8" s="6">
        <v>41792</v>
      </c>
      <c r="E8" t="s">
        <v>539</v>
      </c>
      <c r="F8" t="s">
        <v>526</v>
      </c>
      <c r="G8" t="s">
        <v>528</v>
      </c>
      <c r="H8">
        <v>17.77</v>
      </c>
      <c r="I8">
        <v>602.53</v>
      </c>
      <c r="J8">
        <f t="shared" si="0"/>
        <v>620.29999999999995</v>
      </c>
      <c r="K8">
        <v>596.86</v>
      </c>
      <c r="L8" s="10">
        <f t="shared" si="1"/>
        <v>596.86</v>
      </c>
      <c r="M8" s="10">
        <v>0</v>
      </c>
      <c r="N8">
        <v>373.17</v>
      </c>
      <c r="O8">
        <f t="shared" si="2"/>
        <v>373.17</v>
      </c>
      <c r="P8">
        <v>368.18</v>
      </c>
      <c r="Q8">
        <v>0.84599999999999997</v>
      </c>
      <c r="R8">
        <v>4.4499999999999998E-2</v>
      </c>
      <c r="S8" s="6">
        <f>D8</f>
        <v>41792</v>
      </c>
      <c r="T8" s="6">
        <v>41795</v>
      </c>
      <c r="U8" s="16"/>
      <c r="V8" s="17">
        <f t="shared" si="3"/>
        <v>0</v>
      </c>
      <c r="W8" s="17">
        <f t="shared" si="4"/>
        <v>0.62522199510773047</v>
      </c>
      <c r="X8" s="17">
        <f t="shared" si="5"/>
        <v>387.82520356532518</v>
      </c>
      <c r="Y8" s="23" t="s">
        <v>735</v>
      </c>
    </row>
    <row r="9" spans="1:26" ht="15.75" customHeight="1" x14ac:dyDescent="0.2">
      <c r="A9" s="4" t="s">
        <v>50</v>
      </c>
      <c r="B9" t="s">
        <v>520</v>
      </c>
      <c r="C9" s="5" t="s">
        <v>51</v>
      </c>
      <c r="D9" s="6">
        <v>41792</v>
      </c>
      <c r="E9" t="s">
        <v>540</v>
      </c>
      <c r="F9" t="s">
        <v>526</v>
      </c>
      <c r="G9" t="s">
        <v>532</v>
      </c>
      <c r="H9">
        <v>0.2</v>
      </c>
      <c r="I9">
        <v>525.38</v>
      </c>
      <c r="J9">
        <f t="shared" si="0"/>
        <v>525.58000000000004</v>
      </c>
      <c r="K9">
        <v>514.64</v>
      </c>
      <c r="L9" s="10">
        <f t="shared" si="1"/>
        <v>514.64</v>
      </c>
      <c r="M9" s="10">
        <v>0</v>
      </c>
      <c r="N9">
        <v>202.84</v>
      </c>
      <c r="O9">
        <f t="shared" si="2"/>
        <v>202.84</v>
      </c>
      <c r="P9">
        <v>176.65</v>
      </c>
      <c r="Q9">
        <v>0.39200000000000002</v>
      </c>
      <c r="R9">
        <v>2.5999999999999999E-2</v>
      </c>
      <c r="S9" s="6">
        <f>D9</f>
        <v>41792</v>
      </c>
      <c r="T9" s="6">
        <v>41795</v>
      </c>
      <c r="U9" s="16"/>
      <c r="V9" s="17">
        <f t="shared" si="3"/>
        <v>0</v>
      </c>
      <c r="W9" s="17">
        <f t="shared" si="4"/>
        <v>0.3941395927250117</v>
      </c>
      <c r="X9" s="17">
        <f t="shared" si="5"/>
        <v>207.15188714441166</v>
      </c>
      <c r="Y9" s="23" t="s">
        <v>735</v>
      </c>
      <c r="Z9" s="12" t="s">
        <v>671</v>
      </c>
    </row>
    <row r="10" spans="1:26" ht="15.75" customHeight="1" x14ac:dyDescent="0.2">
      <c r="A10" s="4" t="s">
        <v>8</v>
      </c>
      <c r="B10" t="s">
        <v>530</v>
      </c>
      <c r="C10" s="5" t="s">
        <v>9</v>
      </c>
      <c r="D10" s="6">
        <v>41793</v>
      </c>
      <c r="E10" t="s">
        <v>544</v>
      </c>
      <c r="F10" t="s">
        <v>526</v>
      </c>
      <c r="G10" t="s">
        <v>559</v>
      </c>
      <c r="H10">
        <v>2.6</v>
      </c>
      <c r="I10">
        <v>617.13</v>
      </c>
      <c r="J10">
        <f t="shared" si="0"/>
        <v>619.73</v>
      </c>
      <c r="K10">
        <v>605.92999999999995</v>
      </c>
      <c r="L10" s="10">
        <f t="shared" si="1"/>
        <v>605.92999999999995</v>
      </c>
      <c r="M10" s="10">
        <v>0</v>
      </c>
      <c r="N10">
        <v>255.81</v>
      </c>
      <c r="O10">
        <f t="shared" si="2"/>
        <v>255.81</v>
      </c>
      <c r="P10">
        <v>252.67</v>
      </c>
      <c r="Q10">
        <v>0.97499999999999998</v>
      </c>
      <c r="R10">
        <v>5.8500000000000003E-2</v>
      </c>
      <c r="S10" s="6">
        <f>D10</f>
        <v>41793</v>
      </c>
      <c r="T10" s="6">
        <v>41796</v>
      </c>
      <c r="U10" s="16"/>
      <c r="V10" s="17">
        <f t="shared" si="3"/>
        <v>0</v>
      </c>
      <c r="W10" s="17">
        <f t="shared" si="4"/>
        <v>0.42217747924677773</v>
      </c>
      <c r="X10" s="17">
        <f t="shared" si="5"/>
        <v>261.63604921360559</v>
      </c>
      <c r="Y10" s="23" t="s">
        <v>735</v>
      </c>
    </row>
    <row r="11" spans="1:26" ht="15.75" customHeight="1" x14ac:dyDescent="0.2">
      <c r="A11" s="4" t="s">
        <v>10</v>
      </c>
      <c r="B11" t="s">
        <v>562</v>
      </c>
      <c r="C11" s="5" t="s">
        <v>11</v>
      </c>
      <c r="D11" s="6">
        <v>41793</v>
      </c>
      <c r="E11" t="s">
        <v>545</v>
      </c>
      <c r="F11" t="s">
        <v>524</v>
      </c>
      <c r="G11" t="s">
        <v>525</v>
      </c>
      <c r="H11">
        <v>6.31</v>
      </c>
      <c r="I11">
        <v>231.25</v>
      </c>
      <c r="J11">
        <f t="shared" si="0"/>
        <v>237.56</v>
      </c>
      <c r="K11">
        <v>225.86</v>
      </c>
      <c r="L11" s="10">
        <f t="shared" si="1"/>
        <v>225.86</v>
      </c>
      <c r="M11" s="10">
        <v>0</v>
      </c>
      <c r="N11">
        <v>78.06</v>
      </c>
      <c r="O11">
        <f t="shared" si="2"/>
        <v>78.06</v>
      </c>
      <c r="P11">
        <v>72.22</v>
      </c>
      <c r="Q11">
        <v>0.312</v>
      </c>
      <c r="R11">
        <v>1.4E-2</v>
      </c>
      <c r="S11" s="6">
        <f>D11</f>
        <v>41793</v>
      </c>
      <c r="T11" s="6">
        <v>41796</v>
      </c>
      <c r="U11" s="16"/>
      <c r="V11" s="17">
        <f t="shared" si="3"/>
        <v>0</v>
      </c>
      <c r="W11" s="17">
        <f t="shared" si="4"/>
        <v>0.34561232621978216</v>
      </c>
      <c r="X11" s="17">
        <f t="shared" si="5"/>
        <v>82.103664216771449</v>
      </c>
      <c r="Y11" s="23" t="s">
        <v>735</v>
      </c>
    </row>
    <row r="12" spans="1:26" ht="15.75" customHeight="1" x14ac:dyDescent="0.2">
      <c r="A12" s="4" t="s">
        <v>12</v>
      </c>
      <c r="B12" t="s">
        <v>565</v>
      </c>
      <c r="C12" s="5" t="s">
        <v>13</v>
      </c>
      <c r="D12" s="6">
        <v>41793</v>
      </c>
      <c r="E12" t="s">
        <v>546</v>
      </c>
      <c r="F12" t="s">
        <v>524</v>
      </c>
      <c r="G12" t="s">
        <v>525</v>
      </c>
      <c r="H12">
        <v>13.88</v>
      </c>
      <c r="I12">
        <v>274.27999999999997</v>
      </c>
      <c r="J12">
        <f t="shared" si="0"/>
        <v>288.15999999999997</v>
      </c>
      <c r="K12">
        <v>249.91</v>
      </c>
      <c r="L12" s="10">
        <f t="shared" si="1"/>
        <v>249.91</v>
      </c>
      <c r="M12" s="10">
        <v>0</v>
      </c>
      <c r="N12">
        <v>122</v>
      </c>
      <c r="O12">
        <f t="shared" si="2"/>
        <v>122</v>
      </c>
      <c r="P12">
        <v>4.33</v>
      </c>
      <c r="Q12">
        <v>0.1</v>
      </c>
      <c r="R12">
        <v>4.4999999999999997E-3</v>
      </c>
      <c r="S12" s="6">
        <f>D12</f>
        <v>41793</v>
      </c>
      <c r="T12" s="6">
        <v>41796</v>
      </c>
      <c r="U12" s="16"/>
      <c r="V12" s="17">
        <f t="shared" si="3"/>
        <v>0</v>
      </c>
      <c r="W12" s="17">
        <f t="shared" si="4"/>
        <v>0.48817574326757635</v>
      </c>
      <c r="X12" s="17">
        <f t="shared" si="5"/>
        <v>140.67272217998479</v>
      </c>
      <c r="Y12" s="23" t="s">
        <v>735</v>
      </c>
    </row>
    <row r="13" spans="1:26" ht="15.75" customHeight="1" x14ac:dyDescent="0.2">
      <c r="A13" s="4" t="s">
        <v>14</v>
      </c>
      <c r="B13" t="s">
        <v>561</v>
      </c>
      <c r="C13" s="5" t="s">
        <v>15</v>
      </c>
      <c r="D13" s="6">
        <v>41793</v>
      </c>
      <c r="E13" t="s">
        <v>547</v>
      </c>
      <c r="F13" t="s">
        <v>524</v>
      </c>
      <c r="G13" t="s">
        <v>525</v>
      </c>
      <c r="H13">
        <v>0</v>
      </c>
      <c r="I13">
        <v>142.34</v>
      </c>
      <c r="J13">
        <f t="shared" si="0"/>
        <v>142.34</v>
      </c>
      <c r="K13">
        <v>137.53</v>
      </c>
      <c r="L13" s="10">
        <f t="shared" si="1"/>
        <v>137.53</v>
      </c>
      <c r="M13" s="10">
        <v>0</v>
      </c>
      <c r="N13">
        <v>88.15</v>
      </c>
      <c r="O13">
        <f t="shared" si="2"/>
        <v>88.15</v>
      </c>
      <c r="P13">
        <v>87.8</v>
      </c>
      <c r="Q13">
        <v>0.26100000000000001</v>
      </c>
      <c r="R13">
        <v>0.01</v>
      </c>
      <c r="S13" s="6">
        <f>D13</f>
        <v>41793</v>
      </c>
      <c r="T13" s="6">
        <v>41796</v>
      </c>
      <c r="U13" s="16"/>
      <c r="V13" s="17">
        <f t="shared" si="3"/>
        <v>0</v>
      </c>
      <c r="W13" s="17">
        <f t="shared" si="4"/>
        <v>0.64095106522213341</v>
      </c>
      <c r="X13" s="17">
        <f t="shared" si="5"/>
        <v>91.232974623718476</v>
      </c>
      <c r="Y13" s="23" t="s">
        <v>735</v>
      </c>
    </row>
    <row r="14" spans="1:26" ht="15.75" customHeight="1" x14ac:dyDescent="0.2">
      <c r="A14" s="4" t="s">
        <v>16</v>
      </c>
      <c r="B14" t="s">
        <v>541</v>
      </c>
      <c r="C14" s="5" t="s">
        <v>17</v>
      </c>
      <c r="D14" s="6">
        <v>41793</v>
      </c>
      <c r="E14" t="s">
        <v>548</v>
      </c>
      <c r="F14" t="s">
        <v>526</v>
      </c>
      <c r="G14" t="s">
        <v>532</v>
      </c>
      <c r="H14">
        <v>5.82</v>
      </c>
      <c r="I14">
        <v>337.72</v>
      </c>
      <c r="J14">
        <f t="shared" si="0"/>
        <v>343.54</v>
      </c>
      <c r="K14">
        <v>324.33</v>
      </c>
      <c r="L14" s="10">
        <f t="shared" si="1"/>
        <v>324.33</v>
      </c>
      <c r="M14" s="10">
        <v>0</v>
      </c>
      <c r="N14">
        <v>154.52000000000001</v>
      </c>
      <c r="O14">
        <f t="shared" si="2"/>
        <v>154.52000000000001</v>
      </c>
      <c r="P14">
        <v>144.69999999999999</v>
      </c>
      <c r="Q14">
        <v>0.3725</v>
      </c>
      <c r="R14">
        <v>0.10199999999999999</v>
      </c>
      <c r="S14" s="6">
        <f>D14</f>
        <v>41793</v>
      </c>
      <c r="T14" s="6">
        <v>41796</v>
      </c>
      <c r="U14" s="16"/>
      <c r="V14" s="17">
        <f t="shared" si="3"/>
        <v>0</v>
      </c>
      <c r="W14" s="17">
        <f t="shared" si="4"/>
        <v>0.47642832917090622</v>
      </c>
      <c r="X14" s="17">
        <f t="shared" si="5"/>
        <v>163.67218820337314</v>
      </c>
      <c r="Y14" s="23" t="s">
        <v>735</v>
      </c>
    </row>
    <row r="15" spans="1:26" ht="15.75" customHeight="1" x14ac:dyDescent="0.2">
      <c r="A15" s="4" t="s">
        <v>18</v>
      </c>
      <c r="B15" t="s">
        <v>541</v>
      </c>
      <c r="C15" s="5" t="s">
        <v>19</v>
      </c>
      <c r="D15" s="6">
        <v>41793</v>
      </c>
      <c r="E15" t="s">
        <v>542</v>
      </c>
      <c r="F15" t="s">
        <v>524</v>
      </c>
      <c r="G15" t="s">
        <v>525</v>
      </c>
      <c r="H15">
        <v>6.45</v>
      </c>
      <c r="I15">
        <v>360.74</v>
      </c>
      <c r="J15">
        <f t="shared" si="0"/>
        <v>367.19</v>
      </c>
      <c r="K15">
        <v>342.88</v>
      </c>
      <c r="L15" s="10">
        <f t="shared" si="1"/>
        <v>342.88</v>
      </c>
      <c r="M15" s="10">
        <v>0</v>
      </c>
      <c r="N15">
        <v>78.7</v>
      </c>
      <c r="O15">
        <f t="shared" si="2"/>
        <v>78.7</v>
      </c>
      <c r="P15">
        <v>75.64</v>
      </c>
      <c r="Q15">
        <v>0.28499999999999998</v>
      </c>
      <c r="R15">
        <v>0.10100000000000001</v>
      </c>
      <c r="S15" s="6">
        <f>D15</f>
        <v>41793</v>
      </c>
      <c r="T15" s="6">
        <v>41796</v>
      </c>
      <c r="U15" s="17"/>
      <c r="V15" s="17">
        <f t="shared" si="3"/>
        <v>0</v>
      </c>
      <c r="W15" s="17">
        <f t="shared" si="4"/>
        <v>0.22952636490900608</v>
      </c>
      <c r="X15" s="17">
        <f t="shared" si="5"/>
        <v>84.279785930937933</v>
      </c>
      <c r="Y15" s="23" t="s">
        <v>735</v>
      </c>
    </row>
    <row r="16" spans="1:26" ht="15.75" customHeight="1" x14ac:dyDescent="0.2">
      <c r="A16" s="4" t="s">
        <v>579</v>
      </c>
      <c r="B16" t="s">
        <v>580</v>
      </c>
      <c r="C16" s="9" t="s">
        <v>9</v>
      </c>
      <c r="D16" s="6">
        <v>41793</v>
      </c>
      <c r="F16" t="s">
        <v>524</v>
      </c>
      <c r="G16" t="s">
        <v>525</v>
      </c>
      <c r="H16">
        <v>20.97</v>
      </c>
      <c r="I16">
        <v>342.34</v>
      </c>
      <c r="J16">
        <f t="shared" si="0"/>
        <v>363.30999999999995</v>
      </c>
      <c r="K16">
        <v>332.71</v>
      </c>
      <c r="L16" s="10">
        <f t="shared" si="1"/>
        <v>332.71</v>
      </c>
      <c r="M16" s="10">
        <v>0</v>
      </c>
      <c r="N16">
        <v>119.39</v>
      </c>
      <c r="O16">
        <f t="shared" si="2"/>
        <v>119.39</v>
      </c>
      <c r="P16">
        <v>106.67</v>
      </c>
      <c r="Q16">
        <v>0.36</v>
      </c>
      <c r="R16">
        <v>4.1000000000000002E-2</v>
      </c>
      <c r="S16" s="6">
        <f>D16</f>
        <v>41793</v>
      </c>
      <c r="T16" s="6">
        <v>41796</v>
      </c>
      <c r="U16" s="17"/>
      <c r="V16" s="17">
        <f t="shared" si="3"/>
        <v>0</v>
      </c>
      <c r="W16" s="17">
        <f t="shared" si="4"/>
        <v>0.35884103273120738</v>
      </c>
      <c r="X16" s="17">
        <f t="shared" si="5"/>
        <v>130.37053560157494</v>
      </c>
      <c r="Y16" s="23" t="s">
        <v>735</v>
      </c>
    </row>
    <row r="17" spans="1:25" ht="15.75" customHeight="1" x14ac:dyDescent="0.2">
      <c r="A17" s="4" t="s">
        <v>22</v>
      </c>
      <c r="B17" t="s">
        <v>562</v>
      </c>
      <c r="C17" s="5" t="s">
        <v>23</v>
      </c>
      <c r="D17" s="6">
        <v>41793</v>
      </c>
      <c r="E17" t="s">
        <v>549</v>
      </c>
      <c r="F17" t="s">
        <v>524</v>
      </c>
      <c r="G17" t="s">
        <v>525</v>
      </c>
      <c r="H17">
        <v>0</v>
      </c>
      <c r="I17">
        <v>672.6</v>
      </c>
      <c r="J17">
        <f t="shared" si="0"/>
        <v>672.6</v>
      </c>
      <c r="K17">
        <v>663.01</v>
      </c>
      <c r="L17" s="10">
        <f t="shared" si="1"/>
        <v>663.01</v>
      </c>
      <c r="M17" s="10">
        <v>0</v>
      </c>
      <c r="N17">
        <v>376.04</v>
      </c>
      <c r="O17">
        <f t="shared" si="2"/>
        <v>376.04</v>
      </c>
      <c r="P17">
        <v>376.04</v>
      </c>
      <c r="Q17">
        <v>0.82</v>
      </c>
      <c r="R17">
        <v>4.7E-2</v>
      </c>
      <c r="S17" s="6">
        <f>D17</f>
        <v>41793</v>
      </c>
      <c r="T17" s="6">
        <v>41796</v>
      </c>
      <c r="U17" s="17"/>
      <c r="V17" s="17">
        <f t="shared" si="3"/>
        <v>0</v>
      </c>
      <c r="W17" s="17">
        <f t="shared" si="4"/>
        <v>0.56717093256511975</v>
      </c>
      <c r="X17" s="17">
        <f t="shared" si="5"/>
        <v>381.47916924329957</v>
      </c>
      <c r="Y17" s="23" t="s">
        <v>735</v>
      </c>
    </row>
    <row r="18" spans="1:25" ht="15.75" customHeight="1" x14ac:dyDescent="0.2">
      <c r="A18" s="4" t="s">
        <v>24</v>
      </c>
      <c r="B18" t="s">
        <v>201</v>
      </c>
      <c r="C18" s="5" t="s">
        <v>25</v>
      </c>
      <c r="D18" s="6">
        <v>41793</v>
      </c>
      <c r="E18" t="s">
        <v>550</v>
      </c>
      <c r="F18" t="s">
        <v>524</v>
      </c>
      <c r="G18" t="s">
        <v>525</v>
      </c>
      <c r="H18">
        <v>0</v>
      </c>
      <c r="I18">
        <v>21.45</v>
      </c>
      <c r="J18">
        <f t="shared" si="0"/>
        <v>21.45</v>
      </c>
      <c r="K18">
        <v>16.940000000000001</v>
      </c>
      <c r="L18" s="10">
        <f t="shared" si="1"/>
        <v>16.940000000000001</v>
      </c>
      <c r="M18" s="10">
        <v>0</v>
      </c>
      <c r="N18">
        <v>5.46</v>
      </c>
      <c r="O18">
        <f t="shared" si="2"/>
        <v>5.46</v>
      </c>
      <c r="P18">
        <v>1.98</v>
      </c>
      <c r="Q18">
        <v>7.4999999999999997E-3</v>
      </c>
      <c r="R18">
        <v>1.5E-3</v>
      </c>
      <c r="S18" s="6">
        <f>D18</f>
        <v>41793</v>
      </c>
      <c r="T18" s="6">
        <v>41796</v>
      </c>
      <c r="U18" s="17"/>
      <c r="V18" s="17">
        <f t="shared" si="3"/>
        <v>0</v>
      </c>
      <c r="W18" s="17">
        <f t="shared" si="4"/>
        <v>0.32231404958677684</v>
      </c>
      <c r="X18" s="17">
        <f t="shared" si="5"/>
        <v>6.9136363636363631</v>
      </c>
      <c r="Y18" s="23" t="s">
        <v>735</v>
      </c>
    </row>
    <row r="19" spans="1:25" ht="15.75" customHeight="1" x14ac:dyDescent="0.2">
      <c r="A19" s="4" t="s">
        <v>577</v>
      </c>
      <c r="B19" t="s">
        <v>578</v>
      </c>
      <c r="C19" s="9" t="s">
        <v>9</v>
      </c>
      <c r="D19" s="6">
        <v>41793</v>
      </c>
      <c r="F19" t="s">
        <v>524</v>
      </c>
      <c r="G19" t="s">
        <v>525</v>
      </c>
      <c r="H19">
        <v>0</v>
      </c>
      <c r="I19">
        <v>618.77</v>
      </c>
      <c r="J19">
        <f t="shared" si="0"/>
        <v>618.77</v>
      </c>
      <c r="K19">
        <v>611.92999999999995</v>
      </c>
      <c r="L19" s="10">
        <f t="shared" si="1"/>
        <v>611.92999999999995</v>
      </c>
      <c r="M19" s="10">
        <v>0</v>
      </c>
      <c r="N19">
        <v>448.21</v>
      </c>
      <c r="O19">
        <f t="shared" si="2"/>
        <v>448.21</v>
      </c>
      <c r="P19">
        <v>448.21</v>
      </c>
      <c r="Q19">
        <v>0.73099999999999998</v>
      </c>
      <c r="R19">
        <v>2.35E-2</v>
      </c>
      <c r="S19" s="6">
        <f>D19</f>
        <v>41793</v>
      </c>
      <c r="T19" s="6">
        <v>41796</v>
      </c>
      <c r="U19" s="17"/>
      <c r="V19" s="17">
        <f t="shared" si="3"/>
        <v>0</v>
      </c>
      <c r="W19" s="17">
        <f t="shared" si="4"/>
        <v>0.732453058356348</v>
      </c>
      <c r="X19" s="17">
        <f t="shared" si="5"/>
        <v>453.21997891915743</v>
      </c>
      <c r="Y19" s="23" t="s">
        <v>735</v>
      </c>
    </row>
    <row r="20" spans="1:25" ht="15.75" customHeight="1" x14ac:dyDescent="0.2">
      <c r="A20" s="4" t="s">
        <v>28</v>
      </c>
      <c r="B20" t="s">
        <v>543</v>
      </c>
      <c r="C20" s="5" t="s">
        <v>29</v>
      </c>
      <c r="D20" s="6">
        <v>41793</v>
      </c>
      <c r="E20" t="s">
        <v>551</v>
      </c>
      <c r="F20" t="s">
        <v>524</v>
      </c>
      <c r="G20" t="s">
        <v>525</v>
      </c>
      <c r="H20">
        <v>1.83</v>
      </c>
      <c r="I20">
        <v>243.11</v>
      </c>
      <c r="J20">
        <f t="shared" si="0"/>
        <v>244.94000000000003</v>
      </c>
      <c r="K20">
        <v>235.13</v>
      </c>
      <c r="L20" s="10">
        <f t="shared" si="1"/>
        <v>235.13</v>
      </c>
      <c r="M20" s="10">
        <v>0</v>
      </c>
      <c r="N20">
        <v>75.73</v>
      </c>
      <c r="O20">
        <f t="shared" si="2"/>
        <v>75.73</v>
      </c>
      <c r="P20">
        <v>74.290000000000006</v>
      </c>
      <c r="Q20">
        <v>0.30499999999999999</v>
      </c>
      <c r="R20">
        <v>4.0500000000000001E-2</v>
      </c>
      <c r="S20" s="6">
        <f>D20</f>
        <v>41793</v>
      </c>
      <c r="T20" s="6">
        <v>41796</v>
      </c>
      <c r="U20" s="17"/>
      <c r="V20" s="17">
        <f t="shared" si="3"/>
        <v>0</v>
      </c>
      <c r="W20" s="17">
        <f t="shared" si="4"/>
        <v>0.3220771488112959</v>
      </c>
      <c r="X20" s="17">
        <f t="shared" si="5"/>
        <v>78.88957682983883</v>
      </c>
      <c r="Y20" s="23" t="s">
        <v>735</v>
      </c>
    </row>
    <row r="21" spans="1:25" ht="15.75" customHeight="1" x14ac:dyDescent="0.2">
      <c r="A21" s="4" t="s">
        <v>567</v>
      </c>
      <c r="B21" t="s">
        <v>568</v>
      </c>
      <c r="C21" s="9" t="s">
        <v>9</v>
      </c>
      <c r="D21" s="6">
        <v>41793</v>
      </c>
      <c r="F21" t="s">
        <v>524</v>
      </c>
      <c r="G21" t="s">
        <v>525</v>
      </c>
      <c r="H21">
        <v>0</v>
      </c>
      <c r="I21">
        <v>232.08</v>
      </c>
      <c r="J21">
        <f t="shared" si="0"/>
        <v>232.08</v>
      </c>
      <c r="K21">
        <v>228.13</v>
      </c>
      <c r="L21" s="10">
        <f t="shared" si="1"/>
        <v>228.13</v>
      </c>
      <c r="M21" s="10">
        <v>0</v>
      </c>
      <c r="N21">
        <v>139.93</v>
      </c>
      <c r="O21">
        <f t="shared" si="2"/>
        <v>139.93</v>
      </c>
      <c r="P21">
        <v>139.93</v>
      </c>
      <c r="Q21">
        <v>0.32900000000000001</v>
      </c>
      <c r="R21">
        <v>2.2499999999999999E-2</v>
      </c>
      <c r="S21" s="6">
        <f>D21</f>
        <v>41793</v>
      </c>
      <c r="T21" s="6">
        <v>41796</v>
      </c>
      <c r="U21" s="16"/>
      <c r="V21" s="17">
        <f t="shared" si="3"/>
        <v>0</v>
      </c>
      <c r="W21" s="17">
        <f t="shared" si="4"/>
        <v>0.61337833691316357</v>
      </c>
      <c r="X21" s="17">
        <f t="shared" si="5"/>
        <v>142.35284443080701</v>
      </c>
      <c r="Y21" s="23" t="s">
        <v>735</v>
      </c>
    </row>
    <row r="22" spans="1:25" ht="15.75" customHeight="1" x14ac:dyDescent="0.2">
      <c r="A22" s="4" t="s">
        <v>32</v>
      </c>
      <c r="B22" t="s">
        <v>530</v>
      </c>
      <c r="C22" s="5" t="s">
        <v>33</v>
      </c>
      <c r="D22" s="6">
        <v>41793</v>
      </c>
      <c r="E22" t="s">
        <v>552</v>
      </c>
      <c r="F22" t="s">
        <v>524</v>
      </c>
      <c r="G22" t="s">
        <v>525</v>
      </c>
      <c r="H22">
        <v>0</v>
      </c>
      <c r="I22">
        <v>299.17</v>
      </c>
      <c r="J22">
        <f t="shared" si="0"/>
        <v>299.17</v>
      </c>
      <c r="K22">
        <v>294.64999999999998</v>
      </c>
      <c r="L22" s="10">
        <f t="shared" si="1"/>
        <v>294.64999999999998</v>
      </c>
      <c r="M22" s="10">
        <v>0</v>
      </c>
      <c r="N22">
        <v>233.05</v>
      </c>
      <c r="O22">
        <f t="shared" si="2"/>
        <v>233.05</v>
      </c>
      <c r="P22">
        <v>233.05</v>
      </c>
      <c r="Q22">
        <v>0.43</v>
      </c>
      <c r="R22">
        <v>1.95E-2</v>
      </c>
      <c r="S22" s="6">
        <f>D22</f>
        <v>41793</v>
      </c>
      <c r="T22" s="6">
        <v>41796</v>
      </c>
      <c r="U22" s="16"/>
      <c r="V22" s="17">
        <f t="shared" si="3"/>
        <v>0</v>
      </c>
      <c r="W22" s="17">
        <f t="shared" si="4"/>
        <v>0.79093840149329719</v>
      </c>
      <c r="X22" s="17">
        <f t="shared" si="5"/>
        <v>236.62504157474973</v>
      </c>
      <c r="Y22" s="23" t="s">
        <v>735</v>
      </c>
    </row>
    <row r="23" spans="1:25" ht="15.75" customHeight="1" x14ac:dyDescent="0.2">
      <c r="A23" s="4" t="s">
        <v>575</v>
      </c>
      <c r="B23" t="s">
        <v>576</v>
      </c>
      <c r="C23" s="9" t="s">
        <v>9</v>
      </c>
      <c r="D23" s="6">
        <v>41793</v>
      </c>
      <c r="F23" t="s">
        <v>524</v>
      </c>
      <c r="G23" t="s">
        <v>525</v>
      </c>
      <c r="H23">
        <v>0</v>
      </c>
      <c r="I23">
        <v>612.77</v>
      </c>
      <c r="J23">
        <f t="shared" si="0"/>
        <v>612.77</v>
      </c>
      <c r="K23">
        <v>606.83000000000004</v>
      </c>
      <c r="L23" s="10">
        <f t="shared" si="1"/>
        <v>606.83000000000004</v>
      </c>
      <c r="M23" s="10">
        <v>0</v>
      </c>
      <c r="N23">
        <v>485.54</v>
      </c>
      <c r="O23">
        <f t="shared" si="2"/>
        <v>485.54</v>
      </c>
      <c r="P23">
        <v>485.54</v>
      </c>
      <c r="Q23">
        <v>0.83899999999999997</v>
      </c>
      <c r="R23">
        <v>3.4000000000000002E-2</v>
      </c>
      <c r="S23" s="6">
        <f>D23</f>
        <v>41793</v>
      </c>
      <c r="T23" s="6">
        <v>41796</v>
      </c>
      <c r="U23" s="16"/>
      <c r="V23" s="17">
        <f t="shared" si="3"/>
        <v>0</v>
      </c>
      <c r="W23" s="17">
        <f t="shared" si="4"/>
        <v>0.80012524100654214</v>
      </c>
      <c r="X23" s="17">
        <f t="shared" si="5"/>
        <v>490.2927439315788</v>
      </c>
      <c r="Y23" s="23" t="s">
        <v>735</v>
      </c>
    </row>
    <row r="24" spans="1:25" ht="15.75" customHeight="1" x14ac:dyDescent="0.2">
      <c r="A24" s="4" t="s">
        <v>571</v>
      </c>
      <c r="B24" t="s">
        <v>572</v>
      </c>
      <c r="C24" s="9" t="s">
        <v>9</v>
      </c>
      <c r="D24" s="6">
        <v>41793</v>
      </c>
      <c r="F24" t="s">
        <v>524</v>
      </c>
      <c r="G24" t="s">
        <v>525</v>
      </c>
      <c r="H24">
        <v>0</v>
      </c>
      <c r="I24">
        <v>316.24</v>
      </c>
      <c r="J24">
        <f t="shared" si="0"/>
        <v>316.24</v>
      </c>
      <c r="K24">
        <v>312.02999999999997</v>
      </c>
      <c r="L24" s="10">
        <f t="shared" si="1"/>
        <v>312.02999999999997</v>
      </c>
      <c r="M24" s="10">
        <v>0</v>
      </c>
      <c r="N24">
        <v>185.33</v>
      </c>
      <c r="O24">
        <f t="shared" si="2"/>
        <v>185.33</v>
      </c>
      <c r="P24">
        <v>185.33</v>
      </c>
      <c r="Q24">
        <v>0.371</v>
      </c>
      <c r="R24">
        <v>1.6500000000000001E-2</v>
      </c>
      <c r="S24" s="6">
        <f>D24</f>
        <v>41793</v>
      </c>
      <c r="T24" s="6">
        <v>41796</v>
      </c>
      <c r="U24" s="16"/>
      <c r="V24" s="17">
        <f t="shared" si="3"/>
        <v>0</v>
      </c>
      <c r="W24" s="17">
        <f t="shared" si="4"/>
        <v>0.59394929974681931</v>
      </c>
      <c r="X24" s="17">
        <f t="shared" si="5"/>
        <v>187.83052655193416</v>
      </c>
      <c r="Y24" s="23" t="s">
        <v>735</v>
      </c>
    </row>
    <row r="25" spans="1:25" ht="15.75" customHeight="1" x14ac:dyDescent="0.2">
      <c r="A25" s="4" t="s">
        <v>570</v>
      </c>
      <c r="B25" t="s">
        <v>137</v>
      </c>
      <c r="C25" s="9" t="s">
        <v>9</v>
      </c>
      <c r="D25" s="6">
        <v>41793</v>
      </c>
      <c r="F25" t="s">
        <v>526</v>
      </c>
      <c r="G25" t="s">
        <v>532</v>
      </c>
      <c r="H25">
        <v>1.91</v>
      </c>
      <c r="I25">
        <v>248.89</v>
      </c>
      <c r="J25">
        <f t="shared" si="0"/>
        <v>250.79999999999998</v>
      </c>
      <c r="K25">
        <v>242.49</v>
      </c>
      <c r="L25" s="10">
        <f t="shared" si="1"/>
        <v>242.49</v>
      </c>
      <c r="M25" s="10">
        <v>0</v>
      </c>
      <c r="N25">
        <v>110.3</v>
      </c>
      <c r="O25">
        <f t="shared" si="2"/>
        <v>110.3</v>
      </c>
      <c r="P25">
        <v>107.5</v>
      </c>
      <c r="Q25">
        <v>0.307</v>
      </c>
      <c r="R25">
        <v>4.65E-2</v>
      </c>
      <c r="S25" s="6">
        <f>D25</f>
        <v>41793</v>
      </c>
      <c r="T25" s="6">
        <v>41796</v>
      </c>
      <c r="U25" s="16"/>
      <c r="V25" s="17">
        <f t="shared" si="3"/>
        <v>0</v>
      </c>
      <c r="W25" s="17">
        <f t="shared" si="4"/>
        <v>0.45486411810796318</v>
      </c>
      <c r="X25" s="17">
        <f t="shared" si="5"/>
        <v>114.07992082147716</v>
      </c>
      <c r="Y25" s="23" t="s">
        <v>735</v>
      </c>
    </row>
    <row r="26" spans="1:25" ht="15.75" customHeight="1" x14ac:dyDescent="0.2">
      <c r="A26" s="4" t="s">
        <v>40</v>
      </c>
      <c r="B26" t="s">
        <v>73</v>
      </c>
      <c r="C26" s="5" t="s">
        <v>41</v>
      </c>
      <c r="D26" s="6">
        <v>41793</v>
      </c>
      <c r="E26" t="s">
        <v>553</v>
      </c>
      <c r="F26" t="s">
        <v>524</v>
      </c>
      <c r="G26" t="s">
        <v>525</v>
      </c>
      <c r="H26">
        <v>0</v>
      </c>
      <c r="I26">
        <v>360.33</v>
      </c>
      <c r="J26">
        <f t="shared" si="0"/>
        <v>360.33</v>
      </c>
      <c r="K26">
        <v>355.52</v>
      </c>
      <c r="L26" s="10">
        <f t="shared" si="1"/>
        <v>355.52</v>
      </c>
      <c r="M26" s="10">
        <v>0</v>
      </c>
      <c r="N26">
        <v>156.81</v>
      </c>
      <c r="O26">
        <f t="shared" si="2"/>
        <v>156.81</v>
      </c>
      <c r="P26">
        <v>156.81</v>
      </c>
      <c r="Q26">
        <v>0.40150000000000002</v>
      </c>
      <c r="R26">
        <v>8.8499999999999995E-2</v>
      </c>
      <c r="S26" s="6">
        <f>D26</f>
        <v>41793</v>
      </c>
      <c r="T26" s="6">
        <v>41796</v>
      </c>
      <c r="U26" s="16"/>
      <c r="V26" s="17">
        <f t="shared" si="3"/>
        <v>0</v>
      </c>
      <c r="W26" s="17">
        <f t="shared" si="4"/>
        <v>0.44107223222322234</v>
      </c>
      <c r="X26" s="17">
        <f t="shared" si="5"/>
        <v>158.9315574369937</v>
      </c>
      <c r="Y26" s="23" t="s">
        <v>735</v>
      </c>
    </row>
    <row r="27" spans="1:25" ht="15.75" customHeight="1" x14ac:dyDescent="0.2">
      <c r="A27" s="4" t="s">
        <v>42</v>
      </c>
      <c r="B27" t="s">
        <v>563</v>
      </c>
      <c r="C27" s="5" t="s">
        <v>43</v>
      </c>
      <c r="D27" s="6">
        <v>41793</v>
      </c>
      <c r="E27" t="s">
        <v>554</v>
      </c>
      <c r="F27" t="s">
        <v>524</v>
      </c>
      <c r="G27" t="s">
        <v>525</v>
      </c>
      <c r="H27">
        <v>40.229999999999997</v>
      </c>
      <c r="I27">
        <v>153.93</v>
      </c>
      <c r="J27">
        <f t="shared" si="0"/>
        <v>194.16</v>
      </c>
      <c r="K27">
        <v>145.41999999999999</v>
      </c>
      <c r="L27" s="10">
        <f t="shared" si="1"/>
        <v>145.41999999999999</v>
      </c>
      <c r="M27" s="10">
        <v>0</v>
      </c>
      <c r="N27">
        <v>26.27</v>
      </c>
      <c r="O27">
        <f t="shared" si="2"/>
        <v>26.27</v>
      </c>
      <c r="P27">
        <v>12.94</v>
      </c>
      <c r="Q27">
        <v>7.4999999999999997E-2</v>
      </c>
      <c r="R27">
        <v>6.3E-2</v>
      </c>
      <c r="S27" s="6">
        <f>D27</f>
        <v>41793</v>
      </c>
      <c r="T27" s="6">
        <v>41796</v>
      </c>
      <c r="U27" s="16"/>
      <c r="V27" s="17">
        <f t="shared" si="3"/>
        <v>0</v>
      </c>
      <c r="W27" s="17">
        <f t="shared" si="4"/>
        <v>0.18064915417411637</v>
      </c>
      <c r="X27" s="17">
        <f t="shared" si="5"/>
        <v>35.074839774446431</v>
      </c>
      <c r="Y27" s="23" t="s">
        <v>735</v>
      </c>
    </row>
    <row r="28" spans="1:25" ht="15.75" customHeight="1" x14ac:dyDescent="0.2">
      <c r="A28" s="4" t="s">
        <v>44</v>
      </c>
      <c r="B28" t="s">
        <v>564</v>
      </c>
      <c r="C28" s="5" t="s">
        <v>45</v>
      </c>
      <c r="D28" s="6">
        <v>41793</v>
      </c>
      <c r="E28" t="s">
        <v>555</v>
      </c>
      <c r="F28" t="s">
        <v>524</v>
      </c>
      <c r="G28" t="s">
        <v>525</v>
      </c>
      <c r="H28">
        <v>49.06</v>
      </c>
      <c r="I28">
        <v>541.49</v>
      </c>
      <c r="J28">
        <f t="shared" si="0"/>
        <v>590.54999999999995</v>
      </c>
      <c r="K28">
        <v>529.6</v>
      </c>
      <c r="L28" s="10">
        <f t="shared" si="1"/>
        <v>529.6</v>
      </c>
      <c r="M28" s="10">
        <v>0</v>
      </c>
      <c r="N28">
        <v>297.38</v>
      </c>
      <c r="O28">
        <f t="shared" si="2"/>
        <v>297.38</v>
      </c>
      <c r="P28">
        <v>262.49</v>
      </c>
      <c r="Q28">
        <v>0.53</v>
      </c>
      <c r="R28">
        <v>0.13650000000000001</v>
      </c>
      <c r="S28" s="6">
        <f>D28</f>
        <v>41793</v>
      </c>
      <c r="T28" s="6">
        <v>41796</v>
      </c>
      <c r="U28" s="16"/>
      <c r="V28" s="17">
        <f t="shared" si="3"/>
        <v>0</v>
      </c>
      <c r="W28" s="17">
        <f t="shared" si="4"/>
        <v>0.56151812688821745</v>
      </c>
      <c r="X28" s="17">
        <f t="shared" si="5"/>
        <v>331.60452983383681</v>
      </c>
      <c r="Y28" s="23" t="s">
        <v>735</v>
      </c>
    </row>
    <row r="29" spans="1:25" ht="15.75" customHeight="1" x14ac:dyDescent="0.2">
      <c r="A29" s="4" t="s">
        <v>573</v>
      </c>
      <c r="B29" t="s">
        <v>574</v>
      </c>
      <c r="C29" s="9" t="s">
        <v>9</v>
      </c>
      <c r="D29" s="6">
        <v>41793</v>
      </c>
      <c r="F29" t="s">
        <v>526</v>
      </c>
      <c r="G29" t="s">
        <v>532</v>
      </c>
      <c r="H29">
        <v>0</v>
      </c>
      <c r="I29">
        <v>680.61</v>
      </c>
      <c r="J29">
        <f t="shared" si="0"/>
        <v>680.61</v>
      </c>
      <c r="K29">
        <v>666.97</v>
      </c>
      <c r="L29" s="10">
        <f t="shared" si="1"/>
        <v>666.97</v>
      </c>
      <c r="M29" s="10">
        <v>0</v>
      </c>
      <c r="N29">
        <v>397.64</v>
      </c>
      <c r="O29">
        <f t="shared" si="2"/>
        <v>397.64</v>
      </c>
      <c r="P29">
        <v>397.64</v>
      </c>
      <c r="Q29">
        <v>0.79500000000000004</v>
      </c>
      <c r="R29">
        <v>6.25E-2</v>
      </c>
      <c r="S29" s="6">
        <f>D29</f>
        <v>41793</v>
      </c>
      <c r="T29" s="6">
        <v>41796</v>
      </c>
      <c r="U29" s="16"/>
      <c r="V29" s="17">
        <f t="shared" si="3"/>
        <v>0</v>
      </c>
      <c r="W29" s="17">
        <f t="shared" si="4"/>
        <v>0.59618873412597262</v>
      </c>
      <c r="X29" s="17">
        <f t="shared" si="5"/>
        <v>405.77201433347824</v>
      </c>
      <c r="Y29" s="23" t="s">
        <v>735</v>
      </c>
    </row>
    <row r="30" spans="1:25" ht="15.75" customHeight="1" x14ac:dyDescent="0.2">
      <c r="A30" s="4" t="s">
        <v>48</v>
      </c>
      <c r="B30" t="s">
        <v>523</v>
      </c>
      <c r="C30" s="5" t="s">
        <v>49</v>
      </c>
      <c r="D30" s="6">
        <v>41793</v>
      </c>
      <c r="E30" t="s">
        <v>556</v>
      </c>
      <c r="F30" t="s">
        <v>524</v>
      </c>
      <c r="G30" t="s">
        <v>525</v>
      </c>
      <c r="H30">
        <v>0</v>
      </c>
      <c r="I30">
        <v>186.08</v>
      </c>
      <c r="J30">
        <f t="shared" si="0"/>
        <v>186.08</v>
      </c>
      <c r="K30">
        <v>178.44</v>
      </c>
      <c r="L30" s="10">
        <f t="shared" si="1"/>
        <v>178.44</v>
      </c>
      <c r="M30" s="10">
        <v>0</v>
      </c>
      <c r="N30">
        <v>109.57</v>
      </c>
      <c r="O30">
        <f t="shared" si="2"/>
        <v>109.57</v>
      </c>
      <c r="P30">
        <v>99.48</v>
      </c>
      <c r="Q30">
        <v>0.25600000000000001</v>
      </c>
      <c r="R30">
        <v>8.0000000000000002E-3</v>
      </c>
      <c r="S30" s="6">
        <f>D30</f>
        <v>41793</v>
      </c>
      <c r="T30" s="6">
        <v>41796</v>
      </c>
      <c r="U30" s="16"/>
      <c r="V30" s="17">
        <f t="shared" si="3"/>
        <v>0</v>
      </c>
      <c r="W30" s="17">
        <f t="shared" si="4"/>
        <v>0.61404393633714416</v>
      </c>
      <c r="X30" s="17">
        <f t="shared" si="5"/>
        <v>114.26129567361579</v>
      </c>
      <c r="Y30" s="23" t="s">
        <v>735</v>
      </c>
    </row>
    <row r="31" spans="1:25" ht="15.75" customHeight="1" x14ac:dyDescent="0.2">
      <c r="A31" s="4" t="s">
        <v>569</v>
      </c>
      <c r="B31" t="s">
        <v>566</v>
      </c>
      <c r="C31" s="9" t="s">
        <v>9</v>
      </c>
      <c r="D31" s="6">
        <v>41793</v>
      </c>
      <c r="F31" t="s">
        <v>526</v>
      </c>
      <c r="G31" t="s">
        <v>532</v>
      </c>
      <c r="H31">
        <v>0.97</v>
      </c>
      <c r="I31">
        <v>499.41</v>
      </c>
      <c r="J31">
        <f t="shared" si="0"/>
        <v>500.38000000000005</v>
      </c>
      <c r="K31">
        <v>489.12</v>
      </c>
      <c r="L31" s="10">
        <f t="shared" si="1"/>
        <v>489.12</v>
      </c>
      <c r="M31" s="10">
        <v>0</v>
      </c>
      <c r="N31">
        <v>305.14</v>
      </c>
      <c r="O31">
        <f t="shared" si="2"/>
        <v>305.14</v>
      </c>
      <c r="P31">
        <v>303.77</v>
      </c>
      <c r="Q31">
        <v>0.55500000000000005</v>
      </c>
      <c r="R31">
        <v>7.6499999999999999E-2</v>
      </c>
      <c r="S31" s="6">
        <f>D31</f>
        <v>41793</v>
      </c>
      <c r="T31" s="6">
        <v>41796</v>
      </c>
      <c r="U31" s="16"/>
      <c r="V31" s="17">
        <f t="shared" si="3"/>
        <v>0</v>
      </c>
      <c r="W31" s="17">
        <f t="shared" si="4"/>
        <v>0.62385508668629375</v>
      </c>
      <c r="X31" s="17">
        <f t="shared" si="5"/>
        <v>312.16460827608768</v>
      </c>
      <c r="Y31" s="23" t="s">
        <v>735</v>
      </c>
    </row>
    <row r="32" spans="1:25" ht="15.75" customHeight="1" x14ac:dyDescent="0.2">
      <c r="A32" s="4" t="s">
        <v>52</v>
      </c>
      <c r="B32" t="s">
        <v>560</v>
      </c>
      <c r="C32" s="5" t="s">
        <v>53</v>
      </c>
      <c r="D32" s="6">
        <v>41793</v>
      </c>
      <c r="E32" t="s">
        <v>557</v>
      </c>
      <c r="F32" t="s">
        <v>524</v>
      </c>
      <c r="G32" t="s">
        <v>525</v>
      </c>
      <c r="H32">
        <v>0</v>
      </c>
      <c r="I32">
        <v>546.09</v>
      </c>
      <c r="J32">
        <f t="shared" si="0"/>
        <v>546.09</v>
      </c>
      <c r="K32">
        <v>538</v>
      </c>
      <c r="L32" s="10">
        <f t="shared" si="1"/>
        <v>538</v>
      </c>
      <c r="M32" s="10">
        <v>0</v>
      </c>
      <c r="N32">
        <v>251.24</v>
      </c>
      <c r="O32">
        <f t="shared" si="2"/>
        <v>251.24</v>
      </c>
      <c r="P32">
        <v>251.24</v>
      </c>
      <c r="Q32">
        <v>0.61799999999999999</v>
      </c>
      <c r="R32">
        <v>2.75E-2</v>
      </c>
      <c r="S32" s="6">
        <f>D32</f>
        <v>41793</v>
      </c>
      <c r="T32" s="6">
        <v>41796</v>
      </c>
      <c r="U32" s="16"/>
      <c r="V32" s="17">
        <f t="shared" si="3"/>
        <v>0</v>
      </c>
      <c r="W32" s="17">
        <f t="shared" si="4"/>
        <v>0.46698884758364312</v>
      </c>
      <c r="X32" s="17">
        <f t="shared" si="5"/>
        <v>255.01793977695169</v>
      </c>
      <c r="Y32" s="23" t="s">
        <v>735</v>
      </c>
    </row>
    <row r="33" spans="1:26" ht="15.75" customHeight="1" x14ac:dyDescent="0.2">
      <c r="A33" s="4" t="s">
        <v>54</v>
      </c>
      <c r="B33" t="s">
        <v>201</v>
      </c>
      <c r="C33" s="5" t="s">
        <v>55</v>
      </c>
      <c r="D33" s="6">
        <v>41793</v>
      </c>
      <c r="E33" t="s">
        <v>558</v>
      </c>
      <c r="F33" t="s">
        <v>526</v>
      </c>
      <c r="G33" t="s">
        <v>559</v>
      </c>
      <c r="H33">
        <v>3.52</v>
      </c>
      <c r="I33">
        <v>125.22</v>
      </c>
      <c r="J33">
        <f t="shared" si="0"/>
        <v>128.74</v>
      </c>
      <c r="K33">
        <v>121.04</v>
      </c>
      <c r="L33" s="10">
        <f t="shared" si="1"/>
        <v>121.04</v>
      </c>
      <c r="M33" s="10">
        <v>0</v>
      </c>
      <c r="N33">
        <v>54.86</v>
      </c>
      <c r="O33">
        <f t="shared" si="2"/>
        <v>54.86</v>
      </c>
      <c r="P33">
        <v>42.44</v>
      </c>
      <c r="Q33">
        <v>9.9000000000000005E-2</v>
      </c>
      <c r="R33">
        <v>1.4999999999999999E-2</v>
      </c>
      <c r="S33" s="6">
        <f>D33</f>
        <v>41793</v>
      </c>
      <c r="T33" s="6">
        <v>41796</v>
      </c>
      <c r="U33" s="16"/>
      <c r="V33" s="17">
        <f t="shared" si="3"/>
        <v>0</v>
      </c>
      <c r="W33" s="17">
        <f t="shared" si="4"/>
        <v>0.45323859881031059</v>
      </c>
      <c r="X33" s="17">
        <f t="shared" si="5"/>
        <v>58.349937210839393</v>
      </c>
      <c r="Y33" s="23" t="s">
        <v>735</v>
      </c>
    </row>
    <row r="34" spans="1:26" ht="15.75" customHeight="1" x14ac:dyDescent="0.2">
      <c r="A34" s="4" t="s">
        <v>200</v>
      </c>
      <c r="B34" t="s">
        <v>562</v>
      </c>
      <c r="C34" s="4" t="s">
        <v>201</v>
      </c>
      <c r="D34" s="6">
        <v>41794</v>
      </c>
      <c r="E34" t="str">
        <f>CONCATENATE(A34," ",B34," ",C34)</f>
        <v>ACRU 3-D 2-H</v>
      </c>
      <c r="F34" t="s">
        <v>524</v>
      </c>
      <c r="G34" t="s">
        <v>525</v>
      </c>
      <c r="H34">
        <v>8.19</v>
      </c>
      <c r="I34">
        <v>362.52</v>
      </c>
      <c r="J34">
        <f t="shared" si="0"/>
        <v>370.71</v>
      </c>
      <c r="K34">
        <v>351.07</v>
      </c>
      <c r="L34" s="10">
        <f t="shared" si="1"/>
        <v>351.07</v>
      </c>
      <c r="M34" s="10">
        <v>0</v>
      </c>
      <c r="N34">
        <v>103.9</v>
      </c>
      <c r="O34">
        <f t="shared" si="2"/>
        <v>103.9</v>
      </c>
      <c r="P34">
        <v>97.57</v>
      </c>
      <c r="Q34">
        <v>0.48399999999999999</v>
      </c>
      <c r="R34">
        <v>7.9000000000000001E-2</v>
      </c>
      <c r="S34" s="10" t="s">
        <v>740</v>
      </c>
      <c r="T34" s="10" t="s">
        <v>740</v>
      </c>
      <c r="U34" s="16"/>
      <c r="V34" s="17">
        <f t="shared" si="3"/>
        <v>0</v>
      </c>
      <c r="W34" s="17">
        <f t="shared" si="4"/>
        <v>0.29595237417039338</v>
      </c>
      <c r="X34" s="17">
        <f t="shared" si="5"/>
        <v>109.71250462870653</v>
      </c>
      <c r="Y34" s="23" t="s">
        <v>735</v>
      </c>
    </row>
    <row r="35" spans="1:26" ht="15.75" customHeight="1" x14ac:dyDescent="0.2">
      <c r="A35" s="4" t="s">
        <v>202</v>
      </c>
      <c r="B35" t="s">
        <v>73</v>
      </c>
      <c r="C35" s="4" t="s">
        <v>203</v>
      </c>
      <c r="D35" s="6">
        <v>41794</v>
      </c>
      <c r="E35" t="str">
        <f>CONCATENATE(A35," ",B35," ",C35)</f>
        <v>AEGL 1-H 2-H</v>
      </c>
      <c r="F35" t="s">
        <v>524</v>
      </c>
      <c r="G35" t="s">
        <v>525</v>
      </c>
      <c r="H35">
        <v>39.1</v>
      </c>
      <c r="I35">
        <v>164.72</v>
      </c>
      <c r="J35">
        <f t="shared" si="0"/>
        <v>203.82</v>
      </c>
      <c r="K35">
        <v>156.79</v>
      </c>
      <c r="L35" s="10">
        <f t="shared" si="1"/>
        <v>156.79</v>
      </c>
      <c r="M35" s="10">
        <v>0</v>
      </c>
      <c r="N35">
        <v>67.38</v>
      </c>
      <c r="O35">
        <f t="shared" si="2"/>
        <v>67.38</v>
      </c>
      <c r="P35">
        <v>48.84</v>
      </c>
      <c r="Q35">
        <v>0.28299999999999997</v>
      </c>
      <c r="R35">
        <v>1.0500000000000001E-2</v>
      </c>
      <c r="S35" s="10" t="s">
        <v>740</v>
      </c>
      <c r="T35" s="10" t="s">
        <v>740</v>
      </c>
      <c r="U35" s="16"/>
      <c r="V35" s="17">
        <f t="shared" si="3"/>
        <v>0</v>
      </c>
      <c r="W35" s="17">
        <f t="shared" si="4"/>
        <v>0.4297467950762166</v>
      </c>
      <c r="X35" s="17">
        <f t="shared" si="5"/>
        <v>87.590991772434464</v>
      </c>
      <c r="Y35" s="23" t="s">
        <v>735</v>
      </c>
    </row>
    <row r="36" spans="1:26" ht="15.75" customHeight="1" x14ac:dyDescent="0.2">
      <c r="A36" s="4" t="s">
        <v>204</v>
      </c>
      <c r="B36" t="s">
        <v>562</v>
      </c>
      <c r="C36" s="4" t="s">
        <v>205</v>
      </c>
      <c r="D36" s="6">
        <v>41794</v>
      </c>
      <c r="E36" t="str">
        <f>CONCATENATE(A36," ",B36," ",C36)</f>
        <v>AMAR 3-D 2-H</v>
      </c>
      <c r="F36" t="s">
        <v>524</v>
      </c>
      <c r="G36" t="s">
        <v>525</v>
      </c>
      <c r="H36">
        <v>0</v>
      </c>
      <c r="I36">
        <v>488.29</v>
      </c>
      <c r="J36">
        <f t="shared" si="0"/>
        <v>488.29</v>
      </c>
      <c r="K36">
        <v>484.31</v>
      </c>
      <c r="L36" s="10">
        <f t="shared" si="1"/>
        <v>484.31</v>
      </c>
      <c r="M36" s="10">
        <v>0</v>
      </c>
      <c r="N36">
        <v>360.39</v>
      </c>
      <c r="O36">
        <f t="shared" si="2"/>
        <v>360.39</v>
      </c>
      <c r="P36">
        <v>360.39</v>
      </c>
      <c r="Q36">
        <v>0.52300000000000002</v>
      </c>
      <c r="R36">
        <v>1.15E-2</v>
      </c>
      <c r="S36" s="10" t="s">
        <v>740</v>
      </c>
      <c r="T36" s="10" t="s">
        <v>740</v>
      </c>
      <c r="U36" s="16"/>
      <c r="V36" s="17">
        <f t="shared" si="3"/>
        <v>0</v>
      </c>
      <c r="W36" s="17">
        <f t="shared" si="4"/>
        <v>0.74413082529784635</v>
      </c>
      <c r="X36" s="17">
        <f t="shared" si="5"/>
        <v>363.35164068468544</v>
      </c>
      <c r="Y36" s="23" t="s">
        <v>735</v>
      </c>
    </row>
    <row r="37" spans="1:26" ht="15.75" customHeight="1" x14ac:dyDescent="0.2">
      <c r="A37" s="4" t="s">
        <v>206</v>
      </c>
      <c r="B37" t="s">
        <v>581</v>
      </c>
      <c r="C37" s="4" t="s">
        <v>207</v>
      </c>
      <c r="D37" s="6">
        <v>41794</v>
      </c>
      <c r="E37" t="str">
        <f>CONCATENATE(A37," ",B37," ",C37)</f>
        <v>ASTR 3-F 2-H</v>
      </c>
      <c r="F37" t="s">
        <v>524</v>
      </c>
      <c r="G37" t="s">
        <v>525</v>
      </c>
      <c r="H37">
        <v>25.3</v>
      </c>
      <c r="I37">
        <v>168.86</v>
      </c>
      <c r="J37">
        <f t="shared" si="0"/>
        <v>194.16000000000003</v>
      </c>
      <c r="K37">
        <v>155.18</v>
      </c>
      <c r="L37" s="10">
        <f t="shared" si="1"/>
        <v>155.18</v>
      </c>
      <c r="M37" s="10">
        <v>0</v>
      </c>
      <c r="N37">
        <v>85.18</v>
      </c>
      <c r="O37">
        <f t="shared" si="2"/>
        <v>85.18</v>
      </c>
      <c r="P37">
        <v>74.38</v>
      </c>
      <c r="Q37">
        <v>0.23150000000000001</v>
      </c>
      <c r="R37">
        <v>3.85E-2</v>
      </c>
      <c r="S37" s="10" t="s">
        <v>740</v>
      </c>
      <c r="T37" s="10" t="s">
        <v>740</v>
      </c>
      <c r="U37" s="16"/>
      <c r="V37" s="17">
        <f t="shared" si="3"/>
        <v>0</v>
      </c>
      <c r="W37" s="17">
        <f t="shared" si="4"/>
        <v>0.54891094213171798</v>
      </c>
      <c r="X37" s="17">
        <f t="shared" si="5"/>
        <v>106.57654852429438</v>
      </c>
      <c r="Y37" s="23" t="s">
        <v>735</v>
      </c>
    </row>
    <row r="38" spans="1:26" ht="15.75" customHeight="1" x14ac:dyDescent="0.2">
      <c r="A38" s="4" t="s">
        <v>208</v>
      </c>
      <c r="B38" t="s">
        <v>531</v>
      </c>
      <c r="C38" s="4" t="s">
        <v>209</v>
      </c>
      <c r="D38" s="6">
        <v>41794</v>
      </c>
      <c r="E38" t="str">
        <f>CONCATENATE(A38," ",B38," ",C38)</f>
        <v>CATO 1-C 2-H</v>
      </c>
      <c r="F38" t="s">
        <v>524</v>
      </c>
      <c r="G38" t="s">
        <v>525</v>
      </c>
      <c r="H38">
        <v>1.63</v>
      </c>
      <c r="I38">
        <v>355.17</v>
      </c>
      <c r="J38">
        <f t="shared" si="0"/>
        <v>356.8</v>
      </c>
      <c r="K38">
        <v>346.26</v>
      </c>
      <c r="L38" s="10">
        <f t="shared" si="1"/>
        <v>346.26</v>
      </c>
      <c r="M38" s="10">
        <v>0</v>
      </c>
      <c r="N38">
        <v>197.95</v>
      </c>
      <c r="O38">
        <f t="shared" si="2"/>
        <v>197.95</v>
      </c>
      <c r="P38">
        <v>196.53</v>
      </c>
      <c r="Q38">
        <v>0.58099999999999996</v>
      </c>
      <c r="R38">
        <v>3.5999999999999997E-2</v>
      </c>
      <c r="S38" s="10" t="s">
        <v>740</v>
      </c>
      <c r="T38" s="10" t="s">
        <v>740</v>
      </c>
      <c r="U38" s="16"/>
      <c r="V38" s="17">
        <f t="shared" si="3"/>
        <v>0</v>
      </c>
      <c r="W38" s="17">
        <f t="shared" si="4"/>
        <v>0.57168024028186915</v>
      </c>
      <c r="X38" s="17">
        <f t="shared" si="5"/>
        <v>203.97550973257091</v>
      </c>
      <c r="Y38" s="23" t="s">
        <v>735</v>
      </c>
    </row>
    <row r="39" spans="1:26" ht="15.75" customHeight="1" x14ac:dyDescent="0.2">
      <c r="A39" s="4" t="s">
        <v>210</v>
      </c>
      <c r="B39" t="s">
        <v>562</v>
      </c>
      <c r="C39" s="4" t="s">
        <v>211</v>
      </c>
      <c r="D39" s="6">
        <v>41794</v>
      </c>
      <c r="E39" t="str">
        <f>CONCATENATE(A39," ",B39," ",C39)</f>
        <v>CEOC 3-D 2-H</v>
      </c>
      <c r="F39" t="s">
        <v>524</v>
      </c>
      <c r="G39" t="s">
        <v>525</v>
      </c>
      <c r="H39">
        <v>23.5</v>
      </c>
      <c r="I39">
        <v>250.49</v>
      </c>
      <c r="J39">
        <f t="shared" si="0"/>
        <v>273.99</v>
      </c>
      <c r="K39">
        <v>244.57</v>
      </c>
      <c r="L39" s="10">
        <f t="shared" si="1"/>
        <v>244.57</v>
      </c>
      <c r="M39" s="10">
        <v>0</v>
      </c>
      <c r="N39">
        <v>193.11</v>
      </c>
      <c r="O39">
        <f t="shared" si="2"/>
        <v>193.11</v>
      </c>
      <c r="P39">
        <v>180.91</v>
      </c>
      <c r="Q39">
        <v>0.50249999999999995</v>
      </c>
      <c r="R39">
        <v>1.6E-2</v>
      </c>
      <c r="S39" s="10" t="s">
        <v>740</v>
      </c>
      <c r="T39" s="10" t="s">
        <v>740</v>
      </c>
      <c r="U39" s="16"/>
      <c r="V39" s="17">
        <f t="shared" si="3"/>
        <v>0</v>
      </c>
      <c r="W39" s="17">
        <f t="shared" si="4"/>
        <v>0.7895898924643252</v>
      </c>
      <c r="X39" s="17">
        <f t="shared" si="5"/>
        <v>216.33973463630048</v>
      </c>
      <c r="Y39" s="23" t="s">
        <v>735</v>
      </c>
    </row>
    <row r="40" spans="1:26" ht="15.75" customHeight="1" x14ac:dyDescent="0.2">
      <c r="A40" s="4" t="s">
        <v>212</v>
      </c>
      <c r="B40" t="s">
        <v>582</v>
      </c>
      <c r="C40" s="4" t="s">
        <v>213</v>
      </c>
      <c r="D40" s="6">
        <v>41794</v>
      </c>
      <c r="E40" t="str">
        <f>CONCATENATE(A40," ",B40," ",C40)</f>
        <v>CEOC2 3-I 2-H</v>
      </c>
      <c r="F40" t="s">
        <v>524</v>
      </c>
      <c r="G40" t="s">
        <v>525</v>
      </c>
      <c r="H40">
        <v>2.6</v>
      </c>
      <c r="I40">
        <v>437.19</v>
      </c>
      <c r="J40">
        <f t="shared" si="0"/>
        <v>439.79</v>
      </c>
      <c r="K40">
        <v>428.56</v>
      </c>
      <c r="L40" s="10">
        <f t="shared" si="1"/>
        <v>428.56</v>
      </c>
      <c r="M40" s="10">
        <v>0</v>
      </c>
      <c r="N40">
        <v>261.45999999999998</v>
      </c>
      <c r="O40">
        <f t="shared" si="2"/>
        <v>261.45999999999998</v>
      </c>
      <c r="P40">
        <v>259.56</v>
      </c>
      <c r="Q40">
        <v>0.65449999999999997</v>
      </c>
      <c r="R40">
        <v>3.0499999999999999E-2</v>
      </c>
      <c r="S40" s="10" t="s">
        <v>740</v>
      </c>
      <c r="T40" s="10" t="s">
        <v>740</v>
      </c>
      <c r="U40" s="16"/>
      <c r="V40" s="17">
        <f t="shared" si="3"/>
        <v>0</v>
      </c>
      <c r="W40" s="17">
        <f t="shared" si="4"/>
        <v>0.61008960238939702</v>
      </c>
      <c r="X40" s="17">
        <f t="shared" si="5"/>
        <v>268.31130623483295</v>
      </c>
      <c r="Y40" s="23" t="s">
        <v>735</v>
      </c>
    </row>
    <row r="41" spans="1:26" ht="15.75" customHeight="1" x14ac:dyDescent="0.2">
      <c r="A41" s="4" t="s">
        <v>214</v>
      </c>
      <c r="B41" t="s">
        <v>541</v>
      </c>
      <c r="C41" s="4" t="s">
        <v>215</v>
      </c>
      <c r="D41" s="6">
        <v>41794</v>
      </c>
      <c r="E41" t="str">
        <f>CONCATENATE(A41," ",B41," ",C41)</f>
        <v>COFL 2-B 2-H</v>
      </c>
      <c r="F41" t="s">
        <v>524</v>
      </c>
      <c r="G41" t="s">
        <v>525</v>
      </c>
      <c r="H41">
        <v>4.42</v>
      </c>
      <c r="I41">
        <v>227.58</v>
      </c>
      <c r="J41">
        <f t="shared" si="0"/>
        <v>232</v>
      </c>
      <c r="K41">
        <v>218.32</v>
      </c>
      <c r="L41" s="10">
        <f t="shared" si="1"/>
        <v>218.32</v>
      </c>
      <c r="M41" s="10">
        <v>0</v>
      </c>
      <c r="N41">
        <v>126.71</v>
      </c>
      <c r="O41">
        <f t="shared" si="2"/>
        <v>126.71</v>
      </c>
      <c r="P41">
        <v>123.53</v>
      </c>
      <c r="Q41">
        <v>0.32300000000000001</v>
      </c>
      <c r="R41">
        <v>3.85E-2</v>
      </c>
      <c r="S41" s="10" t="s">
        <v>740</v>
      </c>
      <c r="T41" s="10" t="s">
        <v>740</v>
      </c>
      <c r="U41" s="16"/>
      <c r="V41" s="17">
        <f t="shared" si="3"/>
        <v>0</v>
      </c>
      <c r="W41" s="17">
        <f t="shared" si="4"/>
        <v>0.58038658849395386</v>
      </c>
      <c r="X41" s="17">
        <f t="shared" si="5"/>
        <v>134.6496885305973</v>
      </c>
      <c r="Y41" s="23" t="s">
        <v>735</v>
      </c>
      <c r="Z41" s="12" t="s">
        <v>669</v>
      </c>
    </row>
    <row r="42" spans="1:26" ht="15.75" customHeight="1" x14ac:dyDescent="0.2">
      <c r="A42" s="4" t="s">
        <v>216</v>
      </c>
      <c r="B42" t="s">
        <v>73</v>
      </c>
      <c r="C42" s="4" t="s">
        <v>217</v>
      </c>
      <c r="D42" s="6">
        <v>41794</v>
      </c>
      <c r="E42" t="str">
        <f>CONCATENATE(A42," ",B42," ",C42)</f>
        <v>DIVI 1-H 2-H</v>
      </c>
      <c r="F42" t="s">
        <v>524</v>
      </c>
      <c r="G42" t="s">
        <v>525</v>
      </c>
      <c r="H42">
        <v>7.51</v>
      </c>
      <c r="I42">
        <v>265.47000000000003</v>
      </c>
      <c r="J42">
        <f t="shared" si="0"/>
        <v>272.98</v>
      </c>
      <c r="K42">
        <v>258.77</v>
      </c>
      <c r="L42" s="10">
        <f t="shared" si="1"/>
        <v>258.77</v>
      </c>
      <c r="M42" s="10">
        <v>0</v>
      </c>
      <c r="N42">
        <v>181.49</v>
      </c>
      <c r="O42">
        <f t="shared" si="2"/>
        <v>181.49</v>
      </c>
      <c r="P42">
        <v>176.17</v>
      </c>
      <c r="Q42">
        <v>0.39200000000000002</v>
      </c>
      <c r="R42">
        <v>1.7500000000000002E-2</v>
      </c>
      <c r="S42" s="10" t="s">
        <v>740</v>
      </c>
      <c r="T42" s="10" t="s">
        <v>740</v>
      </c>
      <c r="U42" s="16"/>
      <c r="V42" s="17">
        <f t="shared" si="3"/>
        <v>0</v>
      </c>
      <c r="W42" s="17">
        <f t="shared" si="4"/>
        <v>0.70135641689531247</v>
      </c>
      <c r="X42" s="17">
        <f t="shared" si="5"/>
        <v>191.45627468408242</v>
      </c>
      <c r="Y42" s="23" t="s">
        <v>735</v>
      </c>
    </row>
    <row r="43" spans="1:26" ht="15.75" customHeight="1" x14ac:dyDescent="0.2">
      <c r="A43" s="4" t="s">
        <v>218</v>
      </c>
      <c r="B43" t="s">
        <v>583</v>
      </c>
      <c r="C43" s="4" t="s">
        <v>219</v>
      </c>
      <c r="D43" s="6">
        <v>41794</v>
      </c>
      <c r="E43" t="str">
        <f>CONCATENATE(A43," ",B43," ",C43)</f>
        <v>FRAM 2-J 2-H</v>
      </c>
      <c r="F43" t="s">
        <v>524</v>
      </c>
      <c r="G43" t="s">
        <v>525</v>
      </c>
      <c r="H43">
        <v>0</v>
      </c>
      <c r="I43">
        <v>517.30999999999995</v>
      </c>
      <c r="J43">
        <f t="shared" si="0"/>
        <v>517.30999999999995</v>
      </c>
      <c r="K43">
        <v>510.01</v>
      </c>
      <c r="L43" s="10">
        <f t="shared" si="1"/>
        <v>510.01</v>
      </c>
      <c r="M43" s="10">
        <v>0</v>
      </c>
      <c r="N43">
        <v>346.6</v>
      </c>
      <c r="O43">
        <f t="shared" si="2"/>
        <v>346.6</v>
      </c>
      <c r="P43">
        <v>346.6</v>
      </c>
      <c r="Q43">
        <v>0.60399999999999998</v>
      </c>
      <c r="R43">
        <v>2.4E-2</v>
      </c>
      <c r="S43" s="10" t="s">
        <v>740</v>
      </c>
      <c r="T43" s="10" t="s">
        <v>740</v>
      </c>
      <c r="U43" s="16"/>
      <c r="V43" s="17">
        <f t="shared" si="3"/>
        <v>0</v>
      </c>
      <c r="W43" s="17">
        <f t="shared" si="4"/>
        <v>0.67959451775455393</v>
      </c>
      <c r="X43" s="17">
        <f t="shared" si="5"/>
        <v>351.56103997960827</v>
      </c>
      <c r="Y43" s="23" t="s">
        <v>735</v>
      </c>
    </row>
    <row r="44" spans="1:26" ht="15.75" customHeight="1" x14ac:dyDescent="0.2">
      <c r="A44" s="4" t="s">
        <v>220</v>
      </c>
      <c r="B44" t="s">
        <v>584</v>
      </c>
      <c r="C44" s="4" t="s">
        <v>221</v>
      </c>
      <c r="D44" s="6">
        <v>41794</v>
      </c>
      <c r="E44" t="str">
        <f>CONCATENATE(A44," ",B44," ",C44)</f>
        <v>GLTR 1-B 2-H</v>
      </c>
      <c r="F44" t="s">
        <v>524</v>
      </c>
      <c r="G44" t="s">
        <v>525</v>
      </c>
      <c r="H44">
        <v>4.16</v>
      </c>
      <c r="I44">
        <v>335.64</v>
      </c>
      <c r="J44">
        <f t="shared" si="0"/>
        <v>339.8</v>
      </c>
      <c r="K44">
        <v>330.85</v>
      </c>
      <c r="L44" s="10">
        <f t="shared" si="1"/>
        <v>330.85</v>
      </c>
      <c r="M44" s="10">
        <v>0</v>
      </c>
      <c r="N44">
        <v>198.05</v>
      </c>
      <c r="O44">
        <f t="shared" si="2"/>
        <v>198.05</v>
      </c>
      <c r="P44">
        <v>195.43</v>
      </c>
      <c r="Q44">
        <v>0.44</v>
      </c>
      <c r="R44">
        <v>1.7999999999999999E-2</v>
      </c>
      <c r="S44" s="10" t="s">
        <v>740</v>
      </c>
      <c r="T44" s="10" t="s">
        <v>740</v>
      </c>
      <c r="U44" s="16"/>
      <c r="V44" s="17">
        <f t="shared" si="3"/>
        <v>0</v>
      </c>
      <c r="W44" s="17">
        <f t="shared" si="4"/>
        <v>0.59860964183164578</v>
      </c>
      <c r="X44" s="17">
        <f t="shared" si="5"/>
        <v>203.40755629439323</v>
      </c>
      <c r="Y44" s="23" t="s">
        <v>735</v>
      </c>
    </row>
    <row r="45" spans="1:26" ht="15.75" customHeight="1" x14ac:dyDescent="0.2">
      <c r="A45" s="4" t="s">
        <v>222</v>
      </c>
      <c r="B45" t="s">
        <v>585</v>
      </c>
      <c r="C45" s="4" t="s">
        <v>223</v>
      </c>
      <c r="D45" s="6">
        <v>41794</v>
      </c>
      <c r="E45" t="str">
        <f>CONCATENATE(A45," ",B45," ",C45)</f>
        <v>JUNI 1-F 2-H</v>
      </c>
      <c r="F45" t="s">
        <v>524</v>
      </c>
      <c r="G45" t="s">
        <v>525</v>
      </c>
      <c r="H45">
        <v>0</v>
      </c>
      <c r="I45">
        <v>386.63</v>
      </c>
      <c r="J45">
        <f t="shared" si="0"/>
        <v>386.63</v>
      </c>
      <c r="K45">
        <v>381.71</v>
      </c>
      <c r="L45" s="10">
        <f t="shared" si="1"/>
        <v>381.71</v>
      </c>
      <c r="M45" s="10">
        <v>0</v>
      </c>
      <c r="N45">
        <v>235.28</v>
      </c>
      <c r="O45">
        <f t="shared" si="2"/>
        <v>235.28</v>
      </c>
      <c r="P45">
        <v>235.17</v>
      </c>
      <c r="Q45">
        <v>0.53400000000000003</v>
      </c>
      <c r="R45">
        <v>3.6999999999999998E-2</v>
      </c>
      <c r="S45" s="10" t="s">
        <v>740</v>
      </c>
      <c r="T45" s="10" t="s">
        <v>740</v>
      </c>
      <c r="U45" s="16"/>
      <c r="V45" s="17">
        <f t="shared" si="3"/>
        <v>0</v>
      </c>
      <c r="W45" s="17">
        <f t="shared" si="4"/>
        <v>0.61638416598988766</v>
      </c>
      <c r="X45" s="17">
        <f t="shared" si="5"/>
        <v>238.31261009667026</v>
      </c>
      <c r="Y45" s="23" t="s">
        <v>735</v>
      </c>
    </row>
    <row r="46" spans="1:26" ht="15.75" customHeight="1" x14ac:dyDescent="0.2">
      <c r="A46" s="4" t="s">
        <v>224</v>
      </c>
      <c r="B46" t="s">
        <v>531</v>
      </c>
      <c r="C46" s="4" t="s">
        <v>225</v>
      </c>
      <c r="D46" s="6">
        <v>41794</v>
      </c>
      <c r="E46" t="str">
        <f>CONCATENATE(A46," ",B46," ",C46)</f>
        <v>JUVI 1-C 2-H</v>
      </c>
      <c r="F46" t="s">
        <v>524</v>
      </c>
      <c r="G46" t="s">
        <v>525</v>
      </c>
      <c r="H46">
        <v>0</v>
      </c>
      <c r="I46">
        <v>550.69000000000005</v>
      </c>
      <c r="J46" t="e">
        <f t="shared" si="0"/>
        <v>#VALUE!</v>
      </c>
      <c r="K46">
        <v>545.41999999999996</v>
      </c>
      <c r="L46" s="10" t="e">
        <f t="shared" si="1"/>
        <v>#VALUE!</v>
      </c>
      <c r="M46" s="10">
        <v>0</v>
      </c>
      <c r="N46">
        <v>418.95</v>
      </c>
      <c r="O46" t="e">
        <f t="shared" si="2"/>
        <v>#VALUE!</v>
      </c>
      <c r="P46">
        <v>418.07</v>
      </c>
      <c r="Q46" s="19" t="s">
        <v>525</v>
      </c>
      <c r="R46" s="19" t="s">
        <v>525</v>
      </c>
      <c r="S46" s="19" t="s">
        <v>525</v>
      </c>
      <c r="T46" s="19" t="s">
        <v>525</v>
      </c>
      <c r="U46" s="19" t="s">
        <v>525</v>
      </c>
      <c r="V46" s="17" t="e">
        <f t="shared" si="3"/>
        <v>#VALUE!</v>
      </c>
      <c r="W46" s="17" t="e">
        <f t="shared" si="4"/>
        <v>#VALUE!</v>
      </c>
      <c r="X46" s="17" t="e">
        <f t="shared" si="5"/>
        <v>#VALUE!</v>
      </c>
      <c r="Y46" s="23" t="s">
        <v>734</v>
      </c>
      <c r="Z46" s="19" t="s">
        <v>736</v>
      </c>
    </row>
    <row r="47" spans="1:26" ht="15.75" customHeight="1" x14ac:dyDescent="0.2">
      <c r="A47" s="4" t="s">
        <v>226</v>
      </c>
      <c r="B47" t="s">
        <v>586</v>
      </c>
      <c r="C47" s="4" t="s">
        <v>227</v>
      </c>
      <c r="D47" s="6">
        <v>41794</v>
      </c>
      <c r="E47" t="str">
        <f>CONCATENATE(A47," ",B47," ",C47)</f>
        <v>JUVI2 5-G 2-H</v>
      </c>
      <c r="F47" t="s">
        <v>524</v>
      </c>
      <c r="G47" t="s">
        <v>525</v>
      </c>
      <c r="H47">
        <v>2.0099999999999998</v>
      </c>
      <c r="I47">
        <v>351.48</v>
      </c>
      <c r="J47">
        <f t="shared" si="0"/>
        <v>353.49</v>
      </c>
      <c r="K47">
        <v>346.32</v>
      </c>
      <c r="L47" s="10">
        <f t="shared" si="1"/>
        <v>346.32</v>
      </c>
      <c r="M47" s="10">
        <v>0</v>
      </c>
      <c r="N47">
        <v>276.2</v>
      </c>
      <c r="O47">
        <f t="shared" si="2"/>
        <v>276.2</v>
      </c>
      <c r="P47">
        <v>275.04000000000002</v>
      </c>
      <c r="Q47">
        <v>0.52500000000000002</v>
      </c>
      <c r="R47">
        <v>0.02</v>
      </c>
      <c r="S47" s="10" t="s">
        <v>740</v>
      </c>
      <c r="T47" s="10" t="s">
        <v>740</v>
      </c>
      <c r="U47" s="16"/>
      <c r="V47" s="17">
        <f t="shared" si="3"/>
        <v>0</v>
      </c>
      <c r="W47" s="17">
        <f t="shared" si="4"/>
        <v>0.79752829752829746</v>
      </c>
      <c r="X47" s="17">
        <f t="shared" si="5"/>
        <v>281.91827789327789</v>
      </c>
      <c r="Y47" s="23" t="s">
        <v>735</v>
      </c>
    </row>
    <row r="48" spans="1:26" ht="15.75" customHeight="1" x14ac:dyDescent="0.2">
      <c r="A48" s="4" t="s">
        <v>228</v>
      </c>
      <c r="B48" t="s">
        <v>587</v>
      </c>
      <c r="C48" s="4" t="s">
        <v>229</v>
      </c>
      <c r="D48" s="6">
        <v>41794</v>
      </c>
      <c r="E48" t="str">
        <f>CONCATENATE(A48," ",B48," ",C48)</f>
        <v>LOMA 9-B 2-H</v>
      </c>
      <c r="F48" t="s">
        <v>524</v>
      </c>
      <c r="G48" t="s">
        <v>525</v>
      </c>
      <c r="H48">
        <v>0</v>
      </c>
      <c r="I48">
        <v>626.57000000000005</v>
      </c>
      <c r="J48">
        <f t="shared" si="0"/>
        <v>626.57000000000005</v>
      </c>
      <c r="K48">
        <v>620.47</v>
      </c>
      <c r="L48" s="10">
        <f t="shared" si="1"/>
        <v>620.47</v>
      </c>
      <c r="M48" s="10">
        <v>0</v>
      </c>
      <c r="N48">
        <v>454.74</v>
      </c>
      <c r="O48">
        <f t="shared" si="2"/>
        <v>454.74</v>
      </c>
      <c r="P48">
        <v>453.39</v>
      </c>
      <c r="Q48">
        <v>0.67500000000000004</v>
      </c>
      <c r="R48">
        <v>2.6499999999999999E-2</v>
      </c>
      <c r="S48" s="10" t="s">
        <v>740</v>
      </c>
      <c r="T48" s="10" t="s">
        <v>740</v>
      </c>
      <c r="U48" s="16"/>
      <c r="V48" s="17">
        <f t="shared" si="3"/>
        <v>0</v>
      </c>
      <c r="W48" s="17">
        <f t="shared" si="4"/>
        <v>0.73289603042854612</v>
      </c>
      <c r="X48" s="17">
        <f t="shared" si="5"/>
        <v>459.2106657856142</v>
      </c>
      <c r="Y48" s="23" t="s">
        <v>735</v>
      </c>
    </row>
    <row r="49" spans="1:26" ht="15.75" customHeight="1" x14ac:dyDescent="0.2">
      <c r="A49" s="4" t="s">
        <v>230</v>
      </c>
      <c r="B49" t="s">
        <v>588</v>
      </c>
      <c r="C49" s="4" t="s">
        <v>231</v>
      </c>
      <c r="D49" s="6">
        <v>41794</v>
      </c>
      <c r="E49" t="str">
        <f>CONCATENATE(A49," ",B49," ",C49)</f>
        <v>PIEC 2-I 2-H</v>
      </c>
      <c r="F49" t="s">
        <v>524</v>
      </c>
      <c r="G49" t="s">
        <v>525</v>
      </c>
      <c r="H49">
        <v>0.27</v>
      </c>
      <c r="I49">
        <v>349.74</v>
      </c>
      <c r="J49">
        <f t="shared" si="0"/>
        <v>350.01</v>
      </c>
      <c r="K49">
        <v>344.36</v>
      </c>
      <c r="L49" s="10">
        <f t="shared" si="1"/>
        <v>344.36</v>
      </c>
      <c r="M49" s="10">
        <v>0</v>
      </c>
      <c r="N49">
        <v>248.51</v>
      </c>
      <c r="O49">
        <f t="shared" si="2"/>
        <v>248.51</v>
      </c>
      <c r="P49">
        <v>246.82</v>
      </c>
      <c r="Q49">
        <v>0.53100000000000003</v>
      </c>
      <c r="R49">
        <v>1.95E-2</v>
      </c>
      <c r="S49" s="10" t="s">
        <v>740</v>
      </c>
      <c r="T49" s="10" t="s">
        <v>740</v>
      </c>
      <c r="U49" s="16"/>
      <c r="V49" s="17">
        <f t="shared" si="3"/>
        <v>0</v>
      </c>
      <c r="W49" s="17">
        <f t="shared" si="4"/>
        <v>0.72165756766174927</v>
      </c>
      <c r="X49" s="17">
        <f t="shared" si="5"/>
        <v>252.58736525728887</v>
      </c>
      <c r="Y49" s="23" t="s">
        <v>735</v>
      </c>
    </row>
    <row r="50" spans="1:26" ht="15.75" customHeight="1" x14ac:dyDescent="0.2">
      <c r="A50" s="4" t="s">
        <v>232</v>
      </c>
      <c r="B50" t="s">
        <v>589</v>
      </c>
      <c r="C50" s="4" t="s">
        <v>233</v>
      </c>
      <c r="D50" s="6">
        <v>41794</v>
      </c>
      <c r="E50" t="str">
        <f>CONCATENATE(A50," ",B50," ",C50)</f>
        <v>PIST 1-E 2-H</v>
      </c>
      <c r="F50" t="s">
        <v>524</v>
      </c>
      <c r="G50" t="s">
        <v>525</v>
      </c>
      <c r="H50">
        <v>31.2</v>
      </c>
      <c r="I50">
        <v>290.89</v>
      </c>
      <c r="J50">
        <f t="shared" si="0"/>
        <v>322.08999999999997</v>
      </c>
      <c r="K50">
        <v>281.41000000000003</v>
      </c>
      <c r="L50" s="10">
        <f t="shared" si="1"/>
        <v>281.41000000000003</v>
      </c>
      <c r="M50" s="10">
        <v>0</v>
      </c>
      <c r="N50">
        <v>183.88</v>
      </c>
      <c r="O50">
        <f t="shared" si="2"/>
        <v>183.88</v>
      </c>
      <c r="P50">
        <v>162.06</v>
      </c>
      <c r="Q50">
        <v>0.46050000000000002</v>
      </c>
      <c r="R50">
        <v>2.0500000000000001E-2</v>
      </c>
      <c r="S50" s="10" t="s">
        <v>740</v>
      </c>
      <c r="T50" s="10" t="s">
        <v>740</v>
      </c>
      <c r="U50" s="16"/>
      <c r="V50" s="17">
        <f t="shared" si="3"/>
        <v>0</v>
      </c>
      <c r="W50" s="17">
        <f t="shared" si="4"/>
        <v>0.65342382999893389</v>
      </c>
      <c r="X50" s="17">
        <f t="shared" si="5"/>
        <v>210.46128140435661</v>
      </c>
      <c r="Y50" s="23" t="s">
        <v>735</v>
      </c>
    </row>
    <row r="51" spans="1:26" ht="15.75" customHeight="1" x14ac:dyDescent="0.2">
      <c r="A51" s="4" t="s">
        <v>234</v>
      </c>
      <c r="B51" t="s">
        <v>590</v>
      </c>
      <c r="C51" s="4" t="s">
        <v>235</v>
      </c>
      <c r="D51" s="6">
        <v>41794</v>
      </c>
      <c r="E51" t="str">
        <f>CONCATENATE(A51," ",B51," ",C51)</f>
        <v>PLOC 3-1-B 2-H</v>
      </c>
      <c r="F51" t="s">
        <v>524</v>
      </c>
      <c r="G51" t="s">
        <v>525</v>
      </c>
      <c r="H51">
        <v>7.66</v>
      </c>
      <c r="I51">
        <v>481.58</v>
      </c>
      <c r="J51">
        <f t="shared" si="0"/>
        <v>489.24</v>
      </c>
      <c r="K51">
        <v>474.14</v>
      </c>
      <c r="L51" s="10">
        <f t="shared" si="1"/>
        <v>474.14</v>
      </c>
      <c r="M51" s="10">
        <v>0</v>
      </c>
      <c r="N51">
        <v>215.44</v>
      </c>
      <c r="O51">
        <f t="shared" si="2"/>
        <v>215.44</v>
      </c>
      <c r="P51">
        <v>212.94</v>
      </c>
      <c r="Q51">
        <v>0.70399999999999996</v>
      </c>
      <c r="R51">
        <v>0.11799999999999999</v>
      </c>
      <c r="S51" s="10" t="s">
        <v>740</v>
      </c>
      <c r="T51" s="10" t="s">
        <v>740</v>
      </c>
      <c r="U51" s="16"/>
      <c r="V51" s="17">
        <f t="shared" si="3"/>
        <v>0</v>
      </c>
      <c r="W51" s="17">
        <f t="shared" si="4"/>
        <v>0.45438056270299915</v>
      </c>
      <c r="X51" s="17">
        <f t="shared" si="5"/>
        <v>222.30114649681531</v>
      </c>
      <c r="Y51" s="23" t="s">
        <v>735</v>
      </c>
    </row>
    <row r="52" spans="1:26" ht="15.75" customHeight="1" x14ac:dyDescent="0.2">
      <c r="A52" s="4" t="s">
        <v>236</v>
      </c>
      <c r="B52" t="s">
        <v>584</v>
      </c>
      <c r="C52" s="4" t="s">
        <v>237</v>
      </c>
      <c r="D52" s="6">
        <v>41794</v>
      </c>
      <c r="E52" t="str">
        <f>CONCATENATE(A52," ",B52," ",C52)</f>
        <v>PRSE/PRVI 1-B 2-H</v>
      </c>
      <c r="F52" t="s">
        <v>524</v>
      </c>
      <c r="G52" t="s">
        <v>525</v>
      </c>
      <c r="H52">
        <v>100.39</v>
      </c>
      <c r="I52">
        <v>178.48</v>
      </c>
      <c r="J52">
        <f t="shared" si="0"/>
        <v>278.87</v>
      </c>
      <c r="K52">
        <v>168.96</v>
      </c>
      <c r="L52" s="10">
        <f t="shared" si="1"/>
        <v>168.96</v>
      </c>
      <c r="M52" s="10">
        <v>0</v>
      </c>
      <c r="N52">
        <v>99.9</v>
      </c>
      <c r="O52">
        <f t="shared" si="2"/>
        <v>99.9</v>
      </c>
      <c r="P52">
        <v>36.82</v>
      </c>
      <c r="Q52">
        <v>6.3E-2</v>
      </c>
      <c r="R52" s="12">
        <v>5.0000000000000001E-3</v>
      </c>
      <c r="S52" s="10" t="s">
        <v>740</v>
      </c>
      <c r="T52" s="10" t="s">
        <v>740</v>
      </c>
      <c r="U52" s="16"/>
      <c r="V52" s="17">
        <f t="shared" si="3"/>
        <v>0</v>
      </c>
      <c r="W52" s="17">
        <f t="shared" si="4"/>
        <v>0.59126420454545459</v>
      </c>
      <c r="X52" s="17">
        <f t="shared" si="5"/>
        <v>164.88584872159092</v>
      </c>
      <c r="Y52" s="23" t="s">
        <v>735</v>
      </c>
      <c r="Z52" s="12" t="s">
        <v>667</v>
      </c>
    </row>
    <row r="53" spans="1:26" ht="15.75" customHeight="1" x14ac:dyDescent="0.2">
      <c r="A53" s="4" t="s">
        <v>238</v>
      </c>
      <c r="B53" t="s">
        <v>564</v>
      </c>
      <c r="C53" s="4" t="s">
        <v>239</v>
      </c>
      <c r="D53" s="6">
        <v>41794</v>
      </c>
      <c r="E53" t="str">
        <f>CONCATENATE(A53," ",B53," ",C53)</f>
        <v>QUAL 1-D 2-H</v>
      </c>
      <c r="F53" t="s">
        <v>524</v>
      </c>
      <c r="G53" t="s">
        <v>525</v>
      </c>
      <c r="H53">
        <v>2.56</v>
      </c>
      <c r="I53">
        <v>384.96</v>
      </c>
      <c r="J53">
        <f t="shared" si="0"/>
        <v>387.52</v>
      </c>
      <c r="K53">
        <v>380.2</v>
      </c>
      <c r="L53" s="10">
        <f t="shared" si="1"/>
        <v>380.2</v>
      </c>
      <c r="M53" s="10">
        <v>0</v>
      </c>
      <c r="N53">
        <v>264.42</v>
      </c>
      <c r="O53">
        <f t="shared" si="2"/>
        <v>264.42</v>
      </c>
      <c r="P53">
        <v>262.3</v>
      </c>
      <c r="Q53">
        <v>0.495</v>
      </c>
      <c r="R53">
        <v>2.75E-2</v>
      </c>
      <c r="S53" s="10" t="s">
        <v>740</v>
      </c>
      <c r="T53" s="10" t="s">
        <v>740</v>
      </c>
      <c r="U53" s="16"/>
      <c r="V53" s="17">
        <f t="shared" si="3"/>
        <v>0</v>
      </c>
      <c r="W53" s="17">
        <f t="shared" si="4"/>
        <v>0.69547606522882699</v>
      </c>
      <c r="X53" s="17">
        <f t="shared" si="5"/>
        <v>269.510884797475</v>
      </c>
      <c r="Y53" s="23" t="s">
        <v>735</v>
      </c>
    </row>
    <row r="54" spans="1:26" ht="15.75" customHeight="1" x14ac:dyDescent="0.2">
      <c r="A54" s="4" t="s">
        <v>240</v>
      </c>
      <c r="B54" t="s">
        <v>576</v>
      </c>
      <c r="C54" s="4" t="s">
        <v>241</v>
      </c>
      <c r="D54" s="6">
        <v>41794</v>
      </c>
      <c r="E54" t="str">
        <f>CONCATENATE(A54," ",B54," ",C54)</f>
        <v>QUVE 4-B 2-H</v>
      </c>
      <c r="F54" t="s">
        <v>524</v>
      </c>
      <c r="G54" t="s">
        <v>525</v>
      </c>
      <c r="H54">
        <v>67.3</v>
      </c>
      <c r="I54">
        <v>245.7</v>
      </c>
      <c r="J54">
        <f t="shared" si="0"/>
        <v>313</v>
      </c>
      <c r="K54">
        <v>240.72</v>
      </c>
      <c r="L54" s="10">
        <f t="shared" si="1"/>
        <v>240.72</v>
      </c>
      <c r="M54" s="10">
        <v>0</v>
      </c>
      <c r="N54">
        <v>217.81</v>
      </c>
      <c r="O54">
        <f t="shared" si="2"/>
        <v>217.81</v>
      </c>
      <c r="P54">
        <v>182.61</v>
      </c>
      <c r="Q54">
        <v>0.30349999999999999</v>
      </c>
      <c r="R54" s="12">
        <v>6.4999999999999997E-3</v>
      </c>
      <c r="S54" s="10" t="s">
        <v>740</v>
      </c>
      <c r="T54" s="10" t="s">
        <v>740</v>
      </c>
      <c r="U54" s="16"/>
      <c r="V54" s="17">
        <f t="shared" si="3"/>
        <v>0</v>
      </c>
      <c r="W54" s="17">
        <f t="shared" si="4"/>
        <v>0.90482718511133264</v>
      </c>
      <c r="X54" s="17">
        <f t="shared" si="5"/>
        <v>283.21090893984712</v>
      </c>
      <c r="Y54" s="23" t="s">
        <v>735</v>
      </c>
    </row>
    <row r="55" spans="1:26" ht="15.75" customHeight="1" x14ac:dyDescent="0.2">
      <c r="A55" s="4" t="s">
        <v>242</v>
      </c>
      <c r="B55" t="s">
        <v>591</v>
      </c>
      <c r="C55" s="4" t="s">
        <v>243</v>
      </c>
      <c r="D55" s="6">
        <v>41794</v>
      </c>
      <c r="E55" t="str">
        <f>CONCATENATE(A55," ",B55," ",C55)</f>
        <v>QUVE2 5-N 2-H</v>
      </c>
      <c r="F55" t="s">
        <v>524</v>
      </c>
      <c r="G55" t="s">
        <v>525</v>
      </c>
      <c r="H55">
        <v>0</v>
      </c>
      <c r="I55">
        <v>462.39</v>
      </c>
      <c r="J55">
        <f t="shared" si="0"/>
        <v>462.39</v>
      </c>
      <c r="K55">
        <v>453.29</v>
      </c>
      <c r="L55" s="10">
        <f t="shared" si="1"/>
        <v>453.29</v>
      </c>
      <c r="M55" s="10">
        <v>0</v>
      </c>
      <c r="N55">
        <v>245.24</v>
      </c>
      <c r="O55">
        <f t="shared" si="2"/>
        <v>245.24</v>
      </c>
      <c r="P55">
        <v>241.92</v>
      </c>
      <c r="Q55">
        <v>0.49</v>
      </c>
      <c r="R55">
        <v>0.04</v>
      </c>
      <c r="S55" s="10" t="s">
        <v>740</v>
      </c>
      <c r="T55" s="10" t="s">
        <v>740</v>
      </c>
      <c r="U55" s="16"/>
      <c r="V55" s="17">
        <f t="shared" si="3"/>
        <v>0</v>
      </c>
      <c r="W55" s="17">
        <f t="shared" si="4"/>
        <v>0.54102230360255021</v>
      </c>
      <c r="X55" s="17">
        <f t="shared" si="5"/>
        <v>250.16330296278318</v>
      </c>
      <c r="Y55" s="23" t="s">
        <v>735</v>
      </c>
    </row>
    <row r="56" spans="1:26" ht="15.75" customHeight="1" x14ac:dyDescent="0.2">
      <c r="A56" s="4" t="s">
        <v>244</v>
      </c>
      <c r="B56" t="s">
        <v>574</v>
      </c>
      <c r="C56" s="4" t="s">
        <v>245</v>
      </c>
      <c r="D56" s="6">
        <v>41794</v>
      </c>
      <c r="E56" t="str">
        <f>CONCATENATE(A56," ",B56," ",C56)</f>
        <v>ULRU 1-A 2-H</v>
      </c>
      <c r="F56" t="s">
        <v>524</v>
      </c>
      <c r="G56" t="s">
        <v>525</v>
      </c>
      <c r="H56">
        <v>84.25</v>
      </c>
      <c r="I56">
        <v>416.37</v>
      </c>
      <c r="J56">
        <f t="shared" si="0"/>
        <v>500.62</v>
      </c>
      <c r="K56">
        <v>409.32</v>
      </c>
      <c r="L56" s="10">
        <f t="shared" si="1"/>
        <v>409.32</v>
      </c>
      <c r="M56" s="10">
        <v>0</v>
      </c>
      <c r="N56">
        <v>283.07</v>
      </c>
      <c r="O56">
        <f t="shared" si="2"/>
        <v>283.07</v>
      </c>
      <c r="P56">
        <v>237.71</v>
      </c>
      <c r="Q56">
        <v>0.69199999999999995</v>
      </c>
      <c r="R56" s="12">
        <v>1.35E-2</v>
      </c>
      <c r="S56" s="10" t="s">
        <v>740</v>
      </c>
      <c r="T56" s="10" t="s">
        <v>740</v>
      </c>
      <c r="U56" s="16"/>
      <c r="V56" s="17">
        <f t="shared" si="3"/>
        <v>0</v>
      </c>
      <c r="W56" s="17">
        <f t="shared" si="4"/>
        <v>0.69156161438483332</v>
      </c>
      <c r="X56" s="17">
        <f t="shared" si="5"/>
        <v>346.20957539333529</v>
      </c>
      <c r="Y56" s="23" t="s">
        <v>735</v>
      </c>
      <c r="Z56" s="12" t="s">
        <v>667</v>
      </c>
    </row>
    <row r="57" spans="1:26" ht="15.75" customHeight="1" x14ac:dyDescent="0.2">
      <c r="A57" s="4" t="s">
        <v>246</v>
      </c>
      <c r="B57" t="s">
        <v>592</v>
      </c>
      <c r="C57" s="4" t="s">
        <v>247</v>
      </c>
      <c r="D57" s="6">
        <v>41794</v>
      </c>
      <c r="E57" t="str">
        <f>CONCATENATE(A57," ",B57," ",C57)</f>
        <v>VIVU 2-2-E 2-H</v>
      </c>
      <c r="F57" t="s">
        <v>524</v>
      </c>
      <c r="G57" t="s">
        <v>525</v>
      </c>
      <c r="H57">
        <v>45.8</v>
      </c>
      <c r="I57">
        <v>136.43</v>
      </c>
      <c r="J57">
        <f t="shared" si="0"/>
        <v>182.23000000000002</v>
      </c>
      <c r="K57">
        <v>129.55000000000001</v>
      </c>
      <c r="L57" s="10">
        <f t="shared" si="1"/>
        <v>129.55000000000001</v>
      </c>
      <c r="N57">
        <v>87.92</v>
      </c>
      <c r="O57">
        <f t="shared" si="2"/>
        <v>87.92</v>
      </c>
      <c r="P57">
        <v>59.16</v>
      </c>
      <c r="Q57">
        <v>0.152</v>
      </c>
      <c r="R57" s="13">
        <v>2.2499999999999999E-2</v>
      </c>
      <c r="S57" s="10" t="s">
        <v>740</v>
      </c>
      <c r="T57" s="10" t="s">
        <v>740</v>
      </c>
      <c r="U57" s="16"/>
      <c r="V57" s="17">
        <f t="shared" si="3"/>
        <v>0</v>
      </c>
      <c r="W57" s="17">
        <f t="shared" si="4"/>
        <v>0.67865688923195677</v>
      </c>
      <c r="X57" s="17">
        <f t="shared" si="5"/>
        <v>123.6716449247395</v>
      </c>
      <c r="Y57" s="23" t="s">
        <v>735</v>
      </c>
      <c r="Z57" s="12" t="s">
        <v>670</v>
      </c>
    </row>
    <row r="58" spans="1:26" ht="15.75" customHeight="1" x14ac:dyDescent="0.2">
      <c r="A58" s="4" t="s">
        <v>579</v>
      </c>
      <c r="B58" t="s">
        <v>593</v>
      </c>
      <c r="C58" s="8" t="s">
        <v>201</v>
      </c>
      <c r="D58" s="6">
        <v>41795</v>
      </c>
      <c r="E58" t="str">
        <f>CONCATENATE(A58," ",B58," ",C58)</f>
        <v>CEOC2-b 5-I 2-H</v>
      </c>
      <c r="F58" t="s">
        <v>524</v>
      </c>
      <c r="G58" t="s">
        <v>525</v>
      </c>
      <c r="H58">
        <v>0.9</v>
      </c>
      <c r="I58">
        <v>285.75</v>
      </c>
      <c r="J58">
        <f t="shared" si="0"/>
        <v>286.64999999999998</v>
      </c>
      <c r="K58">
        <v>281.85000000000002</v>
      </c>
      <c r="L58" s="10">
        <f t="shared" si="1"/>
        <v>281.85000000000002</v>
      </c>
      <c r="N58">
        <v>196.6</v>
      </c>
      <c r="O58">
        <f t="shared" si="2"/>
        <v>196.6</v>
      </c>
      <c r="P58">
        <v>195.27</v>
      </c>
      <c r="Q58">
        <v>0.40400000000000003</v>
      </c>
      <c r="R58" s="13">
        <v>1.4500000000000001E-2</v>
      </c>
      <c r="S58" s="10" t="s">
        <v>740</v>
      </c>
      <c r="T58" s="10" t="s">
        <v>740</v>
      </c>
      <c r="U58" s="16"/>
      <c r="V58" s="17">
        <f t="shared" si="3"/>
        <v>0</v>
      </c>
      <c r="W58" s="17">
        <f t="shared" si="4"/>
        <v>0.69753414937023228</v>
      </c>
      <c r="X58" s="17">
        <f t="shared" si="5"/>
        <v>199.94816391697708</v>
      </c>
      <c r="Y58" s="23" t="s">
        <v>735</v>
      </c>
    </row>
    <row r="59" spans="1:26" ht="15.75" customHeight="1" x14ac:dyDescent="0.2">
      <c r="A59" s="4" t="s">
        <v>577</v>
      </c>
      <c r="B59" t="s">
        <v>562</v>
      </c>
      <c r="C59" s="8" t="s">
        <v>201</v>
      </c>
      <c r="D59" s="6">
        <v>41795</v>
      </c>
      <c r="E59" t="str">
        <f>CONCATENATE(A59," ",B59," ",C59)</f>
        <v>FRAM-b 3-D 2-H</v>
      </c>
      <c r="F59" t="s">
        <v>524</v>
      </c>
      <c r="G59" t="s">
        <v>525</v>
      </c>
      <c r="H59">
        <v>0</v>
      </c>
      <c r="I59">
        <v>599.22</v>
      </c>
      <c r="J59">
        <f t="shared" si="0"/>
        <v>599.22</v>
      </c>
      <c r="K59">
        <v>593.78</v>
      </c>
      <c r="L59" s="10">
        <f t="shared" si="1"/>
        <v>593.78</v>
      </c>
      <c r="N59">
        <v>413.01</v>
      </c>
      <c r="O59">
        <f t="shared" si="2"/>
        <v>413.01</v>
      </c>
      <c r="P59">
        <v>412.68</v>
      </c>
      <c r="Q59">
        <v>0.68799999999999994</v>
      </c>
      <c r="R59">
        <v>2.75E-2</v>
      </c>
      <c r="S59" s="10" t="s">
        <v>740</v>
      </c>
      <c r="T59" s="10" t="s">
        <v>740</v>
      </c>
      <c r="U59" s="16"/>
      <c r="V59" s="17">
        <f t="shared" si="3"/>
        <v>0</v>
      </c>
      <c r="W59" s="17">
        <f t="shared" si="4"/>
        <v>0.69556064535686624</v>
      </c>
      <c r="X59" s="17">
        <f t="shared" si="5"/>
        <v>416.79384991074141</v>
      </c>
      <c r="Y59" s="23" t="s">
        <v>735</v>
      </c>
    </row>
    <row r="60" spans="1:26" ht="15.75" customHeight="1" x14ac:dyDescent="0.2">
      <c r="A60" s="4" t="s">
        <v>567</v>
      </c>
      <c r="B60" t="s">
        <v>529</v>
      </c>
      <c r="C60" s="8" t="s">
        <v>201</v>
      </c>
      <c r="D60" s="6">
        <v>41795</v>
      </c>
      <c r="E60" t="str">
        <f>CONCATENATE(A60," ",B60," ",C60)</f>
        <v>JUNI-b 1-G 2-H</v>
      </c>
      <c r="F60" t="s">
        <v>526</v>
      </c>
      <c r="G60" t="s">
        <v>658</v>
      </c>
      <c r="H60">
        <v>0</v>
      </c>
      <c r="I60">
        <v>429.02</v>
      </c>
      <c r="J60">
        <f t="shared" si="0"/>
        <v>429.02</v>
      </c>
      <c r="K60">
        <v>423.89</v>
      </c>
      <c r="L60" s="10">
        <f t="shared" si="1"/>
        <v>423.89</v>
      </c>
      <c r="N60">
        <v>283.92</v>
      </c>
      <c r="O60">
        <f t="shared" si="2"/>
        <v>283.92</v>
      </c>
      <c r="P60">
        <v>283.92</v>
      </c>
      <c r="Q60">
        <v>0.56899999999999995</v>
      </c>
      <c r="R60">
        <v>2.4E-2</v>
      </c>
      <c r="S60" s="10" t="s">
        <v>740</v>
      </c>
      <c r="T60" s="10" t="s">
        <v>740</v>
      </c>
      <c r="U60" s="16"/>
      <c r="V60" s="17">
        <f t="shared" si="3"/>
        <v>0</v>
      </c>
      <c r="W60" s="17">
        <f t="shared" si="4"/>
        <v>0.66979640944584684</v>
      </c>
      <c r="X60" s="17">
        <f t="shared" si="5"/>
        <v>287.35605558045722</v>
      </c>
      <c r="Y60" s="23" t="s">
        <v>735</v>
      </c>
    </row>
    <row r="61" spans="1:26" ht="15.75" customHeight="1" x14ac:dyDescent="0.2">
      <c r="A61" s="4" t="s">
        <v>575</v>
      </c>
      <c r="B61" t="s">
        <v>594</v>
      </c>
      <c r="C61" s="8" t="s">
        <v>201</v>
      </c>
      <c r="D61" s="6">
        <v>41795</v>
      </c>
      <c r="E61" t="str">
        <f>CONCATENATE(A61," ",B61," ",C61)</f>
        <v>JUVI2-b 7-C 2-H</v>
      </c>
      <c r="F61" t="s">
        <v>524</v>
      </c>
      <c r="G61" t="s">
        <v>525</v>
      </c>
      <c r="H61">
        <v>63.13</v>
      </c>
      <c r="I61">
        <v>529.77</v>
      </c>
      <c r="J61">
        <f t="shared" si="0"/>
        <v>592.9</v>
      </c>
      <c r="K61">
        <v>525.11</v>
      </c>
      <c r="L61" s="10">
        <f t="shared" si="1"/>
        <v>525.11</v>
      </c>
      <c r="N61">
        <v>425.3</v>
      </c>
      <c r="O61">
        <f t="shared" si="2"/>
        <v>425.3</v>
      </c>
      <c r="P61">
        <v>425.3</v>
      </c>
      <c r="Q61">
        <v>0.80200000000000005</v>
      </c>
      <c r="R61">
        <v>2.1999999999999999E-2</v>
      </c>
      <c r="S61" s="10" t="s">
        <v>740</v>
      </c>
      <c r="T61" s="10" t="s">
        <v>740</v>
      </c>
      <c r="U61" s="16"/>
      <c r="V61" s="17">
        <f t="shared" si="3"/>
        <v>0</v>
      </c>
      <c r="W61" s="17">
        <f t="shared" si="4"/>
        <v>0.80992553941079015</v>
      </c>
      <c r="X61" s="17">
        <f t="shared" si="5"/>
        <v>480.20485231665748</v>
      </c>
      <c r="Y61" s="23" t="s">
        <v>735</v>
      </c>
    </row>
    <row r="62" spans="1:26" ht="15.75" customHeight="1" x14ac:dyDescent="0.2">
      <c r="A62" s="4" t="s">
        <v>571</v>
      </c>
      <c r="B62" t="s">
        <v>595</v>
      </c>
      <c r="C62" s="8" t="s">
        <v>201</v>
      </c>
      <c r="D62" s="6">
        <v>41795</v>
      </c>
      <c r="E62" t="str">
        <f>CONCATENATE(A62," ",B62," ",C62)</f>
        <v>LOMA-b 10-C 2-H</v>
      </c>
      <c r="F62" t="s">
        <v>524</v>
      </c>
      <c r="G62" t="s">
        <v>525</v>
      </c>
      <c r="H62">
        <v>3.2</v>
      </c>
      <c r="I62">
        <v>565.54999999999995</v>
      </c>
      <c r="J62">
        <f t="shared" si="0"/>
        <v>568.75</v>
      </c>
      <c r="K62">
        <v>561.77</v>
      </c>
      <c r="L62" s="10">
        <f t="shared" si="1"/>
        <v>561.77</v>
      </c>
      <c r="N62">
        <v>380.85</v>
      </c>
      <c r="O62">
        <f t="shared" si="2"/>
        <v>380.85</v>
      </c>
      <c r="P62">
        <v>380.85</v>
      </c>
      <c r="Q62">
        <v>0.58750000000000002</v>
      </c>
      <c r="R62">
        <v>1.9E-2</v>
      </c>
      <c r="S62" s="10" t="s">
        <v>740</v>
      </c>
      <c r="T62" s="10" t="s">
        <v>740</v>
      </c>
      <c r="U62" s="16"/>
      <c r="V62" s="17">
        <f t="shared" si="3"/>
        <v>0</v>
      </c>
      <c r="W62" s="17">
        <f t="shared" si="4"/>
        <v>0.67794649055663359</v>
      </c>
      <c r="X62" s="17">
        <f t="shared" si="5"/>
        <v>385.58206650408533</v>
      </c>
      <c r="Y62" s="23" t="s">
        <v>735</v>
      </c>
    </row>
    <row r="63" spans="1:26" ht="15.75" customHeight="1" x14ac:dyDescent="0.2">
      <c r="A63" s="4" t="s">
        <v>570</v>
      </c>
      <c r="B63" t="s">
        <v>589</v>
      </c>
      <c r="C63" s="8" t="s">
        <v>201</v>
      </c>
      <c r="D63" s="6">
        <v>41795</v>
      </c>
      <c r="E63" t="str">
        <f>CONCATENATE(A63," ",B63," ",C63)</f>
        <v>PIEC-b 1-E 2-H</v>
      </c>
      <c r="F63" t="s">
        <v>524</v>
      </c>
      <c r="G63" t="s">
        <v>525</v>
      </c>
      <c r="H63">
        <v>6.01</v>
      </c>
      <c r="I63">
        <v>562.38</v>
      </c>
      <c r="J63">
        <f t="shared" si="0"/>
        <v>568.39</v>
      </c>
      <c r="K63">
        <v>558.72</v>
      </c>
      <c r="L63" s="10">
        <f t="shared" si="1"/>
        <v>558.72</v>
      </c>
      <c r="N63">
        <v>349.13</v>
      </c>
      <c r="O63">
        <f t="shared" si="2"/>
        <v>349.13</v>
      </c>
      <c r="P63">
        <v>347.85</v>
      </c>
      <c r="Q63">
        <v>0.875</v>
      </c>
      <c r="R63">
        <v>2.1499999999999998E-2</v>
      </c>
      <c r="S63" s="10" t="s">
        <v>740</v>
      </c>
      <c r="T63" s="10" t="s">
        <v>740</v>
      </c>
      <c r="U63" s="16"/>
      <c r="V63" s="17">
        <f t="shared" si="3"/>
        <v>0</v>
      </c>
      <c r="W63" s="17">
        <f t="shared" si="4"/>
        <v>0.62487471363115688</v>
      </c>
      <c r="X63" s="17">
        <f t="shared" si="5"/>
        <v>355.17253848081327</v>
      </c>
      <c r="Y63" s="23" t="s">
        <v>735</v>
      </c>
    </row>
    <row r="64" spans="1:26" ht="15.75" customHeight="1" x14ac:dyDescent="0.2">
      <c r="A64" s="4" t="s">
        <v>573</v>
      </c>
      <c r="B64" t="s">
        <v>566</v>
      </c>
      <c r="C64" s="8" t="s">
        <v>201</v>
      </c>
      <c r="D64" s="6">
        <v>41795</v>
      </c>
      <c r="E64" t="str">
        <f>CONCATENATE(A64," ",B64," ",C64)</f>
        <v>QUAL-b 6-D 2-H</v>
      </c>
      <c r="F64" t="s">
        <v>524</v>
      </c>
      <c r="G64" t="s">
        <v>525</v>
      </c>
      <c r="H64">
        <v>3.31</v>
      </c>
      <c r="I64">
        <v>848.86</v>
      </c>
      <c r="J64">
        <f t="shared" si="0"/>
        <v>852.17</v>
      </c>
      <c r="K64">
        <v>841.27</v>
      </c>
      <c r="L64" s="10">
        <f t="shared" si="1"/>
        <v>841.27</v>
      </c>
      <c r="N64">
        <v>620.5</v>
      </c>
      <c r="O64">
        <f t="shared" si="2"/>
        <v>620.5</v>
      </c>
      <c r="P64">
        <v>619.79999999999995</v>
      </c>
      <c r="Q64">
        <v>1.01</v>
      </c>
      <c r="R64">
        <v>2.5499999999999998E-2</v>
      </c>
      <c r="S64" s="10" t="s">
        <v>740</v>
      </c>
      <c r="T64" s="10" t="s">
        <v>740</v>
      </c>
      <c r="U64" s="16"/>
      <c r="V64" s="17">
        <f t="shared" si="3"/>
        <v>0</v>
      </c>
      <c r="W64" s="17">
        <f t="shared" si="4"/>
        <v>0.73757533253295615</v>
      </c>
      <c r="X64" s="17">
        <f t="shared" si="5"/>
        <v>628.53957112460921</v>
      </c>
      <c r="Y64" s="23" t="s">
        <v>735</v>
      </c>
    </row>
    <row r="65" spans="1:26" ht="15.75" customHeight="1" x14ac:dyDescent="0.2">
      <c r="A65" s="4" t="s">
        <v>569</v>
      </c>
      <c r="B65" t="s">
        <v>596</v>
      </c>
      <c r="C65" s="8" t="s">
        <v>201</v>
      </c>
      <c r="D65" s="6">
        <v>41795</v>
      </c>
      <c r="E65" t="str">
        <f>CONCATENATE(A65," ",B65," ",C65)</f>
        <v>QUVE2-b 3-Z 2-H</v>
      </c>
      <c r="F65" t="s">
        <v>524</v>
      </c>
      <c r="G65" t="s">
        <v>525</v>
      </c>
      <c r="H65">
        <v>0</v>
      </c>
      <c r="I65">
        <v>524.53</v>
      </c>
      <c r="J65">
        <f t="shared" si="0"/>
        <v>524.53</v>
      </c>
      <c r="K65">
        <v>516.14</v>
      </c>
      <c r="L65" s="10">
        <f t="shared" si="1"/>
        <v>516.14</v>
      </c>
      <c r="N65">
        <v>304.95999999999998</v>
      </c>
      <c r="O65">
        <f t="shared" si="2"/>
        <v>304.95999999999998</v>
      </c>
      <c r="P65">
        <v>304.95999999999998</v>
      </c>
      <c r="Q65">
        <v>0.628</v>
      </c>
      <c r="R65">
        <v>0.02</v>
      </c>
      <c r="S65" s="10" t="s">
        <v>740</v>
      </c>
      <c r="T65" s="10" t="s">
        <v>740</v>
      </c>
      <c r="U65" s="16"/>
      <c r="V65" s="17">
        <f t="shared" si="3"/>
        <v>0</v>
      </c>
      <c r="W65" s="17">
        <f t="shared" si="4"/>
        <v>0.59084744449180449</v>
      </c>
      <c r="X65" s="17">
        <f t="shared" si="5"/>
        <v>309.91721005928616</v>
      </c>
      <c r="Y65" s="23" t="s">
        <v>735</v>
      </c>
    </row>
    <row r="66" spans="1:26" ht="15.75" customHeight="1" x14ac:dyDescent="0.2">
      <c r="A66" s="4" t="s">
        <v>148</v>
      </c>
      <c r="B66" s="10" t="s">
        <v>615</v>
      </c>
      <c r="C66" s="4" t="s">
        <v>149</v>
      </c>
      <c r="D66" s="6">
        <v>41795</v>
      </c>
      <c r="F66" t="s">
        <v>524</v>
      </c>
      <c r="G66" t="s">
        <v>525</v>
      </c>
      <c r="H66">
        <v>20.21</v>
      </c>
      <c r="I66">
        <v>211.7</v>
      </c>
      <c r="J66">
        <f t="shared" si="0"/>
        <v>231.91</v>
      </c>
      <c r="K66">
        <v>207.05</v>
      </c>
      <c r="L66" s="10">
        <f t="shared" si="1"/>
        <v>207.05</v>
      </c>
      <c r="N66">
        <v>148.74</v>
      </c>
      <c r="O66">
        <f t="shared" si="2"/>
        <v>148.74</v>
      </c>
      <c r="P66">
        <v>148.74</v>
      </c>
      <c r="Q66">
        <v>0.38300000000000001</v>
      </c>
      <c r="R66">
        <v>7.4999999999999997E-3</v>
      </c>
      <c r="S66" s="10" t="s">
        <v>740</v>
      </c>
      <c r="T66" s="10" t="s">
        <v>740</v>
      </c>
      <c r="U66" s="16"/>
      <c r="V66" s="17">
        <f t="shared" si="3"/>
        <v>0</v>
      </c>
      <c r="W66" s="17">
        <f t="shared" si="4"/>
        <v>0.71837720357401591</v>
      </c>
      <c r="X66" s="17">
        <f t="shared" si="5"/>
        <v>166.59885728085004</v>
      </c>
      <c r="Y66" s="23" t="s">
        <v>735</v>
      </c>
    </row>
    <row r="67" spans="1:26" ht="15.75" customHeight="1" x14ac:dyDescent="0.2">
      <c r="A67" s="4" t="s">
        <v>579</v>
      </c>
      <c r="B67" s="11" t="s">
        <v>625</v>
      </c>
      <c r="C67" s="4" t="s">
        <v>137</v>
      </c>
      <c r="D67" s="6">
        <v>41795</v>
      </c>
      <c r="F67" t="s">
        <v>526</v>
      </c>
      <c r="G67" t="s">
        <v>662</v>
      </c>
      <c r="H67">
        <v>80.02</v>
      </c>
      <c r="I67">
        <v>488.99</v>
      </c>
      <c r="J67">
        <f t="shared" ref="J67:J130" si="6">(H67+I67)-V67</f>
        <v>569.01</v>
      </c>
      <c r="K67">
        <v>480.95</v>
      </c>
      <c r="L67" s="10">
        <f t="shared" ref="L67:L130" si="7">K67-V67</f>
        <v>480.95</v>
      </c>
      <c r="N67">
        <v>168.55</v>
      </c>
      <c r="O67">
        <f t="shared" ref="O67:O130" si="8">(M67+N67)-V67</f>
        <v>168.55</v>
      </c>
      <c r="P67">
        <v>168.55</v>
      </c>
      <c r="Q67">
        <v>0.59150000000000003</v>
      </c>
      <c r="R67">
        <v>1.2500000000000001E-2</v>
      </c>
      <c r="S67" s="10" t="s">
        <v>740</v>
      </c>
      <c r="T67" s="10" t="s">
        <v>740</v>
      </c>
      <c r="U67" s="16"/>
      <c r="V67" s="17">
        <f t="shared" ref="V67:V130" si="9">U67*0.424</f>
        <v>0</v>
      </c>
      <c r="W67" s="17">
        <f t="shared" ref="W67:W130" si="10">O67/L67</f>
        <v>0.35045222996153452</v>
      </c>
      <c r="X67" s="17">
        <f t="shared" ref="X67:X130" si="11">W67*J67</f>
        <v>199.41082337041274</v>
      </c>
      <c r="Y67" s="23" t="s">
        <v>735</v>
      </c>
    </row>
    <row r="68" spans="1:26" ht="15.75" customHeight="1" x14ac:dyDescent="0.2">
      <c r="A68" s="4" t="s">
        <v>154</v>
      </c>
      <c r="B68" s="10" t="s">
        <v>265</v>
      </c>
      <c r="C68" s="4" t="s">
        <v>155</v>
      </c>
      <c r="D68" s="6">
        <v>41795</v>
      </c>
      <c r="F68" t="s">
        <v>524</v>
      </c>
      <c r="G68" t="s">
        <v>525</v>
      </c>
      <c r="H68">
        <v>0</v>
      </c>
      <c r="I68">
        <v>395.56</v>
      </c>
      <c r="J68">
        <f t="shared" si="6"/>
        <v>395.56</v>
      </c>
      <c r="K68">
        <v>388.6</v>
      </c>
      <c r="L68" s="10">
        <f t="shared" si="7"/>
        <v>388.6</v>
      </c>
      <c r="N68">
        <v>235.22</v>
      </c>
      <c r="O68">
        <f t="shared" si="8"/>
        <v>235.22</v>
      </c>
      <c r="P68">
        <v>235.22</v>
      </c>
      <c r="Q68">
        <v>0.46800000000000003</v>
      </c>
      <c r="R68">
        <v>1.2500000000000001E-2</v>
      </c>
      <c r="S68" s="10" t="s">
        <v>740</v>
      </c>
      <c r="T68" s="10" t="s">
        <v>740</v>
      </c>
      <c r="U68" s="16"/>
      <c r="V68" s="17">
        <f t="shared" si="9"/>
        <v>0</v>
      </c>
      <c r="W68" s="17">
        <f t="shared" si="10"/>
        <v>0.60530108080288214</v>
      </c>
      <c r="X68" s="17">
        <f t="shared" si="11"/>
        <v>239.43289552238807</v>
      </c>
      <c r="Y68" s="23" t="s">
        <v>735</v>
      </c>
    </row>
    <row r="69" spans="1:26" ht="15.75" customHeight="1" x14ac:dyDescent="0.2">
      <c r="A69" s="4" t="s">
        <v>577</v>
      </c>
      <c r="B69" s="11" t="s">
        <v>617</v>
      </c>
      <c r="C69" s="4" t="s">
        <v>137</v>
      </c>
      <c r="D69" s="6">
        <v>41795</v>
      </c>
      <c r="F69" t="s">
        <v>524</v>
      </c>
      <c r="G69" t="s">
        <v>525</v>
      </c>
      <c r="H69">
        <v>0</v>
      </c>
      <c r="I69">
        <v>577.87</v>
      </c>
      <c r="J69">
        <f t="shared" si="6"/>
        <v>577.87</v>
      </c>
      <c r="K69">
        <v>571.04</v>
      </c>
      <c r="L69" s="10">
        <f t="shared" si="7"/>
        <v>571.04</v>
      </c>
      <c r="N69">
        <v>293.64</v>
      </c>
      <c r="O69">
        <f t="shared" si="8"/>
        <v>293.64</v>
      </c>
      <c r="P69">
        <v>293.64</v>
      </c>
      <c r="Q69">
        <v>0.623</v>
      </c>
      <c r="R69">
        <v>1.4500000000000001E-2</v>
      </c>
      <c r="S69" s="10" t="s">
        <v>740</v>
      </c>
      <c r="T69" s="10" t="s">
        <v>740</v>
      </c>
      <c r="U69" s="16"/>
      <c r="V69" s="17">
        <f t="shared" si="9"/>
        <v>0</v>
      </c>
      <c r="W69" s="17">
        <f t="shared" si="10"/>
        <v>0.51421966937517516</v>
      </c>
      <c r="X69" s="17">
        <f t="shared" si="11"/>
        <v>297.15212034183247</v>
      </c>
      <c r="Y69" s="23" t="s">
        <v>735</v>
      </c>
    </row>
    <row r="70" spans="1:26" ht="15.75" customHeight="1" x14ac:dyDescent="0.2">
      <c r="A70" s="4" t="s">
        <v>158</v>
      </c>
      <c r="B70" s="10" t="s">
        <v>616</v>
      </c>
      <c r="C70" s="4" t="s">
        <v>159</v>
      </c>
      <c r="D70" s="6">
        <v>41795</v>
      </c>
      <c r="F70" t="s">
        <v>526</v>
      </c>
      <c r="G70" t="s">
        <v>532</v>
      </c>
      <c r="H70">
        <v>136.88</v>
      </c>
      <c r="I70">
        <v>469.39</v>
      </c>
      <c r="J70">
        <f t="shared" si="6"/>
        <v>606.27</v>
      </c>
      <c r="K70">
        <v>459.05</v>
      </c>
      <c r="L70" s="10">
        <f t="shared" si="7"/>
        <v>459.05</v>
      </c>
      <c r="N70">
        <v>129.79</v>
      </c>
      <c r="O70">
        <f t="shared" si="8"/>
        <v>129.79</v>
      </c>
      <c r="P70">
        <v>129.79</v>
      </c>
      <c r="Q70">
        <v>0.439</v>
      </c>
      <c r="R70">
        <v>8.5000000000000006E-3</v>
      </c>
      <c r="S70" s="10" t="s">
        <v>740</v>
      </c>
      <c r="T70" s="10" t="s">
        <v>740</v>
      </c>
      <c r="U70" s="16"/>
      <c r="V70" s="17">
        <f t="shared" si="9"/>
        <v>0</v>
      </c>
      <c r="W70" s="17">
        <f t="shared" si="10"/>
        <v>0.28273608539374795</v>
      </c>
      <c r="X70" s="17">
        <f t="shared" si="11"/>
        <v>171.41440649166756</v>
      </c>
      <c r="Y70" s="23" t="s">
        <v>735</v>
      </c>
    </row>
    <row r="71" spans="1:26" ht="15.75" customHeight="1" x14ac:dyDescent="0.2">
      <c r="A71" s="4" t="s">
        <v>567</v>
      </c>
      <c r="B71" s="11" t="s">
        <v>583</v>
      </c>
      <c r="C71" s="4" t="s">
        <v>137</v>
      </c>
      <c r="D71" s="6">
        <v>41795</v>
      </c>
      <c r="F71" t="s">
        <v>524</v>
      </c>
      <c r="G71" t="s">
        <v>525</v>
      </c>
      <c r="H71">
        <v>0</v>
      </c>
      <c r="I71">
        <v>438.04</v>
      </c>
      <c r="J71">
        <f t="shared" si="6"/>
        <v>438.04</v>
      </c>
      <c r="K71">
        <v>432.45</v>
      </c>
      <c r="L71" s="10">
        <f t="shared" si="7"/>
        <v>432.45</v>
      </c>
      <c r="N71">
        <v>276.26</v>
      </c>
      <c r="O71">
        <f t="shared" si="8"/>
        <v>276.26</v>
      </c>
      <c r="P71">
        <v>276.26</v>
      </c>
      <c r="Q71">
        <v>0.67400000000000004</v>
      </c>
      <c r="R71">
        <v>1.8499999999999999E-2</v>
      </c>
      <c r="S71" s="10" t="s">
        <v>740</v>
      </c>
      <c r="T71" s="10" t="s">
        <v>740</v>
      </c>
      <c r="U71" s="16"/>
      <c r="V71" s="17">
        <f t="shared" si="9"/>
        <v>0</v>
      </c>
      <c r="W71" s="17">
        <f t="shared" si="10"/>
        <v>0.63882529772228003</v>
      </c>
      <c r="X71" s="17">
        <f t="shared" si="11"/>
        <v>279.83103341426755</v>
      </c>
      <c r="Y71" s="23" t="s">
        <v>735</v>
      </c>
    </row>
    <row r="72" spans="1:26" ht="15.75" customHeight="1" x14ac:dyDescent="0.2">
      <c r="A72" s="4" t="s">
        <v>162</v>
      </c>
      <c r="B72" s="10" t="s">
        <v>619</v>
      </c>
      <c r="C72" s="4" t="s">
        <v>163</v>
      </c>
      <c r="D72" s="6">
        <v>41795</v>
      </c>
      <c r="F72" t="s">
        <v>524</v>
      </c>
      <c r="G72" t="s">
        <v>525</v>
      </c>
      <c r="H72">
        <v>1.99</v>
      </c>
      <c r="I72">
        <v>634.69000000000005</v>
      </c>
      <c r="J72">
        <f t="shared" si="6"/>
        <v>636.68000000000006</v>
      </c>
      <c r="K72">
        <v>631.21</v>
      </c>
      <c r="L72" s="10">
        <f t="shared" si="7"/>
        <v>631.21</v>
      </c>
      <c r="N72">
        <v>468.96</v>
      </c>
      <c r="O72">
        <f t="shared" si="8"/>
        <v>468.96</v>
      </c>
      <c r="P72">
        <v>468.96</v>
      </c>
      <c r="Q72">
        <v>0.89</v>
      </c>
      <c r="R72">
        <v>1.4E-2</v>
      </c>
      <c r="S72" s="10" t="s">
        <v>740</v>
      </c>
      <c r="T72" s="10" t="s">
        <v>740</v>
      </c>
      <c r="U72" s="16"/>
      <c r="V72" s="17">
        <f t="shared" si="9"/>
        <v>0</v>
      </c>
      <c r="W72" s="17">
        <f t="shared" si="10"/>
        <v>0.74295400896690478</v>
      </c>
      <c r="X72" s="17">
        <f t="shared" si="11"/>
        <v>473.023958429049</v>
      </c>
      <c r="Y72" s="23" t="s">
        <v>735</v>
      </c>
    </row>
    <row r="73" spans="1:26" ht="15.75" customHeight="1" x14ac:dyDescent="0.2">
      <c r="A73" s="4" t="s">
        <v>575</v>
      </c>
      <c r="B73" s="11" t="s">
        <v>626</v>
      </c>
      <c r="C73" s="4" t="s">
        <v>137</v>
      </c>
      <c r="D73" s="6">
        <v>41795</v>
      </c>
      <c r="F73" t="s">
        <v>524</v>
      </c>
      <c r="G73" t="s">
        <v>525</v>
      </c>
      <c r="H73">
        <v>0</v>
      </c>
      <c r="I73">
        <v>470.78</v>
      </c>
      <c r="J73">
        <f t="shared" si="6"/>
        <v>470.78</v>
      </c>
      <c r="K73">
        <v>465.97</v>
      </c>
      <c r="L73" s="10">
        <f t="shared" si="7"/>
        <v>465.97</v>
      </c>
      <c r="N73">
        <v>328.42</v>
      </c>
      <c r="O73">
        <f t="shared" si="8"/>
        <v>328.42</v>
      </c>
      <c r="P73">
        <v>328.42</v>
      </c>
      <c r="Q73">
        <v>0.77700000000000002</v>
      </c>
      <c r="R73">
        <v>7.4999999999999997E-3</v>
      </c>
      <c r="S73" s="10" t="s">
        <v>740</v>
      </c>
      <c r="T73" s="10" t="s">
        <v>740</v>
      </c>
      <c r="U73" s="16"/>
      <c r="V73" s="17">
        <f t="shared" si="9"/>
        <v>0</v>
      </c>
      <c r="W73" s="17">
        <f t="shared" si="10"/>
        <v>0.7048093224885722</v>
      </c>
      <c r="X73" s="17">
        <f t="shared" si="11"/>
        <v>331.81013284117</v>
      </c>
      <c r="Y73" s="23" t="s">
        <v>735</v>
      </c>
    </row>
    <row r="74" spans="1:26" ht="15.75" customHeight="1" x14ac:dyDescent="0.2">
      <c r="A74" s="4" t="s">
        <v>164</v>
      </c>
      <c r="B74" s="10" t="s">
        <v>620</v>
      </c>
      <c r="C74" s="4" t="s">
        <v>165</v>
      </c>
      <c r="D74" s="6">
        <v>41795</v>
      </c>
      <c r="F74" t="s">
        <v>524</v>
      </c>
      <c r="G74" t="s">
        <v>525</v>
      </c>
      <c r="H74">
        <v>1.36</v>
      </c>
      <c r="I74">
        <v>614.15</v>
      </c>
      <c r="J74">
        <f t="shared" si="6"/>
        <v>615.51</v>
      </c>
      <c r="K74">
        <v>606.49</v>
      </c>
      <c r="L74" s="10">
        <f t="shared" si="7"/>
        <v>606.49</v>
      </c>
      <c r="N74">
        <v>350.56</v>
      </c>
      <c r="O74">
        <f t="shared" si="8"/>
        <v>350.56</v>
      </c>
      <c r="P74">
        <v>350.56</v>
      </c>
      <c r="Q74">
        <v>0.55300000000000005</v>
      </c>
      <c r="R74">
        <v>2.1000000000000001E-2</v>
      </c>
      <c r="S74" s="10" t="s">
        <v>740</v>
      </c>
      <c r="T74" s="10" t="s">
        <v>740</v>
      </c>
      <c r="U74" s="16"/>
      <c r="V74" s="17">
        <f t="shared" si="9"/>
        <v>0</v>
      </c>
      <c r="W74" s="17">
        <f t="shared" si="10"/>
        <v>0.57801447674322737</v>
      </c>
      <c r="X74" s="17">
        <f t="shared" si="11"/>
        <v>355.7736905802239</v>
      </c>
      <c r="Y74" s="23" t="s">
        <v>735</v>
      </c>
    </row>
    <row r="75" spans="1:26" ht="15.75" customHeight="1" x14ac:dyDescent="0.2">
      <c r="A75" s="4" t="s">
        <v>571</v>
      </c>
      <c r="B75" s="11" t="s">
        <v>531</v>
      </c>
      <c r="C75" s="4" t="s">
        <v>137</v>
      </c>
      <c r="D75" s="6">
        <v>41795</v>
      </c>
      <c r="F75" t="s">
        <v>526</v>
      </c>
      <c r="G75" t="s">
        <v>663</v>
      </c>
      <c r="H75">
        <v>1.1399999999999999</v>
      </c>
      <c r="I75">
        <v>339.96</v>
      </c>
      <c r="J75">
        <f t="shared" si="6"/>
        <v>341.09999999999997</v>
      </c>
      <c r="K75">
        <v>329.91</v>
      </c>
      <c r="L75" s="10">
        <f t="shared" si="7"/>
        <v>329.91</v>
      </c>
      <c r="N75">
        <v>81.5</v>
      </c>
      <c r="O75">
        <f t="shared" si="8"/>
        <v>81.5</v>
      </c>
      <c r="P75">
        <v>81.27</v>
      </c>
      <c r="Q75">
        <v>0.308</v>
      </c>
      <c r="R75">
        <v>7.0000000000000001E-3</v>
      </c>
      <c r="S75" s="10" t="s">
        <v>740</v>
      </c>
      <c r="T75" s="10" t="s">
        <v>740</v>
      </c>
      <c r="U75" s="16"/>
      <c r="V75" s="17">
        <f t="shared" si="9"/>
        <v>0</v>
      </c>
      <c r="W75" s="17">
        <f t="shared" si="10"/>
        <v>0.24703707071625594</v>
      </c>
      <c r="X75" s="17">
        <f t="shared" si="11"/>
        <v>84.264344821314893</v>
      </c>
      <c r="Y75" s="23" t="s">
        <v>735</v>
      </c>
    </row>
    <row r="76" spans="1:26" ht="15.75" customHeight="1" x14ac:dyDescent="0.2">
      <c r="A76" s="4" t="s">
        <v>166</v>
      </c>
      <c r="B76" s="10" t="s">
        <v>621</v>
      </c>
      <c r="C76" s="4" t="s">
        <v>167</v>
      </c>
      <c r="D76" s="6">
        <v>41795</v>
      </c>
      <c r="F76" t="s">
        <v>524</v>
      </c>
      <c r="G76" t="s">
        <v>525</v>
      </c>
      <c r="H76">
        <v>97.86</v>
      </c>
      <c r="I76">
        <v>389.17</v>
      </c>
      <c r="J76">
        <f t="shared" si="6"/>
        <v>487.03000000000003</v>
      </c>
      <c r="K76">
        <v>382.09</v>
      </c>
      <c r="L76" s="10">
        <f t="shared" si="7"/>
        <v>382.09</v>
      </c>
      <c r="N76">
        <v>199.36</v>
      </c>
      <c r="O76">
        <f t="shared" si="8"/>
        <v>199.36</v>
      </c>
      <c r="P76">
        <v>119.02</v>
      </c>
      <c r="Q76">
        <v>0.30499999999999999</v>
      </c>
      <c r="R76">
        <v>1.15E-2</v>
      </c>
      <c r="S76" s="10" t="s">
        <v>740</v>
      </c>
      <c r="T76" s="10" t="s">
        <v>740</v>
      </c>
      <c r="U76" s="16"/>
      <c r="V76" s="17">
        <f t="shared" si="9"/>
        <v>0</v>
      </c>
      <c r="W76" s="17">
        <f t="shared" si="10"/>
        <v>0.52176188856028693</v>
      </c>
      <c r="X76" s="17">
        <f t="shared" si="11"/>
        <v>254.11369258551656</v>
      </c>
      <c r="Y76" s="23" t="s">
        <v>735</v>
      </c>
    </row>
    <row r="77" spans="1:26" ht="15.75" customHeight="1" x14ac:dyDescent="0.2">
      <c r="A77" s="4" t="s">
        <v>570</v>
      </c>
      <c r="B77" s="11" t="s">
        <v>201</v>
      </c>
      <c r="C77" s="4" t="s">
        <v>137</v>
      </c>
      <c r="D77" s="6">
        <v>41795</v>
      </c>
      <c r="F77" t="s">
        <v>524</v>
      </c>
      <c r="G77" t="s">
        <v>525</v>
      </c>
      <c r="H77">
        <v>13.87</v>
      </c>
      <c r="I77">
        <v>783.97</v>
      </c>
      <c r="J77">
        <f t="shared" si="6"/>
        <v>797.84</v>
      </c>
      <c r="K77">
        <v>772.11</v>
      </c>
      <c r="L77" s="10">
        <f t="shared" si="7"/>
        <v>772.11</v>
      </c>
      <c r="N77">
        <v>258.45</v>
      </c>
      <c r="O77">
        <f t="shared" si="8"/>
        <v>258.45</v>
      </c>
      <c r="P77">
        <v>257.19</v>
      </c>
      <c r="Q77">
        <v>0.67449999999999999</v>
      </c>
      <c r="R77">
        <v>2.1499999999999998E-2</v>
      </c>
      <c r="S77" s="10" t="s">
        <v>740</v>
      </c>
      <c r="T77" s="10" t="s">
        <v>740</v>
      </c>
      <c r="U77" s="16"/>
      <c r="V77" s="17">
        <f t="shared" si="9"/>
        <v>0</v>
      </c>
      <c r="W77" s="17">
        <f t="shared" si="10"/>
        <v>0.33473209775809143</v>
      </c>
      <c r="X77" s="17">
        <f t="shared" si="11"/>
        <v>267.06265687531567</v>
      </c>
      <c r="Y77" s="23" t="s">
        <v>735</v>
      </c>
    </row>
    <row r="78" spans="1:26" ht="15.75" customHeight="1" x14ac:dyDescent="0.2">
      <c r="A78" s="4" t="s">
        <v>174</v>
      </c>
      <c r="B78" s="10" t="s">
        <v>624</v>
      </c>
      <c r="C78" s="4" t="s">
        <v>175</v>
      </c>
      <c r="D78" s="6">
        <v>41795</v>
      </c>
      <c r="F78" t="s">
        <v>526</v>
      </c>
      <c r="G78" t="s">
        <v>660</v>
      </c>
      <c r="H78">
        <v>1.57</v>
      </c>
      <c r="I78">
        <v>353.39</v>
      </c>
      <c r="J78">
        <f t="shared" si="6"/>
        <v>354.96</v>
      </c>
      <c r="K78">
        <v>347.28</v>
      </c>
      <c r="L78" s="10">
        <f t="shared" si="7"/>
        <v>347.28</v>
      </c>
      <c r="N78">
        <v>218.34</v>
      </c>
      <c r="O78">
        <f t="shared" si="8"/>
        <v>218.34</v>
      </c>
      <c r="P78">
        <v>218.34</v>
      </c>
      <c r="Q78">
        <v>0.55200000000000005</v>
      </c>
      <c r="R78">
        <v>1.15E-2</v>
      </c>
      <c r="S78" s="10" t="s">
        <v>740</v>
      </c>
      <c r="T78" s="10" t="s">
        <v>740</v>
      </c>
      <c r="U78" s="16"/>
      <c r="V78" s="17">
        <f t="shared" si="9"/>
        <v>0</v>
      </c>
      <c r="W78" s="17">
        <f t="shared" si="10"/>
        <v>0.62871458189357299</v>
      </c>
      <c r="X78" s="17">
        <f t="shared" si="11"/>
        <v>223.16852798894266</v>
      </c>
      <c r="Y78" s="23" t="s">
        <v>735</v>
      </c>
    </row>
    <row r="79" spans="1:26" ht="15.75" customHeight="1" x14ac:dyDescent="0.2">
      <c r="A79" s="4" t="s">
        <v>573</v>
      </c>
      <c r="B79" s="11" t="s">
        <v>605</v>
      </c>
      <c r="C79" s="4" t="s">
        <v>137</v>
      </c>
      <c r="D79" s="6">
        <v>41795</v>
      </c>
      <c r="F79" t="s">
        <v>526</v>
      </c>
      <c r="G79" t="s">
        <v>661</v>
      </c>
      <c r="H79">
        <v>5.52</v>
      </c>
      <c r="I79">
        <v>934.73</v>
      </c>
      <c r="J79" t="e">
        <f t="shared" si="6"/>
        <v>#VALUE!</v>
      </c>
      <c r="K79">
        <v>927.66</v>
      </c>
      <c r="L79" s="10" t="e">
        <f t="shared" si="7"/>
        <v>#VALUE!</v>
      </c>
      <c r="N79">
        <v>557.22</v>
      </c>
      <c r="O79" t="e">
        <f t="shared" si="8"/>
        <v>#VALUE!</v>
      </c>
      <c r="P79">
        <v>556.58000000000004</v>
      </c>
      <c r="Q79" s="19" t="s">
        <v>525</v>
      </c>
      <c r="R79" s="19" t="s">
        <v>525</v>
      </c>
      <c r="S79" s="19" t="s">
        <v>525</v>
      </c>
      <c r="T79" s="24" t="s">
        <v>525</v>
      </c>
      <c r="U79" s="25" t="s">
        <v>525</v>
      </c>
      <c r="V79" s="17" t="e">
        <f t="shared" si="9"/>
        <v>#VALUE!</v>
      </c>
      <c r="W79" s="17" t="e">
        <f t="shared" si="10"/>
        <v>#VALUE!</v>
      </c>
      <c r="X79" s="17" t="e">
        <f t="shared" si="11"/>
        <v>#VALUE!</v>
      </c>
      <c r="Y79" s="23" t="s">
        <v>734</v>
      </c>
      <c r="Z79" s="19" t="s">
        <v>736</v>
      </c>
    </row>
    <row r="80" spans="1:26" ht="15.75" customHeight="1" x14ac:dyDescent="0.2">
      <c r="A80" s="4" t="s">
        <v>178</v>
      </c>
      <c r="B80" s="10" t="s">
        <v>619</v>
      </c>
      <c r="C80" s="4" t="s">
        <v>179</v>
      </c>
      <c r="D80" s="6">
        <v>41795</v>
      </c>
      <c r="F80" t="s">
        <v>526</v>
      </c>
      <c r="G80" t="s">
        <v>659</v>
      </c>
      <c r="H80">
        <v>249.69</v>
      </c>
      <c r="I80">
        <v>742.27</v>
      </c>
      <c r="J80">
        <f t="shared" si="6"/>
        <v>991.96</v>
      </c>
      <c r="K80">
        <v>734.47</v>
      </c>
      <c r="L80" s="10">
        <f t="shared" si="7"/>
        <v>734.47</v>
      </c>
      <c r="N80">
        <v>323.52</v>
      </c>
      <c r="O80">
        <f t="shared" si="8"/>
        <v>323.52</v>
      </c>
      <c r="P80">
        <v>323.52</v>
      </c>
      <c r="Q80">
        <v>0.69799999999999995</v>
      </c>
      <c r="R80">
        <v>2.2499999999999999E-2</v>
      </c>
      <c r="S80" s="10" t="s">
        <v>740</v>
      </c>
      <c r="T80" s="10" t="s">
        <v>740</v>
      </c>
      <c r="U80" s="16"/>
      <c r="V80" s="17">
        <f t="shared" si="9"/>
        <v>0</v>
      </c>
      <c r="W80" s="17">
        <f t="shared" si="10"/>
        <v>0.44048089098261328</v>
      </c>
      <c r="X80" s="17">
        <f t="shared" si="11"/>
        <v>436.93942461911308</v>
      </c>
      <c r="Y80" s="23" t="s">
        <v>735</v>
      </c>
    </row>
    <row r="81" spans="1:26" ht="15.75" customHeight="1" x14ac:dyDescent="0.2">
      <c r="A81" s="4" t="s">
        <v>569</v>
      </c>
      <c r="B81" s="11" t="s">
        <v>572</v>
      </c>
      <c r="C81" s="4" t="s">
        <v>137</v>
      </c>
      <c r="D81" s="6">
        <v>41795</v>
      </c>
      <c r="F81" t="s">
        <v>526</v>
      </c>
      <c r="G81" t="s">
        <v>664</v>
      </c>
      <c r="H81">
        <v>0</v>
      </c>
      <c r="I81">
        <v>518.46</v>
      </c>
      <c r="J81">
        <f t="shared" si="6"/>
        <v>518.46</v>
      </c>
      <c r="K81">
        <v>511.49</v>
      </c>
      <c r="L81" s="10">
        <f t="shared" si="7"/>
        <v>511.49</v>
      </c>
      <c r="N81">
        <v>367.17</v>
      </c>
      <c r="O81">
        <f t="shared" si="8"/>
        <v>367.17</v>
      </c>
      <c r="P81">
        <v>367.17</v>
      </c>
      <c r="Q81">
        <v>0.68100000000000005</v>
      </c>
      <c r="R81">
        <v>2.1499999999999998E-2</v>
      </c>
      <c r="S81" s="10" t="s">
        <v>740</v>
      </c>
      <c r="T81" s="10" t="s">
        <v>740</v>
      </c>
      <c r="U81" s="16"/>
      <c r="V81" s="17">
        <f t="shared" si="9"/>
        <v>0</v>
      </c>
      <c r="W81" s="17">
        <f t="shared" si="10"/>
        <v>0.71784394611820368</v>
      </c>
      <c r="X81" s="17">
        <f t="shared" si="11"/>
        <v>372.17337230444389</v>
      </c>
      <c r="Y81" s="23" t="s">
        <v>735</v>
      </c>
    </row>
    <row r="82" spans="1:26" ht="15.75" customHeight="1" x14ac:dyDescent="0.2">
      <c r="A82" s="4" t="s">
        <v>136</v>
      </c>
      <c r="B82" s="10" t="s">
        <v>613</v>
      </c>
      <c r="C82" s="4" t="s">
        <v>137</v>
      </c>
      <c r="D82" s="6">
        <v>41796</v>
      </c>
      <c r="H82">
        <v>72.25</v>
      </c>
      <c r="I82">
        <v>499.25</v>
      </c>
      <c r="J82">
        <f t="shared" si="6"/>
        <v>571.5</v>
      </c>
      <c r="K82">
        <v>479.01</v>
      </c>
      <c r="L82" s="10">
        <f t="shared" si="7"/>
        <v>479.01</v>
      </c>
      <c r="N82">
        <v>59.67</v>
      </c>
      <c r="O82">
        <f t="shared" si="8"/>
        <v>59.67</v>
      </c>
      <c r="P82">
        <v>16.73</v>
      </c>
      <c r="Q82">
        <v>5.3999999999999999E-2</v>
      </c>
      <c r="R82">
        <v>8.5500000000000007E-2</v>
      </c>
      <c r="S82" s="10" t="s">
        <v>740</v>
      </c>
      <c r="T82" s="10" t="s">
        <v>740</v>
      </c>
      <c r="U82" s="16"/>
      <c r="V82" s="17">
        <f t="shared" si="9"/>
        <v>0</v>
      </c>
      <c r="W82" s="17">
        <f t="shared" si="10"/>
        <v>0.12456942443790318</v>
      </c>
      <c r="X82" s="17">
        <f t="shared" si="11"/>
        <v>71.19142606626167</v>
      </c>
      <c r="Y82" s="23" t="s">
        <v>735</v>
      </c>
    </row>
    <row r="83" spans="1:26" ht="15.75" customHeight="1" x14ac:dyDescent="0.2">
      <c r="A83" s="4" t="s">
        <v>138</v>
      </c>
      <c r="B83" s="10" t="s">
        <v>520</v>
      </c>
      <c r="C83" s="4" t="s">
        <v>139</v>
      </c>
      <c r="D83" s="6">
        <v>41796</v>
      </c>
      <c r="H83">
        <v>13.95</v>
      </c>
      <c r="I83">
        <v>366.45</v>
      </c>
      <c r="J83">
        <f t="shared" si="6"/>
        <v>380.4</v>
      </c>
      <c r="K83">
        <v>350.81</v>
      </c>
      <c r="L83" s="10">
        <f t="shared" si="7"/>
        <v>350.81</v>
      </c>
      <c r="N83">
        <v>38.049999999999997</v>
      </c>
      <c r="O83">
        <f t="shared" si="8"/>
        <v>38.049999999999997</v>
      </c>
      <c r="P83">
        <v>34.53</v>
      </c>
      <c r="Q83">
        <v>0.26250000000000001</v>
      </c>
      <c r="R83">
        <v>1.7500000000000002E-2</v>
      </c>
      <c r="S83" s="10" t="s">
        <v>740</v>
      </c>
      <c r="T83" s="10" t="s">
        <v>740</v>
      </c>
      <c r="U83" s="16"/>
      <c r="V83" s="17">
        <f t="shared" si="9"/>
        <v>0</v>
      </c>
      <c r="W83" s="17">
        <f t="shared" si="10"/>
        <v>0.10846327071634217</v>
      </c>
      <c r="X83" s="17">
        <f t="shared" si="11"/>
        <v>41.259428180496556</v>
      </c>
      <c r="Y83" s="23" t="s">
        <v>735</v>
      </c>
    </row>
    <row r="84" spans="1:26" ht="15.75" customHeight="1" x14ac:dyDescent="0.2">
      <c r="A84" s="4" t="s">
        <v>140</v>
      </c>
      <c r="B84" s="10" t="s">
        <v>614</v>
      </c>
      <c r="C84" s="4" t="s">
        <v>141</v>
      </c>
      <c r="D84" s="6">
        <v>41796</v>
      </c>
      <c r="F84" t="s">
        <v>526</v>
      </c>
      <c r="G84" t="s">
        <v>665</v>
      </c>
      <c r="H84">
        <v>0</v>
      </c>
      <c r="I84">
        <v>657.06</v>
      </c>
      <c r="J84">
        <f t="shared" si="6"/>
        <v>657.06</v>
      </c>
      <c r="K84">
        <v>653.23</v>
      </c>
      <c r="L84" s="10">
        <f t="shared" si="7"/>
        <v>653.23</v>
      </c>
      <c r="N84">
        <v>460.06</v>
      </c>
      <c r="O84">
        <f t="shared" si="8"/>
        <v>460.06</v>
      </c>
      <c r="P84">
        <v>460.06</v>
      </c>
      <c r="Q84">
        <v>0.88500000000000001</v>
      </c>
      <c r="R84">
        <v>1.0999999999999999E-2</v>
      </c>
      <c r="S84" s="10" t="s">
        <v>740</v>
      </c>
      <c r="T84" s="10" t="s">
        <v>740</v>
      </c>
      <c r="U84" s="16"/>
      <c r="V84" s="17">
        <f t="shared" si="9"/>
        <v>0</v>
      </c>
      <c r="W84" s="17">
        <f t="shared" si="10"/>
        <v>0.70428486138113677</v>
      </c>
      <c r="X84" s="17">
        <f t="shared" si="11"/>
        <v>462.75741101908972</v>
      </c>
      <c r="Y84" s="23" t="s">
        <v>735</v>
      </c>
    </row>
    <row r="85" spans="1:26" ht="15.75" customHeight="1" x14ac:dyDescent="0.2">
      <c r="A85" s="4" t="s">
        <v>142</v>
      </c>
      <c r="B85" s="10" t="s">
        <v>457</v>
      </c>
      <c r="C85" s="4" t="s">
        <v>143</v>
      </c>
      <c r="D85" s="6">
        <v>41796</v>
      </c>
      <c r="F85" t="s">
        <v>524</v>
      </c>
      <c r="G85" t="s">
        <v>525</v>
      </c>
      <c r="H85">
        <v>6.4</v>
      </c>
      <c r="I85">
        <v>607.05999999999995</v>
      </c>
      <c r="J85">
        <f t="shared" si="6"/>
        <v>613.45999999999992</v>
      </c>
      <c r="K85">
        <v>599.94000000000005</v>
      </c>
      <c r="L85" s="10">
        <f t="shared" si="7"/>
        <v>599.94000000000005</v>
      </c>
      <c r="N85">
        <v>291.51</v>
      </c>
      <c r="O85">
        <f t="shared" si="8"/>
        <v>291.51</v>
      </c>
      <c r="P85">
        <v>291.51</v>
      </c>
      <c r="Q85">
        <v>0.73099999999999998</v>
      </c>
      <c r="R85">
        <v>4.1000000000000002E-2</v>
      </c>
      <c r="S85" s="10" t="s">
        <v>740</v>
      </c>
      <c r="T85" s="10" t="s">
        <v>740</v>
      </c>
      <c r="U85" s="16"/>
      <c r="V85" s="17">
        <f t="shared" si="9"/>
        <v>0</v>
      </c>
      <c r="W85" s="17">
        <f t="shared" si="10"/>
        <v>0.48589858985898582</v>
      </c>
      <c r="X85" s="17">
        <f t="shared" si="11"/>
        <v>298.0793489348934</v>
      </c>
      <c r="Y85" s="23" t="s">
        <v>735</v>
      </c>
    </row>
    <row r="86" spans="1:26" ht="15.75" customHeight="1" x14ac:dyDescent="0.2">
      <c r="A86" s="4" t="s">
        <v>144</v>
      </c>
      <c r="B86" s="10" t="s">
        <v>609</v>
      </c>
      <c r="C86" s="4" t="s">
        <v>145</v>
      </c>
      <c r="D86" s="6">
        <v>41796</v>
      </c>
      <c r="F86" t="s">
        <v>524</v>
      </c>
      <c r="G86" t="s">
        <v>525</v>
      </c>
      <c r="H86">
        <v>192.6</v>
      </c>
      <c r="I86">
        <v>481.74</v>
      </c>
      <c r="J86">
        <f t="shared" si="6"/>
        <v>674.34</v>
      </c>
      <c r="K86">
        <v>476.45</v>
      </c>
      <c r="L86" s="10">
        <f t="shared" si="7"/>
        <v>476.45</v>
      </c>
      <c r="N86">
        <v>225.79</v>
      </c>
      <c r="O86">
        <f t="shared" si="8"/>
        <v>225.79</v>
      </c>
      <c r="P86">
        <v>221.79</v>
      </c>
      <c r="Q86">
        <v>0.68500000000000005</v>
      </c>
      <c r="R86">
        <v>1.95E-2</v>
      </c>
      <c r="S86" s="10" t="s">
        <v>740</v>
      </c>
      <c r="T86" s="10" t="s">
        <v>740</v>
      </c>
      <c r="U86" s="16"/>
      <c r="V86" s="17">
        <f t="shared" si="9"/>
        <v>0</v>
      </c>
      <c r="W86" s="17">
        <f t="shared" si="10"/>
        <v>0.47390072410536255</v>
      </c>
      <c r="X86" s="17">
        <f t="shared" si="11"/>
        <v>319.5702142932102</v>
      </c>
      <c r="Y86" s="23" t="s">
        <v>735</v>
      </c>
      <c r="Z86" s="12" t="s">
        <v>667</v>
      </c>
    </row>
    <row r="87" spans="1:26" ht="15.75" customHeight="1" x14ac:dyDescent="0.2">
      <c r="A87" s="4" t="s">
        <v>146</v>
      </c>
      <c r="B87" s="10" t="s">
        <v>578</v>
      </c>
      <c r="C87" s="4" t="s">
        <v>147</v>
      </c>
      <c r="D87" s="6">
        <v>41796</v>
      </c>
      <c r="F87" t="s">
        <v>524</v>
      </c>
      <c r="G87" t="s">
        <v>525</v>
      </c>
      <c r="H87">
        <v>13.53</v>
      </c>
      <c r="I87">
        <v>353.55</v>
      </c>
      <c r="J87">
        <f t="shared" si="6"/>
        <v>367.08</v>
      </c>
      <c r="K87">
        <v>347.35</v>
      </c>
      <c r="L87" s="10">
        <f t="shared" si="7"/>
        <v>347.35</v>
      </c>
      <c r="N87">
        <v>121.41</v>
      </c>
      <c r="O87">
        <f t="shared" si="8"/>
        <v>121.41</v>
      </c>
      <c r="P87">
        <v>121.41</v>
      </c>
      <c r="Q87">
        <v>0.54400000000000004</v>
      </c>
      <c r="R87">
        <v>3.2500000000000001E-2</v>
      </c>
      <c r="S87" s="10" t="s">
        <v>740</v>
      </c>
      <c r="T87" s="10" t="s">
        <v>740</v>
      </c>
      <c r="U87" s="16"/>
      <c r="V87" s="17">
        <f t="shared" si="9"/>
        <v>0</v>
      </c>
      <c r="W87" s="17">
        <f t="shared" si="10"/>
        <v>0.34953217216064486</v>
      </c>
      <c r="X87" s="17">
        <f t="shared" si="11"/>
        <v>128.30626975672951</v>
      </c>
      <c r="Y87" s="23" t="s">
        <v>735</v>
      </c>
      <c r="Z87" s="12" t="s">
        <v>667</v>
      </c>
    </row>
    <row r="88" spans="1:26" ht="15.75" customHeight="1" x14ac:dyDescent="0.2">
      <c r="A88" s="4" t="s">
        <v>150</v>
      </c>
      <c r="B88" s="10" t="s">
        <v>616</v>
      </c>
      <c r="C88" s="4" t="s">
        <v>151</v>
      </c>
      <c r="D88" s="6">
        <v>41796</v>
      </c>
      <c r="F88" t="s">
        <v>524</v>
      </c>
      <c r="G88" t="s">
        <v>525</v>
      </c>
      <c r="H88">
        <v>1.08</v>
      </c>
      <c r="I88">
        <v>373.54</v>
      </c>
      <c r="J88">
        <f t="shared" si="6"/>
        <v>374.62</v>
      </c>
      <c r="K88">
        <v>360.01</v>
      </c>
      <c r="L88" s="10">
        <f t="shared" si="7"/>
        <v>360.01</v>
      </c>
      <c r="N88">
        <v>75.290000000000006</v>
      </c>
      <c r="O88">
        <f t="shared" si="8"/>
        <v>75.290000000000006</v>
      </c>
      <c r="P88">
        <v>73.849999999999994</v>
      </c>
      <c r="Q88">
        <v>0.3085</v>
      </c>
      <c r="R88">
        <v>2.6499999999999999E-2</v>
      </c>
      <c r="S88" s="10" t="s">
        <v>740</v>
      </c>
      <c r="T88" s="10" t="s">
        <v>740</v>
      </c>
      <c r="U88" s="16"/>
      <c r="V88" s="17">
        <f t="shared" si="9"/>
        <v>0</v>
      </c>
      <c r="W88" s="17">
        <f t="shared" si="10"/>
        <v>0.20913307963667679</v>
      </c>
      <c r="X88" s="17">
        <f t="shared" si="11"/>
        <v>78.345434293491863</v>
      </c>
      <c r="Y88" s="23" t="s">
        <v>735</v>
      </c>
    </row>
    <row r="89" spans="1:26" ht="15.75" customHeight="1" x14ac:dyDescent="0.2">
      <c r="A89" s="4" t="s">
        <v>152</v>
      </c>
      <c r="B89" s="10" t="s">
        <v>617</v>
      </c>
      <c r="C89" s="4" t="s">
        <v>153</v>
      </c>
      <c r="D89" s="6">
        <v>41796</v>
      </c>
      <c r="F89" t="s">
        <v>524</v>
      </c>
      <c r="G89" t="s">
        <v>525</v>
      </c>
      <c r="H89">
        <v>45.81</v>
      </c>
      <c r="I89">
        <v>80.989999999999995</v>
      </c>
      <c r="J89">
        <f t="shared" si="6"/>
        <v>126.8</v>
      </c>
      <c r="K89">
        <v>71.540000000000006</v>
      </c>
      <c r="L89" s="10">
        <f t="shared" si="7"/>
        <v>71.540000000000006</v>
      </c>
      <c r="N89">
        <v>8.31</v>
      </c>
      <c r="O89">
        <f t="shared" si="8"/>
        <v>8.31</v>
      </c>
      <c r="P89">
        <v>7.88</v>
      </c>
      <c r="Q89">
        <v>6.8000000000000005E-2</v>
      </c>
      <c r="R89">
        <v>5.4999999999999997E-3</v>
      </c>
      <c r="S89" s="10" t="s">
        <v>740</v>
      </c>
      <c r="T89" s="10" t="s">
        <v>740</v>
      </c>
      <c r="U89" s="16"/>
      <c r="V89" s="17">
        <f t="shared" si="9"/>
        <v>0</v>
      </c>
      <c r="W89" s="17">
        <f t="shared" si="10"/>
        <v>0.1161587922840369</v>
      </c>
      <c r="X89" s="17">
        <f t="shared" si="11"/>
        <v>14.728934861615878</v>
      </c>
      <c r="Y89" s="23" t="s">
        <v>735</v>
      </c>
      <c r="Z89" s="12" t="s">
        <v>667</v>
      </c>
    </row>
    <row r="90" spans="1:26" ht="15.75" customHeight="1" x14ac:dyDescent="0.2">
      <c r="A90" s="4" t="s">
        <v>156</v>
      </c>
      <c r="B90" s="10" t="s">
        <v>618</v>
      </c>
      <c r="C90" s="4" t="s">
        <v>157</v>
      </c>
      <c r="D90" s="6">
        <v>41796</v>
      </c>
      <c r="F90" t="s">
        <v>524</v>
      </c>
      <c r="G90" t="s">
        <v>525</v>
      </c>
      <c r="H90">
        <v>49.79</v>
      </c>
      <c r="I90">
        <v>364.07</v>
      </c>
      <c r="J90">
        <f t="shared" si="6"/>
        <v>413.86</v>
      </c>
      <c r="K90">
        <v>346.33</v>
      </c>
      <c r="L90" s="10">
        <f t="shared" si="7"/>
        <v>346.33</v>
      </c>
      <c r="N90">
        <v>94</v>
      </c>
      <c r="O90">
        <f t="shared" si="8"/>
        <v>94</v>
      </c>
      <c r="P90">
        <v>89.95</v>
      </c>
      <c r="Q90">
        <v>0.27500000000000002</v>
      </c>
      <c r="R90">
        <v>3.4500000000000003E-2</v>
      </c>
      <c r="S90" s="10" t="s">
        <v>740</v>
      </c>
      <c r="T90" s="10" t="s">
        <v>740</v>
      </c>
      <c r="U90" s="16"/>
      <c r="V90" s="17">
        <f t="shared" si="9"/>
        <v>0</v>
      </c>
      <c r="W90" s="17">
        <f t="shared" si="10"/>
        <v>0.27141743423902059</v>
      </c>
      <c r="X90" s="17">
        <f t="shared" si="11"/>
        <v>112.32881933416107</v>
      </c>
      <c r="Y90" s="23" t="s">
        <v>735</v>
      </c>
    </row>
    <row r="91" spans="1:26" ht="15.75" customHeight="1" x14ac:dyDescent="0.2">
      <c r="A91" s="4" t="s">
        <v>160</v>
      </c>
      <c r="B91" s="10" t="s">
        <v>201</v>
      </c>
      <c r="C91" s="4" t="s">
        <v>161</v>
      </c>
      <c r="D91" s="6">
        <v>41796</v>
      </c>
      <c r="F91" t="s">
        <v>524</v>
      </c>
      <c r="G91" t="s">
        <v>525</v>
      </c>
      <c r="H91">
        <v>0</v>
      </c>
      <c r="I91">
        <v>490.09</v>
      </c>
      <c r="J91">
        <f t="shared" si="6"/>
        <v>490.09</v>
      </c>
      <c r="K91">
        <v>486.16</v>
      </c>
      <c r="L91" s="10">
        <f t="shared" si="7"/>
        <v>486.16</v>
      </c>
      <c r="N91">
        <v>368.58</v>
      </c>
      <c r="O91">
        <f t="shared" si="8"/>
        <v>368.58</v>
      </c>
      <c r="P91">
        <v>368.58</v>
      </c>
      <c r="Q91">
        <v>0.78249999999999997</v>
      </c>
      <c r="R91">
        <v>1.0999999999999999E-2</v>
      </c>
      <c r="S91" s="10" t="s">
        <v>740</v>
      </c>
      <c r="T91" s="10" t="s">
        <v>740</v>
      </c>
      <c r="U91" s="16"/>
      <c r="V91" s="17">
        <f t="shared" si="9"/>
        <v>0</v>
      </c>
      <c r="W91" s="17">
        <f t="shared" si="10"/>
        <v>0.75814546651308201</v>
      </c>
      <c r="X91" s="17">
        <f t="shared" si="11"/>
        <v>371.55951168339635</v>
      </c>
      <c r="Y91" s="23" t="s">
        <v>735</v>
      </c>
    </row>
    <row r="92" spans="1:26" ht="15.75" customHeight="1" x14ac:dyDescent="0.2">
      <c r="A92" s="4" t="s">
        <v>168</v>
      </c>
      <c r="B92" s="10" t="s">
        <v>531</v>
      </c>
      <c r="C92" s="4" t="s">
        <v>169</v>
      </c>
      <c r="D92" s="6">
        <v>41796</v>
      </c>
      <c r="F92" t="s">
        <v>524</v>
      </c>
      <c r="G92" t="s">
        <v>525</v>
      </c>
      <c r="H92">
        <v>6.28</v>
      </c>
      <c r="I92">
        <v>382.94</v>
      </c>
      <c r="J92">
        <f t="shared" si="6"/>
        <v>389.21999999999997</v>
      </c>
      <c r="K92">
        <v>373.73</v>
      </c>
      <c r="L92" s="10">
        <f t="shared" si="7"/>
        <v>373.73</v>
      </c>
      <c r="N92">
        <v>132.04</v>
      </c>
      <c r="O92">
        <f t="shared" si="8"/>
        <v>132.04</v>
      </c>
      <c r="P92">
        <v>132.04</v>
      </c>
      <c r="Q92">
        <v>0.34</v>
      </c>
      <c r="R92">
        <v>5.1999999999999998E-2</v>
      </c>
      <c r="S92" s="10" t="s">
        <v>740</v>
      </c>
      <c r="T92" s="10" t="s">
        <v>740</v>
      </c>
      <c r="U92" s="16"/>
      <c r="V92" s="17">
        <f t="shared" si="9"/>
        <v>0</v>
      </c>
      <c r="W92" s="17">
        <f t="shared" si="10"/>
        <v>0.35330318679260425</v>
      </c>
      <c r="X92" s="17">
        <f t="shared" si="11"/>
        <v>137.51266636341742</v>
      </c>
      <c r="Y92" s="23" t="s">
        <v>735</v>
      </c>
      <c r="Z92" s="12" t="s">
        <v>666</v>
      </c>
    </row>
    <row r="93" spans="1:26" ht="15.75" customHeight="1" x14ac:dyDescent="0.2">
      <c r="A93" s="4" t="s">
        <v>170</v>
      </c>
      <c r="B93" s="10" t="s">
        <v>622</v>
      </c>
      <c r="C93" s="4" t="s">
        <v>171</v>
      </c>
      <c r="D93" s="6">
        <v>41796</v>
      </c>
      <c r="F93" t="s">
        <v>524</v>
      </c>
      <c r="G93" t="s">
        <v>525</v>
      </c>
      <c r="H93">
        <v>39.67</v>
      </c>
      <c r="I93">
        <v>456.62</v>
      </c>
      <c r="J93">
        <f t="shared" si="6"/>
        <v>496.29</v>
      </c>
      <c r="K93">
        <v>445.52</v>
      </c>
      <c r="L93" s="10">
        <f t="shared" si="7"/>
        <v>445.52</v>
      </c>
      <c r="N93">
        <v>108.14</v>
      </c>
      <c r="O93">
        <f t="shared" si="8"/>
        <v>108.14</v>
      </c>
      <c r="P93">
        <v>103.77</v>
      </c>
      <c r="Q93">
        <v>0.35649999999999998</v>
      </c>
      <c r="R93">
        <v>4.2000000000000003E-2</v>
      </c>
      <c r="S93" s="10" t="s">
        <v>740</v>
      </c>
      <c r="T93" s="10" t="s">
        <v>740</v>
      </c>
      <c r="U93" s="16"/>
      <c r="V93" s="17">
        <f t="shared" si="9"/>
        <v>0</v>
      </c>
      <c r="W93" s="17">
        <f t="shared" si="10"/>
        <v>0.24272759920991202</v>
      </c>
      <c r="X93" s="17">
        <f t="shared" si="11"/>
        <v>120.46328021188724</v>
      </c>
      <c r="Y93" s="23" t="s">
        <v>735</v>
      </c>
    </row>
    <row r="94" spans="1:26" ht="15.75" customHeight="1" x14ac:dyDescent="0.2">
      <c r="A94" s="4" t="s">
        <v>172</v>
      </c>
      <c r="B94" s="10" t="s">
        <v>623</v>
      </c>
      <c r="C94" s="4" t="s">
        <v>173</v>
      </c>
      <c r="D94" s="6">
        <v>41796</v>
      </c>
      <c r="F94" t="s">
        <v>524</v>
      </c>
      <c r="G94" t="s">
        <v>525</v>
      </c>
      <c r="H94">
        <v>57.98</v>
      </c>
      <c r="I94">
        <v>688.44</v>
      </c>
      <c r="J94">
        <f t="shared" si="6"/>
        <v>746.42000000000007</v>
      </c>
      <c r="K94">
        <v>671.8</v>
      </c>
      <c r="L94" s="10">
        <f t="shared" si="7"/>
        <v>671.8</v>
      </c>
      <c r="N94">
        <v>125.44</v>
      </c>
      <c r="O94">
        <f t="shared" si="8"/>
        <v>125.44</v>
      </c>
      <c r="P94">
        <v>125.44</v>
      </c>
      <c r="Q94">
        <v>0.49299999999999999</v>
      </c>
      <c r="R94">
        <v>0.17349999999999999</v>
      </c>
      <c r="S94" s="10" t="s">
        <v>740</v>
      </c>
      <c r="T94" s="10" t="s">
        <v>740</v>
      </c>
      <c r="U94" s="16"/>
      <c r="V94" s="17">
        <f t="shared" si="9"/>
        <v>0</v>
      </c>
      <c r="W94" s="17">
        <f t="shared" si="10"/>
        <v>0.18672223876153618</v>
      </c>
      <c r="X94" s="17">
        <f t="shared" si="11"/>
        <v>139.37321345638586</v>
      </c>
      <c r="Y94" s="23" t="s">
        <v>735</v>
      </c>
      <c r="Z94" s="12" t="s">
        <v>667</v>
      </c>
    </row>
    <row r="95" spans="1:26" ht="15.75" customHeight="1" x14ac:dyDescent="0.2">
      <c r="A95" s="4" t="s">
        <v>176</v>
      </c>
      <c r="B95" s="10" t="s">
        <v>586</v>
      </c>
      <c r="C95" s="4" t="s">
        <v>177</v>
      </c>
      <c r="D95" s="6">
        <v>41796</v>
      </c>
      <c r="F95" t="s">
        <v>524</v>
      </c>
      <c r="G95" t="s">
        <v>525</v>
      </c>
      <c r="H95">
        <v>49.84</v>
      </c>
      <c r="I95">
        <v>332.67</v>
      </c>
      <c r="J95">
        <f t="shared" si="6"/>
        <v>382.51</v>
      </c>
      <c r="K95">
        <v>319.49</v>
      </c>
      <c r="L95" s="10">
        <f t="shared" si="7"/>
        <v>319.49</v>
      </c>
      <c r="N95">
        <v>100.77</v>
      </c>
      <c r="O95">
        <f t="shared" si="8"/>
        <v>100.77</v>
      </c>
      <c r="P95">
        <v>98.28</v>
      </c>
      <c r="Q95">
        <v>0.28399999999999997</v>
      </c>
      <c r="R95">
        <v>1.0999999999999999E-2</v>
      </c>
      <c r="S95" s="10" t="s">
        <v>740</v>
      </c>
      <c r="T95" s="10" t="s">
        <v>740</v>
      </c>
      <c r="U95" s="16"/>
      <c r="V95" s="17">
        <f t="shared" si="9"/>
        <v>0</v>
      </c>
      <c r="W95" s="17">
        <f t="shared" si="10"/>
        <v>0.31540893298694794</v>
      </c>
      <c r="X95" s="17">
        <f t="shared" si="11"/>
        <v>120.64707095683745</v>
      </c>
      <c r="Y95" s="23" t="s">
        <v>735</v>
      </c>
    </row>
    <row r="96" spans="1:26" ht="15.75" customHeight="1" x14ac:dyDescent="0.2">
      <c r="A96" s="4" t="s">
        <v>180</v>
      </c>
      <c r="B96" s="10" t="s">
        <v>73</v>
      </c>
      <c r="C96" s="4" t="s">
        <v>181</v>
      </c>
      <c r="D96" s="6">
        <v>41796</v>
      </c>
      <c r="F96" t="s">
        <v>526</v>
      </c>
      <c r="G96" t="s">
        <v>683</v>
      </c>
      <c r="H96">
        <v>68.16</v>
      </c>
      <c r="I96">
        <v>520.62</v>
      </c>
      <c r="J96">
        <f t="shared" si="6"/>
        <v>588.78</v>
      </c>
      <c r="K96">
        <v>511.22</v>
      </c>
      <c r="L96" s="10">
        <f t="shared" si="7"/>
        <v>511.22</v>
      </c>
      <c r="N96">
        <v>237.11</v>
      </c>
      <c r="O96">
        <f t="shared" si="8"/>
        <v>237.11</v>
      </c>
      <c r="P96">
        <v>236.13</v>
      </c>
      <c r="Q96">
        <v>0.33</v>
      </c>
      <c r="R96">
        <v>4.2500000000000003E-2</v>
      </c>
      <c r="S96" s="10" t="s">
        <v>740</v>
      </c>
      <c r="T96" s="10" t="s">
        <v>740</v>
      </c>
      <c r="U96" s="16"/>
      <c r="V96" s="17">
        <f t="shared" si="9"/>
        <v>0</v>
      </c>
      <c r="W96" s="17">
        <f t="shared" si="10"/>
        <v>0.46381205743124293</v>
      </c>
      <c r="X96" s="17">
        <f t="shared" si="11"/>
        <v>273.08326317436718</v>
      </c>
      <c r="Y96" s="23" t="s">
        <v>735</v>
      </c>
      <c r="Z96" s="12" t="s">
        <v>667</v>
      </c>
    </row>
    <row r="97" spans="1:26" ht="15.75" customHeight="1" x14ac:dyDescent="0.2">
      <c r="A97" s="4" t="s">
        <v>182</v>
      </c>
      <c r="B97" s="10" t="s">
        <v>614</v>
      </c>
      <c r="C97" s="4" t="s">
        <v>183</v>
      </c>
      <c r="D97" s="6">
        <v>41796</v>
      </c>
      <c r="F97" t="s">
        <v>524</v>
      </c>
      <c r="G97" t="s">
        <v>525</v>
      </c>
      <c r="H97">
        <v>8.18</v>
      </c>
      <c r="I97">
        <v>327.5</v>
      </c>
      <c r="J97">
        <f t="shared" si="6"/>
        <v>335.68</v>
      </c>
      <c r="K97">
        <v>320.68</v>
      </c>
      <c r="L97" s="10">
        <f t="shared" si="7"/>
        <v>320.68</v>
      </c>
      <c r="N97">
        <v>201.47</v>
      </c>
      <c r="O97">
        <f t="shared" si="8"/>
        <v>201.47</v>
      </c>
      <c r="P97">
        <v>201.47</v>
      </c>
      <c r="Q97">
        <v>0.50849999999999995</v>
      </c>
      <c r="R97">
        <v>1.2500000000000001E-2</v>
      </c>
      <c r="S97" s="10" t="s">
        <v>740</v>
      </c>
      <c r="T97" s="10" t="s">
        <v>740</v>
      </c>
      <c r="U97" s="16"/>
      <c r="V97" s="17">
        <f t="shared" si="9"/>
        <v>0</v>
      </c>
      <c r="W97" s="17">
        <f t="shared" si="10"/>
        <v>0.6282587002619433</v>
      </c>
      <c r="X97" s="17">
        <f t="shared" si="11"/>
        <v>210.89388050392913</v>
      </c>
      <c r="Y97" s="23" t="s">
        <v>735</v>
      </c>
    </row>
    <row r="98" spans="1:26" ht="15.75" customHeight="1" x14ac:dyDescent="0.2">
      <c r="A98" s="4" t="s">
        <v>579</v>
      </c>
      <c r="B98" s="11" t="s">
        <v>632</v>
      </c>
      <c r="C98" s="4" t="s">
        <v>265</v>
      </c>
      <c r="D98" s="6">
        <v>41796</v>
      </c>
      <c r="F98" t="s">
        <v>524</v>
      </c>
      <c r="G98" t="s">
        <v>525</v>
      </c>
      <c r="H98">
        <v>25.35</v>
      </c>
      <c r="I98">
        <v>195.95</v>
      </c>
      <c r="J98">
        <f t="shared" si="6"/>
        <v>221.29999999999998</v>
      </c>
      <c r="K98">
        <v>191.48</v>
      </c>
      <c r="L98" s="10">
        <f t="shared" si="7"/>
        <v>191.48</v>
      </c>
      <c r="N98">
        <v>96.06</v>
      </c>
      <c r="O98">
        <f t="shared" si="8"/>
        <v>96.06</v>
      </c>
      <c r="P98">
        <v>96.06</v>
      </c>
      <c r="Q98">
        <v>0.314</v>
      </c>
      <c r="R98">
        <v>7.0000000000000001E-3</v>
      </c>
      <c r="S98" s="10" t="s">
        <v>740</v>
      </c>
      <c r="T98" s="10" t="s">
        <v>740</v>
      </c>
      <c r="U98" s="16"/>
      <c r="V98" s="17">
        <f t="shared" si="9"/>
        <v>0</v>
      </c>
      <c r="W98" s="17">
        <f t="shared" si="10"/>
        <v>0.50167119281387096</v>
      </c>
      <c r="X98" s="17">
        <f t="shared" si="11"/>
        <v>111.01983496970963</v>
      </c>
      <c r="Y98" s="23" t="s">
        <v>735</v>
      </c>
    </row>
    <row r="99" spans="1:26" ht="15.75" customHeight="1" x14ac:dyDescent="0.2">
      <c r="A99" s="4" t="s">
        <v>577</v>
      </c>
      <c r="B99" s="11" t="s">
        <v>137</v>
      </c>
      <c r="C99" s="4" t="s">
        <v>265</v>
      </c>
      <c r="D99" s="6">
        <v>41796</v>
      </c>
      <c r="F99" t="s">
        <v>524</v>
      </c>
      <c r="G99" t="s">
        <v>525</v>
      </c>
      <c r="H99">
        <v>0</v>
      </c>
      <c r="I99">
        <v>571.19000000000005</v>
      </c>
      <c r="J99">
        <f t="shared" si="6"/>
        <v>571.19000000000005</v>
      </c>
      <c r="K99">
        <v>565.57000000000005</v>
      </c>
      <c r="L99" s="10">
        <f t="shared" si="7"/>
        <v>565.57000000000005</v>
      </c>
      <c r="N99">
        <v>386.88</v>
      </c>
      <c r="O99">
        <f t="shared" si="8"/>
        <v>386.88</v>
      </c>
      <c r="P99">
        <v>386.88</v>
      </c>
      <c r="Q99">
        <v>0.64700000000000002</v>
      </c>
      <c r="R99">
        <v>2.4E-2</v>
      </c>
      <c r="S99" s="10" t="s">
        <v>740</v>
      </c>
      <c r="T99" s="10" t="s">
        <v>740</v>
      </c>
      <c r="U99" s="16"/>
      <c r="V99" s="17">
        <f t="shared" si="9"/>
        <v>0</v>
      </c>
      <c r="W99" s="17">
        <f t="shared" si="10"/>
        <v>0.68405325600721389</v>
      </c>
      <c r="X99" s="17">
        <f t="shared" si="11"/>
        <v>390.72437929876054</v>
      </c>
      <c r="Y99" s="23" t="s">
        <v>735</v>
      </c>
    </row>
    <row r="100" spans="1:26" ht="15.75" customHeight="1" x14ac:dyDescent="0.2">
      <c r="A100" s="4" t="s">
        <v>567</v>
      </c>
      <c r="B100" s="11" t="s">
        <v>584</v>
      </c>
      <c r="C100" s="4" t="s">
        <v>265</v>
      </c>
      <c r="D100" s="6">
        <v>41796</v>
      </c>
      <c r="F100" t="s">
        <v>524</v>
      </c>
      <c r="G100" t="s">
        <v>525</v>
      </c>
      <c r="H100">
        <v>0.83</v>
      </c>
      <c r="I100">
        <v>638.35</v>
      </c>
      <c r="J100">
        <f t="shared" si="6"/>
        <v>639.18000000000006</v>
      </c>
      <c r="K100">
        <v>632.92999999999995</v>
      </c>
      <c r="L100" s="10">
        <f t="shared" si="7"/>
        <v>632.92999999999995</v>
      </c>
      <c r="N100">
        <v>321.97000000000003</v>
      </c>
      <c r="O100">
        <f t="shared" si="8"/>
        <v>321.97000000000003</v>
      </c>
      <c r="P100">
        <v>321.97000000000003</v>
      </c>
      <c r="Q100">
        <v>0.80700000000000005</v>
      </c>
      <c r="R100">
        <v>3.7999999999999999E-2</v>
      </c>
      <c r="S100" s="10" t="s">
        <v>740</v>
      </c>
      <c r="T100" s="10" t="s">
        <v>740</v>
      </c>
      <c r="U100" s="16"/>
      <c r="V100" s="17">
        <f t="shared" si="9"/>
        <v>0</v>
      </c>
      <c r="W100" s="17">
        <f t="shared" si="10"/>
        <v>0.50869764428925801</v>
      </c>
      <c r="X100" s="17">
        <f t="shared" si="11"/>
        <v>325.14936027680795</v>
      </c>
      <c r="Y100" s="23" t="s">
        <v>735</v>
      </c>
    </row>
    <row r="101" spans="1:26" ht="15.75" customHeight="1" x14ac:dyDescent="0.2">
      <c r="A101" s="4" t="s">
        <v>575</v>
      </c>
      <c r="B101" s="11" t="s">
        <v>633</v>
      </c>
      <c r="C101" s="4" t="s">
        <v>265</v>
      </c>
      <c r="D101" s="6">
        <v>41796</v>
      </c>
      <c r="F101" t="s">
        <v>524</v>
      </c>
      <c r="G101" t="s">
        <v>525</v>
      </c>
      <c r="H101">
        <v>2.57</v>
      </c>
      <c r="I101">
        <v>571.65</v>
      </c>
      <c r="J101">
        <f t="shared" si="6"/>
        <v>574.22</v>
      </c>
      <c r="K101">
        <v>566.09</v>
      </c>
      <c r="L101" s="10">
        <f t="shared" si="7"/>
        <v>566.09</v>
      </c>
      <c r="N101">
        <v>454.74</v>
      </c>
      <c r="O101">
        <f t="shared" si="8"/>
        <v>454.74</v>
      </c>
      <c r="P101">
        <v>454.74</v>
      </c>
      <c r="Q101">
        <v>0.8095</v>
      </c>
      <c r="R101">
        <v>2.35E-2</v>
      </c>
      <c r="S101" s="10" t="s">
        <v>740</v>
      </c>
      <c r="T101" s="10" t="s">
        <v>740</v>
      </c>
      <c r="U101" s="16"/>
      <c r="V101" s="17">
        <f t="shared" si="9"/>
        <v>0</v>
      </c>
      <c r="W101" s="17">
        <f t="shared" si="10"/>
        <v>0.80329982864915472</v>
      </c>
      <c r="X101" s="17">
        <f t="shared" si="11"/>
        <v>461.27082760691763</v>
      </c>
      <c r="Y101" s="23" t="s">
        <v>735</v>
      </c>
    </row>
    <row r="102" spans="1:26" ht="15.75" customHeight="1" x14ac:dyDescent="0.2">
      <c r="A102" s="4" t="s">
        <v>571</v>
      </c>
      <c r="B102" s="11" t="s">
        <v>584</v>
      </c>
      <c r="C102" s="4" t="s">
        <v>265</v>
      </c>
      <c r="D102" s="6">
        <v>41796</v>
      </c>
      <c r="F102" t="s">
        <v>524</v>
      </c>
      <c r="G102" t="s">
        <v>525</v>
      </c>
      <c r="H102">
        <v>2.6</v>
      </c>
      <c r="I102">
        <v>270.7</v>
      </c>
      <c r="J102">
        <f t="shared" si="6"/>
        <v>273.3</v>
      </c>
      <c r="K102">
        <v>266.93</v>
      </c>
      <c r="L102" s="10">
        <f t="shared" si="7"/>
        <v>266.93</v>
      </c>
      <c r="N102">
        <v>203.3</v>
      </c>
      <c r="O102">
        <f t="shared" si="8"/>
        <v>203.3</v>
      </c>
      <c r="P102">
        <v>203.3</v>
      </c>
      <c r="Q102">
        <v>0.32850000000000001</v>
      </c>
      <c r="R102">
        <v>6.4999999999999997E-3</v>
      </c>
      <c r="S102" s="10" t="s">
        <v>740</v>
      </c>
      <c r="T102" s="10" t="s">
        <v>740</v>
      </c>
      <c r="U102" s="16"/>
      <c r="V102" s="17">
        <f t="shared" si="9"/>
        <v>0</v>
      </c>
      <c r="W102" s="17">
        <f t="shared" si="10"/>
        <v>0.7616228973888286</v>
      </c>
      <c r="X102" s="17">
        <f t="shared" si="11"/>
        <v>208.15153785636687</v>
      </c>
      <c r="Y102" s="23" t="s">
        <v>735</v>
      </c>
    </row>
    <row r="103" spans="1:26" ht="15.75" customHeight="1" x14ac:dyDescent="0.2">
      <c r="A103" s="4" t="s">
        <v>570</v>
      </c>
      <c r="B103" s="11" t="s">
        <v>583</v>
      </c>
      <c r="C103" s="4" t="s">
        <v>265</v>
      </c>
      <c r="D103" s="6">
        <v>41796</v>
      </c>
      <c r="F103" t="s">
        <v>526</v>
      </c>
      <c r="G103" t="s">
        <v>668</v>
      </c>
      <c r="H103">
        <v>6.52</v>
      </c>
      <c r="I103">
        <v>358.99</v>
      </c>
      <c r="J103">
        <f t="shared" si="6"/>
        <v>365.51</v>
      </c>
      <c r="K103">
        <v>353.45</v>
      </c>
      <c r="L103" s="10">
        <f t="shared" si="7"/>
        <v>353.45</v>
      </c>
      <c r="N103">
        <v>182.25</v>
      </c>
      <c r="O103">
        <f t="shared" si="8"/>
        <v>182.25</v>
      </c>
      <c r="P103">
        <v>182.25</v>
      </c>
      <c r="Q103">
        <v>0.47549999999999998</v>
      </c>
      <c r="R103">
        <v>2.5499999999999998E-2</v>
      </c>
      <c r="S103" s="10" t="s">
        <v>740</v>
      </c>
      <c r="T103" s="10" t="s">
        <v>740</v>
      </c>
      <c r="U103" s="16"/>
      <c r="V103" s="17">
        <f t="shared" si="9"/>
        <v>0</v>
      </c>
      <c r="W103" s="17">
        <f t="shared" si="10"/>
        <v>0.51563163106521437</v>
      </c>
      <c r="X103" s="17">
        <f t="shared" si="11"/>
        <v>188.4685174706465</v>
      </c>
      <c r="Y103" s="23" t="s">
        <v>735</v>
      </c>
    </row>
    <row r="104" spans="1:26" ht="15.75" customHeight="1" x14ac:dyDescent="0.2">
      <c r="A104" s="4" t="s">
        <v>573</v>
      </c>
      <c r="B104" s="11" t="s">
        <v>583</v>
      </c>
      <c r="C104" s="4" t="s">
        <v>265</v>
      </c>
      <c r="D104" s="6">
        <v>41796</v>
      </c>
      <c r="F104" t="s">
        <v>524</v>
      </c>
      <c r="G104" t="s">
        <v>525</v>
      </c>
      <c r="H104">
        <v>131.1</v>
      </c>
      <c r="I104">
        <v>529.23</v>
      </c>
      <c r="J104">
        <f t="shared" si="6"/>
        <v>660.33</v>
      </c>
      <c r="K104">
        <v>519.65</v>
      </c>
      <c r="L104" s="10">
        <f t="shared" si="7"/>
        <v>519.65</v>
      </c>
      <c r="N104">
        <v>166.31</v>
      </c>
      <c r="O104">
        <f t="shared" si="8"/>
        <v>166.31</v>
      </c>
      <c r="P104">
        <v>166.31</v>
      </c>
      <c r="Q104">
        <v>0.48699999999999999</v>
      </c>
      <c r="R104">
        <v>2.1000000000000001E-2</v>
      </c>
      <c r="S104" s="10" t="s">
        <v>740</v>
      </c>
      <c r="T104" s="10" t="s">
        <v>740</v>
      </c>
      <c r="U104" s="16"/>
      <c r="V104" s="17">
        <f t="shared" si="9"/>
        <v>0</v>
      </c>
      <c r="W104" s="17">
        <f t="shared" si="10"/>
        <v>0.32004233618781874</v>
      </c>
      <c r="X104" s="17">
        <f t="shared" si="11"/>
        <v>211.33355585490236</v>
      </c>
      <c r="Y104" s="25" t="s">
        <v>735</v>
      </c>
    </row>
    <row r="105" spans="1:26" ht="15.75" customHeight="1" x14ac:dyDescent="0.2">
      <c r="A105" s="4" t="s">
        <v>569</v>
      </c>
      <c r="B105" s="11" t="s">
        <v>599</v>
      </c>
      <c r="C105" s="4" t="s">
        <v>265</v>
      </c>
      <c r="D105" s="6">
        <v>41796</v>
      </c>
      <c r="F105" t="s">
        <v>524</v>
      </c>
      <c r="G105" t="s">
        <v>525</v>
      </c>
      <c r="H105">
        <v>0</v>
      </c>
      <c r="I105">
        <v>613.21</v>
      </c>
      <c r="J105">
        <f t="shared" si="6"/>
        <v>613.21</v>
      </c>
      <c r="K105">
        <v>586.92999999999995</v>
      </c>
      <c r="L105" s="10">
        <f t="shared" si="7"/>
        <v>586.92999999999995</v>
      </c>
      <c r="N105">
        <v>288.45</v>
      </c>
      <c r="O105">
        <f t="shared" si="8"/>
        <v>288.45</v>
      </c>
      <c r="P105">
        <v>285.14</v>
      </c>
      <c r="Q105">
        <v>0.53200000000000003</v>
      </c>
      <c r="R105">
        <v>6.4000000000000001E-2</v>
      </c>
      <c r="S105" s="10" t="s">
        <v>740</v>
      </c>
      <c r="T105" s="10" t="s">
        <v>740</v>
      </c>
      <c r="U105" s="16"/>
      <c r="V105" s="17">
        <f t="shared" si="9"/>
        <v>0</v>
      </c>
      <c r="W105" s="17">
        <f t="shared" si="10"/>
        <v>0.49145553984291146</v>
      </c>
      <c r="X105" s="17">
        <f t="shared" si="11"/>
        <v>301.36545158707173</v>
      </c>
      <c r="Y105" s="25" t="s">
        <v>735</v>
      </c>
    </row>
    <row r="106" spans="1:26" ht="15.75" customHeight="1" x14ac:dyDescent="0.2">
      <c r="A106" s="18" t="s">
        <v>264</v>
      </c>
      <c r="B106" s="19" t="s">
        <v>627</v>
      </c>
      <c r="C106" s="18" t="s">
        <v>265</v>
      </c>
      <c r="D106" s="21">
        <v>41799</v>
      </c>
      <c r="E106" s="12"/>
      <c r="F106" s="12" t="s">
        <v>524</v>
      </c>
      <c r="G106" s="12" t="s">
        <v>525</v>
      </c>
      <c r="H106" s="12">
        <v>23.51</v>
      </c>
      <c r="I106" s="12">
        <v>419.69</v>
      </c>
      <c r="J106">
        <f t="shared" si="6"/>
        <v>443.2</v>
      </c>
      <c r="K106" s="12">
        <v>411.88</v>
      </c>
      <c r="L106" s="10">
        <f t="shared" si="7"/>
        <v>411.88</v>
      </c>
      <c r="M106" s="12"/>
      <c r="N106" s="12"/>
      <c r="O106">
        <f t="shared" si="8"/>
        <v>0</v>
      </c>
      <c r="P106" s="12"/>
      <c r="Q106" s="12"/>
      <c r="R106" s="12"/>
      <c r="S106" s="12"/>
      <c r="T106" s="12"/>
      <c r="U106" s="22"/>
      <c r="V106" s="17">
        <f t="shared" si="9"/>
        <v>0</v>
      </c>
      <c r="W106" s="17">
        <f t="shared" si="10"/>
        <v>0</v>
      </c>
      <c r="X106" s="17">
        <f t="shared" si="11"/>
        <v>0</v>
      </c>
      <c r="Y106" s="23" t="s">
        <v>734</v>
      </c>
      <c r="Z106" s="12" t="s">
        <v>673</v>
      </c>
    </row>
    <row r="107" spans="1:26" ht="15.75" customHeight="1" x14ac:dyDescent="0.2">
      <c r="A107" s="4" t="s">
        <v>266</v>
      </c>
      <c r="B107" s="10" t="s">
        <v>574</v>
      </c>
      <c r="C107" s="4" t="s">
        <v>267</v>
      </c>
      <c r="D107" s="6">
        <v>41799</v>
      </c>
      <c r="F107" t="s">
        <v>524</v>
      </c>
      <c r="G107" t="s">
        <v>525</v>
      </c>
      <c r="H107">
        <v>4.83</v>
      </c>
      <c r="I107">
        <v>152.13999999999999</v>
      </c>
      <c r="J107">
        <f t="shared" si="6"/>
        <v>156.97</v>
      </c>
      <c r="K107">
        <v>148.06</v>
      </c>
      <c r="L107" s="10">
        <f t="shared" si="7"/>
        <v>148.06</v>
      </c>
      <c r="O107">
        <f t="shared" si="8"/>
        <v>0</v>
      </c>
      <c r="V107" s="17">
        <f t="shared" si="9"/>
        <v>0</v>
      </c>
      <c r="W107" s="17">
        <f t="shared" si="10"/>
        <v>0</v>
      </c>
      <c r="X107" s="17">
        <f t="shared" si="11"/>
        <v>0</v>
      </c>
      <c r="Y107" s="23" t="s">
        <v>734</v>
      </c>
    </row>
    <row r="108" spans="1:26" ht="15.75" customHeight="1" x14ac:dyDescent="0.2">
      <c r="A108" s="4" t="s">
        <v>268</v>
      </c>
      <c r="B108" s="10" t="s">
        <v>578</v>
      </c>
      <c r="C108" s="4" t="s">
        <v>269</v>
      </c>
      <c r="D108" s="6">
        <v>41799</v>
      </c>
      <c r="F108" t="s">
        <v>524</v>
      </c>
      <c r="G108" t="s">
        <v>525</v>
      </c>
      <c r="H108">
        <v>4.5199999999999996</v>
      </c>
      <c r="I108">
        <v>307.29000000000002</v>
      </c>
      <c r="J108" t="e">
        <f t="shared" si="6"/>
        <v>#VALUE!</v>
      </c>
      <c r="K108">
        <v>292.41000000000003</v>
      </c>
      <c r="L108" s="10" t="e">
        <f t="shared" si="7"/>
        <v>#VALUE!</v>
      </c>
      <c r="N108" s="10" t="s">
        <v>525</v>
      </c>
      <c r="O108" t="e">
        <f t="shared" si="8"/>
        <v>#VALUE!</v>
      </c>
      <c r="P108" s="10" t="s">
        <v>525</v>
      </c>
      <c r="Q108" s="10" t="s">
        <v>525</v>
      </c>
      <c r="R108" s="10" t="s">
        <v>525</v>
      </c>
      <c r="S108" s="10" t="s">
        <v>525</v>
      </c>
      <c r="T108" s="10" t="s">
        <v>525</v>
      </c>
      <c r="U108" s="10" t="s">
        <v>525</v>
      </c>
      <c r="V108" s="17" t="e">
        <f t="shared" si="9"/>
        <v>#VALUE!</v>
      </c>
      <c r="W108" s="17" t="e">
        <f t="shared" si="10"/>
        <v>#VALUE!</v>
      </c>
      <c r="X108" s="17" t="e">
        <f t="shared" si="11"/>
        <v>#VALUE!</v>
      </c>
      <c r="Y108" s="23" t="s">
        <v>734</v>
      </c>
      <c r="Z108" s="25" t="s">
        <v>736</v>
      </c>
    </row>
    <row r="109" spans="1:26" ht="15.75" customHeight="1" x14ac:dyDescent="0.2">
      <c r="A109" s="4" t="s">
        <v>270</v>
      </c>
      <c r="B109" s="10" t="s">
        <v>578</v>
      </c>
      <c r="C109" s="4" t="s">
        <v>271</v>
      </c>
      <c r="D109" s="6">
        <v>41799</v>
      </c>
      <c r="F109" t="s">
        <v>524</v>
      </c>
      <c r="G109" t="s">
        <v>525</v>
      </c>
      <c r="H109">
        <v>0</v>
      </c>
      <c r="I109">
        <v>205.8</v>
      </c>
      <c r="J109">
        <f t="shared" si="6"/>
        <v>205.8</v>
      </c>
      <c r="K109">
        <v>197.34</v>
      </c>
      <c r="L109" s="10">
        <f t="shared" si="7"/>
        <v>197.34</v>
      </c>
      <c r="O109">
        <f t="shared" si="8"/>
        <v>0</v>
      </c>
      <c r="V109" s="17">
        <f t="shared" si="9"/>
        <v>0</v>
      </c>
      <c r="W109" s="17">
        <f t="shared" si="10"/>
        <v>0</v>
      </c>
      <c r="X109" s="17">
        <f t="shared" si="11"/>
        <v>0</v>
      </c>
      <c r="Y109" s="23" t="s">
        <v>734</v>
      </c>
    </row>
    <row r="110" spans="1:26" ht="15.75" customHeight="1" x14ac:dyDescent="0.2">
      <c r="A110" s="4" t="s">
        <v>272</v>
      </c>
      <c r="B110" s="10" t="s">
        <v>598</v>
      </c>
      <c r="C110" s="4" t="s">
        <v>273</v>
      </c>
      <c r="D110" s="6">
        <v>41799</v>
      </c>
      <c r="F110" t="s">
        <v>524</v>
      </c>
      <c r="G110" t="s">
        <v>525</v>
      </c>
      <c r="H110">
        <v>145.66999999999999</v>
      </c>
      <c r="I110">
        <v>462.47</v>
      </c>
      <c r="J110">
        <f t="shared" si="6"/>
        <v>608.14</v>
      </c>
      <c r="K110">
        <v>455.53</v>
      </c>
      <c r="L110" s="10">
        <f t="shared" si="7"/>
        <v>455.53</v>
      </c>
      <c r="O110">
        <f t="shared" si="8"/>
        <v>0</v>
      </c>
      <c r="V110" s="17">
        <f t="shared" si="9"/>
        <v>0</v>
      </c>
      <c r="W110" s="17">
        <f t="shared" si="10"/>
        <v>0</v>
      </c>
      <c r="X110" s="17">
        <f t="shared" si="11"/>
        <v>0</v>
      </c>
      <c r="Y110" s="23" t="s">
        <v>734</v>
      </c>
      <c r="Z110" s="12" t="s">
        <v>667</v>
      </c>
    </row>
    <row r="111" spans="1:26" ht="15.75" customHeight="1" x14ac:dyDescent="0.2">
      <c r="A111" s="4" t="s">
        <v>274</v>
      </c>
      <c r="B111" s="10" t="s">
        <v>585</v>
      </c>
      <c r="C111" s="4" t="s">
        <v>275</v>
      </c>
      <c r="D111" s="6">
        <v>41799</v>
      </c>
      <c r="F111" t="s">
        <v>524</v>
      </c>
      <c r="G111" t="s">
        <v>525</v>
      </c>
      <c r="H111">
        <v>6.96</v>
      </c>
      <c r="I111">
        <v>190.95</v>
      </c>
      <c r="J111">
        <f t="shared" si="6"/>
        <v>197.91</v>
      </c>
      <c r="K111">
        <v>185.5</v>
      </c>
      <c r="L111" s="10">
        <f t="shared" si="7"/>
        <v>185.5</v>
      </c>
      <c r="O111">
        <f t="shared" si="8"/>
        <v>0</v>
      </c>
      <c r="V111" s="17">
        <f t="shared" si="9"/>
        <v>0</v>
      </c>
      <c r="W111" s="17">
        <f t="shared" si="10"/>
        <v>0</v>
      </c>
      <c r="X111" s="17">
        <f t="shared" si="11"/>
        <v>0</v>
      </c>
      <c r="Y111" s="23" t="s">
        <v>734</v>
      </c>
    </row>
    <row r="112" spans="1:26" ht="15.75" customHeight="1" x14ac:dyDescent="0.2">
      <c r="A112" s="4" t="s">
        <v>276</v>
      </c>
      <c r="B112" s="10" t="s">
        <v>586</v>
      </c>
      <c r="C112" s="4" t="s">
        <v>277</v>
      </c>
      <c r="D112" s="6">
        <v>41799</v>
      </c>
      <c r="F112" t="s">
        <v>526</v>
      </c>
      <c r="G112" t="s">
        <v>532</v>
      </c>
      <c r="H112">
        <v>47.12</v>
      </c>
      <c r="I112">
        <v>214.61</v>
      </c>
      <c r="J112" t="e">
        <f t="shared" si="6"/>
        <v>#VALUE!</v>
      </c>
      <c r="K112">
        <v>208.65</v>
      </c>
      <c r="L112" s="10" t="e">
        <f t="shared" si="7"/>
        <v>#VALUE!</v>
      </c>
      <c r="N112" s="10" t="s">
        <v>525</v>
      </c>
      <c r="O112" t="e">
        <f t="shared" si="8"/>
        <v>#VALUE!</v>
      </c>
      <c r="P112" s="10" t="s">
        <v>525</v>
      </c>
      <c r="Q112" s="10" t="s">
        <v>525</v>
      </c>
      <c r="R112" s="10" t="s">
        <v>525</v>
      </c>
      <c r="S112" s="10" t="s">
        <v>525</v>
      </c>
      <c r="T112" s="10" t="s">
        <v>525</v>
      </c>
      <c r="U112" s="10" t="s">
        <v>525</v>
      </c>
      <c r="V112" s="17" t="e">
        <f t="shared" si="9"/>
        <v>#VALUE!</v>
      </c>
      <c r="W112" s="17" t="e">
        <f t="shared" si="10"/>
        <v>#VALUE!</v>
      </c>
      <c r="X112" s="17" t="e">
        <f t="shared" si="11"/>
        <v>#VALUE!</v>
      </c>
      <c r="Y112" s="23" t="s">
        <v>734</v>
      </c>
      <c r="Z112" s="25" t="s">
        <v>736</v>
      </c>
    </row>
    <row r="113" spans="1:26" ht="15.75" customHeight="1" x14ac:dyDescent="0.2">
      <c r="A113" s="4" t="s">
        <v>278</v>
      </c>
      <c r="B113" s="11" t="s">
        <v>621</v>
      </c>
      <c r="C113" s="4" t="s">
        <v>279</v>
      </c>
      <c r="D113" s="6">
        <v>41799</v>
      </c>
      <c r="F113" t="s">
        <v>524</v>
      </c>
      <c r="G113" t="s">
        <v>525</v>
      </c>
      <c r="H113">
        <v>0.6</v>
      </c>
      <c r="I113">
        <v>170.32</v>
      </c>
      <c r="J113">
        <f t="shared" si="6"/>
        <v>170.92</v>
      </c>
      <c r="K113">
        <v>159.24</v>
      </c>
      <c r="L113" s="10">
        <f t="shared" si="7"/>
        <v>159.24</v>
      </c>
      <c r="O113">
        <f t="shared" si="8"/>
        <v>0</v>
      </c>
      <c r="V113" s="17">
        <f t="shared" si="9"/>
        <v>0</v>
      </c>
      <c r="W113" s="17">
        <f t="shared" si="10"/>
        <v>0</v>
      </c>
      <c r="X113" s="17">
        <f t="shared" si="11"/>
        <v>0</v>
      </c>
      <c r="Y113" s="23" t="s">
        <v>734</v>
      </c>
    </row>
    <row r="114" spans="1:26" ht="15" customHeight="1" x14ac:dyDescent="0.2">
      <c r="A114" s="4" t="s">
        <v>280</v>
      </c>
      <c r="B114" s="10" t="s">
        <v>609</v>
      </c>
      <c r="C114" s="4" t="s">
        <v>281</v>
      </c>
      <c r="D114" s="6">
        <v>41799</v>
      </c>
      <c r="F114" t="s">
        <v>524</v>
      </c>
      <c r="G114" t="s">
        <v>525</v>
      </c>
      <c r="H114">
        <v>25.59</v>
      </c>
      <c r="I114">
        <v>601.69000000000005</v>
      </c>
      <c r="J114">
        <f t="shared" si="6"/>
        <v>627.28000000000009</v>
      </c>
      <c r="K114">
        <v>585.13</v>
      </c>
      <c r="L114" s="10">
        <f t="shared" si="7"/>
        <v>585.13</v>
      </c>
      <c r="O114">
        <f t="shared" si="8"/>
        <v>0</v>
      </c>
      <c r="V114" s="17">
        <f t="shared" si="9"/>
        <v>0</v>
      </c>
      <c r="W114" s="17">
        <f t="shared" si="10"/>
        <v>0</v>
      </c>
      <c r="X114" s="17">
        <f t="shared" si="11"/>
        <v>0</v>
      </c>
      <c r="Y114" s="23" t="s">
        <v>734</v>
      </c>
      <c r="Z114" s="12" t="s">
        <v>674</v>
      </c>
    </row>
    <row r="115" spans="1:26" ht="15.75" customHeight="1" x14ac:dyDescent="0.2">
      <c r="A115" s="4" t="s">
        <v>282</v>
      </c>
      <c r="B115" s="10" t="s">
        <v>520</v>
      </c>
      <c r="C115" s="4" t="s">
        <v>283</v>
      </c>
      <c r="D115" s="6">
        <v>41799</v>
      </c>
      <c r="F115" t="s">
        <v>524</v>
      </c>
      <c r="G115" t="s">
        <v>525</v>
      </c>
      <c r="H115">
        <v>0</v>
      </c>
      <c r="I115">
        <v>485.23</v>
      </c>
      <c r="J115">
        <f t="shared" si="6"/>
        <v>485.23</v>
      </c>
      <c r="K115">
        <v>480.03</v>
      </c>
      <c r="L115" s="10">
        <f t="shared" si="7"/>
        <v>480.03</v>
      </c>
      <c r="O115">
        <f t="shared" si="8"/>
        <v>0</v>
      </c>
      <c r="V115" s="17">
        <f t="shared" si="9"/>
        <v>0</v>
      </c>
      <c r="W115" s="17">
        <f t="shared" si="10"/>
        <v>0</v>
      </c>
      <c r="X115" s="17">
        <f t="shared" si="11"/>
        <v>0</v>
      </c>
      <c r="Y115" s="23" t="s">
        <v>734</v>
      </c>
    </row>
    <row r="116" spans="1:26" ht="15.75" customHeight="1" x14ac:dyDescent="0.2">
      <c r="A116" s="4" t="s">
        <v>284</v>
      </c>
      <c r="B116" s="10" t="s">
        <v>617</v>
      </c>
      <c r="C116" s="4" t="s">
        <v>285</v>
      </c>
      <c r="D116" s="6">
        <v>41799</v>
      </c>
      <c r="F116" t="s">
        <v>524</v>
      </c>
      <c r="G116" t="s">
        <v>525</v>
      </c>
      <c r="H116">
        <v>0</v>
      </c>
      <c r="I116">
        <v>191.92</v>
      </c>
      <c r="J116">
        <f t="shared" si="6"/>
        <v>191.92</v>
      </c>
      <c r="K116">
        <v>175.78</v>
      </c>
      <c r="L116" s="10">
        <f t="shared" si="7"/>
        <v>175.78</v>
      </c>
      <c r="O116">
        <f t="shared" si="8"/>
        <v>0</v>
      </c>
      <c r="V116" s="17">
        <f t="shared" si="9"/>
        <v>0</v>
      </c>
      <c r="W116" s="17">
        <f t="shared" si="10"/>
        <v>0</v>
      </c>
      <c r="X116" s="17">
        <f t="shared" si="11"/>
        <v>0</v>
      </c>
      <c r="Y116" s="23" t="s">
        <v>734</v>
      </c>
    </row>
    <row r="117" spans="1:26" ht="15.75" customHeight="1" x14ac:dyDescent="0.2">
      <c r="A117" s="4" t="s">
        <v>286</v>
      </c>
      <c r="B117" s="10" t="s">
        <v>628</v>
      </c>
      <c r="C117" s="4" t="s">
        <v>287</v>
      </c>
      <c r="D117" s="6">
        <v>41799</v>
      </c>
      <c r="F117" t="s">
        <v>524</v>
      </c>
      <c r="G117" t="s">
        <v>525</v>
      </c>
      <c r="H117">
        <v>0</v>
      </c>
      <c r="I117">
        <v>258.73</v>
      </c>
      <c r="J117">
        <f t="shared" si="6"/>
        <v>258.73</v>
      </c>
      <c r="K117">
        <v>254.47</v>
      </c>
      <c r="L117" s="10">
        <f t="shared" si="7"/>
        <v>254.47</v>
      </c>
      <c r="O117">
        <f t="shared" si="8"/>
        <v>0</v>
      </c>
      <c r="V117" s="17">
        <f t="shared" si="9"/>
        <v>0</v>
      </c>
      <c r="W117" s="17">
        <f t="shared" si="10"/>
        <v>0</v>
      </c>
      <c r="X117" s="17">
        <f t="shared" si="11"/>
        <v>0</v>
      </c>
      <c r="Y117" s="23" t="s">
        <v>734</v>
      </c>
    </row>
    <row r="118" spans="1:26" ht="15.75" customHeight="1" x14ac:dyDescent="0.2">
      <c r="A118" s="4" t="s">
        <v>288</v>
      </c>
      <c r="B118" s="10" t="s">
        <v>565</v>
      </c>
      <c r="C118" s="4" t="s">
        <v>289</v>
      </c>
      <c r="D118" s="6">
        <v>41799</v>
      </c>
      <c r="F118" t="s">
        <v>524</v>
      </c>
      <c r="G118" t="s">
        <v>525</v>
      </c>
      <c r="H118">
        <v>0.76</v>
      </c>
      <c r="I118">
        <v>542.54</v>
      </c>
      <c r="J118">
        <f t="shared" si="6"/>
        <v>543.29999999999995</v>
      </c>
      <c r="K118">
        <v>535.99</v>
      </c>
      <c r="L118" s="10">
        <f t="shared" si="7"/>
        <v>535.99</v>
      </c>
      <c r="O118">
        <f t="shared" si="8"/>
        <v>0</v>
      </c>
      <c r="V118" s="17">
        <f t="shared" si="9"/>
        <v>0</v>
      </c>
      <c r="W118" s="17">
        <f t="shared" si="10"/>
        <v>0</v>
      </c>
      <c r="X118" s="17">
        <f t="shared" si="11"/>
        <v>0</v>
      </c>
      <c r="Y118" s="23" t="s">
        <v>734</v>
      </c>
    </row>
    <row r="119" spans="1:26" ht="15.75" customHeight="1" x14ac:dyDescent="0.2">
      <c r="A119" s="4" t="s">
        <v>290</v>
      </c>
      <c r="B119" s="10" t="s">
        <v>618</v>
      </c>
      <c r="C119" s="4" t="s">
        <v>291</v>
      </c>
      <c r="D119" s="6">
        <v>41799</v>
      </c>
      <c r="F119" t="s">
        <v>524</v>
      </c>
      <c r="G119" t="s">
        <v>525</v>
      </c>
      <c r="H119">
        <v>0</v>
      </c>
      <c r="I119">
        <v>472.9</v>
      </c>
      <c r="J119">
        <f t="shared" si="6"/>
        <v>472.9</v>
      </c>
      <c r="K119">
        <v>466.95</v>
      </c>
      <c r="L119" s="10">
        <f t="shared" si="7"/>
        <v>466.95</v>
      </c>
      <c r="O119">
        <f t="shared" si="8"/>
        <v>0</v>
      </c>
      <c r="V119" s="17">
        <f t="shared" si="9"/>
        <v>0</v>
      </c>
      <c r="W119" s="17">
        <f t="shared" si="10"/>
        <v>0</v>
      </c>
      <c r="X119" s="17">
        <f t="shared" si="11"/>
        <v>0</v>
      </c>
      <c r="Y119" s="23" t="s">
        <v>734</v>
      </c>
    </row>
    <row r="120" spans="1:26" ht="15.75" customHeight="1" x14ac:dyDescent="0.2">
      <c r="A120" s="4" t="s">
        <v>292</v>
      </c>
      <c r="B120" s="10" t="s">
        <v>629</v>
      </c>
      <c r="C120" s="4" t="s">
        <v>293</v>
      </c>
      <c r="D120" s="6">
        <v>41799</v>
      </c>
      <c r="F120" t="s">
        <v>524</v>
      </c>
      <c r="G120" t="s">
        <v>525</v>
      </c>
      <c r="H120">
        <v>22.31</v>
      </c>
      <c r="I120">
        <v>289.3</v>
      </c>
      <c r="J120">
        <f t="shared" si="6"/>
        <v>311.61</v>
      </c>
      <c r="K120">
        <v>281.62</v>
      </c>
      <c r="L120" s="10">
        <f t="shared" si="7"/>
        <v>281.62</v>
      </c>
      <c r="O120">
        <f t="shared" si="8"/>
        <v>0</v>
      </c>
      <c r="V120" s="17">
        <f t="shared" si="9"/>
        <v>0</v>
      </c>
      <c r="W120" s="17">
        <f t="shared" si="10"/>
        <v>0</v>
      </c>
      <c r="X120" s="17">
        <f t="shared" si="11"/>
        <v>0</v>
      </c>
      <c r="Y120" s="23" t="s">
        <v>734</v>
      </c>
    </row>
    <row r="121" spans="1:26" ht="15.75" customHeight="1" x14ac:dyDescent="0.2">
      <c r="A121" s="4" t="s">
        <v>294</v>
      </c>
      <c r="B121" s="10" t="s">
        <v>615</v>
      </c>
      <c r="C121" s="4" t="s">
        <v>295</v>
      </c>
      <c r="D121" s="6">
        <v>41799</v>
      </c>
      <c r="F121" t="s">
        <v>524</v>
      </c>
      <c r="G121" t="s">
        <v>525</v>
      </c>
      <c r="H121">
        <v>3.9</v>
      </c>
      <c r="I121">
        <v>298.13</v>
      </c>
      <c r="J121">
        <f t="shared" si="6"/>
        <v>302.02999999999997</v>
      </c>
      <c r="K121">
        <v>290.49</v>
      </c>
      <c r="L121" s="10">
        <f t="shared" si="7"/>
        <v>290.49</v>
      </c>
      <c r="O121">
        <f t="shared" si="8"/>
        <v>0</v>
      </c>
      <c r="V121" s="17">
        <f t="shared" si="9"/>
        <v>0</v>
      </c>
      <c r="W121" s="17">
        <f t="shared" si="10"/>
        <v>0</v>
      </c>
      <c r="X121" s="17">
        <f t="shared" si="11"/>
        <v>0</v>
      </c>
      <c r="Y121" s="23" t="s">
        <v>734</v>
      </c>
    </row>
    <row r="122" spans="1:26" ht="15.75" customHeight="1" x14ac:dyDescent="0.2">
      <c r="A122" s="4" t="s">
        <v>296</v>
      </c>
      <c r="B122" s="10" t="s">
        <v>630</v>
      </c>
      <c r="C122" s="4" t="s">
        <v>297</v>
      </c>
      <c r="D122" s="6">
        <v>41799</v>
      </c>
      <c r="F122" t="s">
        <v>524</v>
      </c>
      <c r="G122" t="s">
        <v>525</v>
      </c>
      <c r="H122">
        <v>8.1199999999999992</v>
      </c>
      <c r="I122">
        <v>216.9</v>
      </c>
      <c r="J122">
        <f t="shared" si="6"/>
        <v>225.02</v>
      </c>
      <c r="K122">
        <v>211.79</v>
      </c>
      <c r="L122" s="10">
        <f t="shared" si="7"/>
        <v>211.79</v>
      </c>
      <c r="O122">
        <f t="shared" si="8"/>
        <v>0</v>
      </c>
      <c r="V122" s="17">
        <f t="shared" si="9"/>
        <v>0</v>
      </c>
      <c r="W122" s="17">
        <f t="shared" si="10"/>
        <v>0</v>
      </c>
      <c r="X122" s="17">
        <f t="shared" si="11"/>
        <v>0</v>
      </c>
      <c r="Y122" s="23" t="s">
        <v>734</v>
      </c>
    </row>
    <row r="123" spans="1:26" ht="15.75" customHeight="1" x14ac:dyDescent="0.2">
      <c r="A123" s="4" t="s">
        <v>298</v>
      </c>
      <c r="B123" s="10" t="s">
        <v>631</v>
      </c>
      <c r="C123" s="4" t="s">
        <v>299</v>
      </c>
      <c r="D123" s="6">
        <v>41799</v>
      </c>
      <c r="F123" t="s">
        <v>526</v>
      </c>
      <c r="G123" t="s">
        <v>683</v>
      </c>
      <c r="H123">
        <v>31.05</v>
      </c>
      <c r="I123">
        <v>338.44</v>
      </c>
      <c r="J123" t="e">
        <f t="shared" si="6"/>
        <v>#VALUE!</v>
      </c>
      <c r="K123">
        <v>326.5</v>
      </c>
      <c r="L123" s="10" t="e">
        <f t="shared" si="7"/>
        <v>#VALUE!</v>
      </c>
      <c r="N123" s="10" t="s">
        <v>525</v>
      </c>
      <c r="O123" t="e">
        <f t="shared" si="8"/>
        <v>#VALUE!</v>
      </c>
      <c r="P123" s="10" t="s">
        <v>525</v>
      </c>
      <c r="Q123" s="10" t="s">
        <v>525</v>
      </c>
      <c r="R123" s="10" t="s">
        <v>525</v>
      </c>
      <c r="S123" s="10" t="s">
        <v>525</v>
      </c>
      <c r="T123" s="10" t="s">
        <v>525</v>
      </c>
      <c r="U123" s="10" t="s">
        <v>525</v>
      </c>
      <c r="V123" s="17" t="e">
        <f t="shared" si="9"/>
        <v>#VALUE!</v>
      </c>
      <c r="W123" s="17" t="e">
        <f t="shared" si="10"/>
        <v>#VALUE!</v>
      </c>
      <c r="X123" s="17" t="e">
        <f t="shared" si="11"/>
        <v>#VALUE!</v>
      </c>
      <c r="Y123" s="23" t="s">
        <v>734</v>
      </c>
      <c r="Z123" s="25" t="s">
        <v>736</v>
      </c>
    </row>
    <row r="124" spans="1:26" ht="15.75" customHeight="1" x14ac:dyDescent="0.2">
      <c r="A124" s="4" t="s">
        <v>300</v>
      </c>
      <c r="B124" s="10" t="s">
        <v>529</v>
      </c>
      <c r="C124" s="4" t="s">
        <v>301</v>
      </c>
      <c r="D124" s="6">
        <v>41799</v>
      </c>
      <c r="F124" t="s">
        <v>524</v>
      </c>
      <c r="G124" t="s">
        <v>525</v>
      </c>
      <c r="H124">
        <v>120.04</v>
      </c>
      <c r="I124">
        <v>419.68</v>
      </c>
      <c r="J124">
        <f t="shared" si="6"/>
        <v>539.72</v>
      </c>
      <c r="K124">
        <v>407.85</v>
      </c>
      <c r="L124" s="10">
        <f t="shared" si="7"/>
        <v>407.85</v>
      </c>
      <c r="O124">
        <f t="shared" si="8"/>
        <v>0</v>
      </c>
      <c r="V124" s="17">
        <f t="shared" si="9"/>
        <v>0</v>
      </c>
      <c r="W124" s="17">
        <f t="shared" si="10"/>
        <v>0</v>
      </c>
      <c r="X124" s="17">
        <f t="shared" si="11"/>
        <v>0</v>
      </c>
      <c r="Y124" s="23" t="s">
        <v>734</v>
      </c>
    </row>
    <row r="125" spans="1:26" ht="15.75" customHeight="1" x14ac:dyDescent="0.2">
      <c r="A125" s="4" t="s">
        <v>302</v>
      </c>
      <c r="B125" s="10" t="s">
        <v>626</v>
      </c>
      <c r="C125" s="4" t="s">
        <v>303</v>
      </c>
      <c r="D125" s="6">
        <v>41799</v>
      </c>
      <c r="F125" t="s">
        <v>524</v>
      </c>
      <c r="G125" t="s">
        <v>525</v>
      </c>
      <c r="H125">
        <v>175.21</v>
      </c>
      <c r="I125">
        <v>578.66</v>
      </c>
      <c r="J125">
        <f t="shared" si="6"/>
        <v>753.87</v>
      </c>
      <c r="K125">
        <v>571.66</v>
      </c>
      <c r="L125" s="10">
        <f t="shared" si="7"/>
        <v>571.66</v>
      </c>
      <c r="O125">
        <f t="shared" si="8"/>
        <v>0</v>
      </c>
      <c r="V125" s="17">
        <f t="shared" si="9"/>
        <v>0</v>
      </c>
      <c r="W125" s="17">
        <f t="shared" si="10"/>
        <v>0</v>
      </c>
      <c r="X125" s="17">
        <f t="shared" si="11"/>
        <v>0</v>
      </c>
      <c r="Y125" s="23" t="s">
        <v>734</v>
      </c>
    </row>
    <row r="126" spans="1:26" ht="15.75" customHeight="1" x14ac:dyDescent="0.2">
      <c r="A126" s="4" t="s">
        <v>304</v>
      </c>
      <c r="B126" s="10" t="s">
        <v>564</v>
      </c>
      <c r="C126" s="4" t="s">
        <v>305</v>
      </c>
      <c r="D126" s="6">
        <v>41799</v>
      </c>
      <c r="F126" t="s">
        <v>524</v>
      </c>
      <c r="G126" t="s">
        <v>525</v>
      </c>
      <c r="H126">
        <v>37.119999999999997</v>
      </c>
      <c r="I126">
        <v>433.92</v>
      </c>
      <c r="J126" t="e">
        <f t="shared" si="6"/>
        <v>#VALUE!</v>
      </c>
      <c r="K126">
        <v>424.26</v>
      </c>
      <c r="L126" s="10" t="e">
        <f t="shared" si="7"/>
        <v>#VALUE!</v>
      </c>
      <c r="N126" s="10" t="s">
        <v>525</v>
      </c>
      <c r="O126" t="e">
        <f t="shared" si="8"/>
        <v>#VALUE!</v>
      </c>
      <c r="P126" s="10" t="s">
        <v>525</v>
      </c>
      <c r="Q126" s="10" t="s">
        <v>525</v>
      </c>
      <c r="R126" s="10" t="s">
        <v>525</v>
      </c>
      <c r="S126" s="10" t="s">
        <v>525</v>
      </c>
      <c r="T126" s="10" t="s">
        <v>525</v>
      </c>
      <c r="U126" s="10" t="s">
        <v>525</v>
      </c>
      <c r="V126" s="17" t="e">
        <f t="shared" si="9"/>
        <v>#VALUE!</v>
      </c>
      <c r="W126" s="17" t="e">
        <f t="shared" si="10"/>
        <v>#VALUE!</v>
      </c>
      <c r="X126" s="17" t="e">
        <f t="shared" si="11"/>
        <v>#VALUE!</v>
      </c>
      <c r="Y126" s="23" t="s">
        <v>734</v>
      </c>
      <c r="Z126" s="25" t="s">
        <v>736</v>
      </c>
    </row>
    <row r="127" spans="1:26" ht="15.75" customHeight="1" x14ac:dyDescent="0.2">
      <c r="A127" s="4" t="s">
        <v>306</v>
      </c>
      <c r="B127" s="10" t="s">
        <v>565</v>
      </c>
      <c r="C127" s="4" t="s">
        <v>307</v>
      </c>
      <c r="D127" s="6">
        <v>41799</v>
      </c>
      <c r="F127" t="s">
        <v>526</v>
      </c>
      <c r="G127" t="s">
        <v>672</v>
      </c>
      <c r="H127">
        <v>186.16</v>
      </c>
      <c r="I127">
        <v>220.32</v>
      </c>
      <c r="J127">
        <f t="shared" si="6"/>
        <v>406.48</v>
      </c>
      <c r="K127">
        <v>213.32</v>
      </c>
      <c r="L127" s="10">
        <f t="shared" si="7"/>
        <v>213.32</v>
      </c>
      <c r="O127">
        <f t="shared" si="8"/>
        <v>0</v>
      </c>
      <c r="V127" s="17">
        <f t="shared" si="9"/>
        <v>0</v>
      </c>
      <c r="W127" s="17">
        <f t="shared" si="10"/>
        <v>0</v>
      </c>
      <c r="X127" s="17">
        <f t="shared" si="11"/>
        <v>0</v>
      </c>
      <c r="Y127" s="23" t="s">
        <v>734</v>
      </c>
    </row>
    <row r="128" spans="1:26" ht="15.75" customHeight="1" x14ac:dyDescent="0.2">
      <c r="A128" s="4" t="s">
        <v>308</v>
      </c>
      <c r="B128" s="10" t="s">
        <v>584</v>
      </c>
      <c r="C128" s="4" t="s">
        <v>309</v>
      </c>
      <c r="D128" s="6">
        <v>41799</v>
      </c>
      <c r="F128" t="s">
        <v>524</v>
      </c>
      <c r="G128" t="s">
        <v>525</v>
      </c>
      <c r="H128">
        <v>117.44</v>
      </c>
      <c r="I128">
        <v>414.45</v>
      </c>
      <c r="J128" t="e">
        <f t="shared" si="6"/>
        <v>#VALUE!</v>
      </c>
      <c r="K128">
        <v>407.52</v>
      </c>
      <c r="L128" s="10" t="e">
        <f t="shared" si="7"/>
        <v>#VALUE!</v>
      </c>
      <c r="N128" s="10" t="s">
        <v>525</v>
      </c>
      <c r="O128" t="e">
        <f t="shared" si="8"/>
        <v>#VALUE!</v>
      </c>
      <c r="P128" s="10" t="s">
        <v>525</v>
      </c>
      <c r="Q128" s="10" t="s">
        <v>525</v>
      </c>
      <c r="R128" s="10" t="s">
        <v>525</v>
      </c>
      <c r="S128" s="10" t="s">
        <v>525</v>
      </c>
      <c r="T128" s="10" t="s">
        <v>525</v>
      </c>
      <c r="U128" s="10" t="s">
        <v>525</v>
      </c>
      <c r="V128" s="17" t="e">
        <f t="shared" si="9"/>
        <v>#VALUE!</v>
      </c>
      <c r="W128" s="17" t="e">
        <f t="shared" si="10"/>
        <v>#VALUE!</v>
      </c>
      <c r="X128" s="17" t="e">
        <f t="shared" si="11"/>
        <v>#VALUE!</v>
      </c>
      <c r="Y128" s="23" t="s">
        <v>734</v>
      </c>
      <c r="Z128" s="19" t="s">
        <v>737</v>
      </c>
    </row>
    <row r="129" spans="1:26" ht="15.75" customHeight="1" x14ac:dyDescent="0.2">
      <c r="A129" s="4" t="s">
        <v>310</v>
      </c>
      <c r="B129" s="11" t="s">
        <v>574</v>
      </c>
      <c r="C129" s="4" t="s">
        <v>311</v>
      </c>
      <c r="D129" s="6">
        <v>41799</v>
      </c>
      <c r="F129" t="s">
        <v>524</v>
      </c>
      <c r="G129" t="s">
        <v>525</v>
      </c>
      <c r="H129">
        <v>26.61</v>
      </c>
      <c r="I129">
        <v>65.94</v>
      </c>
      <c r="J129">
        <f t="shared" si="6"/>
        <v>92.55</v>
      </c>
      <c r="K129">
        <v>59.95</v>
      </c>
      <c r="L129" s="10">
        <f t="shared" si="7"/>
        <v>59.95</v>
      </c>
      <c r="O129">
        <f t="shared" si="8"/>
        <v>0</v>
      </c>
      <c r="V129" s="17">
        <f t="shared" si="9"/>
        <v>0</v>
      </c>
      <c r="W129" s="17">
        <f t="shared" si="10"/>
        <v>0</v>
      </c>
      <c r="X129" s="17">
        <f t="shared" si="11"/>
        <v>0</v>
      </c>
      <c r="Y129" s="23" t="s">
        <v>734</v>
      </c>
    </row>
    <row r="130" spans="1:26" ht="15.75" customHeight="1" x14ac:dyDescent="0.2">
      <c r="A130" s="18" t="s">
        <v>456</v>
      </c>
      <c r="B130" s="19" t="s">
        <v>616</v>
      </c>
      <c r="C130" s="18" t="s">
        <v>457</v>
      </c>
      <c r="D130" s="21">
        <v>41800</v>
      </c>
      <c r="E130" s="12"/>
      <c r="F130" s="12" t="s">
        <v>524</v>
      </c>
      <c r="G130" s="12" t="s">
        <v>525</v>
      </c>
      <c r="H130" s="12">
        <v>81.569999999999993</v>
      </c>
      <c r="I130" s="12">
        <v>587.39</v>
      </c>
      <c r="J130" t="e">
        <f t="shared" si="6"/>
        <v>#VALUE!</v>
      </c>
      <c r="K130" s="12">
        <v>577</v>
      </c>
      <c r="L130" s="10" t="e">
        <f t="shared" si="7"/>
        <v>#VALUE!</v>
      </c>
      <c r="M130" s="12"/>
      <c r="N130" s="19" t="s">
        <v>525</v>
      </c>
      <c r="O130" t="e">
        <f t="shared" si="8"/>
        <v>#VALUE!</v>
      </c>
      <c r="P130" s="19" t="s">
        <v>525</v>
      </c>
      <c r="Q130" s="19" t="s">
        <v>525</v>
      </c>
      <c r="R130" s="19" t="s">
        <v>525</v>
      </c>
      <c r="S130" s="19" t="s">
        <v>525</v>
      </c>
      <c r="T130" s="19" t="s">
        <v>525</v>
      </c>
      <c r="U130" s="19" t="s">
        <v>525</v>
      </c>
      <c r="V130" s="17" t="e">
        <f t="shared" si="9"/>
        <v>#VALUE!</v>
      </c>
      <c r="W130" s="17" t="e">
        <f t="shared" si="10"/>
        <v>#VALUE!</v>
      </c>
      <c r="X130" s="17" t="e">
        <f t="shared" si="11"/>
        <v>#VALUE!</v>
      </c>
      <c r="Y130" s="23" t="s">
        <v>734</v>
      </c>
      <c r="Z130" s="23" t="s">
        <v>736</v>
      </c>
    </row>
    <row r="131" spans="1:26" ht="15.75" customHeight="1" x14ac:dyDescent="0.2">
      <c r="A131" s="4" t="s">
        <v>458</v>
      </c>
      <c r="B131" s="10" t="s">
        <v>529</v>
      </c>
      <c r="C131" s="4" t="s">
        <v>459</v>
      </c>
      <c r="D131" s="6">
        <v>41800</v>
      </c>
      <c r="F131" t="s">
        <v>524</v>
      </c>
      <c r="G131" t="s">
        <v>525</v>
      </c>
      <c r="H131">
        <v>57.96</v>
      </c>
      <c r="I131">
        <v>320.31</v>
      </c>
      <c r="J131" t="e">
        <f t="shared" ref="J131:J194" si="12">(H131+I131)-V131</f>
        <v>#VALUE!</v>
      </c>
      <c r="K131">
        <v>299.02999999999997</v>
      </c>
      <c r="L131" s="10" t="e">
        <f t="shared" ref="L131:L194" si="13">K131-V131</f>
        <v>#VALUE!</v>
      </c>
      <c r="N131" s="10" t="s">
        <v>738</v>
      </c>
      <c r="O131" t="e">
        <f t="shared" ref="O131:O194" si="14">(M131+N131)-V131</f>
        <v>#VALUE!</v>
      </c>
      <c r="P131" s="10" t="s">
        <v>738</v>
      </c>
      <c r="Q131" s="10" t="s">
        <v>738</v>
      </c>
      <c r="R131" s="10" t="s">
        <v>738</v>
      </c>
      <c r="S131" s="10" t="s">
        <v>738</v>
      </c>
      <c r="T131" s="10" t="s">
        <v>738</v>
      </c>
      <c r="U131" s="10" t="s">
        <v>738</v>
      </c>
      <c r="V131" s="17" t="e">
        <f t="shared" ref="V131:V194" si="15">U131*0.424</f>
        <v>#VALUE!</v>
      </c>
      <c r="W131" s="17" t="e">
        <f t="shared" ref="W131:W194" si="16">O131/L131</f>
        <v>#VALUE!</v>
      </c>
      <c r="X131" s="17" t="e">
        <f t="shared" ref="X131:X194" si="17">W131*J131</f>
        <v>#VALUE!</v>
      </c>
      <c r="Y131" s="23" t="s">
        <v>734</v>
      </c>
      <c r="Z131" s="25" t="s">
        <v>739</v>
      </c>
    </row>
    <row r="132" spans="1:26" ht="15.75" customHeight="1" x14ac:dyDescent="0.2">
      <c r="A132" s="4" t="s">
        <v>460</v>
      </c>
      <c r="B132" s="10" t="s">
        <v>608</v>
      </c>
      <c r="C132" s="4" t="s">
        <v>461</v>
      </c>
      <c r="D132" s="6">
        <v>41800</v>
      </c>
      <c r="F132" t="s">
        <v>524</v>
      </c>
      <c r="G132" t="s">
        <v>525</v>
      </c>
      <c r="H132">
        <v>83.13</v>
      </c>
      <c r="I132">
        <v>127.11</v>
      </c>
      <c r="J132">
        <f t="shared" si="12"/>
        <v>210.24</v>
      </c>
      <c r="K132">
        <v>121.33</v>
      </c>
      <c r="L132" s="10">
        <f t="shared" si="13"/>
        <v>121.33</v>
      </c>
      <c r="O132">
        <f t="shared" si="14"/>
        <v>0</v>
      </c>
      <c r="V132" s="17">
        <f t="shared" si="15"/>
        <v>0</v>
      </c>
      <c r="W132" s="17">
        <f t="shared" si="16"/>
        <v>0</v>
      </c>
      <c r="X132" s="17">
        <f t="shared" si="17"/>
        <v>0</v>
      </c>
      <c r="Y132" s="23" t="s">
        <v>734</v>
      </c>
    </row>
    <row r="133" spans="1:26" ht="15.75" customHeight="1" x14ac:dyDescent="0.2">
      <c r="A133" s="4" t="s">
        <v>462</v>
      </c>
      <c r="B133" s="10" t="s">
        <v>541</v>
      </c>
      <c r="C133" s="4" t="s">
        <v>463</v>
      </c>
      <c r="D133" s="6">
        <v>41800</v>
      </c>
      <c r="F133" t="s">
        <v>524</v>
      </c>
      <c r="G133" t="s">
        <v>525</v>
      </c>
      <c r="H133">
        <v>1.35</v>
      </c>
      <c r="I133">
        <v>149.96</v>
      </c>
      <c r="J133">
        <f t="shared" si="12"/>
        <v>151.31</v>
      </c>
      <c r="K133">
        <v>145.38</v>
      </c>
      <c r="L133" s="10">
        <f t="shared" si="13"/>
        <v>145.38</v>
      </c>
      <c r="O133">
        <f t="shared" si="14"/>
        <v>0</v>
      </c>
      <c r="V133" s="17">
        <f t="shared" si="15"/>
        <v>0</v>
      </c>
      <c r="W133" s="17">
        <f t="shared" si="16"/>
        <v>0</v>
      </c>
      <c r="X133" s="17">
        <f t="shared" si="17"/>
        <v>0</v>
      </c>
      <c r="Y133" s="23" t="s">
        <v>734</v>
      </c>
      <c r="Z133" s="12" t="s">
        <v>680</v>
      </c>
    </row>
    <row r="134" spans="1:26" ht="15.75" customHeight="1" x14ac:dyDescent="0.2">
      <c r="A134" s="4" t="s">
        <v>464</v>
      </c>
      <c r="B134" s="10" t="s">
        <v>626</v>
      </c>
      <c r="C134" s="4" t="s">
        <v>465</v>
      </c>
      <c r="D134" s="6">
        <v>41800</v>
      </c>
      <c r="F134" t="s">
        <v>524</v>
      </c>
      <c r="G134" t="s">
        <v>525</v>
      </c>
      <c r="H134">
        <v>135.46</v>
      </c>
      <c r="I134">
        <v>467.62</v>
      </c>
      <c r="J134">
        <f t="shared" si="12"/>
        <v>603.08000000000004</v>
      </c>
      <c r="K134">
        <v>457.08</v>
      </c>
      <c r="L134" s="10">
        <f t="shared" si="13"/>
        <v>457.08</v>
      </c>
      <c r="O134">
        <f t="shared" si="14"/>
        <v>0</v>
      </c>
      <c r="V134" s="17">
        <f t="shared" si="15"/>
        <v>0</v>
      </c>
      <c r="W134" s="17">
        <f t="shared" si="16"/>
        <v>0</v>
      </c>
      <c r="X134" s="17">
        <f t="shared" si="17"/>
        <v>0</v>
      </c>
      <c r="Y134" s="23" t="s">
        <v>734</v>
      </c>
    </row>
    <row r="135" spans="1:26" ht="15.75" customHeight="1" x14ac:dyDescent="0.2">
      <c r="A135" s="4" t="s">
        <v>466</v>
      </c>
      <c r="B135" s="10" t="s">
        <v>598</v>
      </c>
      <c r="C135" s="4" t="s">
        <v>467</v>
      </c>
      <c r="D135" s="6">
        <v>41800</v>
      </c>
      <c r="F135" t="s">
        <v>524</v>
      </c>
      <c r="G135" t="s">
        <v>525</v>
      </c>
      <c r="H135">
        <v>38.36</v>
      </c>
      <c r="I135">
        <v>471.38</v>
      </c>
      <c r="J135" t="e">
        <f t="shared" si="12"/>
        <v>#VALUE!</v>
      </c>
      <c r="K135">
        <v>464.17</v>
      </c>
      <c r="L135" s="10" t="e">
        <f t="shared" si="13"/>
        <v>#VALUE!</v>
      </c>
      <c r="N135" s="10" t="s">
        <v>525</v>
      </c>
      <c r="O135" t="e">
        <f t="shared" si="14"/>
        <v>#VALUE!</v>
      </c>
      <c r="P135" s="10" t="s">
        <v>525</v>
      </c>
      <c r="Q135" s="10" t="s">
        <v>525</v>
      </c>
      <c r="R135" s="10" t="s">
        <v>525</v>
      </c>
      <c r="S135" s="10" t="s">
        <v>525</v>
      </c>
      <c r="T135" s="10" t="s">
        <v>525</v>
      </c>
      <c r="U135" s="10" t="s">
        <v>525</v>
      </c>
      <c r="V135" s="17" t="e">
        <f t="shared" si="15"/>
        <v>#VALUE!</v>
      </c>
      <c r="W135" s="17" t="e">
        <f t="shared" si="16"/>
        <v>#VALUE!</v>
      </c>
      <c r="X135" s="17" t="e">
        <f t="shared" si="17"/>
        <v>#VALUE!</v>
      </c>
      <c r="Y135" s="23" t="s">
        <v>734</v>
      </c>
      <c r="Z135" s="23" t="s">
        <v>736</v>
      </c>
    </row>
    <row r="136" spans="1:26" ht="15.75" customHeight="1" x14ac:dyDescent="0.2">
      <c r="A136" s="4" t="s">
        <v>468</v>
      </c>
      <c r="B136" s="10" t="s">
        <v>651</v>
      </c>
      <c r="C136" s="4" t="s">
        <v>469</v>
      </c>
      <c r="D136" s="6">
        <v>41800</v>
      </c>
      <c r="F136" t="s">
        <v>526</v>
      </c>
      <c r="G136" t="s">
        <v>679</v>
      </c>
      <c r="H136">
        <v>17.32</v>
      </c>
      <c r="I136">
        <v>206.2</v>
      </c>
      <c r="J136">
        <f t="shared" si="12"/>
        <v>223.51999999999998</v>
      </c>
      <c r="K136">
        <v>200.11</v>
      </c>
      <c r="L136" s="10">
        <f t="shared" si="13"/>
        <v>200.11</v>
      </c>
      <c r="O136">
        <f t="shared" si="14"/>
        <v>0</v>
      </c>
      <c r="V136" s="17">
        <f t="shared" si="15"/>
        <v>0</v>
      </c>
      <c r="W136" s="17">
        <f t="shared" si="16"/>
        <v>0</v>
      </c>
      <c r="X136" s="17">
        <f t="shared" si="17"/>
        <v>0</v>
      </c>
      <c r="Y136" s="23" t="s">
        <v>734</v>
      </c>
    </row>
    <row r="137" spans="1:26" ht="15.75" customHeight="1" x14ac:dyDescent="0.2">
      <c r="A137" s="4" t="s">
        <v>470</v>
      </c>
      <c r="B137" s="10" t="s">
        <v>609</v>
      </c>
      <c r="C137" s="4" t="s">
        <v>471</v>
      </c>
      <c r="D137" s="6">
        <v>41800</v>
      </c>
      <c r="F137" t="s">
        <v>524</v>
      </c>
      <c r="G137" t="s">
        <v>525</v>
      </c>
      <c r="H137">
        <v>39.03</v>
      </c>
      <c r="I137">
        <v>357.28</v>
      </c>
      <c r="J137">
        <f t="shared" si="12"/>
        <v>396.30999999999995</v>
      </c>
      <c r="K137">
        <v>341.59</v>
      </c>
      <c r="L137" s="10">
        <f t="shared" si="13"/>
        <v>341.59</v>
      </c>
      <c r="O137">
        <f t="shared" si="14"/>
        <v>0</v>
      </c>
      <c r="V137" s="17">
        <f t="shared" si="15"/>
        <v>0</v>
      </c>
      <c r="W137" s="17">
        <f t="shared" si="16"/>
        <v>0</v>
      </c>
      <c r="X137" s="17">
        <f t="shared" si="17"/>
        <v>0</v>
      </c>
      <c r="Y137" s="23" t="s">
        <v>734</v>
      </c>
    </row>
    <row r="138" spans="1:26" ht="15.75" customHeight="1" x14ac:dyDescent="0.2">
      <c r="A138" s="4" t="s">
        <v>472</v>
      </c>
      <c r="B138" s="10" t="s">
        <v>578</v>
      </c>
      <c r="C138" s="4" t="s">
        <v>473</v>
      </c>
      <c r="D138" s="6">
        <v>41800</v>
      </c>
      <c r="F138" t="s">
        <v>524</v>
      </c>
      <c r="G138" t="s">
        <v>525</v>
      </c>
      <c r="H138">
        <v>25.26</v>
      </c>
      <c r="I138">
        <v>305.10000000000002</v>
      </c>
      <c r="J138" t="e">
        <f t="shared" si="12"/>
        <v>#VALUE!</v>
      </c>
      <c r="K138">
        <v>295.38</v>
      </c>
      <c r="L138" s="10" t="e">
        <f t="shared" si="13"/>
        <v>#VALUE!</v>
      </c>
      <c r="N138" s="10" t="s">
        <v>525</v>
      </c>
      <c r="O138" t="e">
        <f t="shared" si="14"/>
        <v>#VALUE!</v>
      </c>
      <c r="P138" s="10" t="s">
        <v>525</v>
      </c>
      <c r="Q138" s="10" t="s">
        <v>525</v>
      </c>
      <c r="R138" s="10" t="s">
        <v>525</v>
      </c>
      <c r="S138" s="10" t="s">
        <v>525</v>
      </c>
      <c r="T138" s="10" t="s">
        <v>525</v>
      </c>
      <c r="U138" s="10" t="s">
        <v>525</v>
      </c>
      <c r="V138" s="17" t="e">
        <f t="shared" si="15"/>
        <v>#VALUE!</v>
      </c>
      <c r="W138" s="17" t="e">
        <f t="shared" si="16"/>
        <v>#VALUE!</v>
      </c>
      <c r="X138" s="17" t="e">
        <f t="shared" si="17"/>
        <v>#VALUE!</v>
      </c>
      <c r="Y138" s="23" t="s">
        <v>734</v>
      </c>
      <c r="Z138" s="23" t="s">
        <v>736</v>
      </c>
    </row>
    <row r="139" spans="1:26" ht="15.75" customHeight="1" x14ac:dyDescent="0.2">
      <c r="A139" s="4" t="s">
        <v>474</v>
      </c>
      <c r="B139" s="10" t="s">
        <v>541</v>
      </c>
      <c r="C139" s="4" t="s">
        <v>475</v>
      </c>
      <c r="D139" s="6">
        <v>41800</v>
      </c>
      <c r="F139" t="s">
        <v>526</v>
      </c>
      <c r="G139" t="s">
        <v>675</v>
      </c>
      <c r="H139">
        <v>0</v>
      </c>
      <c r="I139">
        <v>806.33</v>
      </c>
      <c r="J139">
        <f t="shared" si="12"/>
        <v>806.33</v>
      </c>
      <c r="K139">
        <v>799.78</v>
      </c>
      <c r="L139" s="10">
        <f t="shared" si="13"/>
        <v>799.78</v>
      </c>
      <c r="O139">
        <f t="shared" si="14"/>
        <v>0</v>
      </c>
      <c r="V139" s="17">
        <f t="shared" si="15"/>
        <v>0</v>
      </c>
      <c r="W139" s="17">
        <f t="shared" si="16"/>
        <v>0</v>
      </c>
      <c r="X139" s="17">
        <f t="shared" si="17"/>
        <v>0</v>
      </c>
      <c r="Y139" s="23" t="s">
        <v>734</v>
      </c>
    </row>
    <row r="140" spans="1:26" ht="15.75" customHeight="1" x14ac:dyDescent="0.2">
      <c r="A140" s="4" t="s">
        <v>476</v>
      </c>
      <c r="B140" s="10" t="s">
        <v>636</v>
      </c>
      <c r="C140" s="4" t="s">
        <v>477</v>
      </c>
      <c r="D140" s="6">
        <v>41800</v>
      </c>
      <c r="F140" t="s">
        <v>524</v>
      </c>
      <c r="G140" t="s">
        <v>525</v>
      </c>
      <c r="H140">
        <v>20.8</v>
      </c>
      <c r="I140">
        <v>287.85000000000002</v>
      </c>
      <c r="J140">
        <f t="shared" si="12"/>
        <v>308.65000000000003</v>
      </c>
      <c r="K140">
        <v>276.8</v>
      </c>
      <c r="L140" s="10">
        <f t="shared" si="13"/>
        <v>276.8</v>
      </c>
      <c r="O140">
        <f t="shared" si="14"/>
        <v>0</v>
      </c>
      <c r="V140" s="17">
        <f t="shared" si="15"/>
        <v>0</v>
      </c>
      <c r="W140" s="17">
        <f t="shared" si="16"/>
        <v>0</v>
      </c>
      <c r="X140" s="17">
        <f t="shared" si="17"/>
        <v>0</v>
      </c>
      <c r="Y140" s="23" t="s">
        <v>734</v>
      </c>
    </row>
    <row r="141" spans="1:26" ht="15.75" customHeight="1" x14ac:dyDescent="0.2">
      <c r="A141" s="4" t="s">
        <v>478</v>
      </c>
      <c r="B141" s="10" t="s">
        <v>600</v>
      </c>
      <c r="C141" s="4" t="s">
        <v>479</v>
      </c>
      <c r="D141" s="6">
        <v>41800</v>
      </c>
      <c r="F141" t="s">
        <v>526</v>
      </c>
      <c r="G141" t="s">
        <v>676</v>
      </c>
      <c r="H141">
        <v>1.58</v>
      </c>
      <c r="I141">
        <v>287.8</v>
      </c>
      <c r="J141" t="e">
        <f t="shared" si="12"/>
        <v>#VALUE!</v>
      </c>
      <c r="K141">
        <v>280.57</v>
      </c>
      <c r="L141" s="10" t="e">
        <f t="shared" si="13"/>
        <v>#VALUE!</v>
      </c>
      <c r="N141" s="10" t="s">
        <v>525</v>
      </c>
      <c r="O141" t="e">
        <f t="shared" si="14"/>
        <v>#VALUE!</v>
      </c>
      <c r="P141" s="10" t="s">
        <v>525</v>
      </c>
      <c r="Q141" s="10" t="s">
        <v>525</v>
      </c>
      <c r="R141" s="10" t="s">
        <v>525</v>
      </c>
      <c r="S141" s="10" t="s">
        <v>525</v>
      </c>
      <c r="T141" s="10" t="s">
        <v>525</v>
      </c>
      <c r="U141" s="10" t="s">
        <v>525</v>
      </c>
      <c r="V141" s="17" t="e">
        <f t="shared" si="15"/>
        <v>#VALUE!</v>
      </c>
      <c r="W141" s="17" t="e">
        <f t="shared" si="16"/>
        <v>#VALUE!</v>
      </c>
      <c r="X141" s="17" t="e">
        <f t="shared" si="17"/>
        <v>#VALUE!</v>
      </c>
      <c r="Y141" s="23" t="s">
        <v>734</v>
      </c>
      <c r="Z141" s="23" t="s">
        <v>736</v>
      </c>
    </row>
    <row r="142" spans="1:26" ht="15.75" customHeight="1" x14ac:dyDescent="0.2">
      <c r="A142" s="4" t="s">
        <v>480</v>
      </c>
      <c r="B142" s="10" t="s">
        <v>457</v>
      </c>
      <c r="C142" s="4" t="s">
        <v>481</v>
      </c>
      <c r="D142" s="6">
        <v>41800</v>
      </c>
      <c r="F142" t="s">
        <v>524</v>
      </c>
      <c r="G142" t="s">
        <v>525</v>
      </c>
      <c r="H142">
        <v>7.62</v>
      </c>
      <c r="I142">
        <v>293.95</v>
      </c>
      <c r="J142" t="e">
        <f t="shared" si="12"/>
        <v>#VALUE!</v>
      </c>
      <c r="K142">
        <v>290.23</v>
      </c>
      <c r="L142" s="10" t="e">
        <f t="shared" si="13"/>
        <v>#VALUE!</v>
      </c>
      <c r="N142" s="10" t="s">
        <v>525</v>
      </c>
      <c r="O142" t="e">
        <f t="shared" si="14"/>
        <v>#VALUE!</v>
      </c>
      <c r="P142" s="10" t="s">
        <v>525</v>
      </c>
      <c r="Q142" s="10" t="s">
        <v>525</v>
      </c>
      <c r="R142" s="10" t="s">
        <v>525</v>
      </c>
      <c r="S142" s="10" t="s">
        <v>525</v>
      </c>
      <c r="T142" s="10" t="s">
        <v>525</v>
      </c>
      <c r="U142" s="10" t="s">
        <v>525</v>
      </c>
      <c r="V142" s="17" t="e">
        <f t="shared" si="15"/>
        <v>#VALUE!</v>
      </c>
      <c r="W142" s="17" t="e">
        <f t="shared" si="16"/>
        <v>#VALUE!</v>
      </c>
      <c r="X142" s="17" t="e">
        <f t="shared" si="17"/>
        <v>#VALUE!</v>
      </c>
      <c r="Y142" s="23" t="s">
        <v>734</v>
      </c>
      <c r="Z142" s="23" t="s">
        <v>736</v>
      </c>
    </row>
    <row r="143" spans="1:26" ht="15.75" customHeight="1" x14ac:dyDescent="0.2">
      <c r="A143" s="4" t="s">
        <v>482</v>
      </c>
      <c r="B143" s="10" t="s">
        <v>652</v>
      </c>
      <c r="C143" s="4" t="s">
        <v>483</v>
      </c>
      <c r="D143" s="6">
        <v>41800</v>
      </c>
      <c r="F143" t="s">
        <v>524</v>
      </c>
      <c r="G143" t="s">
        <v>525</v>
      </c>
      <c r="H143">
        <v>15.01</v>
      </c>
      <c r="I143">
        <v>521.98</v>
      </c>
      <c r="J143">
        <f t="shared" si="12"/>
        <v>536.14200000000005</v>
      </c>
      <c r="K143">
        <v>516.91999999999996</v>
      </c>
      <c r="L143" s="10">
        <f t="shared" si="13"/>
        <v>516.072</v>
      </c>
      <c r="N143">
        <v>407.24</v>
      </c>
      <c r="O143">
        <f t="shared" si="14"/>
        <v>406.392</v>
      </c>
      <c r="P143">
        <f>N143-0</f>
        <v>407.24</v>
      </c>
      <c r="Q143">
        <v>0.748</v>
      </c>
      <c r="R143">
        <v>1.0999999999999999E-2</v>
      </c>
      <c r="S143" s="6">
        <v>41809</v>
      </c>
      <c r="T143" s="6">
        <v>41813</v>
      </c>
      <c r="U143" s="15">
        <v>2</v>
      </c>
      <c r="V143" s="17">
        <f t="shared" si="15"/>
        <v>0.84799999999999998</v>
      </c>
      <c r="W143" s="17">
        <f t="shared" si="16"/>
        <v>0.78747151560247408</v>
      </c>
      <c r="X143" s="17">
        <f t="shared" si="17"/>
        <v>422.1965533181417</v>
      </c>
      <c r="Y143" s="23" t="s">
        <v>734</v>
      </c>
    </row>
    <row r="144" spans="1:26" ht="15.75" customHeight="1" x14ac:dyDescent="0.2">
      <c r="A144" s="4" t="s">
        <v>484</v>
      </c>
      <c r="B144" s="10" t="s">
        <v>625</v>
      </c>
      <c r="C144" s="4" t="s">
        <v>485</v>
      </c>
      <c r="D144" s="6">
        <v>41800</v>
      </c>
      <c r="F144" t="s">
        <v>524</v>
      </c>
      <c r="G144" t="s">
        <v>525</v>
      </c>
      <c r="H144">
        <v>0</v>
      </c>
      <c r="I144">
        <v>868.34</v>
      </c>
      <c r="J144">
        <f t="shared" si="12"/>
        <v>867.91600000000005</v>
      </c>
      <c r="K144">
        <v>860.46</v>
      </c>
      <c r="L144" s="10">
        <f t="shared" si="13"/>
        <v>860.03600000000006</v>
      </c>
      <c r="M144" s="10">
        <v>0</v>
      </c>
      <c r="O144">
        <f t="shared" si="14"/>
        <v>-0.42399999999999999</v>
      </c>
      <c r="S144" s="6"/>
      <c r="T144" s="26"/>
      <c r="U144" s="15">
        <v>1</v>
      </c>
      <c r="V144" s="17">
        <f t="shared" si="15"/>
        <v>0.42399999999999999</v>
      </c>
      <c r="W144" s="17">
        <f t="shared" si="16"/>
        <v>-4.9300261849503967E-4</v>
      </c>
      <c r="X144" s="17">
        <f t="shared" si="17"/>
        <v>-0.42788486063374087</v>
      </c>
      <c r="Y144" s="23" t="s">
        <v>734</v>
      </c>
    </row>
    <row r="145" spans="1:26" ht="15.75" customHeight="1" x14ac:dyDescent="0.2">
      <c r="A145" s="4" t="s">
        <v>486</v>
      </c>
      <c r="B145" s="10" t="s">
        <v>522</v>
      </c>
      <c r="C145" s="4" t="s">
        <v>487</v>
      </c>
      <c r="D145" s="6">
        <v>41800</v>
      </c>
      <c r="F145" t="s">
        <v>524</v>
      </c>
      <c r="G145" t="s">
        <v>525</v>
      </c>
      <c r="H145">
        <v>8.36</v>
      </c>
      <c r="I145">
        <v>667.06</v>
      </c>
      <c r="J145">
        <f t="shared" si="12"/>
        <v>675.42</v>
      </c>
      <c r="K145">
        <v>660.74</v>
      </c>
      <c r="L145" s="10">
        <f t="shared" si="13"/>
        <v>660.74</v>
      </c>
      <c r="O145">
        <f t="shared" si="14"/>
        <v>0</v>
      </c>
      <c r="V145" s="17">
        <f t="shared" si="15"/>
        <v>0</v>
      </c>
      <c r="W145" s="17">
        <f t="shared" si="16"/>
        <v>0</v>
      </c>
      <c r="X145" s="17">
        <f t="shared" si="17"/>
        <v>0</v>
      </c>
      <c r="Y145" s="23" t="s">
        <v>734</v>
      </c>
    </row>
    <row r="146" spans="1:26" ht="15.75" customHeight="1" x14ac:dyDescent="0.2">
      <c r="A146" s="4" t="s">
        <v>488</v>
      </c>
      <c r="B146" s="10" t="s">
        <v>623</v>
      </c>
      <c r="C146" s="4" t="s">
        <v>489</v>
      </c>
      <c r="D146" s="6">
        <v>41800</v>
      </c>
      <c r="F146" t="s">
        <v>524</v>
      </c>
      <c r="G146" t="s">
        <v>525</v>
      </c>
      <c r="H146">
        <v>2.25</v>
      </c>
      <c r="I146">
        <v>206.3</v>
      </c>
      <c r="J146">
        <f t="shared" si="12"/>
        <v>208.55</v>
      </c>
      <c r="K146">
        <v>197.01</v>
      </c>
      <c r="L146" s="10">
        <f t="shared" si="13"/>
        <v>197.01</v>
      </c>
      <c r="O146">
        <f t="shared" si="14"/>
        <v>0</v>
      </c>
      <c r="V146" s="17">
        <f t="shared" si="15"/>
        <v>0</v>
      </c>
      <c r="W146" s="17">
        <f t="shared" si="16"/>
        <v>0</v>
      </c>
      <c r="X146" s="17">
        <f t="shared" si="17"/>
        <v>0</v>
      </c>
      <c r="Y146" s="23" t="s">
        <v>734</v>
      </c>
    </row>
    <row r="147" spans="1:26" ht="15.75" customHeight="1" x14ac:dyDescent="0.2">
      <c r="A147" s="4" t="s">
        <v>490</v>
      </c>
      <c r="B147" s="10" t="s">
        <v>653</v>
      </c>
      <c r="C147" s="4" t="s">
        <v>491</v>
      </c>
      <c r="D147" s="6">
        <v>41800</v>
      </c>
      <c r="F147" t="s">
        <v>524</v>
      </c>
      <c r="G147" t="s">
        <v>525</v>
      </c>
      <c r="H147">
        <v>16.48</v>
      </c>
      <c r="I147">
        <v>454.51</v>
      </c>
      <c r="J147" t="e">
        <f t="shared" si="12"/>
        <v>#VALUE!</v>
      </c>
      <c r="K147">
        <v>446.99</v>
      </c>
      <c r="L147" s="10" t="e">
        <f t="shared" si="13"/>
        <v>#VALUE!</v>
      </c>
      <c r="N147" s="10" t="s">
        <v>525</v>
      </c>
      <c r="O147" t="e">
        <f t="shared" si="14"/>
        <v>#VALUE!</v>
      </c>
      <c r="P147" s="10" t="s">
        <v>525</v>
      </c>
      <c r="Q147" s="10" t="s">
        <v>525</v>
      </c>
      <c r="R147" s="10" t="s">
        <v>525</v>
      </c>
      <c r="S147" s="10" t="s">
        <v>525</v>
      </c>
      <c r="T147" s="10" t="s">
        <v>525</v>
      </c>
      <c r="U147" s="10" t="s">
        <v>525</v>
      </c>
      <c r="V147" s="17" t="e">
        <f t="shared" si="15"/>
        <v>#VALUE!</v>
      </c>
      <c r="W147" s="17" t="e">
        <f t="shared" si="16"/>
        <v>#VALUE!</v>
      </c>
      <c r="X147" s="17" t="e">
        <f t="shared" si="17"/>
        <v>#VALUE!</v>
      </c>
      <c r="Y147" s="23" t="s">
        <v>734</v>
      </c>
      <c r="Z147" s="23" t="s">
        <v>736</v>
      </c>
    </row>
    <row r="148" spans="1:26" ht="15.75" customHeight="1" x14ac:dyDescent="0.2">
      <c r="A148" s="4" t="s">
        <v>492</v>
      </c>
      <c r="B148" s="10" t="s">
        <v>520</v>
      </c>
      <c r="C148" s="4" t="s">
        <v>493</v>
      </c>
      <c r="D148" s="6">
        <v>41800</v>
      </c>
      <c r="F148" t="s">
        <v>524</v>
      </c>
      <c r="G148" t="s">
        <v>525</v>
      </c>
      <c r="H148">
        <v>87.77</v>
      </c>
      <c r="I148">
        <v>272.91000000000003</v>
      </c>
      <c r="J148">
        <f t="shared" si="12"/>
        <v>360.68</v>
      </c>
      <c r="K148">
        <v>265.7</v>
      </c>
      <c r="L148" s="10">
        <f t="shared" si="13"/>
        <v>265.7</v>
      </c>
      <c r="O148">
        <f t="shared" si="14"/>
        <v>0</v>
      </c>
      <c r="V148" s="17">
        <f t="shared" si="15"/>
        <v>0</v>
      </c>
      <c r="W148" s="17">
        <f t="shared" si="16"/>
        <v>0</v>
      </c>
      <c r="X148" s="17">
        <f t="shared" si="17"/>
        <v>0</v>
      </c>
      <c r="Y148" s="23" t="s">
        <v>734</v>
      </c>
      <c r="Z148" s="12" t="s">
        <v>670</v>
      </c>
    </row>
    <row r="149" spans="1:26" ht="15.75" customHeight="1" x14ac:dyDescent="0.2">
      <c r="A149" s="4" t="s">
        <v>494</v>
      </c>
      <c r="B149" s="10" t="s">
        <v>585</v>
      </c>
      <c r="C149" s="4" t="s">
        <v>495</v>
      </c>
      <c r="D149" s="6">
        <v>41800</v>
      </c>
      <c r="F149" t="s">
        <v>526</v>
      </c>
      <c r="G149" t="s">
        <v>677</v>
      </c>
      <c r="H149">
        <v>3.78</v>
      </c>
      <c r="I149">
        <v>370.91</v>
      </c>
      <c r="J149">
        <f t="shared" si="12"/>
        <v>374.69</v>
      </c>
      <c r="K149">
        <v>360.06</v>
      </c>
      <c r="L149" s="10">
        <f t="shared" si="13"/>
        <v>360.06</v>
      </c>
      <c r="O149">
        <f t="shared" si="14"/>
        <v>0</v>
      </c>
      <c r="V149" s="17">
        <f t="shared" si="15"/>
        <v>0</v>
      </c>
      <c r="W149" s="17">
        <f t="shared" si="16"/>
        <v>0</v>
      </c>
      <c r="X149" s="17">
        <f t="shared" si="17"/>
        <v>0</v>
      </c>
      <c r="Y149" s="23" t="s">
        <v>734</v>
      </c>
    </row>
    <row r="150" spans="1:26" ht="15.75" customHeight="1" x14ac:dyDescent="0.2">
      <c r="A150" s="4" t="s">
        <v>496</v>
      </c>
      <c r="B150" s="10" t="s">
        <v>561</v>
      </c>
      <c r="C150" s="4" t="s">
        <v>497</v>
      </c>
      <c r="D150" s="6">
        <v>41800</v>
      </c>
      <c r="F150" t="s">
        <v>524</v>
      </c>
      <c r="G150" t="s">
        <v>525</v>
      </c>
      <c r="H150">
        <v>187.14</v>
      </c>
      <c r="I150">
        <v>184.44</v>
      </c>
      <c r="J150">
        <f t="shared" si="12"/>
        <v>371.58</v>
      </c>
      <c r="K150">
        <v>179.62</v>
      </c>
      <c r="L150" s="10">
        <f t="shared" si="13"/>
        <v>179.62</v>
      </c>
      <c r="O150">
        <f t="shared" si="14"/>
        <v>0</v>
      </c>
      <c r="V150" s="17">
        <f t="shared" si="15"/>
        <v>0</v>
      </c>
      <c r="W150" s="17">
        <f t="shared" si="16"/>
        <v>0</v>
      </c>
      <c r="X150" s="17">
        <f t="shared" si="17"/>
        <v>0</v>
      </c>
      <c r="Y150" s="23" t="s">
        <v>734</v>
      </c>
      <c r="Z150" s="12" t="s">
        <v>678</v>
      </c>
    </row>
    <row r="151" spans="1:26" ht="15.75" customHeight="1" x14ac:dyDescent="0.2">
      <c r="A151" s="4" t="s">
        <v>498</v>
      </c>
      <c r="B151" s="10" t="s">
        <v>529</v>
      </c>
      <c r="C151" s="4" t="s">
        <v>499</v>
      </c>
      <c r="D151" s="6">
        <v>41800</v>
      </c>
      <c r="F151" t="s">
        <v>524</v>
      </c>
      <c r="G151" t="s">
        <v>525</v>
      </c>
      <c r="H151">
        <v>211.41</v>
      </c>
      <c r="I151">
        <v>492.14</v>
      </c>
      <c r="J151">
        <f t="shared" si="12"/>
        <v>703.55</v>
      </c>
      <c r="K151">
        <v>483.65</v>
      </c>
      <c r="L151" s="10">
        <f t="shared" si="13"/>
        <v>483.65</v>
      </c>
      <c r="O151">
        <f t="shared" si="14"/>
        <v>0</v>
      </c>
      <c r="V151" s="17">
        <f t="shared" si="15"/>
        <v>0</v>
      </c>
      <c r="W151" s="17">
        <f t="shared" si="16"/>
        <v>0</v>
      </c>
      <c r="X151" s="17">
        <f t="shared" si="17"/>
        <v>0</v>
      </c>
      <c r="Y151" s="23" t="s">
        <v>734</v>
      </c>
      <c r="Z151" s="12" t="s">
        <v>682</v>
      </c>
    </row>
    <row r="152" spans="1:26" ht="15.75" customHeight="1" x14ac:dyDescent="0.2">
      <c r="A152" s="4" t="s">
        <v>500</v>
      </c>
      <c r="B152" s="10" t="s">
        <v>564</v>
      </c>
      <c r="C152" s="4" t="s">
        <v>501</v>
      </c>
      <c r="D152" s="6">
        <v>41800</v>
      </c>
      <c r="F152" t="s">
        <v>524</v>
      </c>
      <c r="G152" t="s">
        <v>525</v>
      </c>
      <c r="H152">
        <v>92.54</v>
      </c>
      <c r="I152">
        <v>505.94</v>
      </c>
      <c r="J152">
        <f t="shared" si="12"/>
        <v>598.48</v>
      </c>
      <c r="K152">
        <v>498.09</v>
      </c>
      <c r="L152" s="10">
        <f t="shared" si="13"/>
        <v>498.09</v>
      </c>
      <c r="O152">
        <f t="shared" si="14"/>
        <v>0</v>
      </c>
      <c r="V152" s="17">
        <f t="shared" si="15"/>
        <v>0</v>
      </c>
      <c r="W152" s="17">
        <f t="shared" si="16"/>
        <v>0</v>
      </c>
      <c r="X152" s="17">
        <f t="shared" si="17"/>
        <v>0</v>
      </c>
      <c r="Y152" s="23" t="s">
        <v>734</v>
      </c>
    </row>
    <row r="153" spans="1:26" ht="15.75" customHeight="1" x14ac:dyDescent="0.2">
      <c r="A153" s="4" t="s">
        <v>502</v>
      </c>
      <c r="B153" s="10" t="s">
        <v>654</v>
      </c>
      <c r="C153" s="4" t="s">
        <v>503</v>
      </c>
      <c r="D153" s="6">
        <v>41800</v>
      </c>
      <c r="F153" t="s">
        <v>524</v>
      </c>
      <c r="G153" t="s">
        <v>525</v>
      </c>
      <c r="H153">
        <v>88.25</v>
      </c>
      <c r="I153">
        <v>68.67</v>
      </c>
      <c r="J153">
        <f t="shared" si="12"/>
        <v>156.92000000000002</v>
      </c>
      <c r="K153">
        <v>62.21</v>
      </c>
      <c r="L153" s="10">
        <f t="shared" si="13"/>
        <v>62.21</v>
      </c>
      <c r="O153">
        <f t="shared" si="14"/>
        <v>0</v>
      </c>
      <c r="V153" s="17">
        <f t="shared" si="15"/>
        <v>0</v>
      </c>
      <c r="W153" s="17">
        <f t="shared" si="16"/>
        <v>0</v>
      </c>
      <c r="X153" s="17">
        <f t="shared" si="17"/>
        <v>0</v>
      </c>
      <c r="Y153" s="23" t="s">
        <v>734</v>
      </c>
      <c r="Z153" s="12" t="s">
        <v>681</v>
      </c>
    </row>
    <row r="154" spans="1:26" ht="15.75" customHeight="1" x14ac:dyDescent="0.2">
      <c r="A154" s="18" t="s">
        <v>72</v>
      </c>
      <c r="B154" s="19" t="s">
        <v>597</v>
      </c>
      <c r="C154" s="20" t="s">
        <v>73</v>
      </c>
      <c r="D154" s="21">
        <v>41801</v>
      </c>
      <c r="E154" s="12"/>
      <c r="F154" s="12" t="s">
        <v>524</v>
      </c>
      <c r="G154" s="12" t="s">
        <v>525</v>
      </c>
      <c r="H154" s="12">
        <v>80.849999999999994</v>
      </c>
      <c r="I154" s="12">
        <v>338.91</v>
      </c>
      <c r="J154" t="e">
        <f t="shared" si="12"/>
        <v>#VALUE!</v>
      </c>
      <c r="K154" s="12">
        <v>331.47</v>
      </c>
      <c r="L154" s="10" t="e">
        <f t="shared" si="13"/>
        <v>#VALUE!</v>
      </c>
      <c r="M154" s="12"/>
      <c r="N154" s="19" t="s">
        <v>525</v>
      </c>
      <c r="O154" t="e">
        <f t="shared" si="14"/>
        <v>#VALUE!</v>
      </c>
      <c r="P154" s="19" t="s">
        <v>525</v>
      </c>
      <c r="Q154" s="19" t="s">
        <v>525</v>
      </c>
      <c r="R154" s="19" t="s">
        <v>525</v>
      </c>
      <c r="S154" s="19" t="s">
        <v>525</v>
      </c>
      <c r="T154" s="19" t="s">
        <v>525</v>
      </c>
      <c r="U154" s="19" t="s">
        <v>525</v>
      </c>
      <c r="V154" s="17" t="e">
        <f t="shared" si="15"/>
        <v>#VALUE!</v>
      </c>
      <c r="W154" s="17" t="e">
        <f t="shared" si="16"/>
        <v>#VALUE!</v>
      </c>
      <c r="X154" s="17" t="e">
        <f t="shared" si="17"/>
        <v>#VALUE!</v>
      </c>
      <c r="Y154" s="23" t="s">
        <v>734</v>
      </c>
      <c r="Z154" s="25" t="s">
        <v>736</v>
      </c>
    </row>
    <row r="155" spans="1:26" ht="15.75" customHeight="1" x14ac:dyDescent="0.2">
      <c r="A155" s="4" t="s">
        <v>74</v>
      </c>
      <c r="B155" s="10" t="s">
        <v>564</v>
      </c>
      <c r="C155" s="5" t="s">
        <v>75</v>
      </c>
      <c r="D155" s="6">
        <v>41801</v>
      </c>
      <c r="F155" t="s">
        <v>526</v>
      </c>
      <c r="G155" t="s">
        <v>687</v>
      </c>
      <c r="H155">
        <v>24.05</v>
      </c>
      <c r="I155">
        <v>315.33</v>
      </c>
      <c r="J155">
        <f t="shared" si="12"/>
        <v>338.95600000000002</v>
      </c>
      <c r="K155">
        <v>300.32</v>
      </c>
      <c r="L155" s="10">
        <f t="shared" si="13"/>
        <v>299.89600000000002</v>
      </c>
      <c r="N155">
        <v>76.72</v>
      </c>
      <c r="O155">
        <f t="shared" si="14"/>
        <v>76.295999999999992</v>
      </c>
      <c r="P155">
        <f>N155-2.37</f>
        <v>74.349999999999994</v>
      </c>
      <c r="Q155">
        <v>0.41399999999999998</v>
      </c>
      <c r="R155">
        <v>5.9499999999999997E-2</v>
      </c>
      <c r="S155" s="6">
        <v>41806</v>
      </c>
      <c r="T155" s="6">
        <v>41809</v>
      </c>
      <c r="U155" s="15">
        <v>1</v>
      </c>
      <c r="V155" s="17">
        <f t="shared" si="15"/>
        <v>0.42399999999999999</v>
      </c>
      <c r="W155" s="17">
        <f t="shared" si="16"/>
        <v>0.25440819484087812</v>
      </c>
      <c r="X155" s="17">
        <f t="shared" si="17"/>
        <v>86.233184090484684</v>
      </c>
      <c r="Y155" s="23" t="s">
        <v>735</v>
      </c>
    </row>
    <row r="156" spans="1:26" ht="15.75" customHeight="1" x14ac:dyDescent="0.2">
      <c r="A156" s="4" t="s">
        <v>76</v>
      </c>
      <c r="B156" s="10" t="s">
        <v>598</v>
      </c>
      <c r="C156" s="5" t="s">
        <v>77</v>
      </c>
      <c r="D156" s="6">
        <v>41801</v>
      </c>
      <c r="F156" t="s">
        <v>526</v>
      </c>
      <c r="G156" t="s">
        <v>690</v>
      </c>
      <c r="H156">
        <v>32.79</v>
      </c>
      <c r="I156">
        <v>292.55</v>
      </c>
      <c r="J156">
        <f t="shared" si="12"/>
        <v>325.34000000000003</v>
      </c>
      <c r="K156">
        <v>287.33</v>
      </c>
      <c r="L156" s="10">
        <f t="shared" si="13"/>
        <v>287.33</v>
      </c>
      <c r="O156">
        <f t="shared" si="14"/>
        <v>0</v>
      </c>
      <c r="V156" s="17">
        <f t="shared" si="15"/>
        <v>0</v>
      </c>
      <c r="W156" s="17">
        <f t="shared" si="16"/>
        <v>0</v>
      </c>
      <c r="X156" s="17">
        <f t="shared" si="17"/>
        <v>0</v>
      </c>
      <c r="Y156" s="29" t="s">
        <v>734</v>
      </c>
    </row>
    <row r="157" spans="1:26" ht="15.75" customHeight="1" x14ac:dyDescent="0.2">
      <c r="A157" s="4" t="s">
        <v>78</v>
      </c>
      <c r="B157" s="10" t="s">
        <v>523</v>
      </c>
      <c r="C157" s="5" t="s">
        <v>79</v>
      </c>
      <c r="D157" s="6">
        <v>41801</v>
      </c>
      <c r="F157" t="s">
        <v>526</v>
      </c>
      <c r="G157" t="s">
        <v>691</v>
      </c>
      <c r="H157">
        <v>33.57</v>
      </c>
      <c r="I157">
        <v>450.55</v>
      </c>
      <c r="J157" t="e">
        <f t="shared" si="12"/>
        <v>#VALUE!</v>
      </c>
      <c r="K157">
        <v>443.84</v>
      </c>
      <c r="L157" s="10" t="e">
        <f t="shared" si="13"/>
        <v>#VALUE!</v>
      </c>
      <c r="N157" s="10" t="s">
        <v>525</v>
      </c>
      <c r="O157" t="e">
        <f t="shared" si="14"/>
        <v>#VALUE!</v>
      </c>
      <c r="P157" s="10" t="s">
        <v>525</v>
      </c>
      <c r="Q157" s="10" t="s">
        <v>525</v>
      </c>
      <c r="R157" s="10" t="s">
        <v>525</v>
      </c>
      <c r="S157" s="10" t="s">
        <v>525</v>
      </c>
      <c r="T157" s="10" t="s">
        <v>525</v>
      </c>
      <c r="U157" s="10" t="s">
        <v>525</v>
      </c>
      <c r="V157" s="17" t="e">
        <f t="shared" si="15"/>
        <v>#VALUE!</v>
      </c>
      <c r="W157" s="17" t="e">
        <f t="shared" si="16"/>
        <v>#VALUE!</v>
      </c>
      <c r="X157" s="17" t="e">
        <f t="shared" si="17"/>
        <v>#VALUE!</v>
      </c>
      <c r="Y157" s="23" t="s">
        <v>734</v>
      </c>
      <c r="Z157" s="25" t="s">
        <v>736</v>
      </c>
    </row>
    <row r="158" spans="1:26" ht="15.75" customHeight="1" x14ac:dyDescent="0.2">
      <c r="A158" s="4" t="s">
        <v>80</v>
      </c>
      <c r="B158" s="10" t="s">
        <v>581</v>
      </c>
      <c r="C158" s="5" t="s">
        <v>81</v>
      </c>
      <c r="D158" s="6">
        <v>41801</v>
      </c>
      <c r="F158" t="s">
        <v>526</v>
      </c>
      <c r="G158" t="s">
        <v>689</v>
      </c>
      <c r="H158">
        <v>139.16</v>
      </c>
      <c r="I158">
        <v>379.81</v>
      </c>
      <c r="J158">
        <f t="shared" si="12"/>
        <v>518.97</v>
      </c>
      <c r="K158">
        <v>374.36</v>
      </c>
      <c r="L158" s="10">
        <f t="shared" si="13"/>
        <v>374.36</v>
      </c>
      <c r="O158">
        <f t="shared" si="14"/>
        <v>0</v>
      </c>
      <c r="V158" s="17">
        <f t="shared" si="15"/>
        <v>0</v>
      </c>
      <c r="W158" s="17">
        <f t="shared" si="16"/>
        <v>0</v>
      </c>
      <c r="X158" s="17">
        <f t="shared" si="17"/>
        <v>0</v>
      </c>
      <c r="Y158" s="23" t="s">
        <v>734</v>
      </c>
      <c r="Z158" s="12" t="s">
        <v>667</v>
      </c>
    </row>
    <row r="159" spans="1:26" ht="15.75" customHeight="1" x14ac:dyDescent="0.2">
      <c r="A159" s="4" t="s">
        <v>82</v>
      </c>
      <c r="B159" s="10" t="s">
        <v>589</v>
      </c>
      <c r="C159" s="5" t="s">
        <v>83</v>
      </c>
      <c r="D159" s="6">
        <v>41801</v>
      </c>
      <c r="F159" t="s">
        <v>526</v>
      </c>
      <c r="G159" t="s">
        <v>692</v>
      </c>
      <c r="H159">
        <v>6.39</v>
      </c>
      <c r="I159">
        <v>389.58</v>
      </c>
      <c r="J159" t="e">
        <f t="shared" si="12"/>
        <v>#VALUE!</v>
      </c>
      <c r="K159">
        <v>381.04</v>
      </c>
      <c r="L159" s="10" t="e">
        <f t="shared" si="13"/>
        <v>#VALUE!</v>
      </c>
      <c r="N159" s="10" t="s">
        <v>525</v>
      </c>
      <c r="O159" t="e">
        <f t="shared" si="14"/>
        <v>#VALUE!</v>
      </c>
      <c r="P159" s="10" t="s">
        <v>525</v>
      </c>
      <c r="Q159" s="10" t="s">
        <v>525</v>
      </c>
      <c r="R159" s="10" t="s">
        <v>525</v>
      </c>
      <c r="S159" s="10" t="s">
        <v>525</v>
      </c>
      <c r="T159" s="10" t="s">
        <v>525</v>
      </c>
      <c r="U159" s="10" t="s">
        <v>525</v>
      </c>
      <c r="V159" s="17" t="e">
        <f t="shared" si="15"/>
        <v>#VALUE!</v>
      </c>
      <c r="W159" s="17" t="e">
        <f t="shared" si="16"/>
        <v>#VALUE!</v>
      </c>
      <c r="X159" s="17" t="e">
        <f t="shared" si="17"/>
        <v>#VALUE!</v>
      </c>
      <c r="Y159" s="23" t="s">
        <v>734</v>
      </c>
      <c r="Z159" s="25" t="s">
        <v>736</v>
      </c>
    </row>
    <row r="160" spans="1:26" ht="15.75" customHeight="1" x14ac:dyDescent="0.2">
      <c r="A160" s="4" t="s">
        <v>86</v>
      </c>
      <c r="B160" s="10" t="s">
        <v>578</v>
      </c>
      <c r="C160" s="5" t="s">
        <v>87</v>
      </c>
      <c r="D160" s="6">
        <v>41801</v>
      </c>
      <c r="F160" t="s">
        <v>524</v>
      </c>
      <c r="G160" t="s">
        <v>525</v>
      </c>
      <c r="H160">
        <v>45.63</v>
      </c>
      <c r="I160">
        <v>478.79</v>
      </c>
      <c r="J160" t="e">
        <f t="shared" si="12"/>
        <v>#VALUE!</v>
      </c>
      <c r="K160">
        <v>471.89</v>
      </c>
      <c r="L160" s="10" t="e">
        <f t="shared" si="13"/>
        <v>#VALUE!</v>
      </c>
      <c r="N160" s="10" t="s">
        <v>525</v>
      </c>
      <c r="O160" t="e">
        <f t="shared" si="14"/>
        <v>#VALUE!</v>
      </c>
      <c r="P160" s="10" t="s">
        <v>525</v>
      </c>
      <c r="Q160" s="10" t="s">
        <v>525</v>
      </c>
      <c r="R160" s="10" t="s">
        <v>525</v>
      </c>
      <c r="S160" s="10" t="s">
        <v>525</v>
      </c>
      <c r="T160" s="10" t="s">
        <v>525</v>
      </c>
      <c r="U160" s="10" t="s">
        <v>525</v>
      </c>
      <c r="V160" s="17" t="e">
        <f t="shared" si="15"/>
        <v>#VALUE!</v>
      </c>
      <c r="W160" s="17" t="e">
        <f t="shared" si="16"/>
        <v>#VALUE!</v>
      </c>
      <c r="X160" s="17" t="e">
        <f t="shared" si="17"/>
        <v>#VALUE!</v>
      </c>
      <c r="Y160" s="23" t="s">
        <v>734</v>
      </c>
      <c r="Z160" s="19" t="s">
        <v>737</v>
      </c>
    </row>
    <row r="161" spans="1:26" ht="15.75" customHeight="1" x14ac:dyDescent="0.2">
      <c r="A161" s="4" t="s">
        <v>88</v>
      </c>
      <c r="B161" s="10" t="s">
        <v>599</v>
      </c>
      <c r="C161" s="5" t="s">
        <v>89</v>
      </c>
      <c r="D161" s="6">
        <v>41801</v>
      </c>
      <c r="F161" t="s">
        <v>526</v>
      </c>
      <c r="G161" t="s">
        <v>686</v>
      </c>
      <c r="H161">
        <v>21.82</v>
      </c>
      <c r="I161">
        <v>210.43</v>
      </c>
      <c r="J161" t="e">
        <f t="shared" si="12"/>
        <v>#VALUE!</v>
      </c>
      <c r="K161">
        <v>202.28</v>
      </c>
      <c r="L161" s="10" t="e">
        <f t="shared" si="13"/>
        <v>#VALUE!</v>
      </c>
      <c r="N161" s="10" t="s">
        <v>525</v>
      </c>
      <c r="O161" t="e">
        <f t="shared" si="14"/>
        <v>#VALUE!</v>
      </c>
      <c r="P161" s="10" t="s">
        <v>525</v>
      </c>
      <c r="Q161" s="10" t="s">
        <v>525</v>
      </c>
      <c r="R161" s="10" t="s">
        <v>525</v>
      </c>
      <c r="S161" s="10" t="s">
        <v>525</v>
      </c>
      <c r="T161" s="10" t="s">
        <v>525</v>
      </c>
      <c r="U161" s="10" t="s">
        <v>525</v>
      </c>
      <c r="V161" s="17" t="e">
        <f t="shared" si="15"/>
        <v>#VALUE!</v>
      </c>
      <c r="W161" s="17" t="e">
        <f t="shared" si="16"/>
        <v>#VALUE!</v>
      </c>
      <c r="X161" s="17" t="e">
        <f t="shared" si="17"/>
        <v>#VALUE!</v>
      </c>
      <c r="Y161" s="23" t="s">
        <v>734</v>
      </c>
      <c r="Z161" s="25" t="s">
        <v>736</v>
      </c>
    </row>
    <row r="162" spans="1:26" ht="15.75" customHeight="1" x14ac:dyDescent="0.2">
      <c r="A162" s="4" t="s">
        <v>92</v>
      </c>
      <c r="B162" s="10" t="s">
        <v>600</v>
      </c>
      <c r="C162" s="5" t="s">
        <v>93</v>
      </c>
      <c r="D162" s="6">
        <v>41801</v>
      </c>
      <c r="F162" t="s">
        <v>526</v>
      </c>
      <c r="G162" t="s">
        <v>684</v>
      </c>
      <c r="H162">
        <v>5.92</v>
      </c>
      <c r="I162">
        <v>529.28</v>
      </c>
      <c r="J162">
        <f t="shared" si="12"/>
        <v>534.35199999999998</v>
      </c>
      <c r="K162">
        <v>522.87</v>
      </c>
      <c r="L162" s="10">
        <f t="shared" si="13"/>
        <v>522.02200000000005</v>
      </c>
      <c r="N162">
        <v>216.94</v>
      </c>
      <c r="O162">
        <f t="shared" si="14"/>
        <v>216.09199999999998</v>
      </c>
      <c r="P162">
        <f>N162-0.01</f>
        <v>216.93</v>
      </c>
      <c r="Q162">
        <v>0.78900000000000003</v>
      </c>
      <c r="R162">
        <v>2.6499999999999999E-2</v>
      </c>
      <c r="S162" s="6">
        <v>41809</v>
      </c>
      <c r="T162" s="6">
        <v>41813</v>
      </c>
      <c r="U162" s="15">
        <v>2</v>
      </c>
      <c r="V162" s="17">
        <f t="shared" si="15"/>
        <v>0.84799999999999998</v>
      </c>
      <c r="W162" s="17">
        <f t="shared" si="16"/>
        <v>0.41395190241024316</v>
      </c>
      <c r="X162" s="17">
        <f t="shared" si="17"/>
        <v>221.19602695671824</v>
      </c>
      <c r="Y162" s="23" t="s">
        <v>734</v>
      </c>
    </row>
    <row r="163" spans="1:26" ht="15.75" customHeight="1" x14ac:dyDescent="0.2">
      <c r="A163" s="4" t="s">
        <v>96</v>
      </c>
      <c r="B163" s="10" t="s">
        <v>543</v>
      </c>
      <c r="C163" s="5" t="s">
        <v>97</v>
      </c>
      <c r="D163" s="6">
        <v>41801</v>
      </c>
      <c r="F163" t="s">
        <v>524</v>
      </c>
      <c r="G163" t="s">
        <v>525</v>
      </c>
      <c r="H163">
        <v>2.0299999999999998</v>
      </c>
      <c r="I163">
        <v>312.64</v>
      </c>
      <c r="J163">
        <f t="shared" si="12"/>
        <v>314.66999999999996</v>
      </c>
      <c r="K163">
        <v>307.14</v>
      </c>
      <c r="L163" s="10">
        <f t="shared" si="13"/>
        <v>307.14</v>
      </c>
      <c r="O163">
        <f t="shared" si="14"/>
        <v>0</v>
      </c>
      <c r="V163" s="17">
        <f t="shared" si="15"/>
        <v>0</v>
      </c>
      <c r="W163" s="17">
        <f t="shared" si="16"/>
        <v>0</v>
      </c>
      <c r="X163" s="17">
        <f t="shared" si="17"/>
        <v>0</v>
      </c>
      <c r="Y163" s="23" t="s">
        <v>734</v>
      </c>
    </row>
    <row r="164" spans="1:26" ht="15.75" customHeight="1" x14ac:dyDescent="0.2">
      <c r="A164" s="4" t="s">
        <v>104</v>
      </c>
      <c r="B164" s="10" t="s">
        <v>602</v>
      </c>
      <c r="C164" s="5" t="s">
        <v>105</v>
      </c>
      <c r="D164" s="6">
        <v>41801</v>
      </c>
      <c r="F164" t="s">
        <v>526</v>
      </c>
      <c r="G164" t="s">
        <v>688</v>
      </c>
      <c r="H164">
        <v>13.74</v>
      </c>
      <c r="I164">
        <v>213.29</v>
      </c>
      <c r="J164" t="e">
        <f t="shared" si="12"/>
        <v>#VALUE!</v>
      </c>
      <c r="K164">
        <v>208.26</v>
      </c>
      <c r="L164" s="10" t="e">
        <f t="shared" si="13"/>
        <v>#VALUE!</v>
      </c>
      <c r="N164" s="10" t="s">
        <v>525</v>
      </c>
      <c r="O164" t="e">
        <f t="shared" si="14"/>
        <v>#VALUE!</v>
      </c>
      <c r="P164" s="10" t="s">
        <v>525</v>
      </c>
      <c r="Q164" s="10" t="s">
        <v>525</v>
      </c>
      <c r="R164" s="10" t="s">
        <v>525</v>
      </c>
      <c r="S164" s="10" t="s">
        <v>525</v>
      </c>
      <c r="T164" s="10" t="s">
        <v>525</v>
      </c>
      <c r="U164" s="10" t="s">
        <v>525</v>
      </c>
      <c r="V164" s="17" t="e">
        <f t="shared" si="15"/>
        <v>#VALUE!</v>
      </c>
      <c r="W164" s="17" t="e">
        <f t="shared" si="16"/>
        <v>#VALUE!</v>
      </c>
      <c r="X164" s="17" t="e">
        <f t="shared" si="17"/>
        <v>#VALUE!</v>
      </c>
      <c r="Y164" s="23" t="s">
        <v>734</v>
      </c>
      <c r="Z164" s="25" t="s">
        <v>736</v>
      </c>
    </row>
    <row r="165" spans="1:26" ht="15.75" customHeight="1" x14ac:dyDescent="0.2">
      <c r="A165" s="4" t="s">
        <v>106</v>
      </c>
      <c r="B165" s="10" t="s">
        <v>603</v>
      </c>
      <c r="C165" s="5" t="s">
        <v>107</v>
      </c>
      <c r="D165" s="6">
        <v>41801</v>
      </c>
      <c r="F165" t="s">
        <v>526</v>
      </c>
      <c r="G165" t="s">
        <v>687</v>
      </c>
      <c r="H165">
        <v>9.91</v>
      </c>
      <c r="I165">
        <v>298.08</v>
      </c>
      <c r="J165">
        <f t="shared" si="12"/>
        <v>307.99</v>
      </c>
      <c r="K165">
        <v>290.20999999999998</v>
      </c>
      <c r="L165" s="10">
        <f t="shared" si="13"/>
        <v>290.20999999999998</v>
      </c>
      <c r="O165">
        <f t="shared" si="14"/>
        <v>0</v>
      </c>
      <c r="V165" s="17">
        <f t="shared" si="15"/>
        <v>0</v>
      </c>
      <c r="W165" s="17">
        <f t="shared" si="16"/>
        <v>0</v>
      </c>
      <c r="X165" s="17">
        <f t="shared" si="17"/>
        <v>0</v>
      </c>
      <c r="Y165" s="23" t="s">
        <v>734</v>
      </c>
      <c r="Z165" s="12" t="s">
        <v>667</v>
      </c>
    </row>
    <row r="166" spans="1:26" ht="15.75" customHeight="1" x14ac:dyDescent="0.2">
      <c r="A166" s="4" t="s">
        <v>108</v>
      </c>
      <c r="B166" s="10" t="s">
        <v>531</v>
      </c>
      <c r="C166" s="5" t="s">
        <v>109</v>
      </c>
      <c r="D166" s="6">
        <v>41801</v>
      </c>
      <c r="F166" t="s">
        <v>526</v>
      </c>
      <c r="G166" t="s">
        <v>689</v>
      </c>
      <c r="H166">
        <v>50.84</v>
      </c>
      <c r="I166">
        <v>178.75</v>
      </c>
      <c r="J166">
        <f t="shared" si="12"/>
        <v>229.59</v>
      </c>
      <c r="K166">
        <v>167.29</v>
      </c>
      <c r="L166" s="10">
        <f t="shared" si="13"/>
        <v>167.29</v>
      </c>
      <c r="O166">
        <f t="shared" si="14"/>
        <v>0</v>
      </c>
      <c r="V166" s="17">
        <f t="shared" si="15"/>
        <v>0</v>
      </c>
      <c r="W166" s="17">
        <f t="shared" si="16"/>
        <v>0</v>
      </c>
      <c r="X166" s="17">
        <f t="shared" si="17"/>
        <v>0</v>
      </c>
      <c r="Y166" s="23" t="s">
        <v>734</v>
      </c>
    </row>
    <row r="167" spans="1:26" ht="15.75" customHeight="1" x14ac:dyDescent="0.2">
      <c r="A167" s="4" t="s">
        <v>112</v>
      </c>
      <c r="B167" s="10" t="s">
        <v>604</v>
      </c>
      <c r="C167" s="5" t="s">
        <v>113</v>
      </c>
      <c r="D167" s="6">
        <v>41801</v>
      </c>
      <c r="F167" t="s">
        <v>524</v>
      </c>
      <c r="G167" t="s">
        <v>525</v>
      </c>
      <c r="H167">
        <v>52.93</v>
      </c>
      <c r="I167">
        <v>257.55</v>
      </c>
      <c r="J167" t="e">
        <f t="shared" si="12"/>
        <v>#VALUE!</v>
      </c>
      <c r="K167">
        <v>248.33</v>
      </c>
      <c r="L167" s="10" t="e">
        <f t="shared" si="13"/>
        <v>#VALUE!</v>
      </c>
      <c r="N167" s="10" t="s">
        <v>525</v>
      </c>
      <c r="O167" t="e">
        <f t="shared" si="14"/>
        <v>#VALUE!</v>
      </c>
      <c r="P167" s="10" t="s">
        <v>525</v>
      </c>
      <c r="Q167" s="10" t="s">
        <v>525</v>
      </c>
      <c r="R167" s="10" t="s">
        <v>525</v>
      </c>
      <c r="S167" s="10" t="s">
        <v>525</v>
      </c>
      <c r="T167" s="10" t="s">
        <v>525</v>
      </c>
      <c r="U167" s="10" t="s">
        <v>525</v>
      </c>
      <c r="V167" s="17" t="e">
        <f t="shared" si="15"/>
        <v>#VALUE!</v>
      </c>
      <c r="W167" s="17" t="e">
        <f t="shared" si="16"/>
        <v>#VALUE!</v>
      </c>
      <c r="X167" s="17" t="e">
        <f t="shared" si="17"/>
        <v>#VALUE!</v>
      </c>
      <c r="Y167" s="23" t="s">
        <v>734</v>
      </c>
      <c r="Z167" s="23" t="s">
        <v>736</v>
      </c>
    </row>
    <row r="168" spans="1:26" ht="15.75" customHeight="1" x14ac:dyDescent="0.2">
      <c r="A168" s="4" t="s">
        <v>116</v>
      </c>
      <c r="B168" s="10" t="s">
        <v>606</v>
      </c>
      <c r="C168" s="5" t="s">
        <v>117</v>
      </c>
      <c r="D168" s="6">
        <v>41801</v>
      </c>
      <c r="F168" t="s">
        <v>524</v>
      </c>
      <c r="G168" t="s">
        <v>525</v>
      </c>
      <c r="H168">
        <v>5.78</v>
      </c>
      <c r="I168">
        <v>243.61</v>
      </c>
      <c r="J168">
        <f t="shared" si="12"/>
        <v>249.39000000000001</v>
      </c>
      <c r="K168">
        <v>236.88</v>
      </c>
      <c r="L168" s="10">
        <f t="shared" si="13"/>
        <v>236.88</v>
      </c>
      <c r="O168">
        <f t="shared" si="14"/>
        <v>0</v>
      </c>
      <c r="V168" s="17">
        <f t="shared" si="15"/>
        <v>0</v>
      </c>
      <c r="W168" s="17">
        <f t="shared" si="16"/>
        <v>0</v>
      </c>
      <c r="X168" s="17">
        <f t="shared" si="17"/>
        <v>0</v>
      </c>
      <c r="Y168" s="23" t="s">
        <v>734</v>
      </c>
    </row>
    <row r="169" spans="1:26" ht="15.75" customHeight="1" x14ac:dyDescent="0.2">
      <c r="A169" s="4" t="s">
        <v>118</v>
      </c>
      <c r="B169" s="10" t="s">
        <v>585</v>
      </c>
      <c r="C169" s="5" t="s">
        <v>119</v>
      </c>
      <c r="D169" s="6">
        <v>41801</v>
      </c>
      <c r="F169" t="s">
        <v>526</v>
      </c>
      <c r="G169" t="s">
        <v>685</v>
      </c>
      <c r="H169">
        <v>26.03</v>
      </c>
      <c r="I169">
        <v>128.36000000000001</v>
      </c>
      <c r="J169">
        <f t="shared" si="12"/>
        <v>153.542</v>
      </c>
      <c r="K169">
        <v>124.19</v>
      </c>
      <c r="L169" s="10">
        <f t="shared" si="13"/>
        <v>123.342</v>
      </c>
      <c r="N169">
        <v>50.99</v>
      </c>
      <c r="O169">
        <f t="shared" si="14"/>
        <v>50.142000000000003</v>
      </c>
      <c r="P169">
        <f>N169-0.96</f>
        <v>50.03</v>
      </c>
      <c r="Q169">
        <v>0.16500000000000001</v>
      </c>
      <c r="R169">
        <v>1.15E-2</v>
      </c>
      <c r="S169" s="6">
        <v>41806</v>
      </c>
      <c r="T169" s="6">
        <v>41809</v>
      </c>
      <c r="U169" s="15">
        <v>2</v>
      </c>
      <c r="V169" s="17">
        <f t="shared" si="15"/>
        <v>0.84799999999999998</v>
      </c>
      <c r="W169" s="17">
        <f t="shared" si="16"/>
        <v>0.40652818991097928</v>
      </c>
      <c r="X169" s="17">
        <f t="shared" si="17"/>
        <v>62.419151335311582</v>
      </c>
      <c r="Y169" s="23" t="s">
        <v>735</v>
      </c>
    </row>
    <row r="170" spans="1:26" ht="15.75" customHeight="1" x14ac:dyDescent="0.2">
      <c r="A170" s="4" t="s">
        <v>579</v>
      </c>
      <c r="B170" s="11" t="s">
        <v>201</v>
      </c>
      <c r="C170" s="4" t="s">
        <v>457</v>
      </c>
      <c r="D170" s="6">
        <v>41801</v>
      </c>
      <c r="F170" t="s">
        <v>526</v>
      </c>
      <c r="G170" t="s">
        <v>695</v>
      </c>
      <c r="H170">
        <v>0.47</v>
      </c>
      <c r="I170">
        <v>405.52</v>
      </c>
      <c r="J170">
        <f t="shared" si="12"/>
        <v>405.99</v>
      </c>
      <c r="K170">
        <v>396.37</v>
      </c>
      <c r="L170" s="10">
        <f t="shared" si="13"/>
        <v>396.37</v>
      </c>
      <c r="O170">
        <f t="shared" si="14"/>
        <v>0</v>
      </c>
      <c r="V170" s="17">
        <f t="shared" si="15"/>
        <v>0</v>
      </c>
      <c r="W170" s="17">
        <f t="shared" si="16"/>
        <v>0</v>
      </c>
      <c r="X170" s="17">
        <f t="shared" si="17"/>
        <v>0</v>
      </c>
      <c r="Y170" s="23" t="s">
        <v>734</v>
      </c>
    </row>
    <row r="171" spans="1:26" ht="15.75" customHeight="1" x14ac:dyDescent="0.2">
      <c r="A171" s="4" t="s">
        <v>577</v>
      </c>
      <c r="B171" s="11" t="s">
        <v>626</v>
      </c>
      <c r="C171" s="4" t="s">
        <v>457</v>
      </c>
      <c r="D171" s="6">
        <v>41801</v>
      </c>
      <c r="F171" t="s">
        <v>526</v>
      </c>
      <c r="G171" t="s">
        <v>696</v>
      </c>
      <c r="H171">
        <v>0</v>
      </c>
      <c r="I171">
        <v>613.29</v>
      </c>
      <c r="J171">
        <f t="shared" si="12"/>
        <v>612.44200000000001</v>
      </c>
      <c r="K171">
        <v>606.35</v>
      </c>
      <c r="L171" s="10">
        <f t="shared" si="13"/>
        <v>605.50200000000007</v>
      </c>
      <c r="N171">
        <v>399.47</v>
      </c>
      <c r="O171">
        <f t="shared" si="14"/>
        <v>398.62200000000001</v>
      </c>
      <c r="P171">
        <f>N171</f>
        <v>399.47</v>
      </c>
      <c r="Q171">
        <v>0.64700000000000002</v>
      </c>
      <c r="R171">
        <v>3.2000000000000001E-2</v>
      </c>
      <c r="S171" s="6">
        <v>41806</v>
      </c>
      <c r="T171" s="6">
        <v>41809</v>
      </c>
      <c r="U171" s="15">
        <v>2</v>
      </c>
      <c r="V171" s="17">
        <f t="shared" si="15"/>
        <v>0.84799999999999998</v>
      </c>
      <c r="W171" s="17">
        <f t="shared" si="16"/>
        <v>0.65833308560500203</v>
      </c>
      <c r="X171" s="17">
        <f t="shared" si="17"/>
        <v>403.19083161409867</v>
      </c>
      <c r="Y171" s="23" t="s">
        <v>735</v>
      </c>
      <c r="Z171" s="19" t="s">
        <v>726</v>
      </c>
    </row>
    <row r="172" spans="1:26" ht="15.75" customHeight="1" x14ac:dyDescent="0.2">
      <c r="A172" s="4" t="s">
        <v>567</v>
      </c>
      <c r="B172" t="s">
        <v>522</v>
      </c>
      <c r="C172" s="4" t="s">
        <v>457</v>
      </c>
      <c r="D172" s="6">
        <v>41801</v>
      </c>
      <c r="F172" t="s">
        <v>526</v>
      </c>
      <c r="G172" t="s">
        <v>695</v>
      </c>
      <c r="H172">
        <v>0</v>
      </c>
      <c r="I172">
        <v>834.84</v>
      </c>
      <c r="J172">
        <f t="shared" si="12"/>
        <v>833.99200000000008</v>
      </c>
      <c r="K172">
        <v>827.04</v>
      </c>
      <c r="L172" s="10">
        <f t="shared" si="13"/>
        <v>826.19200000000001</v>
      </c>
      <c r="N172">
        <v>528.54</v>
      </c>
      <c r="O172">
        <f t="shared" si="14"/>
        <v>527.69200000000001</v>
      </c>
      <c r="P172">
        <f>N172-0</f>
        <v>528.54</v>
      </c>
      <c r="Q172">
        <v>0.92</v>
      </c>
      <c r="R172">
        <v>3.85E-2</v>
      </c>
      <c r="S172" s="6">
        <v>41809</v>
      </c>
      <c r="T172" s="6">
        <v>41813</v>
      </c>
      <c r="U172" s="15">
        <v>2</v>
      </c>
      <c r="V172" s="17">
        <f t="shared" si="15"/>
        <v>0.84799999999999998</v>
      </c>
      <c r="W172" s="17">
        <f t="shared" si="16"/>
        <v>0.6387038363963824</v>
      </c>
      <c r="X172" s="17">
        <f t="shared" si="17"/>
        <v>532.67388992389181</v>
      </c>
      <c r="Y172" s="23" t="s">
        <v>734</v>
      </c>
    </row>
    <row r="173" spans="1:26" ht="15.75" customHeight="1" x14ac:dyDescent="0.2">
      <c r="A173" s="4" t="s">
        <v>575</v>
      </c>
      <c r="B173" t="s">
        <v>621</v>
      </c>
      <c r="C173" s="4" t="s">
        <v>457</v>
      </c>
      <c r="D173" s="6">
        <v>41801</v>
      </c>
      <c r="F173" t="s">
        <v>526</v>
      </c>
      <c r="G173" t="s">
        <v>697</v>
      </c>
      <c r="H173">
        <v>2.82</v>
      </c>
      <c r="I173">
        <v>573.66</v>
      </c>
      <c r="J173">
        <f t="shared" si="12"/>
        <v>575.63200000000006</v>
      </c>
      <c r="K173">
        <v>567.65</v>
      </c>
      <c r="L173" s="10">
        <f t="shared" si="13"/>
        <v>566.80200000000002</v>
      </c>
      <c r="N173">
        <v>413.47</v>
      </c>
      <c r="O173">
        <f t="shared" si="14"/>
        <v>412.62200000000001</v>
      </c>
      <c r="P173">
        <f>N173-0.12</f>
        <v>413.35</v>
      </c>
      <c r="Q173">
        <v>0.82199999999999995</v>
      </c>
      <c r="R173">
        <v>1.7999999999999999E-2</v>
      </c>
      <c r="S173" s="6">
        <v>41809</v>
      </c>
      <c r="T173" s="6">
        <v>41813</v>
      </c>
      <c r="U173" s="15">
        <v>2</v>
      </c>
      <c r="V173" s="17">
        <f t="shared" si="15"/>
        <v>0.84799999999999998</v>
      </c>
      <c r="W173" s="17">
        <f t="shared" si="16"/>
        <v>0.72798261121167529</v>
      </c>
      <c r="X173" s="17">
        <f t="shared" si="17"/>
        <v>419.05008645699911</v>
      </c>
      <c r="Y173" s="23" t="s">
        <v>734</v>
      </c>
    </row>
    <row r="174" spans="1:26" ht="15.75" customHeight="1" x14ac:dyDescent="0.2">
      <c r="A174" s="4" t="s">
        <v>571</v>
      </c>
      <c r="B174" t="s">
        <v>655</v>
      </c>
      <c r="C174" s="4" t="s">
        <v>457</v>
      </c>
      <c r="D174" s="6">
        <v>41801</v>
      </c>
      <c r="F174" t="s">
        <v>526</v>
      </c>
      <c r="G174" t="s">
        <v>693</v>
      </c>
      <c r="H174">
        <v>1.03</v>
      </c>
      <c r="I174">
        <v>592.65</v>
      </c>
      <c r="J174">
        <f t="shared" si="12"/>
        <v>592.83199999999999</v>
      </c>
      <c r="K174">
        <v>585.14</v>
      </c>
      <c r="L174" s="10">
        <f t="shared" si="13"/>
        <v>584.29200000000003</v>
      </c>
      <c r="N174">
        <v>385.53</v>
      </c>
      <c r="O174">
        <f t="shared" si="14"/>
        <v>384.68199999999996</v>
      </c>
      <c r="P174">
        <f>N174-0.22</f>
        <v>385.30999999999995</v>
      </c>
      <c r="Q174">
        <v>0.61599999999999999</v>
      </c>
      <c r="R174">
        <v>2.1000000000000001E-2</v>
      </c>
      <c r="S174" s="6">
        <v>41809</v>
      </c>
      <c r="T174" s="6">
        <v>41813</v>
      </c>
      <c r="U174" s="15">
        <v>2</v>
      </c>
      <c r="V174" s="17">
        <f t="shared" si="15"/>
        <v>0.84799999999999998</v>
      </c>
      <c r="W174" s="17">
        <f t="shared" si="16"/>
        <v>0.65837286836034026</v>
      </c>
      <c r="X174" s="17">
        <f t="shared" si="17"/>
        <v>390.30450429579724</v>
      </c>
      <c r="Y174" s="23" t="s">
        <v>734</v>
      </c>
    </row>
    <row r="175" spans="1:26" ht="15.75" customHeight="1" x14ac:dyDescent="0.2">
      <c r="A175" s="4" t="s">
        <v>570</v>
      </c>
      <c r="B175" t="s">
        <v>565</v>
      </c>
      <c r="C175" s="4" t="s">
        <v>457</v>
      </c>
      <c r="D175" s="6">
        <v>41801</v>
      </c>
      <c r="F175" t="s">
        <v>524</v>
      </c>
      <c r="G175" t="s">
        <v>525</v>
      </c>
      <c r="H175">
        <v>12.87</v>
      </c>
      <c r="I175">
        <v>477.27</v>
      </c>
      <c r="J175">
        <f t="shared" si="12"/>
        <v>490.14</v>
      </c>
      <c r="K175">
        <v>465.02</v>
      </c>
      <c r="L175" s="10">
        <f t="shared" si="13"/>
        <v>465.02</v>
      </c>
      <c r="O175">
        <f t="shared" si="14"/>
        <v>0</v>
      </c>
      <c r="V175" s="17">
        <f t="shared" si="15"/>
        <v>0</v>
      </c>
      <c r="W175" s="17">
        <f t="shared" si="16"/>
        <v>0</v>
      </c>
      <c r="X175" s="17">
        <f t="shared" si="17"/>
        <v>0</v>
      </c>
      <c r="Y175" s="23" t="s">
        <v>734</v>
      </c>
    </row>
    <row r="176" spans="1:26" ht="15.75" customHeight="1" x14ac:dyDescent="0.2">
      <c r="A176" s="4" t="s">
        <v>573</v>
      </c>
      <c r="B176" t="s">
        <v>652</v>
      </c>
      <c r="C176" s="4" t="s">
        <v>457</v>
      </c>
      <c r="D176" s="6">
        <v>41801</v>
      </c>
      <c r="F176" t="s">
        <v>526</v>
      </c>
      <c r="G176" t="s">
        <v>694</v>
      </c>
      <c r="H176">
        <v>3.27</v>
      </c>
      <c r="I176">
        <v>869.62</v>
      </c>
      <c r="J176">
        <f t="shared" si="12"/>
        <v>872.46600000000001</v>
      </c>
      <c r="K176">
        <v>855.83</v>
      </c>
      <c r="L176" s="10">
        <f t="shared" si="13"/>
        <v>855.40600000000006</v>
      </c>
      <c r="N176">
        <v>458.84</v>
      </c>
      <c r="O176">
        <f t="shared" si="14"/>
        <v>458.416</v>
      </c>
      <c r="P176">
        <f>N176-0</f>
        <v>458.84</v>
      </c>
      <c r="Q176">
        <v>0.93100000000000005</v>
      </c>
      <c r="R176">
        <v>0.04</v>
      </c>
      <c r="S176" s="6">
        <v>41809</v>
      </c>
      <c r="T176" s="6">
        <v>41813</v>
      </c>
      <c r="U176" s="15">
        <v>1</v>
      </c>
      <c r="V176" s="17">
        <f t="shared" si="15"/>
        <v>0.42399999999999999</v>
      </c>
      <c r="W176" s="17">
        <f t="shared" si="16"/>
        <v>0.53590458799681084</v>
      </c>
      <c r="X176" s="17">
        <f t="shared" si="17"/>
        <v>467.5585322712256</v>
      </c>
      <c r="Y176" s="23" t="s">
        <v>734</v>
      </c>
    </row>
    <row r="177" spans="1:25" ht="15.75" customHeight="1" x14ac:dyDescent="0.2">
      <c r="A177" s="4" t="s">
        <v>569</v>
      </c>
      <c r="B177" t="s">
        <v>588</v>
      </c>
      <c r="C177" s="4" t="s">
        <v>457</v>
      </c>
      <c r="D177" s="6">
        <v>41801</v>
      </c>
      <c r="F177" t="s">
        <v>524</v>
      </c>
      <c r="G177" t="s">
        <v>525</v>
      </c>
      <c r="H177">
        <v>0</v>
      </c>
      <c r="I177">
        <v>393.28</v>
      </c>
      <c r="J177">
        <f t="shared" si="12"/>
        <v>393.28</v>
      </c>
      <c r="K177">
        <v>382.15</v>
      </c>
      <c r="L177" s="10">
        <f t="shared" si="13"/>
        <v>382.15</v>
      </c>
      <c r="O177">
        <f t="shared" si="14"/>
        <v>0</v>
      </c>
      <c r="V177" s="17">
        <f t="shared" si="15"/>
        <v>0</v>
      </c>
      <c r="W177" s="17">
        <f t="shared" si="16"/>
        <v>0</v>
      </c>
      <c r="X177" s="17">
        <f t="shared" si="17"/>
        <v>0</v>
      </c>
      <c r="Y177" s="23" t="s">
        <v>734</v>
      </c>
    </row>
    <row r="178" spans="1:25" ht="15.75" customHeight="1" x14ac:dyDescent="0.2">
      <c r="A178" s="4" t="s">
        <v>84</v>
      </c>
      <c r="B178" s="10" t="s">
        <v>599</v>
      </c>
      <c r="C178" s="5" t="s">
        <v>85</v>
      </c>
      <c r="D178" s="6">
        <v>41803</v>
      </c>
      <c r="F178" t="s">
        <v>526</v>
      </c>
      <c r="G178" t="s">
        <v>702</v>
      </c>
      <c r="H178">
        <v>52.56</v>
      </c>
      <c r="I178">
        <v>459.48</v>
      </c>
      <c r="J178">
        <f t="shared" si="12"/>
        <v>511.19199999999995</v>
      </c>
      <c r="K178">
        <v>452.22</v>
      </c>
      <c r="L178" s="10">
        <f t="shared" si="13"/>
        <v>451.37200000000001</v>
      </c>
      <c r="N178">
        <v>263.77</v>
      </c>
      <c r="O178">
        <f t="shared" si="14"/>
        <v>262.92199999999997</v>
      </c>
      <c r="P178">
        <f>N178-0.2</f>
        <v>263.57</v>
      </c>
      <c r="Q178">
        <v>0.65400000000000003</v>
      </c>
      <c r="R178">
        <v>1.95E-2</v>
      </c>
      <c r="S178" s="6">
        <v>41806</v>
      </c>
      <c r="T178" s="6">
        <v>41809</v>
      </c>
      <c r="U178" s="15">
        <v>2</v>
      </c>
      <c r="V178" s="17">
        <f t="shared" si="15"/>
        <v>0.84799999999999998</v>
      </c>
      <c r="W178" s="17">
        <f t="shared" si="16"/>
        <v>0.58249514812615755</v>
      </c>
      <c r="X178" s="17">
        <f t="shared" si="17"/>
        <v>297.7668597609067</v>
      </c>
      <c r="Y178" s="23" t="s">
        <v>735</v>
      </c>
    </row>
    <row r="179" spans="1:25" ht="15.75" customHeight="1" x14ac:dyDescent="0.2">
      <c r="A179" s="4" t="s">
        <v>579</v>
      </c>
      <c r="B179" s="11" t="s">
        <v>607</v>
      </c>
      <c r="C179" s="5" t="s">
        <v>73</v>
      </c>
      <c r="D179" s="6">
        <v>41803</v>
      </c>
      <c r="F179" t="s">
        <v>524</v>
      </c>
      <c r="G179" t="s">
        <v>525</v>
      </c>
      <c r="H179">
        <v>0</v>
      </c>
      <c r="I179">
        <v>373.57</v>
      </c>
      <c r="J179">
        <f t="shared" si="12"/>
        <v>372.72199999999998</v>
      </c>
      <c r="K179">
        <v>366.46</v>
      </c>
      <c r="L179" s="10">
        <f t="shared" si="13"/>
        <v>365.61199999999997</v>
      </c>
      <c r="N179">
        <v>250.63</v>
      </c>
      <c r="O179">
        <f t="shared" si="14"/>
        <v>249.78199999999998</v>
      </c>
      <c r="P179">
        <f>N179-0.44</f>
        <v>250.19</v>
      </c>
      <c r="Q179">
        <v>0.501</v>
      </c>
      <c r="R179">
        <v>1.8499999999999999E-2</v>
      </c>
      <c r="S179" s="6">
        <v>41806</v>
      </c>
      <c r="T179" s="6">
        <v>41809</v>
      </c>
      <c r="U179" s="15">
        <v>2</v>
      </c>
      <c r="V179" s="17">
        <f t="shared" si="15"/>
        <v>0.84799999999999998</v>
      </c>
      <c r="W179" s="17">
        <f t="shared" si="16"/>
        <v>0.68318873559948801</v>
      </c>
      <c r="X179" s="17">
        <f t="shared" si="17"/>
        <v>254.63947191011235</v>
      </c>
      <c r="Y179" s="23" t="s">
        <v>735</v>
      </c>
    </row>
    <row r="180" spans="1:25" ht="15.75" customHeight="1" x14ac:dyDescent="0.2">
      <c r="A180" s="4" t="s">
        <v>90</v>
      </c>
      <c r="B180" s="10" t="s">
        <v>574</v>
      </c>
      <c r="C180" s="5" t="s">
        <v>91</v>
      </c>
      <c r="D180" s="6">
        <v>41803</v>
      </c>
      <c r="F180" t="s">
        <v>524</v>
      </c>
      <c r="G180" t="s">
        <v>525</v>
      </c>
      <c r="H180">
        <v>0</v>
      </c>
      <c r="I180">
        <v>924.91</v>
      </c>
      <c r="J180">
        <f t="shared" si="12"/>
        <v>924.06200000000001</v>
      </c>
      <c r="K180">
        <v>915.05</v>
      </c>
      <c r="L180" s="10">
        <f t="shared" si="13"/>
        <v>914.202</v>
      </c>
      <c r="N180">
        <v>657.22</v>
      </c>
      <c r="O180">
        <f t="shared" si="14"/>
        <v>656.37200000000007</v>
      </c>
      <c r="P180">
        <f>N180-0.21</f>
        <v>657.01</v>
      </c>
      <c r="Q180">
        <v>0.95550000000000002</v>
      </c>
      <c r="R180">
        <v>2.1499999999999998E-2</v>
      </c>
      <c r="S180" s="6">
        <v>41806</v>
      </c>
      <c r="T180" s="6">
        <v>41809</v>
      </c>
      <c r="U180" s="15">
        <v>2</v>
      </c>
      <c r="V180" s="17">
        <f t="shared" si="15"/>
        <v>0.84799999999999998</v>
      </c>
      <c r="W180" s="17">
        <f t="shared" si="16"/>
        <v>0.71797261436750315</v>
      </c>
      <c r="X180" s="17">
        <f t="shared" si="17"/>
        <v>663.45120997766367</v>
      </c>
      <c r="Y180" s="23" t="s">
        <v>735</v>
      </c>
    </row>
    <row r="181" spans="1:25" ht="15.75" customHeight="1" x14ac:dyDescent="0.2">
      <c r="A181" s="4" t="s">
        <v>577</v>
      </c>
      <c r="B181" s="11" t="s">
        <v>608</v>
      </c>
      <c r="C181" s="5" t="s">
        <v>73</v>
      </c>
      <c r="D181" s="6">
        <v>41803</v>
      </c>
      <c r="F181" t="s">
        <v>524</v>
      </c>
      <c r="G181" t="s">
        <v>525</v>
      </c>
      <c r="H181">
        <v>0</v>
      </c>
      <c r="I181">
        <v>396.18</v>
      </c>
      <c r="J181">
        <f t="shared" si="12"/>
        <v>395.33199999999999</v>
      </c>
      <c r="K181">
        <v>390.72</v>
      </c>
      <c r="L181" s="10">
        <f t="shared" si="13"/>
        <v>389.87200000000001</v>
      </c>
      <c r="N181">
        <v>288.41000000000003</v>
      </c>
      <c r="O181">
        <f t="shared" si="14"/>
        <v>287.56200000000001</v>
      </c>
      <c r="P181">
        <f>N181-0.13</f>
        <v>288.28000000000003</v>
      </c>
      <c r="Q181">
        <v>0.48149999999999998</v>
      </c>
      <c r="R181">
        <v>1.5599999999999999E-2</v>
      </c>
      <c r="S181" s="6">
        <v>41806</v>
      </c>
      <c r="T181" s="6">
        <v>41809</v>
      </c>
      <c r="U181" s="15">
        <v>2</v>
      </c>
      <c r="V181" s="17">
        <f t="shared" si="15"/>
        <v>0.84799999999999998</v>
      </c>
      <c r="W181" s="17">
        <f t="shared" si="16"/>
        <v>0.73758053925390898</v>
      </c>
      <c r="X181" s="17">
        <f t="shared" si="17"/>
        <v>291.58918974432635</v>
      </c>
      <c r="Y181" s="23" t="s">
        <v>735</v>
      </c>
    </row>
    <row r="182" spans="1:25" ht="15.75" customHeight="1" x14ac:dyDescent="0.2">
      <c r="A182" s="4" t="s">
        <v>94</v>
      </c>
      <c r="B182" s="10" t="s">
        <v>601</v>
      </c>
      <c r="C182" s="5" t="s">
        <v>95</v>
      </c>
      <c r="D182" s="6">
        <v>41803</v>
      </c>
      <c r="F182" t="s">
        <v>526</v>
      </c>
      <c r="G182" t="s">
        <v>701</v>
      </c>
      <c r="H182">
        <v>0</v>
      </c>
      <c r="I182">
        <v>285.95999999999998</v>
      </c>
      <c r="J182">
        <f t="shared" si="12"/>
        <v>285.11199999999997</v>
      </c>
      <c r="K182">
        <v>280.98</v>
      </c>
      <c r="L182" s="10">
        <f t="shared" si="13"/>
        <v>280.13200000000001</v>
      </c>
      <c r="N182">
        <v>173.45</v>
      </c>
      <c r="O182">
        <f t="shared" si="14"/>
        <v>172.60199999999998</v>
      </c>
      <c r="P182">
        <f>N182-0.11</f>
        <v>173.33999999999997</v>
      </c>
      <c r="Q182">
        <v>0.38100000000000001</v>
      </c>
      <c r="R182">
        <v>2.1999999999999999E-2</v>
      </c>
      <c r="S182" s="6">
        <v>41806</v>
      </c>
      <c r="T182" s="6">
        <v>41809</v>
      </c>
      <c r="U182" s="15">
        <v>2</v>
      </c>
      <c r="V182" s="17">
        <f t="shared" si="15"/>
        <v>0.84799999999999998</v>
      </c>
      <c r="W182" s="17">
        <f t="shared" si="16"/>
        <v>0.61614524581268826</v>
      </c>
      <c r="X182" s="17">
        <f t="shared" si="17"/>
        <v>175.67040332414714</v>
      </c>
      <c r="Y182" s="23" t="s">
        <v>735</v>
      </c>
    </row>
    <row r="183" spans="1:25" ht="15.75" customHeight="1" x14ac:dyDescent="0.2">
      <c r="A183" s="4" t="s">
        <v>567</v>
      </c>
      <c r="B183" s="11" t="s">
        <v>609</v>
      </c>
      <c r="C183" s="5" t="s">
        <v>73</v>
      </c>
      <c r="D183" s="6">
        <v>41803</v>
      </c>
      <c r="F183" t="s">
        <v>526</v>
      </c>
      <c r="G183" t="s">
        <v>699</v>
      </c>
      <c r="H183">
        <v>0</v>
      </c>
      <c r="I183">
        <v>697.58</v>
      </c>
      <c r="J183">
        <f t="shared" si="12"/>
        <v>696.73200000000008</v>
      </c>
      <c r="K183">
        <v>686.77</v>
      </c>
      <c r="L183" s="10">
        <f t="shared" si="13"/>
        <v>685.92200000000003</v>
      </c>
      <c r="N183">
        <v>397.17</v>
      </c>
      <c r="O183">
        <f t="shared" si="14"/>
        <v>396.322</v>
      </c>
      <c r="P183">
        <f>N183-0.32</f>
        <v>396.85</v>
      </c>
      <c r="Q183">
        <v>0.92249999999999999</v>
      </c>
      <c r="R183">
        <v>7.1499999999999994E-2</v>
      </c>
      <c r="S183" s="6">
        <v>41806</v>
      </c>
      <c r="T183" s="6">
        <v>41809</v>
      </c>
      <c r="U183" s="15">
        <v>2</v>
      </c>
      <c r="V183" s="17">
        <f t="shared" si="15"/>
        <v>0.84799999999999998</v>
      </c>
      <c r="W183" s="17">
        <f t="shared" si="16"/>
        <v>0.57779455973128135</v>
      </c>
      <c r="X183" s="17">
        <f t="shared" si="17"/>
        <v>402.56795919069515</v>
      </c>
      <c r="Y183" s="23" t="s">
        <v>735</v>
      </c>
    </row>
    <row r="184" spans="1:25" ht="15.75" customHeight="1" x14ac:dyDescent="0.2">
      <c r="A184" s="4" t="s">
        <v>98</v>
      </c>
      <c r="B184" s="10" t="s">
        <v>566</v>
      </c>
      <c r="C184" s="5" t="s">
        <v>99</v>
      </c>
      <c r="D184" s="6">
        <v>41803</v>
      </c>
      <c r="F184" t="s">
        <v>524</v>
      </c>
      <c r="G184" t="s">
        <v>525</v>
      </c>
      <c r="H184">
        <v>25.09</v>
      </c>
      <c r="I184">
        <v>581.49</v>
      </c>
      <c r="J184">
        <f t="shared" si="12"/>
        <v>605.73200000000008</v>
      </c>
      <c r="K184">
        <v>575.09</v>
      </c>
      <c r="L184" s="10">
        <f t="shared" si="13"/>
        <v>574.24200000000008</v>
      </c>
      <c r="N184">
        <v>436.35</v>
      </c>
      <c r="O184">
        <f t="shared" si="14"/>
        <v>435.50200000000001</v>
      </c>
      <c r="P184">
        <f>N184-0.11</f>
        <v>436.24</v>
      </c>
      <c r="Q184">
        <v>0.78849999999999998</v>
      </c>
      <c r="R184">
        <v>1.95E-2</v>
      </c>
      <c r="S184" s="6">
        <v>41806</v>
      </c>
      <c r="T184" s="6">
        <v>41809</v>
      </c>
      <c r="U184" s="15">
        <v>2</v>
      </c>
      <c r="V184" s="17">
        <f t="shared" si="15"/>
        <v>0.84799999999999998</v>
      </c>
      <c r="W184" s="17">
        <f t="shared" si="16"/>
        <v>0.75839454446034937</v>
      </c>
      <c r="X184" s="17">
        <f t="shared" si="17"/>
        <v>459.38384420505639</v>
      </c>
      <c r="Y184" s="23" t="s">
        <v>735</v>
      </c>
    </row>
    <row r="185" spans="1:25" ht="15.75" customHeight="1" x14ac:dyDescent="0.2">
      <c r="A185" s="4" t="s">
        <v>575</v>
      </c>
      <c r="B185" s="11" t="s">
        <v>612</v>
      </c>
      <c r="C185" s="5" t="s">
        <v>73</v>
      </c>
      <c r="D185" s="6">
        <v>41803</v>
      </c>
      <c r="F185" t="s">
        <v>526</v>
      </c>
      <c r="G185" t="s">
        <v>699</v>
      </c>
      <c r="H185">
        <v>4.0199999999999996</v>
      </c>
      <c r="I185">
        <v>545.80999999999995</v>
      </c>
      <c r="J185">
        <f t="shared" si="12"/>
        <v>548.98199999999997</v>
      </c>
      <c r="K185">
        <v>537.48</v>
      </c>
      <c r="L185" s="10">
        <f t="shared" si="13"/>
        <v>536.63200000000006</v>
      </c>
      <c r="N185">
        <v>412.69</v>
      </c>
      <c r="O185">
        <f t="shared" si="14"/>
        <v>411.84199999999998</v>
      </c>
      <c r="P185">
        <f>N185-0.15</f>
        <v>412.54</v>
      </c>
      <c r="Q185">
        <v>0.755</v>
      </c>
      <c r="R185">
        <v>2.9000000000000001E-2</v>
      </c>
      <c r="S185" s="6">
        <v>41806</v>
      </c>
      <c r="T185" s="6">
        <v>41809</v>
      </c>
      <c r="U185" s="15">
        <v>2</v>
      </c>
      <c r="V185" s="17">
        <f t="shared" si="15"/>
        <v>0.84799999999999998</v>
      </c>
      <c r="W185" s="17">
        <f t="shared" si="16"/>
        <v>0.76745702828008755</v>
      </c>
      <c r="X185" s="17">
        <f t="shared" si="17"/>
        <v>421.32009429925898</v>
      </c>
      <c r="Y185" s="23" t="s">
        <v>735</v>
      </c>
    </row>
    <row r="186" spans="1:25" ht="15.75" customHeight="1" x14ac:dyDescent="0.2">
      <c r="A186" s="4" t="s">
        <v>100</v>
      </c>
      <c r="B186" s="10" t="s">
        <v>564</v>
      </c>
      <c r="C186" s="5" t="s">
        <v>101</v>
      </c>
      <c r="D186" s="6">
        <v>41803</v>
      </c>
      <c r="F186" t="s">
        <v>526</v>
      </c>
      <c r="G186" t="s">
        <v>700</v>
      </c>
      <c r="H186">
        <v>0.3</v>
      </c>
      <c r="I186">
        <v>283.39</v>
      </c>
      <c r="J186">
        <f t="shared" si="12"/>
        <v>282.84199999999998</v>
      </c>
      <c r="K186">
        <v>277.33</v>
      </c>
      <c r="L186" s="10">
        <f t="shared" si="13"/>
        <v>276.48199999999997</v>
      </c>
      <c r="N186">
        <v>175.21</v>
      </c>
      <c r="O186">
        <f t="shared" si="14"/>
        <v>174.36199999999999</v>
      </c>
      <c r="P186">
        <f>N186-0.13</f>
        <v>175.08</v>
      </c>
      <c r="Q186">
        <v>0.29599999999999999</v>
      </c>
      <c r="R186">
        <v>1.95E-2</v>
      </c>
      <c r="S186" s="6">
        <v>41806</v>
      </c>
      <c r="T186" s="6">
        <v>41809</v>
      </c>
      <c r="U186" s="15">
        <v>2</v>
      </c>
      <c r="V186" s="17">
        <f t="shared" si="15"/>
        <v>0.84799999999999998</v>
      </c>
      <c r="W186" s="17">
        <f t="shared" si="16"/>
        <v>0.63064503294970387</v>
      </c>
      <c r="X186" s="17">
        <f t="shared" si="17"/>
        <v>178.37290240956014</v>
      </c>
      <c r="Y186" s="23" t="s">
        <v>735</v>
      </c>
    </row>
    <row r="187" spans="1:25" ht="15.75" customHeight="1" x14ac:dyDescent="0.2">
      <c r="A187" s="4" t="s">
        <v>571</v>
      </c>
      <c r="B187" s="11" t="s">
        <v>611</v>
      </c>
      <c r="C187" s="5" t="s">
        <v>73</v>
      </c>
      <c r="D187" s="6">
        <v>41803</v>
      </c>
      <c r="F187" t="s">
        <v>524</v>
      </c>
      <c r="G187" t="s">
        <v>525</v>
      </c>
      <c r="H187">
        <v>0</v>
      </c>
      <c r="I187">
        <v>316.83</v>
      </c>
      <c r="J187">
        <f t="shared" si="12"/>
        <v>315.98199999999997</v>
      </c>
      <c r="K187">
        <v>312.32</v>
      </c>
      <c r="L187" s="10">
        <f t="shared" si="13"/>
        <v>311.47199999999998</v>
      </c>
      <c r="N187">
        <v>227.09</v>
      </c>
      <c r="O187">
        <f t="shared" si="14"/>
        <v>226.24199999999999</v>
      </c>
      <c r="P187">
        <f>N187-0.11</f>
        <v>226.98</v>
      </c>
      <c r="Q187">
        <v>0.36799999999999999</v>
      </c>
      <c r="R187">
        <v>1.2999999999999999E-2</v>
      </c>
      <c r="S187" s="6">
        <v>41806</v>
      </c>
      <c r="T187" s="6">
        <v>41809</v>
      </c>
      <c r="U187" s="15">
        <v>2</v>
      </c>
      <c r="V187" s="17">
        <f t="shared" si="15"/>
        <v>0.84799999999999998</v>
      </c>
      <c r="W187" s="17">
        <f t="shared" si="16"/>
        <v>0.72636384650947761</v>
      </c>
      <c r="X187" s="17">
        <f t="shared" si="17"/>
        <v>229.51790094775774</v>
      </c>
      <c r="Y187" s="23" t="s">
        <v>735</v>
      </c>
    </row>
    <row r="188" spans="1:25" ht="15.75" customHeight="1" x14ac:dyDescent="0.2">
      <c r="A188" s="4" t="s">
        <v>102</v>
      </c>
      <c r="B188" s="10" t="s">
        <v>329</v>
      </c>
      <c r="C188" s="5" t="s">
        <v>103</v>
      </c>
      <c r="D188" s="6">
        <v>41803</v>
      </c>
      <c r="F188" t="s">
        <v>526</v>
      </c>
      <c r="G188" t="s">
        <v>700</v>
      </c>
      <c r="H188">
        <v>0.75</v>
      </c>
      <c r="I188">
        <v>231.81</v>
      </c>
      <c r="J188">
        <f t="shared" si="12"/>
        <v>231.71199999999999</v>
      </c>
      <c r="K188">
        <v>226.42</v>
      </c>
      <c r="L188" s="10">
        <f t="shared" si="13"/>
        <v>225.57199999999997</v>
      </c>
      <c r="N188">
        <v>131.55000000000001</v>
      </c>
      <c r="O188">
        <f t="shared" si="14"/>
        <v>130.702</v>
      </c>
      <c r="P188">
        <f>N188-0.66</f>
        <v>130.89000000000001</v>
      </c>
      <c r="Q188">
        <v>0.34499999999999997</v>
      </c>
      <c r="R188">
        <v>2.1999999999999999E-2</v>
      </c>
      <c r="S188" s="6">
        <v>41806</v>
      </c>
      <c r="T188" s="6">
        <v>41809</v>
      </c>
      <c r="U188" s="15">
        <v>2</v>
      </c>
      <c r="V188" s="17">
        <f t="shared" si="15"/>
        <v>0.84799999999999998</v>
      </c>
      <c r="W188" s="17">
        <f t="shared" si="16"/>
        <v>0.57942475129892013</v>
      </c>
      <c r="X188" s="17">
        <f t="shared" si="17"/>
        <v>134.25966797297536</v>
      </c>
      <c r="Y188" s="23" t="s">
        <v>735</v>
      </c>
    </row>
    <row r="189" spans="1:25" ht="15.75" customHeight="1" x14ac:dyDescent="0.2">
      <c r="A189" s="4" t="s">
        <v>570</v>
      </c>
      <c r="B189" s="11" t="s">
        <v>9</v>
      </c>
      <c r="C189" s="5" t="s">
        <v>73</v>
      </c>
      <c r="D189" s="6">
        <v>41803</v>
      </c>
      <c r="F189" t="s">
        <v>526</v>
      </c>
      <c r="G189" t="s">
        <v>704</v>
      </c>
      <c r="H189">
        <v>0</v>
      </c>
      <c r="I189">
        <v>173.52</v>
      </c>
      <c r="J189">
        <f t="shared" si="12"/>
        <v>172.672</v>
      </c>
      <c r="K189">
        <v>166.14</v>
      </c>
      <c r="L189" s="10">
        <f t="shared" si="13"/>
        <v>165.29199999999997</v>
      </c>
      <c r="N189">
        <v>107.29</v>
      </c>
      <c r="O189">
        <f t="shared" si="14"/>
        <v>106.44200000000001</v>
      </c>
      <c r="P189">
        <f>N189-2</f>
        <v>105.29</v>
      </c>
      <c r="Q189">
        <v>0.27500000000000002</v>
      </c>
      <c r="R189">
        <v>1.6500000000000001E-2</v>
      </c>
      <c r="S189" s="6">
        <v>41806</v>
      </c>
      <c r="T189" s="6">
        <v>41809</v>
      </c>
      <c r="U189" s="15">
        <v>2</v>
      </c>
      <c r="V189" s="17">
        <f t="shared" si="15"/>
        <v>0.84799999999999998</v>
      </c>
      <c r="W189" s="17">
        <f t="shared" si="16"/>
        <v>0.64396341020739067</v>
      </c>
      <c r="X189" s="17">
        <f t="shared" si="17"/>
        <v>111.19444996733056</v>
      </c>
      <c r="Y189" s="23" t="s">
        <v>735</v>
      </c>
    </row>
    <row r="190" spans="1:25" ht="15.75" customHeight="1" x14ac:dyDescent="0.2">
      <c r="A190" s="4" t="s">
        <v>110</v>
      </c>
      <c r="B190" s="10" t="s">
        <v>137</v>
      </c>
      <c r="C190" s="5" t="s">
        <v>111</v>
      </c>
      <c r="D190" s="6">
        <v>41803</v>
      </c>
      <c r="F190" t="s">
        <v>526</v>
      </c>
      <c r="G190" t="s">
        <v>698</v>
      </c>
      <c r="H190">
        <v>30.31</v>
      </c>
      <c r="I190">
        <v>584.17999999999995</v>
      </c>
      <c r="J190">
        <f t="shared" si="12"/>
        <v>613.64199999999994</v>
      </c>
      <c r="K190">
        <v>572.85</v>
      </c>
      <c r="L190" s="10">
        <f t="shared" si="13"/>
        <v>572.00200000000007</v>
      </c>
      <c r="N190">
        <v>262.77</v>
      </c>
      <c r="O190">
        <f t="shared" si="14"/>
        <v>261.92199999999997</v>
      </c>
      <c r="P190">
        <f>N190-0.49</f>
        <v>262.27999999999997</v>
      </c>
      <c r="Q190">
        <v>0.60899999999999999</v>
      </c>
      <c r="R190">
        <v>7.4999999999999997E-2</v>
      </c>
      <c r="S190" s="6">
        <v>41806</v>
      </c>
      <c r="T190" s="6">
        <v>41809</v>
      </c>
      <c r="U190" s="15">
        <v>2</v>
      </c>
      <c r="V190" s="17">
        <f t="shared" si="15"/>
        <v>0.84799999999999998</v>
      </c>
      <c r="W190" s="17">
        <f t="shared" si="16"/>
        <v>0.4579039933426805</v>
      </c>
      <c r="X190" s="17">
        <f t="shared" si="17"/>
        <v>280.98912228278914</v>
      </c>
      <c r="Y190" s="23" t="s">
        <v>735</v>
      </c>
    </row>
    <row r="191" spans="1:25" ht="15.75" customHeight="1" x14ac:dyDescent="0.2">
      <c r="A191" s="4" t="s">
        <v>573</v>
      </c>
      <c r="B191" s="11" t="s">
        <v>529</v>
      </c>
      <c r="C191" s="5" t="s">
        <v>73</v>
      </c>
      <c r="D191" s="6">
        <v>41803</v>
      </c>
      <c r="F191" t="s">
        <v>526</v>
      </c>
      <c r="G191" t="s">
        <v>703</v>
      </c>
      <c r="H191">
        <v>0</v>
      </c>
      <c r="I191">
        <v>302.72000000000003</v>
      </c>
      <c r="J191">
        <f t="shared" si="12"/>
        <v>301.87200000000001</v>
      </c>
      <c r="K191">
        <v>293.83</v>
      </c>
      <c r="L191" s="10">
        <f t="shared" si="13"/>
        <v>292.98199999999997</v>
      </c>
      <c r="N191">
        <v>203.93</v>
      </c>
      <c r="O191">
        <f t="shared" si="14"/>
        <v>203.08199999999999</v>
      </c>
      <c r="P191">
        <f>N191-0.2</f>
        <v>203.73000000000002</v>
      </c>
      <c r="Q191">
        <v>0.39500000000000002</v>
      </c>
      <c r="R191">
        <v>2.4E-2</v>
      </c>
      <c r="S191" s="6">
        <v>41806</v>
      </c>
      <c r="T191" s="6">
        <v>41809</v>
      </c>
      <c r="U191" s="15">
        <v>2</v>
      </c>
      <c r="V191" s="17">
        <f t="shared" si="15"/>
        <v>0.84799999999999998</v>
      </c>
      <c r="W191" s="17">
        <f t="shared" si="16"/>
        <v>0.69315521090032839</v>
      </c>
      <c r="X191" s="17">
        <f t="shared" si="17"/>
        <v>209.24414982490393</v>
      </c>
      <c r="Y191" s="25" t="s">
        <v>735</v>
      </c>
    </row>
    <row r="192" spans="1:25" ht="15.75" customHeight="1" x14ac:dyDescent="0.2">
      <c r="A192" s="4" t="s">
        <v>114</v>
      </c>
      <c r="B192" s="10" t="s">
        <v>605</v>
      </c>
      <c r="C192" s="5" t="s">
        <v>115</v>
      </c>
      <c r="D192" s="6">
        <v>41803</v>
      </c>
      <c r="F192" t="s">
        <v>526</v>
      </c>
      <c r="G192" t="s">
        <v>702</v>
      </c>
      <c r="H192">
        <v>0</v>
      </c>
      <c r="I192">
        <v>728.78</v>
      </c>
      <c r="J192">
        <f t="shared" si="12"/>
        <v>727.93200000000002</v>
      </c>
      <c r="K192">
        <v>714.18</v>
      </c>
      <c r="L192" s="10">
        <f t="shared" si="13"/>
        <v>713.33199999999999</v>
      </c>
      <c r="N192">
        <v>442.09</v>
      </c>
      <c r="O192">
        <f t="shared" si="14"/>
        <v>441.24199999999996</v>
      </c>
      <c r="P192">
        <v>442.09</v>
      </c>
      <c r="Q192">
        <v>0.73599999999999999</v>
      </c>
      <c r="R192">
        <v>4.9000000000000002E-2</v>
      </c>
      <c r="S192" s="6">
        <v>41806</v>
      </c>
      <c r="T192" s="6">
        <v>41809</v>
      </c>
      <c r="U192" s="15">
        <v>2</v>
      </c>
      <c r="V192" s="17">
        <f t="shared" si="15"/>
        <v>0.84799999999999998</v>
      </c>
      <c r="W192" s="17">
        <f t="shared" si="16"/>
        <v>0.6185647075975842</v>
      </c>
      <c r="X192" s="17">
        <f t="shared" si="17"/>
        <v>450.27304473092465</v>
      </c>
      <c r="Y192" s="25" t="s">
        <v>735</v>
      </c>
    </row>
    <row r="193" spans="1:26" ht="15.75" customHeight="1" x14ac:dyDescent="0.2">
      <c r="A193" s="4" t="s">
        <v>569</v>
      </c>
      <c r="B193" s="11" t="s">
        <v>610</v>
      </c>
      <c r="C193" s="5" t="s">
        <v>73</v>
      </c>
      <c r="D193" s="6">
        <v>41803</v>
      </c>
      <c r="F193" t="s">
        <v>526</v>
      </c>
      <c r="G193" t="s">
        <v>705</v>
      </c>
      <c r="H193">
        <v>0</v>
      </c>
      <c r="I193">
        <v>458.99</v>
      </c>
      <c r="J193">
        <f t="shared" si="12"/>
        <v>458.142</v>
      </c>
      <c r="K193">
        <v>448.71</v>
      </c>
      <c r="L193" s="10">
        <f t="shared" si="13"/>
        <v>447.86199999999997</v>
      </c>
      <c r="N193">
        <v>280.07</v>
      </c>
      <c r="O193">
        <f t="shared" si="14"/>
        <v>279.22199999999998</v>
      </c>
      <c r="P193">
        <f>N193-0.53</f>
        <v>279.54000000000002</v>
      </c>
      <c r="Q193">
        <v>0.57150000000000001</v>
      </c>
      <c r="R193">
        <v>0.03</v>
      </c>
      <c r="S193" s="6">
        <v>41806</v>
      </c>
      <c r="T193" s="6">
        <v>41809</v>
      </c>
      <c r="U193" s="15">
        <v>2</v>
      </c>
      <c r="V193" s="17">
        <f t="shared" si="15"/>
        <v>0.84799999999999998</v>
      </c>
      <c r="W193" s="17">
        <f t="shared" si="16"/>
        <v>0.62345543939874337</v>
      </c>
      <c r="X193" s="17">
        <f t="shared" si="17"/>
        <v>285.63112191701907</v>
      </c>
      <c r="Y193" s="25" t="s">
        <v>735</v>
      </c>
    </row>
    <row r="194" spans="1:26" ht="15.75" customHeight="1" x14ac:dyDescent="0.2">
      <c r="A194" s="4" t="s">
        <v>579</v>
      </c>
      <c r="B194" s="11" t="s">
        <v>621</v>
      </c>
      <c r="C194" s="4" t="s">
        <v>329</v>
      </c>
      <c r="D194" s="6">
        <v>41803</v>
      </c>
      <c r="F194" t="s">
        <v>526</v>
      </c>
      <c r="G194" t="s">
        <v>708</v>
      </c>
      <c r="H194">
        <v>105.62</v>
      </c>
      <c r="I194">
        <v>403.21</v>
      </c>
      <c r="J194">
        <f t="shared" si="12"/>
        <v>507.98199999999997</v>
      </c>
      <c r="K194">
        <v>410.03</v>
      </c>
      <c r="L194" s="10">
        <f t="shared" si="13"/>
        <v>409.18199999999996</v>
      </c>
      <c r="N194">
        <v>254.76</v>
      </c>
      <c r="O194">
        <f t="shared" si="14"/>
        <v>253.91199999999998</v>
      </c>
      <c r="P194">
        <v>254.76</v>
      </c>
      <c r="Q194">
        <v>0.74099999999999999</v>
      </c>
      <c r="R194">
        <v>1.6E-2</v>
      </c>
      <c r="S194" s="6">
        <v>41806</v>
      </c>
      <c r="T194" s="6">
        <v>41809</v>
      </c>
      <c r="U194" s="15">
        <v>2</v>
      </c>
      <c r="V194" s="17">
        <f t="shared" si="15"/>
        <v>0.84799999999999998</v>
      </c>
      <c r="W194" s="17">
        <f t="shared" si="16"/>
        <v>0.62053560518302375</v>
      </c>
      <c r="X194" s="17">
        <f t="shared" si="17"/>
        <v>315.22091779208273</v>
      </c>
      <c r="Y194" s="23" t="s">
        <v>735</v>
      </c>
    </row>
    <row r="195" spans="1:26" ht="15.75" customHeight="1" x14ac:dyDescent="0.2">
      <c r="A195" s="4" t="s">
        <v>577</v>
      </c>
      <c r="B195" s="11" t="s">
        <v>614</v>
      </c>
      <c r="C195" s="4" t="s">
        <v>329</v>
      </c>
      <c r="D195" s="6">
        <v>41803</v>
      </c>
      <c r="F195" t="s">
        <v>526</v>
      </c>
      <c r="G195" t="s">
        <v>701</v>
      </c>
      <c r="H195">
        <v>0</v>
      </c>
      <c r="I195">
        <v>508.35</v>
      </c>
      <c r="J195">
        <f t="shared" ref="J195:J257" si="18">(H195+I195)-V195</f>
        <v>507.50200000000001</v>
      </c>
      <c r="K195">
        <v>501.64</v>
      </c>
      <c r="L195" s="10">
        <f t="shared" ref="L195:L257" si="19">K195-V195</f>
        <v>500.79199999999997</v>
      </c>
      <c r="N195">
        <v>360.67</v>
      </c>
      <c r="O195">
        <f t="shared" ref="O195:O258" si="20">(M195+N195)-V195</f>
        <v>359.822</v>
      </c>
      <c r="P195">
        <v>360.67</v>
      </c>
      <c r="Q195">
        <v>0.56499999999999995</v>
      </c>
      <c r="R195">
        <v>1.9E-2</v>
      </c>
      <c r="S195" s="6">
        <v>41806</v>
      </c>
      <c r="T195" s="6">
        <v>41809</v>
      </c>
      <c r="U195" s="15">
        <v>2</v>
      </c>
      <c r="V195" s="17">
        <f t="shared" ref="V195:V258" si="21">U195*0.424</f>
        <v>0.84799999999999998</v>
      </c>
      <c r="W195" s="17">
        <f t="shared" ref="W195:W257" si="22">O195/L195</f>
        <v>0.71850588667550608</v>
      </c>
      <c r="X195" s="17">
        <f t="shared" ref="X195:X257" si="23">W195*J195</f>
        <v>364.6431744995927</v>
      </c>
      <c r="Y195" s="23" t="s">
        <v>735</v>
      </c>
    </row>
    <row r="196" spans="1:26" ht="15.75" customHeight="1" x14ac:dyDescent="0.2">
      <c r="A196" s="4" t="s">
        <v>567</v>
      </c>
      <c r="B196" s="11" t="s">
        <v>610</v>
      </c>
      <c r="C196" s="4" t="s">
        <v>329</v>
      </c>
      <c r="D196" s="6">
        <v>41803</v>
      </c>
      <c r="F196" t="s">
        <v>526</v>
      </c>
      <c r="G196" t="s">
        <v>710</v>
      </c>
      <c r="H196">
        <v>243.55</v>
      </c>
      <c r="I196">
        <v>386.64</v>
      </c>
      <c r="J196">
        <f t="shared" si="18"/>
        <v>630.19000000000005</v>
      </c>
      <c r="K196">
        <v>379.17</v>
      </c>
      <c r="L196" s="10">
        <f t="shared" si="19"/>
        <v>379.17</v>
      </c>
      <c r="N196">
        <v>257.99</v>
      </c>
      <c r="O196">
        <f t="shared" si="20"/>
        <v>257.99</v>
      </c>
      <c r="P196">
        <f>N196-0.14</f>
        <v>257.85000000000002</v>
      </c>
      <c r="Q196">
        <v>0.65049999999999997</v>
      </c>
      <c r="R196">
        <v>2.35E-2</v>
      </c>
      <c r="V196" s="17">
        <f t="shared" si="21"/>
        <v>0</v>
      </c>
      <c r="W196" s="17">
        <f t="shared" si="22"/>
        <v>0.68040720521138276</v>
      </c>
      <c r="X196" s="17">
        <f t="shared" si="23"/>
        <v>428.78581665216132</v>
      </c>
      <c r="Y196" s="23" t="s">
        <v>735</v>
      </c>
    </row>
    <row r="197" spans="1:26" ht="15.75" customHeight="1" x14ac:dyDescent="0.2">
      <c r="A197" s="4" t="s">
        <v>575</v>
      </c>
      <c r="B197" s="11" t="s">
        <v>604</v>
      </c>
      <c r="C197" s="4" t="s">
        <v>329</v>
      </c>
      <c r="D197" s="6">
        <v>41803</v>
      </c>
      <c r="F197" t="s">
        <v>524</v>
      </c>
      <c r="G197" t="s">
        <v>709</v>
      </c>
      <c r="H197">
        <v>3.39</v>
      </c>
      <c r="I197">
        <v>384.31</v>
      </c>
      <c r="J197">
        <f t="shared" si="18"/>
        <v>386.85199999999998</v>
      </c>
      <c r="K197">
        <v>378.73</v>
      </c>
      <c r="L197" s="10">
        <f t="shared" si="19"/>
        <v>377.88200000000001</v>
      </c>
      <c r="N197">
        <v>266.14</v>
      </c>
      <c r="O197">
        <f t="shared" si="20"/>
        <v>265.29199999999997</v>
      </c>
      <c r="P197">
        <f>N197-0.18</f>
        <v>265.95999999999998</v>
      </c>
      <c r="Q197">
        <v>0.50749999999999995</v>
      </c>
      <c r="R197">
        <v>2.3E-2</v>
      </c>
      <c r="S197" s="6">
        <v>41806</v>
      </c>
      <c r="T197" s="6">
        <v>41809</v>
      </c>
      <c r="U197" s="15">
        <v>2</v>
      </c>
      <c r="V197" s="17">
        <f t="shared" si="21"/>
        <v>0.84799999999999998</v>
      </c>
      <c r="W197" s="17">
        <f t="shared" si="22"/>
        <v>0.70204984624829969</v>
      </c>
      <c r="X197" s="17">
        <f t="shared" si="23"/>
        <v>271.58938712084722</v>
      </c>
      <c r="Y197" s="23" t="s">
        <v>735</v>
      </c>
    </row>
    <row r="198" spans="1:26" ht="15.75" customHeight="1" x14ac:dyDescent="0.2">
      <c r="A198" s="4" t="s">
        <v>571</v>
      </c>
      <c r="B198" s="11" t="s">
        <v>641</v>
      </c>
      <c r="C198" s="4" t="s">
        <v>329</v>
      </c>
      <c r="D198" s="6">
        <v>41803</v>
      </c>
      <c r="F198" t="s">
        <v>526</v>
      </c>
      <c r="G198" t="s">
        <v>707</v>
      </c>
      <c r="H198">
        <v>0</v>
      </c>
      <c r="I198">
        <v>648.48</v>
      </c>
      <c r="J198">
        <f t="shared" si="18"/>
        <v>648.05600000000004</v>
      </c>
      <c r="K198">
        <v>639.59</v>
      </c>
      <c r="L198" s="10">
        <f t="shared" si="19"/>
        <v>639.16600000000005</v>
      </c>
      <c r="N198">
        <v>435.25</v>
      </c>
      <c r="O198">
        <f t="shared" si="20"/>
        <v>434.82600000000002</v>
      </c>
      <c r="P198">
        <f>N198-0.41</f>
        <v>434.84</v>
      </c>
      <c r="Q198">
        <v>0.64549999999999996</v>
      </c>
      <c r="R198">
        <v>2.9000000000000001E-2</v>
      </c>
      <c r="S198" s="6">
        <v>41806</v>
      </c>
      <c r="T198" s="6">
        <v>41809</v>
      </c>
      <c r="U198" s="15">
        <v>1</v>
      </c>
      <c r="V198" s="17">
        <f t="shared" si="21"/>
        <v>0.42399999999999999</v>
      </c>
      <c r="W198" s="17">
        <f t="shared" si="22"/>
        <v>0.68030214373104947</v>
      </c>
      <c r="X198" s="17">
        <f t="shared" si="23"/>
        <v>440.87388605776903</v>
      </c>
      <c r="Y198" s="23" t="s">
        <v>735</v>
      </c>
    </row>
    <row r="199" spans="1:26" ht="15.75" customHeight="1" x14ac:dyDescent="0.2">
      <c r="A199" s="4" t="s">
        <v>570</v>
      </c>
      <c r="B199" s="11" t="s">
        <v>541</v>
      </c>
      <c r="C199" s="4" t="s">
        <v>329</v>
      </c>
      <c r="D199" s="6">
        <v>41803</v>
      </c>
      <c r="F199" t="s">
        <v>524</v>
      </c>
      <c r="G199" t="s">
        <v>525</v>
      </c>
      <c r="H199">
        <v>16.760000000000002</v>
      </c>
      <c r="I199">
        <v>703.05</v>
      </c>
      <c r="J199">
        <f t="shared" si="18"/>
        <v>718.96199999999999</v>
      </c>
      <c r="K199">
        <v>695.89</v>
      </c>
      <c r="L199" s="10">
        <f t="shared" si="19"/>
        <v>695.04200000000003</v>
      </c>
      <c r="N199">
        <v>458.87</v>
      </c>
      <c r="O199">
        <f t="shared" si="20"/>
        <v>458.02199999999999</v>
      </c>
      <c r="P199">
        <v>458.87</v>
      </c>
      <c r="Q199">
        <v>0.85499999999999998</v>
      </c>
      <c r="R199">
        <v>4.4499999999999998E-2</v>
      </c>
      <c r="S199" s="6">
        <v>41806</v>
      </c>
      <c r="T199" s="6">
        <v>41809</v>
      </c>
      <c r="U199" s="15">
        <v>2</v>
      </c>
      <c r="V199" s="17">
        <f t="shared" si="21"/>
        <v>0.84799999999999998</v>
      </c>
      <c r="W199" s="17">
        <f t="shared" si="22"/>
        <v>0.6589846368996406</v>
      </c>
      <c r="X199" s="17">
        <f t="shared" si="23"/>
        <v>473.78491251463942</v>
      </c>
      <c r="Y199" s="23" t="s">
        <v>735</v>
      </c>
    </row>
    <row r="200" spans="1:26" ht="15.75" customHeight="1" x14ac:dyDescent="0.2">
      <c r="A200" s="4" t="s">
        <v>573</v>
      </c>
      <c r="B200" s="11" t="s">
        <v>201</v>
      </c>
      <c r="C200" s="4" t="s">
        <v>329</v>
      </c>
      <c r="D200" s="6">
        <v>41803</v>
      </c>
      <c r="F200" t="s">
        <v>526</v>
      </c>
      <c r="G200" t="s">
        <v>706</v>
      </c>
      <c r="H200">
        <v>156.52000000000001</v>
      </c>
      <c r="I200">
        <v>417.24</v>
      </c>
      <c r="J200">
        <f t="shared" si="18"/>
        <v>572.91200000000003</v>
      </c>
      <c r="K200">
        <v>408.33</v>
      </c>
      <c r="L200" s="10">
        <f t="shared" si="19"/>
        <v>407.48199999999997</v>
      </c>
      <c r="N200">
        <v>197.55</v>
      </c>
      <c r="O200">
        <f t="shared" si="20"/>
        <v>196.702</v>
      </c>
      <c r="P200">
        <v>197.55</v>
      </c>
      <c r="Q200">
        <v>0.49249999999999999</v>
      </c>
      <c r="R200">
        <v>1.4E-2</v>
      </c>
      <c r="S200" s="6">
        <v>41806</v>
      </c>
      <c r="T200" s="6">
        <v>41809</v>
      </c>
      <c r="U200" s="15">
        <v>2</v>
      </c>
      <c r="V200" s="17">
        <f t="shared" si="21"/>
        <v>0.84799999999999998</v>
      </c>
      <c r="W200" s="17">
        <f t="shared" si="22"/>
        <v>0.482725617327882</v>
      </c>
      <c r="X200" s="17">
        <f t="shared" si="23"/>
        <v>276.55929887455153</v>
      </c>
      <c r="Y200" s="25" t="s">
        <v>735</v>
      </c>
    </row>
    <row r="201" spans="1:26" ht="15.75" customHeight="1" x14ac:dyDescent="0.2">
      <c r="A201" s="4" t="s">
        <v>569</v>
      </c>
      <c r="B201" s="11" t="s">
        <v>642</v>
      </c>
      <c r="C201" s="4" t="s">
        <v>329</v>
      </c>
      <c r="D201" s="6">
        <v>41803</v>
      </c>
      <c r="F201" t="s">
        <v>526</v>
      </c>
      <c r="G201" t="s">
        <v>706</v>
      </c>
      <c r="H201">
        <v>391.76</v>
      </c>
      <c r="I201">
        <v>551.29</v>
      </c>
      <c r="J201">
        <f t="shared" si="18"/>
        <v>942.202</v>
      </c>
      <c r="K201">
        <v>540.63</v>
      </c>
      <c r="L201" s="10">
        <f t="shared" si="19"/>
        <v>539.78200000000004</v>
      </c>
      <c r="N201">
        <v>265.3</v>
      </c>
      <c r="O201">
        <f t="shared" si="20"/>
        <v>264.452</v>
      </c>
      <c r="P201">
        <f>N201-0.17</f>
        <v>265.13</v>
      </c>
      <c r="Q201">
        <v>0.61099999999999999</v>
      </c>
      <c r="R201">
        <v>3.2000000000000001E-2</v>
      </c>
      <c r="S201" s="6">
        <v>41806</v>
      </c>
      <c r="T201" s="6">
        <v>41809</v>
      </c>
      <c r="U201" s="15">
        <v>2</v>
      </c>
      <c r="V201" s="17">
        <f t="shared" si="21"/>
        <v>0.84799999999999998</v>
      </c>
      <c r="W201" s="17">
        <f t="shared" si="22"/>
        <v>0.48992370994216178</v>
      </c>
      <c r="X201" s="17">
        <f t="shared" si="23"/>
        <v>461.60709935492469</v>
      </c>
      <c r="Y201" s="30" t="s">
        <v>735</v>
      </c>
    </row>
    <row r="202" spans="1:26" ht="15.75" customHeight="1" x14ac:dyDescent="0.2">
      <c r="A202" s="4" t="s">
        <v>328</v>
      </c>
      <c r="B202" s="10" t="s">
        <v>634</v>
      </c>
      <c r="C202" s="4" t="s">
        <v>329</v>
      </c>
      <c r="D202" s="6">
        <v>41806</v>
      </c>
      <c r="F202" s="10" t="s">
        <v>524</v>
      </c>
      <c r="H202">
        <v>31.02</v>
      </c>
      <c r="I202">
        <v>317.42</v>
      </c>
      <c r="J202">
        <f t="shared" si="18"/>
        <v>348.44</v>
      </c>
      <c r="K202">
        <v>309.31</v>
      </c>
      <c r="L202" s="10">
        <f t="shared" si="19"/>
        <v>309.31</v>
      </c>
      <c r="O202">
        <f t="shared" si="20"/>
        <v>0</v>
      </c>
      <c r="V202" s="17">
        <f t="shared" si="21"/>
        <v>0</v>
      </c>
      <c r="W202" s="17">
        <f t="shared" si="22"/>
        <v>0</v>
      </c>
      <c r="X202" s="17">
        <f t="shared" si="23"/>
        <v>0</v>
      </c>
      <c r="Y202" s="23" t="s">
        <v>735</v>
      </c>
    </row>
    <row r="203" spans="1:26" ht="15.75" customHeight="1" x14ac:dyDescent="0.2">
      <c r="A203" s="4" t="s">
        <v>330</v>
      </c>
      <c r="B203" s="10" t="s">
        <v>633</v>
      </c>
      <c r="C203" s="4" t="s">
        <v>331</v>
      </c>
      <c r="D203" s="6">
        <v>41806</v>
      </c>
      <c r="F203" s="10" t="s">
        <v>524</v>
      </c>
      <c r="H203">
        <v>24.59</v>
      </c>
      <c r="I203">
        <v>219.45</v>
      </c>
      <c r="J203">
        <f t="shared" si="18"/>
        <v>244.04</v>
      </c>
      <c r="K203">
        <v>211.14</v>
      </c>
      <c r="L203" s="10">
        <f t="shared" si="19"/>
        <v>211.14</v>
      </c>
      <c r="O203">
        <f t="shared" si="20"/>
        <v>0</v>
      </c>
      <c r="V203" s="17">
        <f t="shared" si="21"/>
        <v>0</v>
      </c>
      <c r="W203" s="17">
        <f t="shared" si="22"/>
        <v>0</v>
      </c>
      <c r="X203" s="17">
        <f t="shared" si="23"/>
        <v>0</v>
      </c>
      <c r="Y203" s="23" t="s">
        <v>735</v>
      </c>
    </row>
    <row r="204" spans="1:26" ht="15.75" customHeight="1" x14ac:dyDescent="0.2">
      <c r="A204" s="4" t="s">
        <v>332</v>
      </c>
      <c r="B204" s="10" t="s">
        <v>635</v>
      </c>
      <c r="C204" s="4" t="s">
        <v>333</v>
      </c>
      <c r="D204" s="6">
        <v>41806</v>
      </c>
      <c r="F204" s="10" t="s">
        <v>524</v>
      </c>
      <c r="G204" s="10" t="s">
        <v>525</v>
      </c>
      <c r="H204">
        <v>86.88</v>
      </c>
      <c r="I204">
        <v>201.12</v>
      </c>
      <c r="J204">
        <f t="shared" si="18"/>
        <v>288</v>
      </c>
      <c r="K204">
        <v>185.25</v>
      </c>
      <c r="L204" s="10">
        <f t="shared" si="19"/>
        <v>185.25</v>
      </c>
      <c r="O204">
        <f t="shared" si="20"/>
        <v>0</v>
      </c>
      <c r="V204" s="17">
        <f t="shared" si="21"/>
        <v>0</v>
      </c>
      <c r="W204" s="17">
        <f t="shared" si="22"/>
        <v>0</v>
      </c>
      <c r="X204" s="17">
        <f t="shared" si="23"/>
        <v>0</v>
      </c>
      <c r="Y204" s="23" t="s">
        <v>735</v>
      </c>
      <c r="Z204" s="19" t="s">
        <v>667</v>
      </c>
    </row>
    <row r="205" spans="1:26" ht="15.75" customHeight="1" x14ac:dyDescent="0.2">
      <c r="A205" s="4" t="s">
        <v>334</v>
      </c>
      <c r="B205" s="10" t="s">
        <v>609</v>
      </c>
      <c r="C205" s="4" t="s">
        <v>335</v>
      </c>
      <c r="D205" s="6">
        <v>41806</v>
      </c>
      <c r="F205" s="10" t="s">
        <v>524</v>
      </c>
      <c r="G205" s="10" t="s">
        <v>525</v>
      </c>
      <c r="H205">
        <v>0</v>
      </c>
      <c r="I205">
        <v>94.75</v>
      </c>
      <c r="J205">
        <f t="shared" si="18"/>
        <v>94.75</v>
      </c>
      <c r="K205">
        <v>90.11</v>
      </c>
      <c r="L205" s="10">
        <f t="shared" si="19"/>
        <v>90.11</v>
      </c>
      <c r="O205">
        <f t="shared" si="20"/>
        <v>0</v>
      </c>
      <c r="V205" s="17">
        <f t="shared" si="21"/>
        <v>0</v>
      </c>
      <c r="W205" s="17">
        <f t="shared" si="22"/>
        <v>0</v>
      </c>
      <c r="X205" s="17">
        <f t="shared" si="23"/>
        <v>0</v>
      </c>
      <c r="Y205" s="23" t="s">
        <v>735</v>
      </c>
    </row>
    <row r="206" spans="1:26" ht="15.75" customHeight="1" x14ac:dyDescent="0.2">
      <c r="A206" s="4" t="s">
        <v>336</v>
      </c>
      <c r="B206" s="10" t="s">
        <v>522</v>
      </c>
      <c r="C206" s="4" t="s">
        <v>337</v>
      </c>
      <c r="D206" s="6">
        <v>41806</v>
      </c>
      <c r="F206" s="10" t="s">
        <v>526</v>
      </c>
      <c r="G206" s="10" t="s">
        <v>717</v>
      </c>
      <c r="H206">
        <v>66.16</v>
      </c>
      <c r="I206">
        <v>414.54</v>
      </c>
      <c r="J206">
        <f t="shared" si="18"/>
        <v>479.85200000000003</v>
      </c>
      <c r="K206">
        <v>406.82</v>
      </c>
      <c r="L206" s="10">
        <f t="shared" si="19"/>
        <v>405.97199999999998</v>
      </c>
      <c r="N206">
        <v>284.8</v>
      </c>
      <c r="O206">
        <f t="shared" si="20"/>
        <v>283.952</v>
      </c>
      <c r="P206">
        <v>284.8</v>
      </c>
      <c r="Q206">
        <v>0.58850000000000002</v>
      </c>
      <c r="R206">
        <v>6.3E-2</v>
      </c>
      <c r="S206" s="6">
        <v>41806</v>
      </c>
      <c r="T206" s="6">
        <v>41809</v>
      </c>
      <c r="U206" s="15">
        <v>2</v>
      </c>
      <c r="V206" s="17">
        <f t="shared" si="21"/>
        <v>0.84799999999999998</v>
      </c>
      <c r="W206" s="17">
        <f t="shared" si="22"/>
        <v>0.69943739962361939</v>
      </c>
      <c r="X206" s="17">
        <f t="shared" si="23"/>
        <v>335.62643508419302</v>
      </c>
      <c r="Y206" s="23" t="s">
        <v>735</v>
      </c>
    </row>
    <row r="207" spans="1:26" ht="15.75" customHeight="1" x14ac:dyDescent="0.2">
      <c r="A207" s="4" t="s">
        <v>338</v>
      </c>
      <c r="B207" s="10" t="s">
        <v>623</v>
      </c>
      <c r="C207" s="4" t="s">
        <v>339</v>
      </c>
      <c r="D207" s="6">
        <v>41806</v>
      </c>
      <c r="F207" s="10" t="s">
        <v>524</v>
      </c>
      <c r="G207" s="10" t="s">
        <v>525</v>
      </c>
      <c r="H207">
        <v>3.83</v>
      </c>
      <c r="I207">
        <v>241.68</v>
      </c>
      <c r="J207">
        <f t="shared" si="18"/>
        <v>245.51000000000002</v>
      </c>
      <c r="K207">
        <v>235.33</v>
      </c>
      <c r="L207" s="10">
        <f t="shared" si="19"/>
        <v>235.33</v>
      </c>
      <c r="O207">
        <f t="shared" si="20"/>
        <v>0</v>
      </c>
      <c r="V207" s="17">
        <f t="shared" si="21"/>
        <v>0</v>
      </c>
      <c r="W207" s="17">
        <f t="shared" si="22"/>
        <v>0</v>
      </c>
      <c r="X207" s="17">
        <f t="shared" si="23"/>
        <v>0</v>
      </c>
      <c r="Y207" s="23" t="s">
        <v>735</v>
      </c>
      <c r="Z207" s="19" t="s">
        <v>667</v>
      </c>
    </row>
    <row r="208" spans="1:26" ht="15.75" customHeight="1" x14ac:dyDescent="0.2">
      <c r="A208" s="4" t="s">
        <v>340</v>
      </c>
      <c r="B208" s="10" t="s">
        <v>604</v>
      </c>
      <c r="C208" s="4" t="s">
        <v>341</v>
      </c>
      <c r="D208" s="6">
        <v>41806</v>
      </c>
      <c r="F208" s="10" t="s">
        <v>526</v>
      </c>
      <c r="G208" s="10" t="s">
        <v>712</v>
      </c>
      <c r="H208">
        <v>21.89</v>
      </c>
      <c r="I208">
        <v>245.58</v>
      </c>
      <c r="J208">
        <f t="shared" si="18"/>
        <v>266.62200000000001</v>
      </c>
      <c r="K208">
        <v>240.02</v>
      </c>
      <c r="L208" s="10">
        <f t="shared" si="19"/>
        <v>239.172</v>
      </c>
      <c r="N208">
        <v>183.43</v>
      </c>
      <c r="O208">
        <f t="shared" si="20"/>
        <v>182.58199999999999</v>
      </c>
      <c r="P208">
        <v>183.43</v>
      </c>
      <c r="Q208">
        <v>0.38400000000000001</v>
      </c>
      <c r="R208">
        <v>1.4E-2</v>
      </c>
      <c r="S208" s="6">
        <v>41806</v>
      </c>
      <c r="T208" s="6">
        <v>41809</v>
      </c>
      <c r="U208" s="15">
        <v>2</v>
      </c>
      <c r="V208" s="17">
        <f t="shared" si="21"/>
        <v>0.84799999999999998</v>
      </c>
      <c r="W208" s="17">
        <f t="shared" si="22"/>
        <v>0.76339203585704007</v>
      </c>
      <c r="X208" s="17">
        <f t="shared" si="23"/>
        <v>203.53711138427576</v>
      </c>
      <c r="Y208" s="23" t="s">
        <v>735</v>
      </c>
    </row>
    <row r="209" spans="1:26" ht="15.75" customHeight="1" x14ac:dyDescent="0.2">
      <c r="A209" s="4" t="s">
        <v>342</v>
      </c>
      <c r="B209" s="10" t="s">
        <v>636</v>
      </c>
      <c r="C209" s="4" t="s">
        <v>343</v>
      </c>
      <c r="D209" s="6">
        <v>41806</v>
      </c>
      <c r="F209" s="10" t="s">
        <v>524</v>
      </c>
      <c r="G209" s="10" t="s">
        <v>525</v>
      </c>
      <c r="H209">
        <v>38.21</v>
      </c>
      <c r="I209">
        <v>485.4</v>
      </c>
      <c r="J209">
        <f t="shared" si="18"/>
        <v>522.76200000000006</v>
      </c>
      <c r="K209">
        <v>477.81</v>
      </c>
      <c r="L209" s="10">
        <f t="shared" si="19"/>
        <v>476.96199999999999</v>
      </c>
      <c r="N209">
        <v>329.44</v>
      </c>
      <c r="O209">
        <f t="shared" si="20"/>
        <v>328.59199999999998</v>
      </c>
      <c r="P209">
        <f>N209-0.41</f>
        <v>329.03</v>
      </c>
      <c r="Q209">
        <v>0.65600000000000003</v>
      </c>
      <c r="R209">
        <v>3.3000000000000002E-2</v>
      </c>
      <c r="S209" s="6">
        <v>41809</v>
      </c>
      <c r="T209" s="6">
        <v>41813</v>
      </c>
      <c r="U209" s="15">
        <v>2</v>
      </c>
      <c r="V209" s="17">
        <f t="shared" si="21"/>
        <v>0.84799999999999998</v>
      </c>
      <c r="W209" s="17">
        <f t="shared" si="22"/>
        <v>0.68892700047383226</v>
      </c>
      <c r="X209" s="17">
        <f t="shared" si="23"/>
        <v>360.14485662170154</v>
      </c>
      <c r="Y209" s="23" t="s">
        <v>735</v>
      </c>
    </row>
    <row r="210" spans="1:26" ht="15.75" customHeight="1" x14ac:dyDescent="0.2">
      <c r="A210" s="4" t="s">
        <v>344</v>
      </c>
      <c r="B210" s="10" t="s">
        <v>9</v>
      </c>
      <c r="C210" s="4" t="s">
        <v>345</v>
      </c>
      <c r="D210" s="6">
        <v>41806</v>
      </c>
      <c r="F210" s="10" t="s">
        <v>524</v>
      </c>
      <c r="G210" s="10" t="s">
        <v>525</v>
      </c>
      <c r="H210">
        <v>21.54</v>
      </c>
      <c r="I210">
        <v>150.57</v>
      </c>
      <c r="J210">
        <f t="shared" si="18"/>
        <v>172.10999999999999</v>
      </c>
      <c r="K210">
        <v>142.38</v>
      </c>
      <c r="L210" s="10">
        <f t="shared" si="19"/>
        <v>142.38</v>
      </c>
      <c r="O210">
        <f t="shared" si="20"/>
        <v>0</v>
      </c>
      <c r="V210" s="17">
        <f t="shared" si="21"/>
        <v>0</v>
      </c>
      <c r="W210" s="17">
        <f t="shared" si="22"/>
        <v>0</v>
      </c>
      <c r="X210" s="17">
        <f t="shared" si="23"/>
        <v>0</v>
      </c>
      <c r="Y210" s="23" t="s">
        <v>735</v>
      </c>
      <c r="Z210" s="19" t="s">
        <v>711</v>
      </c>
    </row>
    <row r="211" spans="1:26" ht="15.75" customHeight="1" x14ac:dyDescent="0.2">
      <c r="A211" s="4" t="s">
        <v>346</v>
      </c>
      <c r="B211" s="10" t="s">
        <v>599</v>
      </c>
      <c r="C211" s="4" t="s">
        <v>347</v>
      </c>
      <c r="D211" s="6">
        <v>41806</v>
      </c>
      <c r="F211" s="10" t="s">
        <v>524</v>
      </c>
      <c r="G211" s="10" t="s">
        <v>525</v>
      </c>
      <c r="H211">
        <v>0</v>
      </c>
      <c r="I211">
        <v>592.17999999999995</v>
      </c>
      <c r="J211">
        <f t="shared" si="18"/>
        <v>591.33199999999999</v>
      </c>
      <c r="K211">
        <v>585.4</v>
      </c>
      <c r="L211" s="10">
        <f t="shared" si="19"/>
        <v>584.55200000000002</v>
      </c>
      <c r="N211">
        <v>440.47</v>
      </c>
      <c r="O211">
        <f t="shared" si="20"/>
        <v>439.62200000000001</v>
      </c>
      <c r="P211">
        <v>440.47</v>
      </c>
      <c r="Q211">
        <v>0.71</v>
      </c>
      <c r="R211">
        <v>2.9499999999999998E-2</v>
      </c>
      <c r="S211" s="6">
        <v>41806</v>
      </c>
      <c r="T211" s="6">
        <v>41809</v>
      </c>
      <c r="U211" s="15">
        <v>2</v>
      </c>
      <c r="V211" s="17">
        <f t="shared" si="21"/>
        <v>0.84799999999999998</v>
      </c>
      <c r="W211" s="17">
        <f t="shared" si="22"/>
        <v>0.75206653984589911</v>
      </c>
      <c r="X211" s="17">
        <f t="shared" si="23"/>
        <v>444.72101114015521</v>
      </c>
      <c r="Y211" s="23" t="s">
        <v>735</v>
      </c>
    </row>
    <row r="212" spans="1:26" ht="15.75" customHeight="1" x14ac:dyDescent="0.2">
      <c r="A212" s="4" t="s">
        <v>348</v>
      </c>
      <c r="B212" s="10" t="s">
        <v>580</v>
      </c>
      <c r="C212" s="4" t="s">
        <v>349</v>
      </c>
      <c r="D212" s="6">
        <v>41806</v>
      </c>
      <c r="F212" s="10" t="s">
        <v>526</v>
      </c>
      <c r="G212" s="10" t="s">
        <v>718</v>
      </c>
      <c r="H212">
        <v>3.74</v>
      </c>
      <c r="I212">
        <v>358.38</v>
      </c>
      <c r="J212">
        <f t="shared" si="18"/>
        <v>362.12</v>
      </c>
      <c r="K212">
        <v>336.54</v>
      </c>
      <c r="L212" s="10">
        <f t="shared" si="19"/>
        <v>336.54</v>
      </c>
      <c r="O212">
        <f t="shared" si="20"/>
        <v>0</v>
      </c>
      <c r="V212" s="17">
        <f t="shared" si="21"/>
        <v>0</v>
      </c>
      <c r="W212" s="17">
        <f t="shared" si="22"/>
        <v>0</v>
      </c>
      <c r="X212" s="17">
        <f t="shared" si="23"/>
        <v>0</v>
      </c>
      <c r="Y212" s="23" t="s">
        <v>735</v>
      </c>
    </row>
    <row r="213" spans="1:26" ht="15.75" customHeight="1" x14ac:dyDescent="0.2">
      <c r="A213" s="4" t="s">
        <v>350</v>
      </c>
      <c r="B213" s="10" t="s">
        <v>596</v>
      </c>
      <c r="C213" s="4" t="s">
        <v>351</v>
      </c>
      <c r="D213" s="6">
        <v>41806</v>
      </c>
      <c r="F213" s="10" t="s">
        <v>526</v>
      </c>
      <c r="G213" s="10" t="s">
        <v>714</v>
      </c>
      <c r="H213">
        <v>176.83</v>
      </c>
      <c r="I213">
        <v>495.93</v>
      </c>
      <c r="J213">
        <f t="shared" si="18"/>
        <v>671.91200000000003</v>
      </c>
      <c r="K213">
        <v>487.14</v>
      </c>
      <c r="L213" s="10">
        <f t="shared" si="19"/>
        <v>486.29199999999997</v>
      </c>
      <c r="N213">
        <v>310.94</v>
      </c>
      <c r="O213">
        <f t="shared" si="20"/>
        <v>310.09199999999998</v>
      </c>
      <c r="P213">
        <f>N213-0.04</f>
        <v>310.89999999999998</v>
      </c>
      <c r="Q213">
        <v>0.65200000000000002</v>
      </c>
      <c r="R213">
        <v>3.3000000000000002E-2</v>
      </c>
      <c r="S213" s="6">
        <v>41809</v>
      </c>
      <c r="T213" s="6">
        <v>41813</v>
      </c>
      <c r="U213" s="15">
        <v>2</v>
      </c>
      <c r="V213" s="17">
        <f t="shared" si="21"/>
        <v>0.84799999999999998</v>
      </c>
      <c r="W213" s="17">
        <f t="shared" si="22"/>
        <v>0.63766625813297362</v>
      </c>
      <c r="X213" s="17">
        <f t="shared" si="23"/>
        <v>428.45561083464258</v>
      </c>
      <c r="Y213" s="23" t="s">
        <v>735</v>
      </c>
      <c r="Z213" s="19" t="s">
        <v>670</v>
      </c>
    </row>
    <row r="214" spans="1:26" ht="15.75" customHeight="1" x14ac:dyDescent="0.2">
      <c r="A214" s="4" t="s">
        <v>352</v>
      </c>
      <c r="B214" s="10" t="s">
        <v>637</v>
      </c>
      <c r="C214" s="4" t="s">
        <v>353</v>
      </c>
      <c r="D214" s="6">
        <v>41806</v>
      </c>
      <c r="F214" s="10" t="s">
        <v>524</v>
      </c>
      <c r="G214" s="10" t="s">
        <v>525</v>
      </c>
      <c r="H214">
        <v>2.59</v>
      </c>
      <c r="I214">
        <v>434.38</v>
      </c>
      <c r="J214">
        <f t="shared" si="18"/>
        <v>436.12199999999996</v>
      </c>
      <c r="K214">
        <v>426.39</v>
      </c>
      <c r="L214" s="10">
        <f t="shared" si="19"/>
        <v>425.54199999999997</v>
      </c>
      <c r="N214">
        <v>340.67</v>
      </c>
      <c r="O214">
        <f t="shared" si="20"/>
        <v>339.822</v>
      </c>
      <c r="P214">
        <v>340.67</v>
      </c>
      <c r="Q214">
        <v>0.61450000000000005</v>
      </c>
      <c r="R214">
        <v>1.4999999999999999E-2</v>
      </c>
      <c r="S214" s="6">
        <v>41809</v>
      </c>
      <c r="T214" s="6">
        <v>41813</v>
      </c>
      <c r="U214" s="15">
        <v>2</v>
      </c>
      <c r="V214" s="17">
        <f t="shared" si="21"/>
        <v>0.84799999999999998</v>
      </c>
      <c r="W214" s="17">
        <f t="shared" si="22"/>
        <v>0.79856277406225473</v>
      </c>
      <c r="X214" s="17">
        <f t="shared" si="23"/>
        <v>348.27079414957865</v>
      </c>
      <c r="Y214" s="23" t="s">
        <v>735</v>
      </c>
    </row>
    <row r="215" spans="1:26" ht="15.75" customHeight="1" x14ac:dyDescent="0.2">
      <c r="A215" s="4" t="s">
        <v>354</v>
      </c>
      <c r="B215" s="10" t="s">
        <v>638</v>
      </c>
      <c r="C215" s="4" t="s">
        <v>355</v>
      </c>
      <c r="D215" s="6">
        <v>41806</v>
      </c>
      <c r="F215" s="10" t="s">
        <v>524</v>
      </c>
      <c r="G215" s="10" t="s">
        <v>525</v>
      </c>
      <c r="H215">
        <v>12.44</v>
      </c>
      <c r="I215">
        <v>476.15</v>
      </c>
      <c r="J215">
        <f t="shared" si="18"/>
        <v>487.74199999999996</v>
      </c>
      <c r="K215">
        <v>468.44</v>
      </c>
      <c r="L215" s="10">
        <f t="shared" si="19"/>
        <v>467.59199999999998</v>
      </c>
      <c r="N215">
        <v>369.46</v>
      </c>
      <c r="O215">
        <f t="shared" si="20"/>
        <v>368.61199999999997</v>
      </c>
      <c r="P215">
        <v>369.46</v>
      </c>
      <c r="Q215">
        <v>0.66400000000000003</v>
      </c>
      <c r="R215">
        <v>2.3E-2</v>
      </c>
      <c r="S215" s="6">
        <v>41806</v>
      </c>
      <c r="T215" s="6">
        <v>41809</v>
      </c>
      <c r="U215" s="15">
        <v>2</v>
      </c>
      <c r="V215" s="17">
        <f t="shared" si="21"/>
        <v>0.84799999999999998</v>
      </c>
      <c r="W215" s="17">
        <f t="shared" si="22"/>
        <v>0.78831973173193715</v>
      </c>
      <c r="X215" s="17">
        <f t="shared" si="23"/>
        <v>384.49664259439845</v>
      </c>
      <c r="Y215" s="23" t="s">
        <v>735</v>
      </c>
    </row>
    <row r="216" spans="1:26" ht="15.75" customHeight="1" x14ac:dyDescent="0.2">
      <c r="A216" s="4" t="s">
        <v>356</v>
      </c>
      <c r="B216" s="10" t="s">
        <v>574</v>
      </c>
      <c r="C216" s="4" t="s">
        <v>357</v>
      </c>
      <c r="D216" s="6">
        <v>41806</v>
      </c>
      <c r="F216" s="10" t="s">
        <v>524</v>
      </c>
      <c r="G216" s="10" t="s">
        <v>525</v>
      </c>
      <c r="H216">
        <v>0.56999999999999995</v>
      </c>
      <c r="I216">
        <v>319</v>
      </c>
      <c r="J216">
        <f t="shared" si="18"/>
        <v>318.72199999999998</v>
      </c>
      <c r="K216">
        <v>312.77</v>
      </c>
      <c r="L216" s="10">
        <f t="shared" si="19"/>
        <v>311.92199999999997</v>
      </c>
      <c r="N216">
        <v>225.75</v>
      </c>
      <c r="O216">
        <f t="shared" si="20"/>
        <v>224.90199999999999</v>
      </c>
      <c r="P216">
        <v>225.75</v>
      </c>
      <c r="Q216">
        <v>0.35</v>
      </c>
      <c r="R216">
        <v>2.1000000000000001E-2</v>
      </c>
      <c r="S216" s="6">
        <v>41806</v>
      </c>
      <c r="T216" s="6">
        <v>41809</v>
      </c>
      <c r="U216" s="15">
        <v>2</v>
      </c>
      <c r="V216" s="17">
        <f t="shared" si="21"/>
        <v>0.84799999999999998</v>
      </c>
      <c r="W216" s="17">
        <f t="shared" si="22"/>
        <v>0.72101999858939092</v>
      </c>
      <c r="X216" s="17">
        <f t="shared" si="23"/>
        <v>229.80493599040784</v>
      </c>
      <c r="Y216" s="23" t="s">
        <v>735</v>
      </c>
    </row>
    <row r="217" spans="1:26" ht="15.75" customHeight="1" x14ac:dyDescent="0.2">
      <c r="A217" s="4" t="s">
        <v>358</v>
      </c>
      <c r="B217" s="10" t="s">
        <v>73</v>
      </c>
      <c r="C217" s="4" t="s">
        <v>359</v>
      </c>
      <c r="D217" s="6">
        <v>41806</v>
      </c>
      <c r="F217" s="10" t="s">
        <v>526</v>
      </c>
      <c r="G217" s="10" t="s">
        <v>704</v>
      </c>
      <c r="H217">
        <v>13.18</v>
      </c>
      <c r="I217">
        <v>312.14</v>
      </c>
      <c r="J217">
        <f t="shared" si="18"/>
        <v>324.47199999999998</v>
      </c>
      <c r="K217">
        <v>306.10000000000002</v>
      </c>
      <c r="L217" s="10">
        <f t="shared" si="19"/>
        <v>305.25200000000001</v>
      </c>
      <c r="N217">
        <v>191.1</v>
      </c>
      <c r="O217">
        <f t="shared" si="20"/>
        <v>190.25199999999998</v>
      </c>
      <c r="P217">
        <v>191.1</v>
      </c>
      <c r="Q217">
        <v>0.53600000000000003</v>
      </c>
      <c r="R217">
        <v>3.15E-2</v>
      </c>
      <c r="S217" s="6">
        <v>41806</v>
      </c>
      <c r="T217" s="6">
        <v>41809</v>
      </c>
      <c r="U217" s="15">
        <v>2</v>
      </c>
      <c r="V217" s="17">
        <f t="shared" si="21"/>
        <v>0.84799999999999998</v>
      </c>
      <c r="W217" s="17">
        <f t="shared" si="22"/>
        <v>0.62326209164886703</v>
      </c>
      <c r="X217" s="17">
        <f t="shared" si="23"/>
        <v>202.23109740149118</v>
      </c>
      <c r="Y217" s="23" t="s">
        <v>735</v>
      </c>
    </row>
    <row r="218" spans="1:26" ht="15.75" customHeight="1" x14ac:dyDescent="0.2">
      <c r="A218" s="4" t="s">
        <v>360</v>
      </c>
      <c r="B218" s="10" t="s">
        <v>639</v>
      </c>
      <c r="C218" s="4" t="s">
        <v>361</v>
      </c>
      <c r="D218" s="6">
        <v>41806</v>
      </c>
      <c r="F218" s="10" t="s">
        <v>526</v>
      </c>
      <c r="G218" s="10" t="s">
        <v>713</v>
      </c>
      <c r="H218">
        <v>18.489999999999998</v>
      </c>
      <c r="I218">
        <v>546.13</v>
      </c>
      <c r="J218">
        <f t="shared" si="18"/>
        <v>563.77200000000005</v>
      </c>
      <c r="K218">
        <v>538.83000000000004</v>
      </c>
      <c r="L218" s="10">
        <f t="shared" si="19"/>
        <v>537.98200000000008</v>
      </c>
      <c r="N218">
        <v>333.69</v>
      </c>
      <c r="O218">
        <f t="shared" si="20"/>
        <v>332.84199999999998</v>
      </c>
      <c r="P218">
        <f>N218-0.81</f>
        <v>332.88</v>
      </c>
      <c r="Q218">
        <v>0.81599999999999995</v>
      </c>
      <c r="R218">
        <v>5.2999999999999999E-2</v>
      </c>
      <c r="S218" s="6">
        <v>41806</v>
      </c>
      <c r="T218" s="6">
        <v>41809</v>
      </c>
      <c r="U218" s="15">
        <v>2</v>
      </c>
      <c r="V218" s="17">
        <f t="shared" si="21"/>
        <v>0.84799999999999998</v>
      </c>
      <c r="W218" s="17">
        <f t="shared" si="22"/>
        <v>0.6186861270451427</v>
      </c>
      <c r="X218" s="17">
        <f t="shared" si="23"/>
        <v>348.79791521649423</v>
      </c>
      <c r="Y218" s="23" t="s">
        <v>735</v>
      </c>
    </row>
    <row r="219" spans="1:26" ht="15.75" customHeight="1" x14ac:dyDescent="0.2">
      <c r="A219" s="4" t="s">
        <v>362</v>
      </c>
      <c r="B219" s="10" t="s">
        <v>640</v>
      </c>
      <c r="C219" s="4" t="s">
        <v>363</v>
      </c>
      <c r="D219" s="6">
        <v>41806</v>
      </c>
      <c r="F219" s="10" t="s">
        <v>524</v>
      </c>
      <c r="G219" s="10" t="s">
        <v>525</v>
      </c>
      <c r="H219">
        <v>0.75</v>
      </c>
      <c r="I219">
        <v>481.4</v>
      </c>
      <c r="J219">
        <f t="shared" si="18"/>
        <v>481.726</v>
      </c>
      <c r="K219">
        <v>463.04</v>
      </c>
      <c r="L219" s="10">
        <f t="shared" si="19"/>
        <v>462.61600000000004</v>
      </c>
      <c r="N219">
        <v>135.91</v>
      </c>
      <c r="O219">
        <f t="shared" si="20"/>
        <v>135.48599999999999</v>
      </c>
      <c r="P219">
        <f>N219-0.38</f>
        <v>135.53</v>
      </c>
      <c r="Q219">
        <v>0.41899999999999998</v>
      </c>
      <c r="R219">
        <v>0.42099999999999999</v>
      </c>
      <c r="S219" s="6">
        <v>41809</v>
      </c>
      <c r="T219" s="6">
        <v>41813</v>
      </c>
      <c r="U219" s="15">
        <v>1</v>
      </c>
      <c r="V219" s="17">
        <f t="shared" si="21"/>
        <v>0.42399999999999999</v>
      </c>
      <c r="W219" s="17">
        <f t="shared" si="22"/>
        <v>0.29286924792916796</v>
      </c>
      <c r="X219" s="17">
        <f t="shared" si="23"/>
        <v>141.08273132792635</v>
      </c>
      <c r="Y219" s="23" t="s">
        <v>735</v>
      </c>
    </row>
    <row r="220" spans="1:26" ht="15.75" customHeight="1" x14ac:dyDescent="0.2">
      <c r="A220" s="4" t="s">
        <v>364</v>
      </c>
      <c r="B220" s="10" t="s">
        <v>329</v>
      </c>
      <c r="C220" s="4" t="s">
        <v>365</v>
      </c>
      <c r="D220" s="6">
        <v>41806</v>
      </c>
      <c r="F220" s="10" t="s">
        <v>524</v>
      </c>
      <c r="G220" s="10" t="s">
        <v>525</v>
      </c>
      <c r="H220">
        <v>32.46</v>
      </c>
      <c r="I220">
        <v>281.27</v>
      </c>
      <c r="J220">
        <f t="shared" si="18"/>
        <v>313.72999999999996</v>
      </c>
      <c r="K220">
        <v>273.64999999999998</v>
      </c>
      <c r="L220" s="10">
        <f t="shared" si="19"/>
        <v>273.64999999999998</v>
      </c>
      <c r="O220">
        <f t="shared" si="20"/>
        <v>0</v>
      </c>
      <c r="V220" s="17">
        <f t="shared" si="21"/>
        <v>0</v>
      </c>
      <c r="W220" s="17">
        <f t="shared" si="22"/>
        <v>0</v>
      </c>
      <c r="X220" s="17">
        <f t="shared" si="23"/>
        <v>0</v>
      </c>
      <c r="Y220" s="23" t="s">
        <v>735</v>
      </c>
    </row>
    <row r="221" spans="1:26" ht="15.75" customHeight="1" x14ac:dyDescent="0.2">
      <c r="A221" s="4" t="s">
        <v>366</v>
      </c>
      <c r="B221" s="10" t="s">
        <v>600</v>
      </c>
      <c r="C221" s="4" t="s">
        <v>367</v>
      </c>
      <c r="D221" s="6">
        <v>41806</v>
      </c>
      <c r="F221" s="10" t="s">
        <v>524</v>
      </c>
      <c r="G221" s="10" t="s">
        <v>525</v>
      </c>
      <c r="H221">
        <v>125.27</v>
      </c>
      <c r="I221">
        <v>379.14</v>
      </c>
      <c r="J221">
        <f t="shared" si="18"/>
        <v>504.40999999999997</v>
      </c>
      <c r="K221">
        <v>371.22</v>
      </c>
      <c r="L221" s="10">
        <f t="shared" si="19"/>
        <v>371.22</v>
      </c>
      <c r="O221">
        <f t="shared" si="20"/>
        <v>0</v>
      </c>
      <c r="V221" s="17">
        <f t="shared" si="21"/>
        <v>0</v>
      </c>
      <c r="W221" s="17">
        <f t="shared" si="22"/>
        <v>0</v>
      </c>
      <c r="X221" s="17">
        <f t="shared" si="23"/>
        <v>0</v>
      </c>
      <c r="Y221" s="23" t="s">
        <v>735</v>
      </c>
    </row>
    <row r="222" spans="1:26" ht="15.75" customHeight="1" x14ac:dyDescent="0.2">
      <c r="A222" s="4" t="s">
        <v>368</v>
      </c>
      <c r="B222" s="10" t="s">
        <v>574</v>
      </c>
      <c r="C222" s="4" t="s">
        <v>369</v>
      </c>
      <c r="D222" s="6">
        <v>41806</v>
      </c>
      <c r="F222" s="10" t="s">
        <v>524</v>
      </c>
      <c r="G222" s="10" t="s">
        <v>525</v>
      </c>
      <c r="H222">
        <v>68.81</v>
      </c>
      <c r="I222">
        <v>370.3</v>
      </c>
      <c r="J222">
        <f t="shared" si="18"/>
        <v>439.11</v>
      </c>
      <c r="K222">
        <v>355.95</v>
      </c>
      <c r="L222" s="10">
        <f t="shared" si="19"/>
        <v>355.95</v>
      </c>
      <c r="O222">
        <f t="shared" si="20"/>
        <v>0</v>
      </c>
      <c r="V222" s="17">
        <f t="shared" si="21"/>
        <v>0</v>
      </c>
      <c r="W222" s="17">
        <f t="shared" si="22"/>
        <v>0</v>
      </c>
      <c r="X222" s="17">
        <f t="shared" si="23"/>
        <v>0</v>
      </c>
      <c r="Y222" s="25" t="s">
        <v>735</v>
      </c>
    </row>
    <row r="223" spans="1:26" ht="15.75" customHeight="1" x14ac:dyDescent="0.2">
      <c r="A223" s="4" t="s">
        <v>370</v>
      </c>
      <c r="B223" s="10" t="s">
        <v>9</v>
      </c>
      <c r="C223" s="4" t="s">
        <v>371</v>
      </c>
      <c r="D223" s="6">
        <v>41806</v>
      </c>
      <c r="F223" s="10" t="s">
        <v>526</v>
      </c>
      <c r="G223" s="10" t="s">
        <v>675</v>
      </c>
      <c r="H223">
        <v>70.209999999999994</v>
      </c>
      <c r="I223">
        <v>266.25</v>
      </c>
      <c r="J223">
        <f t="shared" si="18"/>
        <v>335.61199999999997</v>
      </c>
      <c r="K223">
        <v>260.07</v>
      </c>
      <c r="L223" s="10">
        <f t="shared" si="19"/>
        <v>259.22199999999998</v>
      </c>
      <c r="N223">
        <v>173.04</v>
      </c>
      <c r="O223">
        <f t="shared" si="20"/>
        <v>172.19199999999998</v>
      </c>
      <c r="P223">
        <v>173.04</v>
      </c>
      <c r="Q223">
        <v>0.3125</v>
      </c>
      <c r="R223">
        <v>1.4E-2</v>
      </c>
      <c r="S223" s="6">
        <v>41806</v>
      </c>
      <c r="T223" s="6">
        <v>41809</v>
      </c>
      <c r="U223" s="15">
        <v>2</v>
      </c>
      <c r="V223" s="17">
        <f t="shared" si="21"/>
        <v>0.84799999999999998</v>
      </c>
      <c r="W223" s="17">
        <f t="shared" si="22"/>
        <v>0.66426460717068769</v>
      </c>
      <c r="X223" s="17">
        <f t="shared" si="23"/>
        <v>222.9351733417688</v>
      </c>
      <c r="Y223" s="30" t="s">
        <v>735</v>
      </c>
      <c r="Z223" s="19" t="s">
        <v>715</v>
      </c>
    </row>
    <row r="224" spans="1:26" ht="15.75" customHeight="1" x14ac:dyDescent="0.2">
      <c r="A224" s="4" t="s">
        <v>372</v>
      </c>
      <c r="B224" s="10" t="s">
        <v>609</v>
      </c>
      <c r="C224" s="4" t="s">
        <v>373</v>
      </c>
      <c r="D224" s="6">
        <v>41806</v>
      </c>
      <c r="F224" s="10" t="s">
        <v>526</v>
      </c>
      <c r="G224" s="10" t="s">
        <v>676</v>
      </c>
      <c r="H224">
        <v>29</v>
      </c>
      <c r="I224">
        <v>499.54</v>
      </c>
      <c r="J224">
        <f t="shared" si="18"/>
        <v>527.69200000000001</v>
      </c>
      <c r="K224">
        <v>491.13</v>
      </c>
      <c r="L224" s="10">
        <f t="shared" si="19"/>
        <v>490.28199999999998</v>
      </c>
      <c r="N224">
        <v>360.06</v>
      </c>
      <c r="O224">
        <f t="shared" si="20"/>
        <v>359.21199999999999</v>
      </c>
      <c r="P224">
        <f>N224-0.05</f>
        <v>360.01</v>
      </c>
      <c r="Q224">
        <v>0.70050000000000001</v>
      </c>
      <c r="R224">
        <v>2.3E-2</v>
      </c>
      <c r="S224" s="6">
        <v>41809</v>
      </c>
      <c r="T224" s="6">
        <v>41813</v>
      </c>
      <c r="U224" s="15">
        <v>2</v>
      </c>
      <c r="V224" s="17">
        <f t="shared" si="21"/>
        <v>0.84799999999999998</v>
      </c>
      <c r="W224" s="17">
        <f t="shared" si="22"/>
        <v>0.73266405864380091</v>
      </c>
      <c r="X224" s="17">
        <f t="shared" si="23"/>
        <v>386.62096243386458</v>
      </c>
      <c r="Y224" s="23" t="s">
        <v>735</v>
      </c>
    </row>
    <row r="225" spans="1:26" ht="15.75" customHeight="1" x14ac:dyDescent="0.2">
      <c r="A225" s="4" t="s">
        <v>374</v>
      </c>
      <c r="B225" s="10" t="s">
        <v>716</v>
      </c>
      <c r="C225" s="4" t="s">
        <v>375</v>
      </c>
      <c r="D225" s="6">
        <v>41806</v>
      </c>
      <c r="F225" s="10" t="s">
        <v>524</v>
      </c>
      <c r="G225" s="10" t="s">
        <v>525</v>
      </c>
      <c r="H225">
        <v>5.42</v>
      </c>
      <c r="I225">
        <v>144.36000000000001</v>
      </c>
      <c r="J225">
        <f t="shared" si="18"/>
        <v>149.78</v>
      </c>
      <c r="K225">
        <v>135.72</v>
      </c>
      <c r="L225" s="10">
        <f t="shared" si="19"/>
        <v>135.72</v>
      </c>
      <c r="O225">
        <f t="shared" si="20"/>
        <v>0</v>
      </c>
      <c r="V225" s="17">
        <f t="shared" si="21"/>
        <v>0</v>
      </c>
      <c r="W225" s="17">
        <f t="shared" si="22"/>
        <v>0</v>
      </c>
      <c r="X225" s="17">
        <f t="shared" si="23"/>
        <v>0</v>
      </c>
      <c r="Y225" s="30" t="s">
        <v>735</v>
      </c>
      <c r="Z225" s="19" t="s">
        <v>667</v>
      </c>
    </row>
    <row r="226" spans="1:26" ht="15.75" customHeight="1" x14ac:dyDescent="0.2">
      <c r="A226" s="4" t="s">
        <v>392</v>
      </c>
      <c r="B226" s="10" t="s">
        <v>578</v>
      </c>
      <c r="C226" s="4" t="s">
        <v>393</v>
      </c>
      <c r="D226" s="6">
        <v>41807</v>
      </c>
      <c r="F226" t="s">
        <v>526</v>
      </c>
      <c r="G226" t="s">
        <v>720</v>
      </c>
      <c r="H226">
        <v>23.67</v>
      </c>
      <c r="I226">
        <v>424.28</v>
      </c>
      <c r="J226">
        <f t="shared" si="18"/>
        <v>447.95</v>
      </c>
      <c r="K226">
        <v>407.92</v>
      </c>
      <c r="L226" s="10">
        <f t="shared" si="19"/>
        <v>407.92</v>
      </c>
      <c r="N226">
        <v>80.959999999999994</v>
      </c>
      <c r="O226">
        <f t="shared" si="20"/>
        <v>80.959999999999994</v>
      </c>
      <c r="P226">
        <f>N226-0.38</f>
        <v>80.58</v>
      </c>
      <c r="Q226">
        <v>0.42399999999999999</v>
      </c>
      <c r="R226">
        <v>5.2999999999999999E-2</v>
      </c>
      <c r="S226" s="6">
        <v>41809</v>
      </c>
      <c r="T226" s="6">
        <v>41813</v>
      </c>
      <c r="U226" s="15">
        <v>0</v>
      </c>
      <c r="V226" s="17">
        <f t="shared" si="21"/>
        <v>0</v>
      </c>
      <c r="W226" s="17">
        <f t="shared" si="22"/>
        <v>0.19847028829182189</v>
      </c>
      <c r="X226" s="17">
        <f t="shared" si="23"/>
        <v>88.904765640321614</v>
      </c>
      <c r="Y226" s="23" t="s">
        <v>735</v>
      </c>
    </row>
    <row r="227" spans="1:26" ht="15.75" customHeight="1" x14ac:dyDescent="0.2">
      <c r="A227" s="4" t="s">
        <v>394</v>
      </c>
      <c r="B227" s="10" t="s">
        <v>614</v>
      </c>
      <c r="C227" s="4" t="s">
        <v>395</v>
      </c>
      <c r="D227" s="6">
        <v>41807</v>
      </c>
      <c r="F227" t="s">
        <v>524</v>
      </c>
      <c r="G227" t="s">
        <v>525</v>
      </c>
      <c r="H227">
        <v>5.7</v>
      </c>
      <c r="I227">
        <v>287.31</v>
      </c>
      <c r="J227">
        <f t="shared" si="18"/>
        <v>293.01</v>
      </c>
      <c r="K227">
        <v>277.45</v>
      </c>
      <c r="L227" s="10">
        <f t="shared" si="19"/>
        <v>277.45</v>
      </c>
      <c r="O227">
        <f t="shared" si="20"/>
        <v>0</v>
      </c>
      <c r="V227" s="17">
        <f t="shared" si="21"/>
        <v>0</v>
      </c>
      <c r="W227" s="17">
        <f t="shared" si="22"/>
        <v>0</v>
      </c>
      <c r="X227" s="17">
        <f t="shared" si="23"/>
        <v>0</v>
      </c>
      <c r="Y227" s="23" t="s">
        <v>735</v>
      </c>
    </row>
    <row r="228" spans="1:26" ht="15.75" customHeight="1" x14ac:dyDescent="0.2">
      <c r="A228" s="4" t="s">
        <v>396</v>
      </c>
      <c r="B228" s="10" t="s">
        <v>643</v>
      </c>
      <c r="C228" s="4" t="s">
        <v>397</v>
      </c>
      <c r="D228" s="6">
        <v>41807</v>
      </c>
      <c r="F228" t="s">
        <v>524</v>
      </c>
      <c r="G228" t="s">
        <v>525</v>
      </c>
      <c r="H228">
        <v>29.38</v>
      </c>
      <c r="I228">
        <v>38.909999999999997</v>
      </c>
      <c r="J228">
        <f t="shared" si="18"/>
        <v>68.289999999999992</v>
      </c>
      <c r="K228">
        <v>31.7</v>
      </c>
      <c r="L228" s="10">
        <f t="shared" si="19"/>
        <v>31.7</v>
      </c>
      <c r="O228">
        <f t="shared" si="20"/>
        <v>0</v>
      </c>
      <c r="V228" s="17">
        <f t="shared" si="21"/>
        <v>0</v>
      </c>
      <c r="W228" s="17">
        <f t="shared" si="22"/>
        <v>0</v>
      </c>
      <c r="X228" s="17">
        <f t="shared" si="23"/>
        <v>0</v>
      </c>
      <c r="Y228" s="23" t="s">
        <v>735</v>
      </c>
    </row>
    <row r="229" spans="1:26" ht="15.75" customHeight="1" x14ac:dyDescent="0.2">
      <c r="A229" s="4" t="s">
        <v>398</v>
      </c>
      <c r="B229" s="10" t="s">
        <v>617</v>
      </c>
      <c r="C229" s="4" t="s">
        <v>399</v>
      </c>
      <c r="D229" s="6">
        <v>41807</v>
      </c>
      <c r="F229" t="s">
        <v>524</v>
      </c>
      <c r="G229" t="s">
        <v>525</v>
      </c>
      <c r="H229">
        <v>0</v>
      </c>
      <c r="I229">
        <v>172.64</v>
      </c>
      <c r="J229">
        <f t="shared" si="18"/>
        <v>172.64</v>
      </c>
      <c r="K229">
        <v>164.47</v>
      </c>
      <c r="L229" s="10">
        <f t="shared" si="19"/>
        <v>164.47</v>
      </c>
      <c r="O229">
        <f t="shared" si="20"/>
        <v>0</v>
      </c>
      <c r="V229" s="17">
        <f t="shared" si="21"/>
        <v>0</v>
      </c>
      <c r="W229" s="17">
        <f t="shared" si="22"/>
        <v>0</v>
      </c>
      <c r="X229" s="17">
        <f t="shared" si="23"/>
        <v>0</v>
      </c>
      <c r="Y229" s="23" t="s">
        <v>735</v>
      </c>
    </row>
    <row r="230" spans="1:26" ht="15.75" customHeight="1" x14ac:dyDescent="0.2">
      <c r="A230" s="4" t="s">
        <v>400</v>
      </c>
      <c r="B230" s="10" t="s">
        <v>599</v>
      </c>
      <c r="C230" s="4" t="s">
        <v>401</v>
      </c>
      <c r="D230" s="6">
        <v>41807</v>
      </c>
      <c r="F230" t="s">
        <v>524</v>
      </c>
      <c r="G230" t="s">
        <v>525</v>
      </c>
      <c r="H230">
        <v>10.74</v>
      </c>
      <c r="I230">
        <v>375.74</v>
      </c>
      <c r="J230">
        <f t="shared" si="18"/>
        <v>385.63200000000001</v>
      </c>
      <c r="K230">
        <v>368.17</v>
      </c>
      <c r="L230" s="10">
        <f t="shared" si="19"/>
        <v>367.322</v>
      </c>
      <c r="N230">
        <v>239.31</v>
      </c>
      <c r="O230">
        <f t="shared" si="20"/>
        <v>238.46199999999999</v>
      </c>
      <c r="P230">
        <f>N230-0.28</f>
        <v>239.03</v>
      </c>
      <c r="Q230">
        <v>0.70750000000000002</v>
      </c>
      <c r="R230">
        <v>2.35E-2</v>
      </c>
      <c r="S230" s="6">
        <v>41809</v>
      </c>
      <c r="T230" s="6">
        <v>41813</v>
      </c>
      <c r="U230" s="15">
        <v>2</v>
      </c>
      <c r="V230" s="17">
        <f t="shared" si="21"/>
        <v>0.84799999999999998</v>
      </c>
      <c r="W230" s="17">
        <f t="shared" si="22"/>
        <v>0.64919062838599373</v>
      </c>
      <c r="X230" s="17">
        <f t="shared" si="23"/>
        <v>250.34868040574753</v>
      </c>
      <c r="Y230" s="23" t="s">
        <v>735</v>
      </c>
    </row>
    <row r="231" spans="1:26" ht="15.75" customHeight="1" x14ac:dyDescent="0.2">
      <c r="A231" s="4" t="s">
        <v>402</v>
      </c>
      <c r="B231" s="10" t="s">
        <v>644</v>
      </c>
      <c r="C231" s="4" t="s">
        <v>403</v>
      </c>
      <c r="D231" s="6">
        <v>41807</v>
      </c>
      <c r="F231" t="s">
        <v>524</v>
      </c>
      <c r="G231" t="s">
        <v>525</v>
      </c>
      <c r="H231">
        <v>29.3</v>
      </c>
      <c r="I231">
        <v>94.88</v>
      </c>
      <c r="J231">
        <f t="shared" si="18"/>
        <v>124.17999999999999</v>
      </c>
      <c r="K231">
        <v>85.22</v>
      </c>
      <c r="L231" s="10">
        <f t="shared" si="19"/>
        <v>85.22</v>
      </c>
      <c r="O231">
        <f t="shared" si="20"/>
        <v>0</v>
      </c>
      <c r="V231" s="17">
        <f t="shared" si="21"/>
        <v>0</v>
      </c>
      <c r="W231" s="17">
        <f t="shared" si="22"/>
        <v>0</v>
      </c>
      <c r="X231" s="17">
        <f t="shared" si="23"/>
        <v>0</v>
      </c>
      <c r="Y231" s="23" t="s">
        <v>735</v>
      </c>
    </row>
    <row r="232" spans="1:26" ht="15.75" customHeight="1" x14ac:dyDescent="0.2">
      <c r="A232" s="4" t="s">
        <v>404</v>
      </c>
      <c r="B232" s="10" t="s">
        <v>565</v>
      </c>
      <c r="C232" s="4" t="s">
        <v>405</v>
      </c>
      <c r="D232" s="6">
        <v>41807</v>
      </c>
      <c r="F232" t="s">
        <v>524</v>
      </c>
      <c r="G232" t="s">
        <v>525</v>
      </c>
      <c r="H232">
        <v>55.91</v>
      </c>
      <c r="I232">
        <v>309.76</v>
      </c>
      <c r="J232">
        <f t="shared" si="18"/>
        <v>365.66999999999996</v>
      </c>
      <c r="K232">
        <v>304.61</v>
      </c>
      <c r="L232" s="10">
        <f t="shared" si="19"/>
        <v>304.61</v>
      </c>
      <c r="O232">
        <f t="shared" si="20"/>
        <v>0</v>
      </c>
      <c r="V232" s="17">
        <f t="shared" si="21"/>
        <v>0</v>
      </c>
      <c r="W232" s="17">
        <f t="shared" si="22"/>
        <v>0</v>
      </c>
      <c r="X232" s="17">
        <f t="shared" si="23"/>
        <v>0</v>
      </c>
      <c r="Y232" s="23" t="s">
        <v>735</v>
      </c>
    </row>
    <row r="233" spans="1:26" ht="15.75" customHeight="1" x14ac:dyDescent="0.2">
      <c r="A233" s="4" t="s">
        <v>579</v>
      </c>
      <c r="B233" s="11" t="s">
        <v>648</v>
      </c>
      <c r="C233" s="4" t="s">
        <v>393</v>
      </c>
      <c r="D233" s="6">
        <v>41807</v>
      </c>
      <c r="F233" t="s">
        <v>526</v>
      </c>
      <c r="G233" t="s">
        <v>729</v>
      </c>
      <c r="H233">
        <v>53.78</v>
      </c>
      <c r="I233">
        <v>342.19</v>
      </c>
      <c r="J233">
        <f t="shared" si="18"/>
        <v>395.54600000000005</v>
      </c>
      <c r="K233">
        <v>328.96</v>
      </c>
      <c r="L233" s="10">
        <f t="shared" si="19"/>
        <v>328.536</v>
      </c>
      <c r="N233">
        <v>79.08</v>
      </c>
      <c r="O233">
        <f t="shared" si="20"/>
        <v>78.655999999999992</v>
      </c>
      <c r="P233">
        <f>N233-0.11</f>
        <v>78.97</v>
      </c>
      <c r="Q233">
        <v>0.35799999999999998</v>
      </c>
      <c r="R233">
        <v>3.3500000000000002E-2</v>
      </c>
      <c r="S233" s="6">
        <v>41809</v>
      </c>
      <c r="T233" s="6">
        <v>41813</v>
      </c>
      <c r="U233" s="15">
        <v>1</v>
      </c>
      <c r="V233" s="17">
        <f t="shared" si="21"/>
        <v>0.42399999999999999</v>
      </c>
      <c r="W233" s="17">
        <f t="shared" si="22"/>
        <v>0.23941364112304281</v>
      </c>
      <c r="X233" s="17">
        <f t="shared" si="23"/>
        <v>94.699108091655106</v>
      </c>
      <c r="Y233" s="23" t="s">
        <v>735</v>
      </c>
      <c r="Z233" s="12" t="s">
        <v>724</v>
      </c>
    </row>
    <row r="234" spans="1:26" ht="15.75" customHeight="1" x14ac:dyDescent="0.2">
      <c r="A234" s="4" t="s">
        <v>406</v>
      </c>
      <c r="B234" s="10" t="s">
        <v>608</v>
      </c>
      <c r="C234" s="4" t="s">
        <v>407</v>
      </c>
      <c r="D234" s="6">
        <v>41807</v>
      </c>
      <c r="F234" t="s">
        <v>526</v>
      </c>
      <c r="G234" t="s">
        <v>719</v>
      </c>
      <c r="H234">
        <v>0</v>
      </c>
      <c r="I234">
        <v>621.20000000000005</v>
      </c>
      <c r="J234">
        <f t="shared" si="18"/>
        <v>620.35200000000009</v>
      </c>
      <c r="K234">
        <v>606.21</v>
      </c>
      <c r="L234" s="10">
        <f t="shared" si="19"/>
        <v>605.36200000000008</v>
      </c>
      <c r="N234">
        <v>213.45</v>
      </c>
      <c r="O234">
        <f t="shared" si="20"/>
        <v>212.60199999999998</v>
      </c>
      <c r="P234">
        <f>N234-0.22</f>
        <v>213.23</v>
      </c>
      <c r="Q234">
        <v>0.95650000000000002</v>
      </c>
      <c r="R234">
        <v>7.4999999999999997E-2</v>
      </c>
      <c r="S234" s="6">
        <v>41809</v>
      </c>
      <c r="T234" s="6">
        <v>41813</v>
      </c>
      <c r="U234" s="15">
        <v>2</v>
      </c>
      <c r="V234" s="17">
        <f t="shared" si="21"/>
        <v>0.84799999999999998</v>
      </c>
      <c r="W234" s="17">
        <f t="shared" si="22"/>
        <v>0.35119812607993223</v>
      </c>
      <c r="X234" s="17">
        <f t="shared" si="23"/>
        <v>217.86645990993816</v>
      </c>
      <c r="Y234" s="23" t="s">
        <v>735</v>
      </c>
    </row>
    <row r="235" spans="1:26" ht="15.75" customHeight="1" x14ac:dyDescent="0.2">
      <c r="A235" s="4" t="s">
        <v>408</v>
      </c>
      <c r="B235" s="10" t="s">
        <v>581</v>
      </c>
      <c r="C235" s="4" t="s">
        <v>409</v>
      </c>
      <c r="D235" s="6">
        <v>41807</v>
      </c>
      <c r="F235" t="s">
        <v>526</v>
      </c>
      <c r="G235" t="s">
        <v>722</v>
      </c>
      <c r="H235">
        <v>4.28</v>
      </c>
      <c r="I235">
        <v>261.11</v>
      </c>
      <c r="J235">
        <f t="shared" si="18"/>
        <v>265.39</v>
      </c>
      <c r="K235">
        <v>249.11</v>
      </c>
      <c r="L235" s="10">
        <f t="shared" si="19"/>
        <v>249.11</v>
      </c>
      <c r="O235">
        <f t="shared" si="20"/>
        <v>0</v>
      </c>
      <c r="V235" s="17">
        <f t="shared" si="21"/>
        <v>0</v>
      </c>
      <c r="W235" s="17">
        <f t="shared" si="22"/>
        <v>0</v>
      </c>
      <c r="X235" s="17">
        <f t="shared" si="23"/>
        <v>0</v>
      </c>
      <c r="Y235" s="23" t="s">
        <v>735</v>
      </c>
    </row>
    <row r="236" spans="1:26" ht="15.75" customHeight="1" x14ac:dyDescent="0.2">
      <c r="A236" s="4" t="s">
        <v>410</v>
      </c>
      <c r="B236" s="10" t="s">
        <v>560</v>
      </c>
      <c r="C236" s="4" t="s">
        <v>411</v>
      </c>
      <c r="D236" s="6">
        <v>41807</v>
      </c>
      <c r="F236" t="s">
        <v>524</v>
      </c>
      <c r="G236" t="s">
        <v>525</v>
      </c>
      <c r="H236">
        <v>45.58</v>
      </c>
      <c r="I236">
        <v>678.97</v>
      </c>
      <c r="J236">
        <f t="shared" si="18"/>
        <v>723.70200000000011</v>
      </c>
      <c r="K236">
        <v>670.18</v>
      </c>
      <c r="L236" s="10">
        <f t="shared" si="19"/>
        <v>669.33199999999999</v>
      </c>
      <c r="N236">
        <v>453.35</v>
      </c>
      <c r="O236">
        <f t="shared" si="20"/>
        <v>452.50200000000001</v>
      </c>
      <c r="P236">
        <f>N236-0.01</f>
        <v>453.34000000000003</v>
      </c>
      <c r="Q236">
        <v>0.80400000000000005</v>
      </c>
      <c r="R236">
        <v>2.7E-2</v>
      </c>
      <c r="S236" s="6">
        <v>41809</v>
      </c>
      <c r="T236" s="6">
        <v>41813</v>
      </c>
      <c r="U236" s="15">
        <v>2</v>
      </c>
      <c r="V236" s="17">
        <f t="shared" si="21"/>
        <v>0.84799999999999998</v>
      </c>
      <c r="W236" s="17">
        <f t="shared" si="22"/>
        <v>0.67605015149432568</v>
      </c>
      <c r="X236" s="17">
        <f t="shared" si="23"/>
        <v>489.25884673674653</v>
      </c>
      <c r="Y236" s="23" t="s">
        <v>735</v>
      </c>
    </row>
    <row r="237" spans="1:26" ht="15.75" customHeight="1" x14ac:dyDescent="0.2">
      <c r="A237" s="4" t="s">
        <v>577</v>
      </c>
      <c r="B237" s="11" t="s">
        <v>626</v>
      </c>
      <c r="C237" s="4" t="s">
        <v>393</v>
      </c>
      <c r="D237" s="6">
        <v>41807</v>
      </c>
      <c r="F237" t="s">
        <v>524</v>
      </c>
      <c r="G237" t="s">
        <v>525</v>
      </c>
      <c r="H237">
        <v>0</v>
      </c>
      <c r="I237">
        <v>703.66</v>
      </c>
      <c r="J237">
        <f t="shared" si="18"/>
        <v>702.81200000000001</v>
      </c>
      <c r="K237">
        <v>695.82</v>
      </c>
      <c r="L237" s="10">
        <f t="shared" si="19"/>
        <v>694.97200000000009</v>
      </c>
      <c r="N237">
        <v>423.06</v>
      </c>
      <c r="O237">
        <f t="shared" si="20"/>
        <v>422.21199999999999</v>
      </c>
      <c r="P237">
        <f>N237-0.12</f>
        <v>422.94</v>
      </c>
      <c r="Q237">
        <v>0.80249999999999999</v>
      </c>
      <c r="R237">
        <v>3.95E-2</v>
      </c>
      <c r="S237" s="6">
        <v>41809</v>
      </c>
      <c r="T237" s="6">
        <v>41813</v>
      </c>
      <c r="U237" s="15">
        <v>2</v>
      </c>
      <c r="V237" s="17">
        <f t="shared" si="21"/>
        <v>0.84799999999999998</v>
      </c>
      <c r="W237" s="17">
        <f t="shared" si="22"/>
        <v>0.60752375635277378</v>
      </c>
      <c r="X237" s="17">
        <f t="shared" si="23"/>
        <v>426.97498624980568</v>
      </c>
      <c r="Y237" s="23" t="s">
        <v>735</v>
      </c>
      <c r="Z237" s="12" t="s">
        <v>724</v>
      </c>
    </row>
    <row r="238" spans="1:26" ht="15.75" customHeight="1" x14ac:dyDescent="0.2">
      <c r="A238" s="4" t="s">
        <v>412</v>
      </c>
      <c r="B238" s="10" t="s">
        <v>615</v>
      </c>
      <c r="C238" s="4" t="s">
        <v>413</v>
      </c>
      <c r="D238" s="6">
        <v>41807</v>
      </c>
      <c r="F238" t="s">
        <v>524</v>
      </c>
      <c r="G238" t="s">
        <v>525</v>
      </c>
      <c r="H238">
        <v>13.62</v>
      </c>
      <c r="I238">
        <v>31.45</v>
      </c>
      <c r="J238">
        <f t="shared" si="18"/>
        <v>45.07</v>
      </c>
      <c r="K238">
        <v>26.87</v>
      </c>
      <c r="L238" s="10">
        <f t="shared" si="19"/>
        <v>26.87</v>
      </c>
      <c r="O238">
        <f t="shared" si="20"/>
        <v>0</v>
      </c>
      <c r="V238" s="17">
        <f t="shared" si="21"/>
        <v>0</v>
      </c>
      <c r="W238" s="17">
        <f t="shared" si="22"/>
        <v>0</v>
      </c>
      <c r="X238" s="17">
        <f t="shared" si="23"/>
        <v>0</v>
      </c>
      <c r="Y238" s="23" t="s">
        <v>735</v>
      </c>
    </row>
    <row r="239" spans="1:26" ht="15.75" customHeight="1" x14ac:dyDescent="0.2">
      <c r="A239" s="4" t="s">
        <v>414</v>
      </c>
      <c r="B239" s="10" t="s">
        <v>589</v>
      </c>
      <c r="C239" s="4" t="s">
        <v>415</v>
      </c>
      <c r="D239" s="6">
        <v>41807</v>
      </c>
      <c r="F239" t="s">
        <v>524</v>
      </c>
      <c r="G239" t="s">
        <v>525</v>
      </c>
      <c r="H239">
        <v>109.42</v>
      </c>
      <c r="I239">
        <v>256.48</v>
      </c>
      <c r="J239">
        <f t="shared" si="18"/>
        <v>365.90000000000003</v>
      </c>
      <c r="K239">
        <v>248.68</v>
      </c>
      <c r="L239" s="10">
        <f t="shared" si="19"/>
        <v>248.68</v>
      </c>
      <c r="O239">
        <f t="shared" si="20"/>
        <v>0</v>
      </c>
      <c r="V239" s="17">
        <f t="shared" si="21"/>
        <v>0</v>
      </c>
      <c r="W239" s="17">
        <f t="shared" si="22"/>
        <v>0</v>
      </c>
      <c r="X239" s="17">
        <f t="shared" si="23"/>
        <v>0</v>
      </c>
      <c r="Y239" s="23" t="s">
        <v>735</v>
      </c>
    </row>
    <row r="240" spans="1:26" ht="15.75" customHeight="1" x14ac:dyDescent="0.2">
      <c r="A240" s="4" t="s">
        <v>567</v>
      </c>
      <c r="B240" s="11" t="s">
        <v>626</v>
      </c>
      <c r="C240" s="4" t="s">
        <v>393</v>
      </c>
      <c r="D240" s="6">
        <v>41807</v>
      </c>
      <c r="F240" t="s">
        <v>524</v>
      </c>
      <c r="G240" t="s">
        <v>525</v>
      </c>
      <c r="H240">
        <v>121.79</v>
      </c>
      <c r="I240">
        <v>466.82</v>
      </c>
      <c r="J240">
        <f t="shared" si="18"/>
        <v>587.76200000000006</v>
      </c>
      <c r="K240">
        <v>458.98</v>
      </c>
      <c r="L240" s="10">
        <f t="shared" si="19"/>
        <v>458.13200000000001</v>
      </c>
      <c r="N240">
        <v>261.95999999999998</v>
      </c>
      <c r="O240">
        <f t="shared" si="20"/>
        <v>261.11199999999997</v>
      </c>
      <c r="P240">
        <f>N240-0.14</f>
        <v>261.82</v>
      </c>
      <c r="Q240">
        <v>0.6</v>
      </c>
      <c r="R240">
        <v>1.15E-2</v>
      </c>
      <c r="S240" s="6">
        <v>41809</v>
      </c>
      <c r="T240" s="6">
        <v>41813</v>
      </c>
      <c r="U240" s="15">
        <v>2</v>
      </c>
      <c r="V240" s="17">
        <f t="shared" si="21"/>
        <v>0.84799999999999998</v>
      </c>
      <c r="W240" s="17">
        <f t="shared" si="22"/>
        <v>0.56994927226214276</v>
      </c>
      <c r="X240" s="17">
        <f t="shared" si="23"/>
        <v>334.99452416334157</v>
      </c>
      <c r="Y240" s="23" t="s">
        <v>735</v>
      </c>
      <c r="Z240" s="12" t="s">
        <v>724</v>
      </c>
    </row>
    <row r="241" spans="1:26" ht="15.75" customHeight="1" x14ac:dyDescent="0.2">
      <c r="A241" s="4" t="s">
        <v>416</v>
      </c>
      <c r="B241" s="10" t="s">
        <v>522</v>
      </c>
      <c r="C241" s="4" t="s">
        <v>417</v>
      </c>
      <c r="D241" s="6">
        <v>41807</v>
      </c>
      <c r="F241" t="s">
        <v>524</v>
      </c>
      <c r="G241" t="s">
        <v>525</v>
      </c>
      <c r="H241">
        <v>0</v>
      </c>
      <c r="I241">
        <v>462.21</v>
      </c>
      <c r="J241">
        <f t="shared" si="18"/>
        <v>461.36199999999997</v>
      </c>
      <c r="K241">
        <v>456.93</v>
      </c>
      <c r="L241" s="10">
        <f t="shared" si="19"/>
        <v>456.08199999999999</v>
      </c>
      <c r="N241">
        <v>268</v>
      </c>
      <c r="O241">
        <f t="shared" si="20"/>
        <v>267.15199999999999</v>
      </c>
      <c r="P241">
        <f>N241-0.06</f>
        <v>267.94</v>
      </c>
      <c r="Q241">
        <v>0.57399999999999995</v>
      </c>
      <c r="R241">
        <v>4.2000000000000003E-2</v>
      </c>
      <c r="S241" s="6">
        <v>41809</v>
      </c>
      <c r="T241" s="6">
        <v>41813</v>
      </c>
      <c r="U241" s="15">
        <v>2</v>
      </c>
      <c r="V241" s="17">
        <f t="shared" si="21"/>
        <v>0.84799999999999998</v>
      </c>
      <c r="W241" s="17">
        <f t="shared" si="22"/>
        <v>0.58575431610982232</v>
      </c>
      <c r="X241" s="17">
        <f t="shared" si="23"/>
        <v>270.2447827890598</v>
      </c>
      <c r="Y241" s="23" t="s">
        <v>735</v>
      </c>
    </row>
    <row r="242" spans="1:26" ht="15.75" customHeight="1" x14ac:dyDescent="0.2">
      <c r="A242" s="4" t="s">
        <v>418</v>
      </c>
      <c r="B242" s="10" t="s">
        <v>620</v>
      </c>
      <c r="C242" s="4" t="s">
        <v>419</v>
      </c>
      <c r="D242" s="6">
        <v>41807</v>
      </c>
      <c r="F242" t="s">
        <v>524</v>
      </c>
      <c r="G242" t="s">
        <v>525</v>
      </c>
      <c r="H242">
        <v>34.76</v>
      </c>
      <c r="I242">
        <v>541.05999999999995</v>
      </c>
      <c r="J242">
        <f t="shared" si="18"/>
        <v>575.39599999999996</v>
      </c>
      <c r="K242">
        <v>535.62</v>
      </c>
      <c r="L242" s="10">
        <f t="shared" si="19"/>
        <v>535.19600000000003</v>
      </c>
      <c r="N242">
        <v>331.24</v>
      </c>
      <c r="O242">
        <f t="shared" si="20"/>
        <v>330.81600000000003</v>
      </c>
      <c r="P242">
        <f>N242-0.12</f>
        <v>331.12</v>
      </c>
      <c r="Q242">
        <v>0.80800000000000005</v>
      </c>
      <c r="R242">
        <v>1.15E-2</v>
      </c>
      <c r="S242" s="6">
        <v>41809</v>
      </c>
      <c r="T242" s="6">
        <v>41813</v>
      </c>
      <c r="U242" s="15">
        <v>1</v>
      </c>
      <c r="V242" s="17">
        <f t="shared" si="21"/>
        <v>0.42399999999999999</v>
      </c>
      <c r="W242" s="17">
        <f t="shared" si="22"/>
        <v>0.61812121166824863</v>
      </c>
      <c r="X242" s="17">
        <f t="shared" si="23"/>
        <v>355.66447270906355</v>
      </c>
      <c r="Y242" s="23" t="s">
        <v>735</v>
      </c>
    </row>
    <row r="243" spans="1:26" ht="15.75" customHeight="1" x14ac:dyDescent="0.2">
      <c r="A243" s="4" t="s">
        <v>575</v>
      </c>
      <c r="B243" s="11" t="s">
        <v>649</v>
      </c>
      <c r="C243" s="4" t="s">
        <v>393</v>
      </c>
      <c r="D243" s="6">
        <v>41807</v>
      </c>
      <c r="F243" t="s">
        <v>526</v>
      </c>
      <c r="G243" t="s">
        <v>730</v>
      </c>
      <c r="H243">
        <v>6.94</v>
      </c>
      <c r="I243">
        <v>297.64</v>
      </c>
      <c r="J243">
        <f t="shared" si="18"/>
        <v>303.73199999999997</v>
      </c>
      <c r="K243">
        <v>290.60000000000002</v>
      </c>
      <c r="L243" s="10">
        <f t="shared" si="19"/>
        <v>289.75200000000001</v>
      </c>
      <c r="N243">
        <v>181.89</v>
      </c>
      <c r="O243">
        <f t="shared" si="20"/>
        <v>181.04199999999997</v>
      </c>
      <c r="P243">
        <f>N243-0.17</f>
        <v>181.72</v>
      </c>
      <c r="Q243">
        <v>0.39700000000000002</v>
      </c>
      <c r="R243">
        <v>1.2999999999999999E-2</v>
      </c>
      <c r="S243" s="6">
        <v>41809</v>
      </c>
      <c r="T243" s="6">
        <v>41813</v>
      </c>
      <c r="U243" s="15">
        <v>2</v>
      </c>
      <c r="V243" s="17">
        <f t="shared" si="21"/>
        <v>0.84799999999999998</v>
      </c>
      <c r="W243" s="17">
        <f t="shared" si="22"/>
        <v>0.62481708495541</v>
      </c>
      <c r="X243" s="17">
        <f t="shared" si="23"/>
        <v>189.77694284767657</v>
      </c>
      <c r="Y243" s="23" t="s">
        <v>735</v>
      </c>
      <c r="Z243" s="12" t="s">
        <v>724</v>
      </c>
    </row>
    <row r="244" spans="1:26" ht="15.75" customHeight="1" x14ac:dyDescent="0.2">
      <c r="A244" s="4" t="s">
        <v>420</v>
      </c>
      <c r="B244" s="10" t="s">
        <v>594</v>
      </c>
      <c r="C244" s="4" t="s">
        <v>421</v>
      </c>
      <c r="D244" s="6">
        <v>41807</v>
      </c>
      <c r="F244" t="s">
        <v>524</v>
      </c>
      <c r="G244" t="s">
        <v>525</v>
      </c>
      <c r="H244">
        <v>43.45</v>
      </c>
      <c r="I244">
        <v>490.02</v>
      </c>
      <c r="J244">
        <f t="shared" si="18"/>
        <v>533.04600000000005</v>
      </c>
      <c r="K244">
        <v>480.93</v>
      </c>
      <c r="L244" s="10">
        <f t="shared" si="19"/>
        <v>480.50600000000003</v>
      </c>
      <c r="N244">
        <v>303.27</v>
      </c>
      <c r="O244">
        <f t="shared" si="20"/>
        <v>302.846</v>
      </c>
      <c r="P244">
        <f>N244-0.17</f>
        <v>303.09999999999997</v>
      </c>
      <c r="Q244">
        <v>0.47799999999999998</v>
      </c>
      <c r="R244">
        <v>5.0999999999999997E-2</v>
      </c>
      <c r="S244" s="6">
        <v>41809</v>
      </c>
      <c r="T244" s="6">
        <v>41813</v>
      </c>
      <c r="U244" s="15">
        <v>1</v>
      </c>
      <c r="V244" s="17">
        <f t="shared" si="21"/>
        <v>0.42399999999999999</v>
      </c>
      <c r="W244" s="17">
        <f t="shared" si="22"/>
        <v>0.6302647625627984</v>
      </c>
      <c r="X244" s="17">
        <f t="shared" si="23"/>
        <v>335.96011062504948</v>
      </c>
      <c r="Y244" s="23" t="s">
        <v>735</v>
      </c>
    </row>
    <row r="245" spans="1:26" ht="15.75" customHeight="1" x14ac:dyDescent="0.2">
      <c r="A245" s="4" t="s">
        <v>571</v>
      </c>
      <c r="B245" s="11" t="s">
        <v>650</v>
      </c>
      <c r="C245" s="4" t="s">
        <v>393</v>
      </c>
      <c r="D245" s="6">
        <v>41807</v>
      </c>
      <c r="F245" t="s">
        <v>524</v>
      </c>
      <c r="G245" t="s">
        <v>525</v>
      </c>
      <c r="H245">
        <v>32.4</v>
      </c>
      <c r="I245">
        <v>691.87</v>
      </c>
      <c r="J245">
        <f t="shared" si="18"/>
        <v>723.42200000000003</v>
      </c>
      <c r="K245">
        <v>681.84</v>
      </c>
      <c r="L245" s="10">
        <f t="shared" si="19"/>
        <v>680.99200000000008</v>
      </c>
      <c r="N245">
        <v>438.91</v>
      </c>
      <c r="O245">
        <f t="shared" si="20"/>
        <v>438.06200000000001</v>
      </c>
      <c r="P245">
        <f>N245-0.23</f>
        <v>438.68</v>
      </c>
      <c r="Q245">
        <v>0.65700000000000003</v>
      </c>
      <c r="R245">
        <v>2.1000000000000001E-2</v>
      </c>
      <c r="S245" s="6">
        <v>41809</v>
      </c>
      <c r="T245" s="6">
        <v>41813</v>
      </c>
      <c r="U245" s="15">
        <v>2</v>
      </c>
      <c r="V245" s="17">
        <f t="shared" si="21"/>
        <v>0.84799999999999998</v>
      </c>
      <c r="W245" s="17">
        <f t="shared" si="22"/>
        <v>0.64327040552605608</v>
      </c>
      <c r="X245" s="17">
        <f t="shared" si="23"/>
        <v>465.35596330647053</v>
      </c>
      <c r="Y245" s="23" t="s">
        <v>735</v>
      </c>
      <c r="Z245" s="12" t="s">
        <v>724</v>
      </c>
    </row>
    <row r="246" spans="1:26" ht="15.75" customHeight="1" x14ac:dyDescent="0.2">
      <c r="A246" s="4" t="s">
        <v>422</v>
      </c>
      <c r="B246" s="10" t="s">
        <v>584</v>
      </c>
      <c r="C246" s="4" t="s">
        <v>423</v>
      </c>
      <c r="D246" s="6">
        <v>41807</v>
      </c>
      <c r="F246" t="s">
        <v>524</v>
      </c>
      <c r="G246" t="s">
        <v>525</v>
      </c>
      <c r="H246">
        <v>121.1</v>
      </c>
      <c r="I246">
        <v>398.88</v>
      </c>
      <c r="J246">
        <f t="shared" si="18"/>
        <v>519.13200000000006</v>
      </c>
      <c r="K246">
        <v>393.4</v>
      </c>
      <c r="L246" s="10">
        <f t="shared" si="19"/>
        <v>392.55199999999996</v>
      </c>
      <c r="N246">
        <v>199.58</v>
      </c>
      <c r="O246">
        <f t="shared" si="20"/>
        <v>198.732</v>
      </c>
      <c r="P246">
        <f>N246-0.25</f>
        <v>199.33</v>
      </c>
      <c r="Q246">
        <v>0.66500000000000004</v>
      </c>
      <c r="R246">
        <v>0.23599999999999999</v>
      </c>
      <c r="S246" s="6">
        <v>41809</v>
      </c>
      <c r="T246" s="6">
        <v>41813</v>
      </c>
      <c r="U246" s="15">
        <v>2</v>
      </c>
      <c r="V246" s="17">
        <f t="shared" si="21"/>
        <v>0.84799999999999998</v>
      </c>
      <c r="W246" s="17">
        <f t="shared" si="22"/>
        <v>0.50625649595467614</v>
      </c>
      <c r="X246" s="17">
        <f t="shared" si="23"/>
        <v>262.81394725794297</v>
      </c>
      <c r="Y246" s="23" t="s">
        <v>735</v>
      </c>
      <c r="Z246" s="12" t="s">
        <v>723</v>
      </c>
    </row>
    <row r="247" spans="1:26" ht="15.75" customHeight="1" x14ac:dyDescent="0.2">
      <c r="A247" s="4" t="s">
        <v>570</v>
      </c>
      <c r="B247" s="11" t="s">
        <v>600</v>
      </c>
      <c r="C247" s="4" t="s">
        <v>393</v>
      </c>
      <c r="D247" s="6">
        <v>41807</v>
      </c>
      <c r="F247" t="s">
        <v>526</v>
      </c>
      <c r="G247" t="s">
        <v>731</v>
      </c>
      <c r="H247">
        <v>7.7</v>
      </c>
      <c r="I247">
        <v>263.79000000000002</v>
      </c>
      <c r="J247">
        <f t="shared" si="18"/>
        <v>270.642</v>
      </c>
      <c r="K247">
        <v>257.88</v>
      </c>
      <c r="L247" s="10">
        <f t="shared" si="19"/>
        <v>257.03199999999998</v>
      </c>
      <c r="N247">
        <v>177.26</v>
      </c>
      <c r="O247">
        <f t="shared" si="20"/>
        <v>176.41199999999998</v>
      </c>
      <c r="P247">
        <f>N247-0.39</f>
        <v>176.87</v>
      </c>
      <c r="Q247">
        <v>0.42149999999999999</v>
      </c>
      <c r="R247">
        <v>2.8000000000000001E-2</v>
      </c>
      <c r="S247" s="6">
        <v>41809</v>
      </c>
      <c r="T247" s="6">
        <v>41813</v>
      </c>
      <c r="U247" s="15">
        <v>2</v>
      </c>
      <c r="V247" s="17">
        <f t="shared" si="21"/>
        <v>0.84799999999999998</v>
      </c>
      <c r="W247" s="17">
        <f t="shared" si="22"/>
        <v>0.68634255656883181</v>
      </c>
      <c r="X247" s="17">
        <f t="shared" si="23"/>
        <v>185.75312219490178</v>
      </c>
      <c r="Y247" s="23" t="s">
        <v>735</v>
      </c>
      <c r="Z247" s="12" t="s">
        <v>724</v>
      </c>
    </row>
    <row r="248" spans="1:26" ht="15.75" customHeight="1" x14ac:dyDescent="0.2">
      <c r="A248" s="4" t="s">
        <v>424</v>
      </c>
      <c r="B248" s="10" t="s">
        <v>645</v>
      </c>
      <c r="C248" s="4" t="s">
        <v>425</v>
      </c>
      <c r="D248" s="6">
        <v>41807</v>
      </c>
      <c r="F248" t="s">
        <v>524</v>
      </c>
      <c r="G248" t="s">
        <v>525</v>
      </c>
      <c r="H248">
        <v>1.79</v>
      </c>
      <c r="I248">
        <v>207.82</v>
      </c>
      <c r="J248">
        <f t="shared" si="18"/>
        <v>209.60999999999999</v>
      </c>
      <c r="K248">
        <v>191.32</v>
      </c>
      <c r="L248" s="10">
        <f t="shared" si="19"/>
        <v>191.32</v>
      </c>
      <c r="O248">
        <f t="shared" si="20"/>
        <v>0</v>
      </c>
      <c r="V248" s="17">
        <f t="shared" si="21"/>
        <v>0</v>
      </c>
      <c r="W248" s="17">
        <f t="shared" si="22"/>
        <v>0</v>
      </c>
      <c r="X248" s="17">
        <f t="shared" si="23"/>
        <v>0</v>
      </c>
      <c r="Y248" s="23" t="s">
        <v>735</v>
      </c>
    </row>
    <row r="249" spans="1:26" ht="15.75" customHeight="1" x14ac:dyDescent="0.2">
      <c r="A249" s="4" t="s">
        <v>426</v>
      </c>
      <c r="B249" s="10" t="s">
        <v>646</v>
      </c>
      <c r="C249" s="4" t="s">
        <v>427</v>
      </c>
      <c r="D249" s="6">
        <v>41807</v>
      </c>
      <c r="F249" t="s">
        <v>524</v>
      </c>
      <c r="G249" t="s">
        <v>525</v>
      </c>
      <c r="H249">
        <v>0.52</v>
      </c>
      <c r="I249">
        <v>478.16</v>
      </c>
      <c r="J249">
        <f t="shared" si="18"/>
        <v>477.83199999999999</v>
      </c>
      <c r="K249">
        <v>468.92</v>
      </c>
      <c r="L249" s="10">
        <f t="shared" si="19"/>
        <v>468.072</v>
      </c>
      <c r="N249">
        <v>186.92</v>
      </c>
      <c r="O249">
        <f t="shared" si="20"/>
        <v>186.07199999999997</v>
      </c>
      <c r="P249">
        <f>N249-0.63</f>
        <v>186.29</v>
      </c>
      <c r="Q249">
        <v>0.59350000000000003</v>
      </c>
      <c r="R249">
        <v>5.0500000000000003E-2</v>
      </c>
      <c r="S249" s="6">
        <v>41809</v>
      </c>
      <c r="T249" s="6">
        <v>41813</v>
      </c>
      <c r="U249" s="15">
        <v>2</v>
      </c>
      <c r="V249" s="17">
        <f t="shared" si="21"/>
        <v>0.84799999999999998</v>
      </c>
      <c r="W249" s="17">
        <f t="shared" si="22"/>
        <v>0.39752858534584418</v>
      </c>
      <c r="X249" s="17">
        <f t="shared" si="23"/>
        <v>189.95187899297542</v>
      </c>
      <c r="Y249" s="23" t="s">
        <v>735</v>
      </c>
    </row>
    <row r="250" spans="1:26" ht="15.75" customHeight="1" x14ac:dyDescent="0.2">
      <c r="A250" s="4" t="s">
        <v>428</v>
      </c>
      <c r="B250" s="10" t="s">
        <v>568</v>
      </c>
      <c r="C250" s="4" t="s">
        <v>429</v>
      </c>
      <c r="D250" s="6">
        <v>41807</v>
      </c>
      <c r="F250" t="s">
        <v>524</v>
      </c>
      <c r="G250" t="s">
        <v>525</v>
      </c>
      <c r="H250">
        <v>17.47</v>
      </c>
      <c r="I250">
        <v>328.98</v>
      </c>
      <c r="J250">
        <f t="shared" si="18"/>
        <v>346.45000000000005</v>
      </c>
      <c r="K250">
        <v>318.83999999999997</v>
      </c>
      <c r="L250" s="10">
        <f t="shared" si="19"/>
        <v>318.83999999999997</v>
      </c>
      <c r="O250">
        <f t="shared" si="20"/>
        <v>0</v>
      </c>
      <c r="V250" s="17">
        <f t="shared" si="21"/>
        <v>0</v>
      </c>
      <c r="W250" s="17">
        <f t="shared" si="22"/>
        <v>0</v>
      </c>
      <c r="X250" s="17">
        <f t="shared" si="23"/>
        <v>0</v>
      </c>
      <c r="Y250" s="23" t="s">
        <v>735</v>
      </c>
      <c r="Z250" s="12" t="s">
        <v>667</v>
      </c>
    </row>
    <row r="251" spans="1:26" ht="15.75" customHeight="1" x14ac:dyDescent="0.2">
      <c r="A251" s="4" t="s">
        <v>430</v>
      </c>
      <c r="B251" s="10" t="s">
        <v>615</v>
      </c>
      <c r="C251" s="4" t="s">
        <v>431</v>
      </c>
      <c r="D251" s="6">
        <v>41807</v>
      </c>
      <c r="F251" t="s">
        <v>526</v>
      </c>
      <c r="G251" t="s">
        <v>706</v>
      </c>
      <c r="H251">
        <v>103.81</v>
      </c>
      <c r="I251">
        <v>372.95</v>
      </c>
      <c r="J251">
        <f t="shared" si="18"/>
        <v>476.76</v>
      </c>
      <c r="K251">
        <v>366.01</v>
      </c>
      <c r="L251" s="10">
        <f t="shared" si="19"/>
        <v>366.01</v>
      </c>
      <c r="O251">
        <f t="shared" si="20"/>
        <v>0</v>
      </c>
      <c r="V251" s="17">
        <f t="shared" si="21"/>
        <v>0</v>
      </c>
      <c r="W251" s="17">
        <f t="shared" si="22"/>
        <v>0</v>
      </c>
      <c r="X251" s="17">
        <f t="shared" si="23"/>
        <v>0</v>
      </c>
      <c r="Y251" s="23" t="s">
        <v>735</v>
      </c>
    </row>
    <row r="252" spans="1:26" ht="15.75" customHeight="1" x14ac:dyDescent="0.2">
      <c r="A252" s="4" t="s">
        <v>573</v>
      </c>
      <c r="B252" s="11" t="s">
        <v>619</v>
      </c>
      <c r="C252" s="4" t="s">
        <v>393</v>
      </c>
      <c r="D252" s="6">
        <v>41807</v>
      </c>
      <c r="F252" t="s">
        <v>524</v>
      </c>
      <c r="G252" t="s">
        <v>525</v>
      </c>
      <c r="H252">
        <v>168.94</v>
      </c>
      <c r="I252">
        <v>855.97</v>
      </c>
      <c r="J252">
        <f t="shared" si="18"/>
        <v>1024.0620000000001</v>
      </c>
      <c r="K252">
        <v>848.93</v>
      </c>
      <c r="L252" s="10">
        <f t="shared" si="19"/>
        <v>848.08199999999999</v>
      </c>
      <c r="N252">
        <v>463.97</v>
      </c>
      <c r="O252">
        <f t="shared" si="20"/>
        <v>463.12200000000001</v>
      </c>
      <c r="P252">
        <f>N252-0.1</f>
        <v>463.87</v>
      </c>
      <c r="Q252">
        <v>0.98350000000000004</v>
      </c>
      <c r="R252">
        <v>2.7E-2</v>
      </c>
      <c r="S252" s="6">
        <v>41809</v>
      </c>
      <c r="T252" s="6">
        <v>41813</v>
      </c>
      <c r="U252" s="15">
        <v>2</v>
      </c>
      <c r="V252" s="17">
        <f t="shared" si="21"/>
        <v>0.84799999999999998</v>
      </c>
      <c r="W252" s="17">
        <f t="shared" si="22"/>
        <v>0.54608162889909229</v>
      </c>
      <c r="X252" s="17">
        <f t="shared" si="23"/>
        <v>559.22144505366236</v>
      </c>
      <c r="Y252" s="23" t="s">
        <v>735</v>
      </c>
      <c r="Z252" s="12" t="s">
        <v>724</v>
      </c>
    </row>
    <row r="253" spans="1:26" ht="15.75" customHeight="1" x14ac:dyDescent="0.2">
      <c r="A253" s="4" t="s">
        <v>432</v>
      </c>
      <c r="B253" s="10" t="s">
        <v>633</v>
      </c>
      <c r="C253" s="4" t="s">
        <v>433</v>
      </c>
      <c r="D253" s="6">
        <v>41807</v>
      </c>
      <c r="F253" t="s">
        <v>524</v>
      </c>
      <c r="G253" t="s">
        <v>525</v>
      </c>
      <c r="H253">
        <v>12.24</v>
      </c>
      <c r="I253">
        <v>201.17</v>
      </c>
      <c r="J253">
        <f t="shared" si="18"/>
        <v>213.41</v>
      </c>
      <c r="K253">
        <v>195.7</v>
      </c>
      <c r="L253" s="10">
        <f t="shared" si="19"/>
        <v>195.7</v>
      </c>
      <c r="O253">
        <f t="shared" si="20"/>
        <v>0</v>
      </c>
      <c r="V253" s="17">
        <f t="shared" si="21"/>
        <v>0</v>
      </c>
      <c r="W253" s="17">
        <f t="shared" si="22"/>
        <v>0</v>
      </c>
      <c r="X253" s="17">
        <f t="shared" si="23"/>
        <v>0</v>
      </c>
      <c r="Y253" s="25" t="s">
        <v>735</v>
      </c>
    </row>
    <row r="254" spans="1:26" ht="15.75" customHeight="1" x14ac:dyDescent="0.2">
      <c r="A254" s="4" t="s">
        <v>434</v>
      </c>
      <c r="B254" s="10" t="s">
        <v>621</v>
      </c>
      <c r="C254" s="4" t="s">
        <v>435</v>
      </c>
      <c r="D254" s="6">
        <v>41807</v>
      </c>
      <c r="F254" t="s">
        <v>526</v>
      </c>
      <c r="G254" t="s">
        <v>721</v>
      </c>
      <c r="H254">
        <v>242.24</v>
      </c>
      <c r="I254">
        <v>411.8</v>
      </c>
      <c r="J254">
        <f t="shared" si="18"/>
        <v>653.19200000000001</v>
      </c>
      <c r="K254">
        <v>398.08</v>
      </c>
      <c r="L254" s="10">
        <f t="shared" si="19"/>
        <v>397.23199999999997</v>
      </c>
      <c r="N254">
        <v>142.54</v>
      </c>
      <c r="O254">
        <f t="shared" si="20"/>
        <v>141.69199999999998</v>
      </c>
      <c r="P254">
        <f>N254-0.19</f>
        <v>142.35</v>
      </c>
      <c r="Q254">
        <v>0.378</v>
      </c>
      <c r="R254">
        <v>4.5499999999999999E-2</v>
      </c>
      <c r="S254" s="6">
        <v>41809</v>
      </c>
      <c r="T254" s="6">
        <v>41813</v>
      </c>
      <c r="U254" s="15">
        <v>2</v>
      </c>
      <c r="V254" s="17">
        <f t="shared" si="21"/>
        <v>0.84799999999999998</v>
      </c>
      <c r="W254" s="17">
        <f t="shared" si="22"/>
        <v>0.35669835259999194</v>
      </c>
      <c r="X254" s="17">
        <f t="shared" si="23"/>
        <v>232.99251033149395</v>
      </c>
      <c r="Y254" s="29" t="s">
        <v>735</v>
      </c>
    </row>
    <row r="255" spans="1:26" ht="15.75" customHeight="1" x14ac:dyDescent="0.2">
      <c r="A255" s="4" t="s">
        <v>569</v>
      </c>
      <c r="B255" s="11" t="s">
        <v>541</v>
      </c>
      <c r="C255" s="4" t="s">
        <v>393</v>
      </c>
      <c r="D255" s="6">
        <v>41807</v>
      </c>
      <c r="F255" t="s">
        <v>524</v>
      </c>
      <c r="G255" t="s">
        <v>525</v>
      </c>
      <c r="H255">
        <v>301.93</v>
      </c>
      <c r="I255">
        <v>622.65</v>
      </c>
      <c r="J255">
        <f t="shared" si="18"/>
        <v>923.73199999999997</v>
      </c>
      <c r="K255">
        <v>608.63</v>
      </c>
      <c r="L255" s="10">
        <f t="shared" si="19"/>
        <v>607.78200000000004</v>
      </c>
      <c r="N255">
        <v>215.01</v>
      </c>
      <c r="O255">
        <f t="shared" si="20"/>
        <v>214.16199999999998</v>
      </c>
      <c r="P255">
        <f>N255</f>
        <v>215.01</v>
      </c>
      <c r="Q255">
        <v>0.51949999999999996</v>
      </c>
      <c r="R255">
        <v>1.4500000000000001E-2</v>
      </c>
      <c r="S255" s="6">
        <v>41809</v>
      </c>
      <c r="T255" s="6">
        <v>41813</v>
      </c>
      <c r="U255" s="15">
        <v>2</v>
      </c>
      <c r="V255" s="17">
        <f t="shared" si="21"/>
        <v>0.84799999999999998</v>
      </c>
      <c r="W255" s="17">
        <f t="shared" si="22"/>
        <v>0.35236647350530281</v>
      </c>
      <c r="X255" s="17">
        <f t="shared" si="23"/>
        <v>325.49218730400037</v>
      </c>
      <c r="Y255" s="29" t="s">
        <v>735</v>
      </c>
      <c r="Z255" s="12" t="s">
        <v>732</v>
      </c>
    </row>
    <row r="256" spans="1:26" ht="15.75" customHeight="1" x14ac:dyDescent="0.2">
      <c r="A256" s="4" t="s">
        <v>436</v>
      </c>
      <c r="B256" s="10" t="s">
        <v>531</v>
      </c>
      <c r="C256" s="4" t="s">
        <v>437</v>
      </c>
      <c r="D256" s="6">
        <v>41807</v>
      </c>
      <c r="F256" t="s">
        <v>526</v>
      </c>
      <c r="G256" t="s">
        <v>668</v>
      </c>
      <c r="H256">
        <v>2.9</v>
      </c>
      <c r="I256">
        <v>500.94</v>
      </c>
      <c r="J256">
        <f t="shared" si="18"/>
        <v>502.99199999999996</v>
      </c>
      <c r="K256">
        <v>488.78</v>
      </c>
      <c r="L256" s="10">
        <f t="shared" si="19"/>
        <v>487.93199999999996</v>
      </c>
      <c r="N256">
        <v>134.63999999999999</v>
      </c>
      <c r="O256">
        <f t="shared" si="20"/>
        <v>133.79199999999997</v>
      </c>
      <c r="P256">
        <f>N256-0.06</f>
        <v>134.57999999999998</v>
      </c>
      <c r="Q256">
        <v>0.51749999999999996</v>
      </c>
      <c r="R256">
        <v>2.2499999999999999E-2</v>
      </c>
      <c r="S256" s="6">
        <v>41809</v>
      </c>
      <c r="T256" s="6">
        <v>41813</v>
      </c>
      <c r="U256" s="15">
        <v>2</v>
      </c>
      <c r="V256" s="17">
        <f t="shared" si="21"/>
        <v>0.84799999999999998</v>
      </c>
      <c r="W256" s="17">
        <f t="shared" si="22"/>
        <v>0.27420214292155459</v>
      </c>
      <c r="X256" s="17">
        <f t="shared" si="23"/>
        <v>137.92148427239857</v>
      </c>
      <c r="Y256" s="23" t="s">
        <v>735</v>
      </c>
    </row>
    <row r="257" spans="1:25" ht="15.75" customHeight="1" x14ac:dyDescent="0.2">
      <c r="A257" s="4" t="s">
        <v>438</v>
      </c>
      <c r="B257" s="10" t="s">
        <v>647</v>
      </c>
      <c r="C257" s="4" t="s">
        <v>439</v>
      </c>
      <c r="D257" s="6">
        <v>41807</v>
      </c>
      <c r="F257" t="s">
        <v>524</v>
      </c>
      <c r="G257" t="s">
        <v>525</v>
      </c>
      <c r="H257">
        <v>0.75</v>
      </c>
      <c r="I257">
        <v>29.52</v>
      </c>
      <c r="J257">
        <f t="shared" si="18"/>
        <v>30.27</v>
      </c>
      <c r="K257">
        <v>26.28</v>
      </c>
      <c r="L257" s="10">
        <f t="shared" si="19"/>
        <v>26.28</v>
      </c>
      <c r="O257">
        <f t="shared" si="20"/>
        <v>0</v>
      </c>
      <c r="V257" s="17">
        <f t="shared" si="21"/>
        <v>0</v>
      </c>
      <c r="W257" s="17">
        <f t="shared" si="22"/>
        <v>0</v>
      </c>
      <c r="X257" s="17">
        <f t="shared" si="23"/>
        <v>0</v>
      </c>
      <c r="Y257" s="25" t="s">
        <v>735</v>
      </c>
    </row>
    <row r="258" spans="1:25" ht="15.75" customHeight="1" x14ac:dyDescent="0.2">
      <c r="A258" s="4" t="s">
        <v>120</v>
      </c>
      <c r="C258" s="5" t="s">
        <v>121</v>
      </c>
      <c r="J258">
        <f t="shared" ref="J195:J258" si="24">H258+I258</f>
        <v>0</v>
      </c>
      <c r="O258">
        <f t="shared" si="20"/>
        <v>0</v>
      </c>
      <c r="U258" s="15">
        <v>0</v>
      </c>
      <c r="V258" s="17">
        <f t="shared" si="21"/>
        <v>0</v>
      </c>
      <c r="W258" s="17"/>
      <c r="X258" s="17"/>
      <c r="Y258" s="23" t="s">
        <v>735</v>
      </c>
    </row>
    <row r="259" spans="1:25" ht="15.75" customHeight="1" x14ac:dyDescent="0.2">
      <c r="A259" s="4" t="s">
        <v>122</v>
      </c>
      <c r="C259" s="5" t="s">
        <v>123</v>
      </c>
      <c r="J259">
        <f t="shared" ref="J259:J321" si="25">H259+I259</f>
        <v>0</v>
      </c>
      <c r="O259">
        <f t="shared" ref="O259:O321" si="26">(M259+N259)-V259</f>
        <v>0</v>
      </c>
      <c r="U259" s="15">
        <v>0</v>
      </c>
      <c r="V259" s="17">
        <f t="shared" ref="V259:V321" si="27">U259*0.424</f>
        <v>0</v>
      </c>
      <c r="W259" s="17"/>
      <c r="X259" s="17"/>
      <c r="Y259" s="23" t="s">
        <v>735</v>
      </c>
    </row>
    <row r="260" spans="1:25" ht="15.75" customHeight="1" x14ac:dyDescent="0.2">
      <c r="A260" s="4" t="s">
        <v>124</v>
      </c>
      <c r="C260" s="5" t="s">
        <v>125</v>
      </c>
      <c r="J260">
        <f t="shared" si="25"/>
        <v>0</v>
      </c>
      <c r="O260">
        <f t="shared" si="26"/>
        <v>0</v>
      </c>
      <c r="U260" s="15">
        <v>0</v>
      </c>
      <c r="V260" s="17">
        <f t="shared" si="27"/>
        <v>0</v>
      </c>
      <c r="W260" s="17"/>
      <c r="X260" s="17"/>
      <c r="Y260" s="23" t="s">
        <v>735</v>
      </c>
    </row>
    <row r="261" spans="1:25" ht="15.75" customHeight="1" x14ac:dyDescent="0.2">
      <c r="A261" s="4" t="s">
        <v>126</v>
      </c>
      <c r="C261" s="5" t="s">
        <v>127</v>
      </c>
      <c r="J261">
        <f t="shared" si="25"/>
        <v>0</v>
      </c>
      <c r="O261">
        <f t="shared" si="26"/>
        <v>0</v>
      </c>
      <c r="U261" s="15">
        <v>0</v>
      </c>
      <c r="V261" s="17">
        <f t="shared" si="27"/>
        <v>0</v>
      </c>
      <c r="W261" s="17"/>
      <c r="X261" s="17"/>
      <c r="Y261" s="23" t="s">
        <v>735</v>
      </c>
    </row>
    <row r="262" spans="1:25" ht="15.75" customHeight="1" x14ac:dyDescent="0.2">
      <c r="A262" s="4" t="s">
        <v>128</v>
      </c>
      <c r="C262" s="5" t="s">
        <v>129</v>
      </c>
      <c r="J262">
        <f t="shared" si="25"/>
        <v>0</v>
      </c>
      <c r="O262">
        <f t="shared" si="26"/>
        <v>0</v>
      </c>
      <c r="U262" s="15">
        <v>0</v>
      </c>
      <c r="V262" s="17">
        <f t="shared" si="27"/>
        <v>0</v>
      </c>
      <c r="W262" s="17"/>
      <c r="X262" s="17"/>
      <c r="Y262" s="23" t="s">
        <v>735</v>
      </c>
    </row>
    <row r="263" spans="1:25" ht="15.75" customHeight="1" x14ac:dyDescent="0.2">
      <c r="A263" s="4" t="s">
        <v>130</v>
      </c>
      <c r="C263" s="5" t="s">
        <v>131</v>
      </c>
      <c r="J263">
        <f t="shared" si="25"/>
        <v>0</v>
      </c>
      <c r="O263">
        <f t="shared" si="26"/>
        <v>0</v>
      </c>
      <c r="U263" s="15">
        <v>0</v>
      </c>
      <c r="V263" s="17">
        <f t="shared" si="27"/>
        <v>0</v>
      </c>
      <c r="W263" s="17"/>
      <c r="X263" s="17"/>
      <c r="Y263" s="25" t="s">
        <v>735</v>
      </c>
    </row>
    <row r="264" spans="1:25" ht="15.75" customHeight="1" x14ac:dyDescent="0.2">
      <c r="A264" s="4" t="s">
        <v>132</v>
      </c>
      <c r="C264" s="5" t="s">
        <v>133</v>
      </c>
      <c r="J264">
        <f t="shared" si="25"/>
        <v>0</v>
      </c>
      <c r="O264">
        <f t="shared" si="26"/>
        <v>0</v>
      </c>
      <c r="U264" s="15">
        <v>0</v>
      </c>
      <c r="V264" s="17">
        <f t="shared" si="27"/>
        <v>0</v>
      </c>
      <c r="W264" s="17"/>
      <c r="X264" s="17"/>
      <c r="Y264" s="25" t="s">
        <v>735</v>
      </c>
    </row>
    <row r="265" spans="1:25" ht="15.75" customHeight="1" x14ac:dyDescent="0.2">
      <c r="A265" s="4" t="s">
        <v>134</v>
      </c>
      <c r="C265" s="5" t="s">
        <v>135</v>
      </c>
      <c r="J265">
        <f t="shared" si="25"/>
        <v>0</v>
      </c>
      <c r="O265">
        <f t="shared" si="26"/>
        <v>0</v>
      </c>
      <c r="U265" s="15">
        <v>0</v>
      </c>
      <c r="V265" s="17">
        <f t="shared" si="27"/>
        <v>0</v>
      </c>
      <c r="W265" s="17"/>
      <c r="X265" s="17"/>
      <c r="Y265" s="25" t="s">
        <v>735</v>
      </c>
    </row>
    <row r="266" spans="1:25" ht="15.75" customHeight="1" x14ac:dyDescent="0.2">
      <c r="A266" s="4" t="s">
        <v>56</v>
      </c>
      <c r="C266" s="5" t="s">
        <v>57</v>
      </c>
      <c r="J266">
        <f t="shared" si="25"/>
        <v>0</v>
      </c>
      <c r="O266">
        <f t="shared" si="26"/>
        <v>0</v>
      </c>
      <c r="U266" s="15">
        <v>0</v>
      </c>
      <c r="V266" s="17">
        <f t="shared" si="27"/>
        <v>0</v>
      </c>
      <c r="W266" s="17"/>
      <c r="X266" s="17"/>
      <c r="Y266" s="23" t="s">
        <v>735</v>
      </c>
    </row>
    <row r="267" spans="1:25" ht="15.75" customHeight="1" x14ac:dyDescent="0.2">
      <c r="A267" s="4" t="s">
        <v>58</v>
      </c>
      <c r="C267" s="5" t="s">
        <v>59</v>
      </c>
      <c r="J267">
        <f t="shared" si="25"/>
        <v>0</v>
      </c>
      <c r="O267">
        <f t="shared" si="26"/>
        <v>0</v>
      </c>
      <c r="U267" s="15">
        <v>0</v>
      </c>
      <c r="V267" s="17">
        <f t="shared" si="27"/>
        <v>0</v>
      </c>
      <c r="W267" s="17"/>
      <c r="X267" s="17"/>
      <c r="Y267" s="23" t="s">
        <v>735</v>
      </c>
    </row>
    <row r="268" spans="1:25" ht="15.75" customHeight="1" x14ac:dyDescent="0.2">
      <c r="A268" s="4" t="s">
        <v>60</v>
      </c>
      <c r="C268" s="5" t="s">
        <v>61</v>
      </c>
      <c r="J268">
        <f t="shared" si="25"/>
        <v>0</v>
      </c>
      <c r="O268">
        <f t="shared" si="26"/>
        <v>0</v>
      </c>
      <c r="U268" s="15">
        <v>0</v>
      </c>
      <c r="V268" s="17">
        <f t="shared" si="27"/>
        <v>0</v>
      </c>
      <c r="W268" s="17"/>
      <c r="X268" s="17"/>
      <c r="Y268" s="23" t="s">
        <v>735</v>
      </c>
    </row>
    <row r="269" spans="1:25" ht="15.75" customHeight="1" x14ac:dyDescent="0.2">
      <c r="A269" s="4" t="s">
        <v>62</v>
      </c>
      <c r="C269" s="5" t="s">
        <v>63</v>
      </c>
      <c r="J269">
        <f t="shared" si="25"/>
        <v>0</v>
      </c>
      <c r="O269">
        <f t="shared" si="26"/>
        <v>0</v>
      </c>
      <c r="U269" s="15">
        <v>0</v>
      </c>
      <c r="V269" s="17">
        <f t="shared" si="27"/>
        <v>0</v>
      </c>
      <c r="W269" s="17"/>
      <c r="X269" s="17"/>
      <c r="Y269" s="23" t="s">
        <v>735</v>
      </c>
    </row>
    <row r="270" spans="1:25" ht="15.75" customHeight="1" x14ac:dyDescent="0.2">
      <c r="A270" s="4" t="s">
        <v>64</v>
      </c>
      <c r="C270" s="5" t="s">
        <v>65</v>
      </c>
      <c r="J270">
        <f t="shared" si="25"/>
        <v>0</v>
      </c>
      <c r="O270">
        <f t="shared" si="26"/>
        <v>0</v>
      </c>
      <c r="U270" s="15">
        <v>0</v>
      </c>
      <c r="V270" s="17">
        <f t="shared" si="27"/>
        <v>0</v>
      </c>
      <c r="W270" s="17"/>
      <c r="X270" s="17"/>
      <c r="Y270" s="23" t="s">
        <v>735</v>
      </c>
    </row>
    <row r="271" spans="1:25" ht="15.75" customHeight="1" x14ac:dyDescent="0.2">
      <c r="A271" s="4" t="s">
        <v>66</v>
      </c>
      <c r="C271" s="5" t="s">
        <v>67</v>
      </c>
      <c r="J271">
        <f t="shared" si="25"/>
        <v>0</v>
      </c>
      <c r="O271">
        <f t="shared" si="26"/>
        <v>0</v>
      </c>
      <c r="U271" s="15">
        <v>0</v>
      </c>
      <c r="V271" s="17">
        <f t="shared" si="27"/>
        <v>0</v>
      </c>
      <c r="W271" s="17"/>
      <c r="X271" s="17"/>
      <c r="Y271" s="23" t="s">
        <v>735</v>
      </c>
    </row>
    <row r="272" spans="1:25" ht="15.75" customHeight="1" x14ac:dyDescent="0.2">
      <c r="A272" s="4" t="s">
        <v>68</v>
      </c>
      <c r="C272" s="5" t="s">
        <v>69</v>
      </c>
      <c r="J272">
        <f t="shared" si="25"/>
        <v>0</v>
      </c>
      <c r="O272">
        <f t="shared" si="26"/>
        <v>0</v>
      </c>
      <c r="U272" s="15">
        <v>0</v>
      </c>
      <c r="V272" s="17">
        <f t="shared" si="27"/>
        <v>0</v>
      </c>
      <c r="W272" s="17"/>
      <c r="X272" s="17"/>
      <c r="Y272" s="23" t="s">
        <v>735</v>
      </c>
    </row>
    <row r="273" spans="1:25" ht="15.75" customHeight="1" x14ac:dyDescent="0.2">
      <c r="A273" s="4" t="s">
        <v>70</v>
      </c>
      <c r="C273" s="5" t="s">
        <v>71</v>
      </c>
      <c r="J273">
        <f t="shared" si="25"/>
        <v>0</v>
      </c>
      <c r="O273">
        <f t="shared" si="26"/>
        <v>0</v>
      </c>
      <c r="U273" s="15">
        <v>0</v>
      </c>
      <c r="V273" s="17">
        <f t="shared" si="27"/>
        <v>0</v>
      </c>
      <c r="W273" s="17"/>
      <c r="X273" s="17"/>
      <c r="Y273" s="23" t="s">
        <v>735</v>
      </c>
    </row>
    <row r="274" spans="1:25" ht="15.75" customHeight="1" x14ac:dyDescent="0.2">
      <c r="A274" s="4" t="s">
        <v>248</v>
      </c>
      <c r="C274" s="4" t="s">
        <v>249</v>
      </c>
      <c r="J274">
        <f t="shared" si="25"/>
        <v>0</v>
      </c>
      <c r="O274">
        <f t="shared" si="26"/>
        <v>0</v>
      </c>
      <c r="U274" s="15">
        <v>0</v>
      </c>
      <c r="V274" s="17">
        <f t="shared" si="27"/>
        <v>0</v>
      </c>
      <c r="W274" s="17"/>
      <c r="X274" s="17"/>
      <c r="Y274" s="23" t="s">
        <v>735</v>
      </c>
    </row>
    <row r="275" spans="1:25" ht="15.75" customHeight="1" x14ac:dyDescent="0.2">
      <c r="A275" s="4" t="s">
        <v>250</v>
      </c>
      <c r="C275" s="4" t="s">
        <v>251</v>
      </c>
      <c r="J275">
        <f t="shared" si="25"/>
        <v>0</v>
      </c>
      <c r="O275">
        <f t="shared" si="26"/>
        <v>0</v>
      </c>
      <c r="U275" s="15">
        <v>0</v>
      </c>
      <c r="V275" s="17">
        <f t="shared" si="27"/>
        <v>0</v>
      </c>
      <c r="W275" s="17"/>
      <c r="X275" s="17"/>
      <c r="Y275" s="23" t="s">
        <v>735</v>
      </c>
    </row>
    <row r="276" spans="1:25" ht="15.75" customHeight="1" x14ac:dyDescent="0.2">
      <c r="A276" s="4" t="s">
        <v>252</v>
      </c>
      <c r="C276" s="4" t="s">
        <v>253</v>
      </c>
      <c r="J276">
        <f t="shared" si="25"/>
        <v>0</v>
      </c>
      <c r="O276">
        <f t="shared" si="26"/>
        <v>0</v>
      </c>
      <c r="U276" s="15">
        <v>0</v>
      </c>
      <c r="V276" s="17">
        <f t="shared" si="27"/>
        <v>0</v>
      </c>
      <c r="W276" s="17"/>
      <c r="X276" s="17"/>
      <c r="Y276" s="23" t="s">
        <v>735</v>
      </c>
    </row>
    <row r="277" spans="1:25" ht="15.75" customHeight="1" x14ac:dyDescent="0.2">
      <c r="A277" s="4" t="s">
        <v>254</v>
      </c>
      <c r="C277" s="4" t="s">
        <v>255</v>
      </c>
      <c r="J277">
        <f t="shared" si="25"/>
        <v>0</v>
      </c>
      <c r="O277">
        <f t="shared" si="26"/>
        <v>0</v>
      </c>
      <c r="U277" s="15">
        <v>0</v>
      </c>
      <c r="V277" s="17">
        <f t="shared" si="27"/>
        <v>0</v>
      </c>
      <c r="W277" s="17"/>
      <c r="X277" s="17"/>
      <c r="Y277" s="23" t="s">
        <v>735</v>
      </c>
    </row>
    <row r="278" spans="1:25" ht="15.75" customHeight="1" x14ac:dyDescent="0.2">
      <c r="A278" s="4" t="s">
        <v>256</v>
      </c>
      <c r="C278" s="4" t="s">
        <v>257</v>
      </c>
      <c r="J278">
        <f t="shared" si="25"/>
        <v>0</v>
      </c>
      <c r="O278">
        <f t="shared" si="26"/>
        <v>0</v>
      </c>
      <c r="U278" s="15">
        <v>0</v>
      </c>
      <c r="V278" s="17">
        <f t="shared" si="27"/>
        <v>0</v>
      </c>
      <c r="W278" s="17"/>
      <c r="X278" s="17"/>
      <c r="Y278" s="23" t="s">
        <v>735</v>
      </c>
    </row>
    <row r="279" spans="1:25" ht="15.75" customHeight="1" x14ac:dyDescent="0.2">
      <c r="A279" s="4" t="s">
        <v>258</v>
      </c>
      <c r="C279" s="4" t="s">
        <v>259</v>
      </c>
      <c r="J279">
        <f t="shared" si="25"/>
        <v>0</v>
      </c>
      <c r="O279">
        <f t="shared" si="26"/>
        <v>0</v>
      </c>
      <c r="U279" s="15">
        <v>0</v>
      </c>
      <c r="V279" s="17">
        <f t="shared" si="27"/>
        <v>0</v>
      </c>
      <c r="W279" s="17"/>
      <c r="X279" s="17"/>
      <c r="Y279" s="25" t="s">
        <v>735</v>
      </c>
    </row>
    <row r="280" spans="1:25" ht="15.75" customHeight="1" x14ac:dyDescent="0.2">
      <c r="A280" s="4" t="s">
        <v>260</v>
      </c>
      <c r="C280" s="4" t="s">
        <v>261</v>
      </c>
      <c r="J280">
        <f t="shared" si="25"/>
        <v>0</v>
      </c>
      <c r="O280">
        <f t="shared" si="26"/>
        <v>0</v>
      </c>
      <c r="U280" s="15">
        <v>0</v>
      </c>
      <c r="V280" s="17">
        <f t="shared" si="27"/>
        <v>0</v>
      </c>
      <c r="W280" s="17"/>
      <c r="X280" s="17"/>
      <c r="Y280" s="25" t="s">
        <v>735</v>
      </c>
    </row>
    <row r="281" spans="1:25" ht="15.75" customHeight="1" x14ac:dyDescent="0.2">
      <c r="A281" s="4" t="s">
        <v>262</v>
      </c>
      <c r="C281" s="4" t="s">
        <v>263</v>
      </c>
      <c r="J281">
        <f t="shared" si="25"/>
        <v>0</v>
      </c>
      <c r="O281">
        <f t="shared" si="26"/>
        <v>0</v>
      </c>
      <c r="U281" s="15">
        <v>0</v>
      </c>
      <c r="V281" s="17">
        <f t="shared" si="27"/>
        <v>0</v>
      </c>
      <c r="W281" s="17"/>
      <c r="X281" s="17"/>
      <c r="Y281" s="25" t="s">
        <v>735</v>
      </c>
    </row>
    <row r="282" spans="1:25" ht="15.75" customHeight="1" x14ac:dyDescent="0.2">
      <c r="A282" s="4" t="s">
        <v>184</v>
      </c>
      <c r="C282" s="4" t="s">
        <v>185</v>
      </c>
      <c r="J282">
        <f t="shared" si="25"/>
        <v>0</v>
      </c>
      <c r="O282">
        <f t="shared" si="26"/>
        <v>0</v>
      </c>
      <c r="U282" s="15">
        <v>0</v>
      </c>
      <c r="V282" s="17">
        <f t="shared" si="27"/>
        <v>0</v>
      </c>
      <c r="W282" s="17"/>
      <c r="X282" s="17"/>
      <c r="Y282" s="23" t="s">
        <v>735</v>
      </c>
    </row>
    <row r="283" spans="1:25" ht="15.75" customHeight="1" x14ac:dyDescent="0.2">
      <c r="A283" s="4" t="s">
        <v>186</v>
      </c>
      <c r="C283" s="4" t="s">
        <v>187</v>
      </c>
      <c r="J283">
        <f t="shared" si="25"/>
        <v>0</v>
      </c>
      <c r="O283">
        <f t="shared" si="26"/>
        <v>0</v>
      </c>
      <c r="U283" s="15">
        <v>0</v>
      </c>
      <c r="V283" s="17">
        <f t="shared" si="27"/>
        <v>0</v>
      </c>
      <c r="W283" s="17"/>
      <c r="X283" s="17"/>
      <c r="Y283" s="23" t="s">
        <v>735</v>
      </c>
    </row>
    <row r="284" spans="1:25" ht="15.75" customHeight="1" x14ac:dyDescent="0.2">
      <c r="A284" s="4" t="s">
        <v>188</v>
      </c>
      <c r="C284" s="4" t="s">
        <v>189</v>
      </c>
      <c r="J284">
        <f t="shared" si="25"/>
        <v>0</v>
      </c>
      <c r="O284">
        <f t="shared" si="26"/>
        <v>0</v>
      </c>
      <c r="U284" s="15">
        <v>0</v>
      </c>
      <c r="V284" s="17">
        <f t="shared" si="27"/>
        <v>0</v>
      </c>
      <c r="W284" s="17"/>
      <c r="X284" s="17"/>
      <c r="Y284" s="23" t="s">
        <v>735</v>
      </c>
    </row>
    <row r="285" spans="1:25" ht="15.75" customHeight="1" x14ac:dyDescent="0.2">
      <c r="A285" s="4" t="s">
        <v>190</v>
      </c>
      <c r="C285" s="4" t="s">
        <v>191</v>
      </c>
      <c r="J285">
        <f t="shared" si="25"/>
        <v>0</v>
      </c>
      <c r="O285">
        <f t="shared" si="26"/>
        <v>0</v>
      </c>
      <c r="U285" s="15">
        <v>0</v>
      </c>
      <c r="V285" s="17">
        <f t="shared" si="27"/>
        <v>0</v>
      </c>
      <c r="W285" s="17"/>
      <c r="X285" s="17"/>
      <c r="Y285" s="23" t="s">
        <v>735</v>
      </c>
    </row>
    <row r="286" spans="1:25" ht="15.75" customHeight="1" x14ac:dyDescent="0.2">
      <c r="A286" s="4" t="s">
        <v>192</v>
      </c>
      <c r="C286" s="4" t="s">
        <v>193</v>
      </c>
      <c r="J286">
        <f t="shared" si="25"/>
        <v>0</v>
      </c>
      <c r="O286">
        <f t="shared" si="26"/>
        <v>0</v>
      </c>
      <c r="U286" s="15">
        <v>0</v>
      </c>
      <c r="V286" s="17">
        <f t="shared" si="27"/>
        <v>0</v>
      </c>
      <c r="W286" s="17"/>
      <c r="X286" s="17"/>
      <c r="Y286" s="23" t="s">
        <v>735</v>
      </c>
    </row>
    <row r="287" spans="1:25" ht="15.75" customHeight="1" x14ac:dyDescent="0.2">
      <c r="A287" s="4" t="s">
        <v>194</v>
      </c>
      <c r="C287" s="4" t="s">
        <v>195</v>
      </c>
      <c r="J287">
        <f t="shared" si="25"/>
        <v>0</v>
      </c>
      <c r="O287">
        <f t="shared" si="26"/>
        <v>0</v>
      </c>
      <c r="U287" s="15">
        <v>0</v>
      </c>
      <c r="V287" s="17">
        <f t="shared" si="27"/>
        <v>0</v>
      </c>
      <c r="W287" s="17"/>
      <c r="X287" s="17"/>
      <c r="Y287" s="25" t="s">
        <v>735</v>
      </c>
    </row>
    <row r="288" spans="1:25" ht="15.75" customHeight="1" x14ac:dyDescent="0.2">
      <c r="A288" s="4" t="s">
        <v>196</v>
      </c>
      <c r="C288" s="4" t="s">
        <v>197</v>
      </c>
      <c r="J288">
        <f t="shared" si="25"/>
        <v>0</v>
      </c>
      <c r="O288">
        <f t="shared" si="26"/>
        <v>0</v>
      </c>
      <c r="U288" s="15">
        <v>0</v>
      </c>
      <c r="V288" s="17">
        <f t="shared" si="27"/>
        <v>0</v>
      </c>
      <c r="W288" s="17"/>
      <c r="X288" s="17"/>
      <c r="Y288" s="30" t="s">
        <v>735</v>
      </c>
    </row>
    <row r="289" spans="1:25" ht="15.75" customHeight="1" x14ac:dyDescent="0.2">
      <c r="A289" s="4" t="s">
        <v>198</v>
      </c>
      <c r="C289" s="4" t="s">
        <v>199</v>
      </c>
      <c r="J289">
        <f t="shared" si="25"/>
        <v>0</v>
      </c>
      <c r="O289">
        <f t="shared" si="26"/>
        <v>0</v>
      </c>
      <c r="U289" s="15">
        <v>0</v>
      </c>
      <c r="V289" s="17">
        <f t="shared" si="27"/>
        <v>0</v>
      </c>
      <c r="W289" s="17"/>
      <c r="X289" s="17"/>
      <c r="Y289" s="25" t="s">
        <v>735</v>
      </c>
    </row>
    <row r="290" spans="1:25" ht="15.75" customHeight="1" x14ac:dyDescent="0.2">
      <c r="A290" s="4" t="s">
        <v>376</v>
      </c>
      <c r="C290" s="4" t="s">
        <v>377</v>
      </c>
      <c r="J290">
        <f t="shared" si="25"/>
        <v>0</v>
      </c>
      <c r="O290">
        <f t="shared" si="26"/>
        <v>0</v>
      </c>
      <c r="U290" s="15">
        <v>0</v>
      </c>
      <c r="V290" s="17">
        <f t="shared" si="27"/>
        <v>0</v>
      </c>
      <c r="W290" s="17"/>
      <c r="X290" s="17"/>
      <c r="Y290" s="23" t="s">
        <v>735</v>
      </c>
    </row>
    <row r="291" spans="1:25" ht="15.75" customHeight="1" x14ac:dyDescent="0.2">
      <c r="A291" s="4" t="s">
        <v>378</v>
      </c>
      <c r="C291" s="4" t="s">
        <v>379</v>
      </c>
      <c r="J291">
        <f t="shared" si="25"/>
        <v>0</v>
      </c>
      <c r="O291">
        <f t="shared" si="26"/>
        <v>0</v>
      </c>
      <c r="U291" s="15">
        <v>0</v>
      </c>
      <c r="V291" s="17">
        <f t="shared" si="27"/>
        <v>0</v>
      </c>
      <c r="W291" s="17"/>
      <c r="X291" s="17"/>
      <c r="Y291" s="23" t="s">
        <v>735</v>
      </c>
    </row>
    <row r="292" spans="1:25" ht="15.75" customHeight="1" x14ac:dyDescent="0.2">
      <c r="A292" s="4" t="s">
        <v>380</v>
      </c>
      <c r="C292" s="4" t="s">
        <v>381</v>
      </c>
      <c r="J292">
        <f t="shared" si="25"/>
        <v>0</v>
      </c>
      <c r="O292">
        <f t="shared" si="26"/>
        <v>0</v>
      </c>
      <c r="U292" s="15">
        <v>0</v>
      </c>
      <c r="V292" s="17">
        <f t="shared" si="27"/>
        <v>0</v>
      </c>
      <c r="W292" s="17"/>
      <c r="X292" s="17"/>
      <c r="Y292" s="23" t="s">
        <v>735</v>
      </c>
    </row>
    <row r="293" spans="1:25" ht="15.75" customHeight="1" x14ac:dyDescent="0.2">
      <c r="A293" s="4" t="s">
        <v>382</v>
      </c>
      <c r="C293" s="4" t="s">
        <v>383</v>
      </c>
      <c r="J293">
        <f t="shared" si="25"/>
        <v>0</v>
      </c>
      <c r="O293">
        <f t="shared" si="26"/>
        <v>0</v>
      </c>
      <c r="U293" s="15">
        <v>0</v>
      </c>
      <c r="V293" s="17">
        <f t="shared" si="27"/>
        <v>0</v>
      </c>
      <c r="W293" s="17"/>
      <c r="X293" s="17"/>
      <c r="Y293" s="23" t="s">
        <v>735</v>
      </c>
    </row>
    <row r="294" spans="1:25" ht="15.75" customHeight="1" x14ac:dyDescent="0.2">
      <c r="A294" s="4" t="s">
        <v>384</v>
      </c>
      <c r="C294" s="4" t="s">
        <v>385</v>
      </c>
      <c r="J294">
        <f t="shared" si="25"/>
        <v>0</v>
      </c>
      <c r="O294">
        <f t="shared" si="26"/>
        <v>0</v>
      </c>
      <c r="U294" s="15">
        <v>0</v>
      </c>
      <c r="V294" s="17">
        <f t="shared" si="27"/>
        <v>0</v>
      </c>
      <c r="W294" s="17"/>
      <c r="X294" s="17"/>
      <c r="Y294" s="23" t="s">
        <v>735</v>
      </c>
    </row>
    <row r="295" spans="1:25" ht="15.75" customHeight="1" x14ac:dyDescent="0.2">
      <c r="A295" s="4" t="s">
        <v>386</v>
      </c>
      <c r="C295" s="4" t="s">
        <v>387</v>
      </c>
      <c r="J295">
        <f t="shared" si="25"/>
        <v>0</v>
      </c>
      <c r="O295">
        <f t="shared" si="26"/>
        <v>0</v>
      </c>
      <c r="U295" s="15">
        <v>0</v>
      </c>
      <c r="V295" s="17">
        <f t="shared" si="27"/>
        <v>0</v>
      </c>
      <c r="W295" s="17"/>
      <c r="X295" s="17"/>
      <c r="Y295" s="30" t="s">
        <v>735</v>
      </c>
    </row>
    <row r="296" spans="1:25" ht="15.75" customHeight="1" x14ac:dyDescent="0.2">
      <c r="A296" s="4" t="s">
        <v>388</v>
      </c>
      <c r="C296" s="4" t="s">
        <v>389</v>
      </c>
      <c r="J296">
        <f t="shared" si="25"/>
        <v>0</v>
      </c>
      <c r="O296">
        <f t="shared" si="26"/>
        <v>0</v>
      </c>
      <c r="U296" s="15">
        <v>0</v>
      </c>
      <c r="V296" s="17">
        <f t="shared" si="27"/>
        <v>0</v>
      </c>
      <c r="W296" s="17"/>
      <c r="X296" s="17"/>
      <c r="Y296" s="30" t="s">
        <v>735</v>
      </c>
    </row>
    <row r="297" spans="1:25" ht="15.75" customHeight="1" x14ac:dyDescent="0.2">
      <c r="A297" s="4" t="s">
        <v>390</v>
      </c>
      <c r="C297" s="4" t="s">
        <v>391</v>
      </c>
      <c r="J297">
        <f t="shared" si="25"/>
        <v>0</v>
      </c>
      <c r="O297">
        <f t="shared" si="26"/>
        <v>0</v>
      </c>
      <c r="U297" s="15">
        <v>0</v>
      </c>
      <c r="V297" s="17">
        <f t="shared" si="27"/>
        <v>0</v>
      </c>
      <c r="W297" s="17"/>
      <c r="X297" s="17"/>
      <c r="Y297" s="30" t="s">
        <v>735</v>
      </c>
    </row>
    <row r="298" spans="1:25" ht="15.75" customHeight="1" x14ac:dyDescent="0.2">
      <c r="A298" s="4" t="s">
        <v>312</v>
      </c>
      <c r="C298" s="4" t="s">
        <v>313</v>
      </c>
      <c r="J298">
        <f t="shared" si="25"/>
        <v>0</v>
      </c>
      <c r="O298">
        <f t="shared" si="26"/>
        <v>0</v>
      </c>
      <c r="U298" s="15">
        <v>0</v>
      </c>
      <c r="V298" s="17">
        <f t="shared" si="27"/>
        <v>0</v>
      </c>
      <c r="W298" s="17"/>
      <c r="X298" s="17"/>
      <c r="Y298" s="23" t="s">
        <v>735</v>
      </c>
    </row>
    <row r="299" spans="1:25" ht="15.75" customHeight="1" x14ac:dyDescent="0.2">
      <c r="A299" s="4" t="s">
        <v>314</v>
      </c>
      <c r="C299" s="4" t="s">
        <v>315</v>
      </c>
      <c r="J299">
        <f t="shared" si="25"/>
        <v>0</v>
      </c>
      <c r="O299">
        <f t="shared" si="26"/>
        <v>0</v>
      </c>
      <c r="U299" s="15">
        <v>0</v>
      </c>
      <c r="V299" s="17">
        <f t="shared" si="27"/>
        <v>0</v>
      </c>
      <c r="W299" s="17"/>
      <c r="X299" s="17"/>
      <c r="Y299" s="23" t="s">
        <v>735</v>
      </c>
    </row>
    <row r="300" spans="1:25" ht="15.75" customHeight="1" x14ac:dyDescent="0.2">
      <c r="A300" s="4" t="s">
        <v>316</v>
      </c>
      <c r="C300" s="4" t="s">
        <v>317</v>
      </c>
      <c r="J300">
        <f t="shared" si="25"/>
        <v>0</v>
      </c>
      <c r="O300">
        <f t="shared" si="26"/>
        <v>0</v>
      </c>
      <c r="U300" s="15">
        <v>0</v>
      </c>
      <c r="V300" s="17">
        <f t="shared" si="27"/>
        <v>0</v>
      </c>
      <c r="W300" s="17"/>
      <c r="X300" s="17"/>
      <c r="Y300" s="23" t="s">
        <v>735</v>
      </c>
    </row>
    <row r="301" spans="1:25" ht="15.75" customHeight="1" x14ac:dyDescent="0.2">
      <c r="A301" s="4" t="s">
        <v>318</v>
      </c>
      <c r="C301" s="4" t="s">
        <v>319</v>
      </c>
      <c r="J301">
        <f t="shared" si="25"/>
        <v>0</v>
      </c>
      <c r="O301">
        <f t="shared" si="26"/>
        <v>0</v>
      </c>
      <c r="U301" s="15">
        <v>0</v>
      </c>
      <c r="V301" s="17">
        <f t="shared" si="27"/>
        <v>0</v>
      </c>
      <c r="W301" s="17"/>
      <c r="X301" s="17"/>
      <c r="Y301" s="23" t="s">
        <v>735</v>
      </c>
    </row>
    <row r="302" spans="1:25" ht="15.75" customHeight="1" x14ac:dyDescent="0.2">
      <c r="A302" s="4" t="s">
        <v>320</v>
      </c>
      <c r="C302" s="4" t="s">
        <v>321</v>
      </c>
      <c r="J302">
        <f t="shared" si="25"/>
        <v>0</v>
      </c>
      <c r="O302">
        <f t="shared" si="26"/>
        <v>0</v>
      </c>
      <c r="U302" s="15">
        <v>0</v>
      </c>
      <c r="V302" s="17">
        <f t="shared" si="27"/>
        <v>0</v>
      </c>
      <c r="W302" s="17"/>
      <c r="X302" s="17"/>
      <c r="Y302" s="23" t="s">
        <v>735</v>
      </c>
    </row>
    <row r="303" spans="1:25" ht="15.75" customHeight="1" x14ac:dyDescent="0.2">
      <c r="A303" s="4" t="s">
        <v>322</v>
      </c>
      <c r="C303" s="4" t="s">
        <v>323</v>
      </c>
      <c r="J303">
        <f t="shared" si="25"/>
        <v>0</v>
      </c>
      <c r="O303">
        <f t="shared" si="26"/>
        <v>0</v>
      </c>
      <c r="U303" s="15">
        <v>0</v>
      </c>
      <c r="V303" s="17">
        <f t="shared" si="27"/>
        <v>0</v>
      </c>
      <c r="W303" s="17"/>
      <c r="X303" s="17"/>
      <c r="Y303" s="25" t="s">
        <v>735</v>
      </c>
    </row>
    <row r="304" spans="1:25" ht="15.75" customHeight="1" x14ac:dyDescent="0.2">
      <c r="A304" s="4" t="s">
        <v>324</v>
      </c>
      <c r="C304" s="4" t="s">
        <v>325</v>
      </c>
      <c r="J304">
        <f t="shared" si="25"/>
        <v>0</v>
      </c>
      <c r="O304">
        <f t="shared" si="26"/>
        <v>0</v>
      </c>
      <c r="U304" s="15">
        <v>0</v>
      </c>
      <c r="V304" s="17">
        <f t="shared" si="27"/>
        <v>0</v>
      </c>
      <c r="W304" s="17"/>
      <c r="X304" s="17"/>
      <c r="Y304" s="25" t="s">
        <v>735</v>
      </c>
    </row>
    <row r="305" spans="1:25" ht="15.75" customHeight="1" x14ac:dyDescent="0.2">
      <c r="A305" s="4" t="s">
        <v>326</v>
      </c>
      <c r="C305" s="4" t="s">
        <v>327</v>
      </c>
      <c r="J305">
        <f t="shared" si="25"/>
        <v>0</v>
      </c>
      <c r="O305">
        <f t="shared" si="26"/>
        <v>0</v>
      </c>
      <c r="U305" s="15">
        <v>0</v>
      </c>
      <c r="V305" s="17">
        <f t="shared" si="27"/>
        <v>0</v>
      </c>
      <c r="W305" s="17"/>
      <c r="X305" s="17"/>
      <c r="Y305" s="25" t="s">
        <v>735</v>
      </c>
    </row>
    <row r="306" spans="1:25" ht="15.75" customHeight="1" x14ac:dyDescent="0.2">
      <c r="A306" s="4" t="s">
        <v>504</v>
      </c>
      <c r="C306" s="4" t="s">
        <v>505</v>
      </c>
      <c r="J306">
        <f t="shared" si="25"/>
        <v>0</v>
      </c>
      <c r="O306">
        <f t="shared" si="26"/>
        <v>0</v>
      </c>
      <c r="U306" s="15">
        <v>0</v>
      </c>
      <c r="V306" s="17">
        <f t="shared" si="27"/>
        <v>0</v>
      </c>
      <c r="W306" s="17"/>
      <c r="X306" s="17"/>
      <c r="Y306" s="23" t="s">
        <v>735</v>
      </c>
    </row>
    <row r="307" spans="1:25" ht="15.75" customHeight="1" x14ac:dyDescent="0.2">
      <c r="A307" s="4" t="s">
        <v>506</v>
      </c>
      <c r="C307" s="4" t="s">
        <v>507</v>
      </c>
      <c r="J307">
        <f t="shared" si="25"/>
        <v>0</v>
      </c>
      <c r="O307">
        <f t="shared" si="26"/>
        <v>0</v>
      </c>
      <c r="U307" s="15">
        <v>0</v>
      </c>
      <c r="V307" s="17">
        <f t="shared" si="27"/>
        <v>0</v>
      </c>
      <c r="W307" s="17"/>
      <c r="X307" s="17"/>
      <c r="Y307" s="23" t="s">
        <v>735</v>
      </c>
    </row>
    <row r="308" spans="1:25" ht="15.75" customHeight="1" x14ac:dyDescent="0.2">
      <c r="A308" s="4" t="s">
        <v>508</v>
      </c>
      <c r="C308" s="4" t="s">
        <v>509</v>
      </c>
      <c r="J308">
        <f t="shared" si="25"/>
        <v>0</v>
      </c>
      <c r="O308">
        <f t="shared" si="26"/>
        <v>0</v>
      </c>
      <c r="U308" s="15">
        <v>0</v>
      </c>
      <c r="V308" s="17">
        <f t="shared" si="27"/>
        <v>0</v>
      </c>
      <c r="W308" s="17"/>
      <c r="X308" s="17"/>
      <c r="Y308" s="23" t="s">
        <v>735</v>
      </c>
    </row>
    <row r="309" spans="1:25" ht="15.75" customHeight="1" x14ac:dyDescent="0.2">
      <c r="A309" s="4" t="s">
        <v>510</v>
      </c>
      <c r="C309" s="4" t="s">
        <v>511</v>
      </c>
      <c r="J309">
        <f t="shared" si="25"/>
        <v>0</v>
      </c>
      <c r="O309">
        <f t="shared" si="26"/>
        <v>0</v>
      </c>
      <c r="U309" s="15">
        <v>0</v>
      </c>
      <c r="V309" s="17">
        <f t="shared" si="27"/>
        <v>0</v>
      </c>
      <c r="W309" s="17"/>
      <c r="X309" s="17"/>
      <c r="Y309" s="23" t="s">
        <v>735</v>
      </c>
    </row>
    <row r="310" spans="1:25" ht="15.75" customHeight="1" x14ac:dyDescent="0.2">
      <c r="A310" s="4" t="s">
        <v>512</v>
      </c>
      <c r="C310" s="4" t="s">
        <v>513</v>
      </c>
      <c r="J310">
        <f t="shared" si="25"/>
        <v>0</v>
      </c>
      <c r="O310">
        <f t="shared" si="26"/>
        <v>0</v>
      </c>
      <c r="U310" s="15">
        <v>0</v>
      </c>
      <c r="V310" s="17">
        <f t="shared" si="27"/>
        <v>0</v>
      </c>
      <c r="W310" s="17"/>
      <c r="X310" s="17"/>
      <c r="Y310" s="23" t="s">
        <v>735</v>
      </c>
    </row>
    <row r="311" spans="1:25" ht="15.75" customHeight="1" x14ac:dyDescent="0.2">
      <c r="A311" s="4" t="s">
        <v>514</v>
      </c>
      <c r="C311" s="4" t="s">
        <v>515</v>
      </c>
      <c r="J311">
        <f t="shared" si="25"/>
        <v>0</v>
      </c>
      <c r="O311">
        <f t="shared" si="26"/>
        <v>0</v>
      </c>
      <c r="U311" s="15">
        <v>0</v>
      </c>
      <c r="V311" s="17">
        <f t="shared" si="27"/>
        <v>0</v>
      </c>
      <c r="W311" s="17"/>
      <c r="X311" s="17"/>
      <c r="Y311" s="25" t="s">
        <v>735</v>
      </c>
    </row>
    <row r="312" spans="1:25" ht="15.75" customHeight="1" x14ac:dyDescent="0.2">
      <c r="A312" s="4" t="s">
        <v>516</v>
      </c>
      <c r="C312" s="4" t="s">
        <v>517</v>
      </c>
      <c r="J312">
        <f t="shared" si="25"/>
        <v>0</v>
      </c>
      <c r="O312">
        <f t="shared" si="26"/>
        <v>0</v>
      </c>
      <c r="U312" s="15">
        <v>0</v>
      </c>
      <c r="V312" s="17">
        <f t="shared" si="27"/>
        <v>0</v>
      </c>
      <c r="W312" s="17"/>
      <c r="X312" s="17"/>
      <c r="Y312" s="25" t="s">
        <v>735</v>
      </c>
    </row>
    <row r="313" spans="1:25" ht="15.75" customHeight="1" x14ac:dyDescent="0.2">
      <c r="A313" s="4" t="s">
        <v>518</v>
      </c>
      <c r="C313" s="4" t="s">
        <v>519</v>
      </c>
      <c r="J313">
        <f t="shared" si="25"/>
        <v>0</v>
      </c>
      <c r="O313">
        <f t="shared" si="26"/>
        <v>0</v>
      </c>
      <c r="U313" s="15">
        <v>0</v>
      </c>
      <c r="V313" s="17">
        <f t="shared" si="27"/>
        <v>0</v>
      </c>
      <c r="W313" s="17"/>
      <c r="X313" s="17"/>
      <c r="Y313" s="25" t="s">
        <v>735</v>
      </c>
    </row>
    <row r="314" spans="1:25" ht="15.75" customHeight="1" x14ac:dyDescent="0.2">
      <c r="A314" s="4" t="s">
        <v>440</v>
      </c>
      <c r="C314" s="4" t="s">
        <v>441</v>
      </c>
      <c r="J314">
        <f t="shared" si="25"/>
        <v>0</v>
      </c>
      <c r="O314">
        <f t="shared" si="26"/>
        <v>0</v>
      </c>
      <c r="U314" s="15">
        <v>0</v>
      </c>
      <c r="V314" s="17">
        <f t="shared" si="27"/>
        <v>0</v>
      </c>
      <c r="W314" s="17"/>
      <c r="X314" s="17"/>
      <c r="Y314" s="23" t="s">
        <v>735</v>
      </c>
    </row>
    <row r="315" spans="1:25" ht="15.75" customHeight="1" x14ac:dyDescent="0.2">
      <c r="A315" s="4" t="s">
        <v>442</v>
      </c>
      <c r="C315" s="4" t="s">
        <v>443</v>
      </c>
      <c r="J315">
        <f t="shared" si="25"/>
        <v>0</v>
      </c>
      <c r="O315">
        <f t="shared" si="26"/>
        <v>0</v>
      </c>
      <c r="U315" s="15">
        <v>0</v>
      </c>
      <c r="V315" s="17">
        <f t="shared" si="27"/>
        <v>0</v>
      </c>
      <c r="W315" s="17"/>
      <c r="X315" s="17"/>
      <c r="Y315" s="23" t="s">
        <v>735</v>
      </c>
    </row>
    <row r="316" spans="1:25" ht="15.75" customHeight="1" x14ac:dyDescent="0.2">
      <c r="A316" s="4" t="s">
        <v>444</v>
      </c>
      <c r="C316" s="4" t="s">
        <v>445</v>
      </c>
      <c r="J316">
        <f t="shared" si="25"/>
        <v>0</v>
      </c>
      <c r="O316">
        <f t="shared" si="26"/>
        <v>0</v>
      </c>
      <c r="U316" s="15">
        <v>0</v>
      </c>
      <c r="V316" s="17">
        <f t="shared" si="27"/>
        <v>0</v>
      </c>
      <c r="W316" s="17"/>
      <c r="X316" s="17"/>
      <c r="Y316" s="23" t="s">
        <v>735</v>
      </c>
    </row>
    <row r="317" spans="1:25" ht="15.75" customHeight="1" x14ac:dyDescent="0.2">
      <c r="A317" s="4" t="s">
        <v>446</v>
      </c>
      <c r="C317" s="4" t="s">
        <v>447</v>
      </c>
      <c r="J317">
        <f t="shared" si="25"/>
        <v>0</v>
      </c>
      <c r="O317">
        <f t="shared" si="26"/>
        <v>0</v>
      </c>
      <c r="U317" s="15">
        <v>0</v>
      </c>
      <c r="V317" s="17">
        <f t="shared" si="27"/>
        <v>0</v>
      </c>
      <c r="W317" s="17"/>
      <c r="X317" s="17"/>
      <c r="Y317" s="23" t="s">
        <v>735</v>
      </c>
    </row>
    <row r="318" spans="1:25" ht="15.75" customHeight="1" x14ac:dyDescent="0.2">
      <c r="A318" s="4" t="s">
        <v>448</v>
      </c>
      <c r="C318" s="4" t="s">
        <v>449</v>
      </c>
      <c r="J318">
        <f t="shared" si="25"/>
        <v>0</v>
      </c>
      <c r="O318">
        <f t="shared" si="26"/>
        <v>0</v>
      </c>
      <c r="U318" s="15">
        <v>0</v>
      </c>
      <c r="V318" s="17">
        <f t="shared" si="27"/>
        <v>0</v>
      </c>
      <c r="W318" s="17"/>
      <c r="X318" s="17"/>
      <c r="Y318" s="23" t="s">
        <v>735</v>
      </c>
    </row>
    <row r="319" spans="1:25" ht="15.75" customHeight="1" x14ac:dyDescent="0.2">
      <c r="A319" s="4" t="s">
        <v>450</v>
      </c>
      <c r="C319" s="4" t="s">
        <v>451</v>
      </c>
      <c r="J319">
        <f t="shared" si="25"/>
        <v>0</v>
      </c>
      <c r="O319">
        <f t="shared" si="26"/>
        <v>0</v>
      </c>
      <c r="U319" s="15">
        <v>0</v>
      </c>
      <c r="V319" s="17">
        <f t="shared" si="27"/>
        <v>0</v>
      </c>
      <c r="W319" s="17"/>
      <c r="X319" s="17"/>
      <c r="Y319" s="30" t="s">
        <v>735</v>
      </c>
    </row>
    <row r="320" spans="1:25" ht="15.75" customHeight="1" x14ac:dyDescent="0.2">
      <c r="A320" s="4" t="s">
        <v>452</v>
      </c>
      <c r="C320" s="4" t="s">
        <v>453</v>
      </c>
      <c r="J320">
        <f t="shared" si="25"/>
        <v>0</v>
      </c>
      <c r="O320">
        <f t="shared" si="26"/>
        <v>0</v>
      </c>
      <c r="U320" s="15">
        <v>0</v>
      </c>
      <c r="V320" s="17">
        <f t="shared" si="27"/>
        <v>0</v>
      </c>
      <c r="W320" s="17"/>
      <c r="X320" s="17"/>
      <c r="Y320" s="30" t="s">
        <v>735</v>
      </c>
    </row>
    <row r="321" spans="1:25" ht="15.75" customHeight="1" x14ac:dyDescent="0.2">
      <c r="A321" s="4" t="s">
        <v>454</v>
      </c>
      <c r="C321" s="4" t="s">
        <v>455</v>
      </c>
      <c r="J321">
        <f t="shared" si="25"/>
        <v>0</v>
      </c>
      <c r="O321">
        <f t="shared" si="26"/>
        <v>0</v>
      </c>
      <c r="U321" s="15">
        <v>0</v>
      </c>
      <c r="V321" s="17">
        <f t="shared" si="27"/>
        <v>0</v>
      </c>
      <c r="W321" s="17"/>
      <c r="X321" s="17"/>
      <c r="Y321" s="25" t="s">
        <v>735</v>
      </c>
    </row>
  </sheetData>
  <sortState ref="A2:T321">
    <sortCondition ref="D2:D321"/>
    <sortCondition ref="C2:C321" customList="1-H,1-L,2-H,2-L,3-H,3-L,4-H,4-L"/>
    <sortCondition ref="A2:A321"/>
  </sortState>
  <pageMargins left="0.75" right="0.75" top="1" bottom="1" header="0.5" footer="0.5"/>
  <pageSetup orientation="portrait" horizontalDpi="4294967292" verticalDpi="4294967292" r:id="rId1"/>
  <ignoredErrors>
    <ignoredError sqref="P183" formula="1"/>
  </ignoredError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28" sqref="B28"/>
    </sheetView>
  </sheetViews>
  <sheetFormatPr defaultRowHeight="12.75" x14ac:dyDescent="0.2"/>
  <sheetData>
    <row r="1" spans="1:1" x14ac:dyDescent="0.2">
      <c r="A1">
        <v>0.43</v>
      </c>
    </row>
    <row r="2" spans="1:1" x14ac:dyDescent="0.2">
      <c r="A2">
        <v>0.42</v>
      </c>
    </row>
    <row r="3" spans="1:1" x14ac:dyDescent="0.2">
      <c r="A3">
        <v>0.43</v>
      </c>
    </row>
    <row r="4" spans="1:1" x14ac:dyDescent="0.2">
      <c r="A4">
        <v>0.43</v>
      </c>
    </row>
    <row r="5" spans="1:1" x14ac:dyDescent="0.2">
      <c r="A5">
        <v>0.43</v>
      </c>
    </row>
    <row r="6" spans="1:1" x14ac:dyDescent="0.2">
      <c r="A6">
        <v>0.41</v>
      </c>
    </row>
    <row r="7" spans="1:1" x14ac:dyDescent="0.2">
      <c r="A7">
        <v>0.43</v>
      </c>
    </row>
    <row r="8" spans="1:1" x14ac:dyDescent="0.2">
      <c r="A8">
        <v>0.43</v>
      </c>
    </row>
    <row r="9" spans="1:1" x14ac:dyDescent="0.2">
      <c r="A9">
        <v>0.42</v>
      </c>
    </row>
    <row r="10" spans="1:1" x14ac:dyDescent="0.2">
      <c r="A10">
        <v>0.41</v>
      </c>
    </row>
    <row r="11" spans="1:1" x14ac:dyDescent="0.2">
      <c r="A11">
        <v>0.42</v>
      </c>
    </row>
    <row r="12" spans="1:1" x14ac:dyDescent="0.2">
      <c r="A12">
        <v>0.43</v>
      </c>
    </row>
    <row r="13" spans="1:1" x14ac:dyDescent="0.2">
      <c r="A13">
        <v>0.43</v>
      </c>
    </row>
    <row r="14" spans="1:1" x14ac:dyDescent="0.2">
      <c r="A14">
        <v>0.44</v>
      </c>
    </row>
    <row r="15" spans="1:1" x14ac:dyDescent="0.2">
      <c r="A15">
        <v>0.44</v>
      </c>
    </row>
    <row r="16" spans="1:1" x14ac:dyDescent="0.2">
      <c r="A16">
        <v>0.42</v>
      </c>
    </row>
    <row r="17" spans="1:2" x14ac:dyDescent="0.2">
      <c r="A17">
        <v>0.43</v>
      </c>
    </row>
    <row r="18" spans="1:2" x14ac:dyDescent="0.2">
      <c r="A18">
        <v>0.43</v>
      </c>
    </row>
    <row r="19" spans="1:2" x14ac:dyDescent="0.2">
      <c r="A19">
        <v>0.41</v>
      </c>
    </row>
    <row r="20" spans="1:2" x14ac:dyDescent="0.2">
      <c r="A20">
        <v>0.41</v>
      </c>
    </row>
    <row r="21" spans="1:2" x14ac:dyDescent="0.2">
      <c r="A21">
        <v>0.43</v>
      </c>
    </row>
    <row r="22" spans="1:2" x14ac:dyDescent="0.2">
      <c r="A22">
        <v>0.43</v>
      </c>
    </row>
    <row r="23" spans="1:2" x14ac:dyDescent="0.2">
      <c r="A23">
        <v>0.43</v>
      </c>
    </row>
    <row r="24" spans="1:2" x14ac:dyDescent="0.2">
      <c r="A24">
        <v>0.39</v>
      </c>
    </row>
    <row r="25" spans="1:2" x14ac:dyDescent="0.2">
      <c r="A25">
        <v>0.42</v>
      </c>
    </row>
    <row r="27" spans="1:2" x14ac:dyDescent="0.2">
      <c r="A27">
        <f>AVERAGE(A1:A25)</f>
        <v>0.42399999999999999</v>
      </c>
      <c r="B27" s="10" t="s">
        <v>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Tack mass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Darcy</cp:lastModifiedBy>
  <dcterms:created xsi:type="dcterms:W3CDTF">2014-06-02T16:30:53Z</dcterms:created>
  <dcterms:modified xsi:type="dcterms:W3CDTF">2014-06-23T20:51:09Z</dcterms:modified>
</cp:coreProperties>
</file>