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1380" yWindow="11140" windowWidth="24860" windowHeight="15600"/>
  </bookViews>
  <sheets>
    <sheet name="Sheet1" sheetId="1" r:id="rId1"/>
    <sheet name="PLANK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1" l="1"/>
  <c r="G45" i="1"/>
  <c r="F45" i="1"/>
  <c r="H54" i="1"/>
  <c r="G54" i="1"/>
  <c r="F61" i="1"/>
  <c r="F19" i="1"/>
  <c r="F13" i="1"/>
  <c r="F34" i="1"/>
  <c r="F46" i="1"/>
  <c r="F17" i="1"/>
  <c r="F5" i="1"/>
  <c r="H38" i="1"/>
  <c r="G38" i="1"/>
  <c r="F38" i="1"/>
  <c r="F3" i="1"/>
  <c r="F26" i="1"/>
  <c r="F53" i="1"/>
  <c r="F30" i="1"/>
  <c r="F44" i="1"/>
  <c r="F47" i="1"/>
  <c r="F37" i="1"/>
  <c r="F51" i="1"/>
  <c r="F59" i="1"/>
  <c r="F68" i="1"/>
  <c r="F57" i="1"/>
  <c r="F36" i="1"/>
  <c r="F9" i="1"/>
  <c r="F67" i="1"/>
  <c r="F42" i="1"/>
  <c r="F12" i="1"/>
  <c r="F60" i="1"/>
  <c r="F28" i="1"/>
  <c r="F11" i="1"/>
  <c r="F65" i="1"/>
  <c r="F21" i="1"/>
  <c r="F41" i="1"/>
  <c r="F29" i="1"/>
  <c r="F64" i="1"/>
  <c r="F52" i="1"/>
  <c r="F32" i="1"/>
  <c r="F50" i="1"/>
  <c r="F18" i="1"/>
  <c r="F24" i="1"/>
  <c r="F49" i="1"/>
  <c r="F10" i="1"/>
  <c r="F31" i="1"/>
  <c r="F35" i="1"/>
  <c r="F15" i="1"/>
  <c r="F55" i="1"/>
  <c r="F22" i="1"/>
  <c r="F7" i="1"/>
  <c r="F23" i="1"/>
  <c r="F62" i="1"/>
  <c r="F40" i="1"/>
  <c r="F4" i="1"/>
  <c r="F63" i="1"/>
  <c r="F16" i="1"/>
  <c r="F27" i="1"/>
  <c r="F39" i="1"/>
  <c r="F2" i="1"/>
  <c r="F56" i="1"/>
  <c r="F58" i="1"/>
  <c r="F43" i="1"/>
  <c r="F25" i="1"/>
  <c r="F66" i="1"/>
  <c r="F14" i="1"/>
  <c r="F48" i="1"/>
</calcChain>
</file>

<file path=xl/sharedStrings.xml><?xml version="1.0" encoding="utf-8"?>
<sst xmlns="http://schemas.openxmlformats.org/spreadsheetml/2006/main" count="245" uniqueCount="92">
  <si>
    <t>Species</t>
  </si>
  <si>
    <t>Symbol</t>
  </si>
  <si>
    <t>Plot</t>
  </si>
  <si>
    <t>Pull date</t>
  </si>
  <si>
    <t>DM(105)(g)</t>
  </si>
  <si>
    <t>ASTR</t>
  </si>
  <si>
    <t>1-I</t>
  </si>
  <si>
    <t>3-L</t>
  </si>
  <si>
    <t>DIVI</t>
  </si>
  <si>
    <t>2-B</t>
  </si>
  <si>
    <t>CATO</t>
  </si>
  <si>
    <t>1-B</t>
  </si>
  <si>
    <t>PLOC</t>
  </si>
  <si>
    <t>2-2-G</t>
  </si>
  <si>
    <t>VIVU</t>
  </si>
  <si>
    <t>2-2-N</t>
  </si>
  <si>
    <t>2-2-E</t>
  </si>
  <si>
    <t>AEGL</t>
  </si>
  <si>
    <t>CEOC</t>
  </si>
  <si>
    <t>2-X</t>
  </si>
  <si>
    <t xml:space="preserve">ACRU </t>
  </si>
  <si>
    <t>2-L</t>
  </si>
  <si>
    <t>AMAR</t>
  </si>
  <si>
    <t>3-F</t>
  </si>
  <si>
    <t>1-A</t>
  </si>
  <si>
    <t>2-J</t>
  </si>
  <si>
    <t>GLTR</t>
  </si>
  <si>
    <t>1-C</t>
  </si>
  <si>
    <t>3-H</t>
  </si>
  <si>
    <t>ants nest</t>
  </si>
  <si>
    <t>2-E</t>
  </si>
  <si>
    <t>1-L</t>
  </si>
  <si>
    <t>2-H</t>
  </si>
  <si>
    <t>3-A</t>
  </si>
  <si>
    <t>1-1-A</t>
  </si>
  <si>
    <t>2-I</t>
  </si>
  <si>
    <t>1-D</t>
  </si>
  <si>
    <t>1-F</t>
  </si>
  <si>
    <t>PRSE</t>
  </si>
  <si>
    <t>1-H</t>
  </si>
  <si>
    <t>2-2-L</t>
  </si>
  <si>
    <t>3-C</t>
  </si>
  <si>
    <t>QUVE</t>
  </si>
  <si>
    <t>2-C</t>
  </si>
  <si>
    <t>2-A</t>
  </si>
  <si>
    <t>1-2-E</t>
  </si>
  <si>
    <t>3-I</t>
  </si>
  <si>
    <t>ant nest, silverfish</t>
  </si>
  <si>
    <t>Volume (kg)</t>
  </si>
  <si>
    <t>DM for volume (g)</t>
  </si>
  <si>
    <t>Absorption (-kg)</t>
  </si>
  <si>
    <t>Notes</t>
  </si>
  <si>
    <t>1-1-G</t>
  </si>
  <si>
    <t>no wood left - bark only</t>
  </si>
  <si>
    <t>COFL</t>
  </si>
  <si>
    <t>2-G</t>
  </si>
  <si>
    <t>NA</t>
  </si>
  <si>
    <t>pieces too small for volume measurement</t>
  </si>
  <si>
    <t>PIEC</t>
  </si>
  <si>
    <t>4-H</t>
  </si>
  <si>
    <t>4-L</t>
  </si>
  <si>
    <t>ULRU</t>
  </si>
  <si>
    <t>3-1-I</t>
  </si>
  <si>
    <t>3-G</t>
  </si>
  <si>
    <t>2-2-F</t>
  </si>
  <si>
    <t>2-F</t>
  </si>
  <si>
    <t>1-G</t>
  </si>
  <si>
    <t>1-2-B</t>
  </si>
  <si>
    <t>3-K</t>
  </si>
  <si>
    <t>1-M</t>
  </si>
  <si>
    <t>2-2-D</t>
  </si>
  <si>
    <t>4-G</t>
  </si>
  <si>
    <t>1-2-D</t>
  </si>
  <si>
    <t>4-J</t>
  </si>
  <si>
    <t>1-1-J</t>
  </si>
  <si>
    <t>2-2-K</t>
  </si>
  <si>
    <t>nest of tiny ants, not collected</t>
  </si>
  <si>
    <t>grub collected</t>
  </si>
  <si>
    <t>beetle larva collected</t>
  </si>
  <si>
    <t>ants + beetle larva</t>
  </si>
  <si>
    <t>ant nest, collected</t>
  </si>
  <si>
    <t>some type of fly larva, collected</t>
  </si>
  <si>
    <t>grubs, collected</t>
  </si>
  <si>
    <t>spp</t>
  </si>
  <si>
    <t>sy6m</t>
  </si>
  <si>
    <t>p0lot</t>
  </si>
  <si>
    <t>date</t>
  </si>
  <si>
    <t>mass105</t>
  </si>
  <si>
    <t>hick</t>
  </si>
  <si>
    <t>1-g</t>
  </si>
  <si>
    <t>4-l</t>
  </si>
  <si>
    <t>too fragmented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</si>
</sst>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pane ySplit="1" topLeftCell="A38" activePane="bottomLeft" state="frozen"/>
      <selection pane="bottomLeft" sqref="A1:D68"/>
    </sheetView>
  </sheetViews>
  <sheetFormatPr baseColWidth="10" defaultColWidth="8.83203125" defaultRowHeight="14" x14ac:dyDescent="0"/>
  <cols>
    <col min="2" max="2" width="7.5" bestFit="1" customWidth="1"/>
    <col min="3" max="3" width="4.5" bestFit="1" customWidth="1"/>
    <col min="4" max="4" width="9.6640625" bestFit="1" customWidth="1"/>
    <col min="5" max="5" width="11" bestFit="1" customWidth="1"/>
    <col min="6" max="6" width="17.5" bestFit="1" customWidth="1"/>
    <col min="7" max="7" width="13.5" customWidth="1"/>
    <col min="8" max="8" width="15.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49</v>
      </c>
      <c r="G1" s="2" t="s">
        <v>48</v>
      </c>
      <c r="H1" s="2" t="s">
        <v>50</v>
      </c>
      <c r="I1" s="2" t="s">
        <v>51</v>
      </c>
    </row>
    <row r="2" spans="1:9">
      <c r="A2" t="s">
        <v>20</v>
      </c>
      <c r="B2" t="s">
        <v>33</v>
      </c>
      <c r="C2" t="s">
        <v>21</v>
      </c>
      <c r="D2" s="1">
        <v>41820</v>
      </c>
      <c r="E2">
        <v>42.51</v>
      </c>
      <c r="F2">
        <f>E2-36.01</f>
        <v>6.5</v>
      </c>
      <c r="G2">
        <v>2.6499999999999999E-2</v>
      </c>
      <c r="H2">
        <v>6.4999999999999997E-3</v>
      </c>
    </row>
    <row r="3" spans="1:9">
      <c r="A3" t="s">
        <v>20</v>
      </c>
      <c r="B3" t="s">
        <v>74</v>
      </c>
      <c r="C3" t="s">
        <v>28</v>
      </c>
      <c r="D3" s="1">
        <v>41821</v>
      </c>
      <c r="E3">
        <v>53.55</v>
      </c>
      <c r="F3">
        <f>E3-38.49</f>
        <v>15.059999999999995</v>
      </c>
      <c r="G3">
        <v>9.5000000000000001E-2</v>
      </c>
      <c r="H3">
        <v>5.7500000000000002E-2</v>
      </c>
      <c r="I3" t="s">
        <v>78</v>
      </c>
    </row>
    <row r="4" spans="1:9">
      <c r="A4" t="s">
        <v>20</v>
      </c>
      <c r="B4" t="s">
        <v>52</v>
      </c>
      <c r="C4" t="s">
        <v>7</v>
      </c>
      <c r="D4" s="1">
        <v>41820</v>
      </c>
      <c r="E4">
        <v>94.42</v>
      </c>
      <c r="F4">
        <f>E4-2.49</f>
        <v>91.93</v>
      </c>
      <c r="G4">
        <v>0.39</v>
      </c>
      <c r="H4">
        <v>0.245</v>
      </c>
    </row>
    <row r="5" spans="1:9">
      <c r="A5" t="s">
        <v>17</v>
      </c>
      <c r="B5" t="s">
        <v>71</v>
      </c>
      <c r="C5" t="s">
        <v>39</v>
      </c>
      <c r="D5" s="1">
        <v>41821</v>
      </c>
      <c r="E5">
        <v>150.59</v>
      </c>
      <c r="F5">
        <f>E5-21.81</f>
        <v>128.78</v>
      </c>
      <c r="G5">
        <v>0.52549999999999997</v>
      </c>
      <c r="H5">
        <v>9.4999999999999998E-3</v>
      </c>
    </row>
    <row r="6" spans="1:9">
      <c r="A6" t="s">
        <v>17</v>
      </c>
      <c r="B6" t="s">
        <v>37</v>
      </c>
      <c r="C6" t="s">
        <v>31</v>
      </c>
      <c r="D6" s="1">
        <v>41820</v>
      </c>
      <c r="E6">
        <v>4.1900000000000004</v>
      </c>
      <c r="F6" t="s">
        <v>56</v>
      </c>
      <c r="G6" t="s">
        <v>56</v>
      </c>
      <c r="H6" t="s">
        <v>56</v>
      </c>
      <c r="I6" t="s">
        <v>53</v>
      </c>
    </row>
    <row r="7" spans="1:9">
      <c r="A7" t="s">
        <v>17</v>
      </c>
      <c r="B7" t="s">
        <v>33</v>
      </c>
      <c r="C7" t="s">
        <v>32</v>
      </c>
      <c r="D7" s="1">
        <v>41820</v>
      </c>
      <c r="E7">
        <v>55.35</v>
      </c>
      <c r="F7">
        <f>E7-23.45</f>
        <v>31.900000000000002</v>
      </c>
      <c r="G7">
        <v>0.1925</v>
      </c>
      <c r="H7">
        <v>1.35E-2</v>
      </c>
      <c r="I7" t="s">
        <v>29</v>
      </c>
    </row>
    <row r="8" spans="1:9">
      <c r="A8" t="s">
        <v>17</v>
      </c>
      <c r="B8" t="s">
        <v>11</v>
      </c>
      <c r="C8" t="s">
        <v>21</v>
      </c>
      <c r="D8" s="1">
        <v>41820</v>
      </c>
      <c r="E8">
        <v>6.12</v>
      </c>
      <c r="F8" t="s">
        <v>56</v>
      </c>
      <c r="G8" t="s">
        <v>56</v>
      </c>
      <c r="H8" t="s">
        <v>56</v>
      </c>
      <c r="I8" t="s">
        <v>53</v>
      </c>
    </row>
    <row r="9" spans="1:9">
      <c r="A9" t="s">
        <v>17</v>
      </c>
      <c r="B9" t="s">
        <v>28</v>
      </c>
      <c r="C9" t="s">
        <v>28</v>
      </c>
      <c r="D9" s="1">
        <v>41821</v>
      </c>
      <c r="E9">
        <v>38.450000000000003</v>
      </c>
      <c r="F9">
        <f>E9-34.65</f>
        <v>3.8000000000000043</v>
      </c>
      <c r="G9">
        <v>2.1000000000000001E-2</v>
      </c>
      <c r="H9">
        <v>2E-3</v>
      </c>
      <c r="I9" t="s">
        <v>80</v>
      </c>
    </row>
    <row r="10" spans="1:9">
      <c r="A10" t="s">
        <v>17</v>
      </c>
      <c r="B10" t="s">
        <v>27</v>
      </c>
      <c r="C10" t="s">
        <v>7</v>
      </c>
      <c r="D10" s="1">
        <v>41820</v>
      </c>
      <c r="E10">
        <v>21.42</v>
      </c>
      <c r="F10">
        <f>E10-14.56</f>
        <v>6.8600000000000012</v>
      </c>
      <c r="G10">
        <v>5.5E-2</v>
      </c>
      <c r="H10">
        <v>5.0000000000000001E-3</v>
      </c>
    </row>
    <row r="11" spans="1:9">
      <c r="A11" t="s">
        <v>17</v>
      </c>
      <c r="B11" t="s">
        <v>46</v>
      </c>
      <c r="C11" t="s">
        <v>59</v>
      </c>
      <c r="D11" s="1">
        <v>41821</v>
      </c>
      <c r="E11">
        <v>69.56</v>
      </c>
      <c r="F11">
        <f>E11-37.77</f>
        <v>31.79</v>
      </c>
      <c r="G11">
        <v>0.185</v>
      </c>
      <c r="H11">
        <v>2.9000000000000001E-2</v>
      </c>
    </row>
    <row r="12" spans="1:9">
      <c r="A12" t="s">
        <v>17</v>
      </c>
      <c r="B12" t="s">
        <v>59</v>
      </c>
      <c r="C12" t="s">
        <v>60</v>
      </c>
      <c r="D12" s="1">
        <v>41821</v>
      </c>
      <c r="E12">
        <v>6.33</v>
      </c>
      <c r="F12">
        <f>E12-2.89</f>
        <v>3.44</v>
      </c>
      <c r="G12">
        <v>0.02</v>
      </c>
      <c r="H12">
        <v>5.0000000000000001E-4</v>
      </c>
    </row>
    <row r="13" spans="1:9">
      <c r="A13" t="s">
        <v>22</v>
      </c>
      <c r="B13" t="s">
        <v>63</v>
      </c>
      <c r="C13" t="s">
        <v>39</v>
      </c>
      <c r="D13" s="1">
        <v>41821</v>
      </c>
      <c r="E13">
        <v>317.93</v>
      </c>
      <c r="F13">
        <f>E13-6.57</f>
        <v>311.36</v>
      </c>
      <c r="G13">
        <v>0.64</v>
      </c>
      <c r="H13">
        <v>2.8500000000000001E-2</v>
      </c>
    </row>
    <row r="14" spans="1:9">
      <c r="A14" t="s">
        <v>22</v>
      </c>
      <c r="B14" t="s">
        <v>44</v>
      </c>
      <c r="C14" t="s">
        <v>31</v>
      </c>
      <c r="D14" s="1">
        <v>41820</v>
      </c>
      <c r="E14">
        <v>39.4</v>
      </c>
      <c r="F14">
        <f>E14-5.46</f>
        <v>33.94</v>
      </c>
      <c r="G14">
        <v>0.1045</v>
      </c>
      <c r="H14">
        <v>1.6E-2</v>
      </c>
    </row>
    <row r="15" spans="1:9">
      <c r="A15" t="s">
        <v>22</v>
      </c>
      <c r="B15" t="s">
        <v>31</v>
      </c>
      <c r="C15" t="s">
        <v>32</v>
      </c>
      <c r="D15" s="1">
        <v>41820</v>
      </c>
      <c r="E15">
        <v>66.13</v>
      </c>
      <c r="F15">
        <f>E15-54.89</f>
        <v>11.239999999999995</v>
      </c>
      <c r="G15">
        <v>3.4000000000000002E-2</v>
      </c>
      <c r="H15">
        <v>7.0000000000000001E-3</v>
      </c>
    </row>
    <row r="16" spans="1:9">
      <c r="A16" t="s">
        <v>22</v>
      </c>
      <c r="B16" t="s">
        <v>28</v>
      </c>
      <c r="C16" t="s">
        <v>21</v>
      </c>
      <c r="D16" s="1">
        <v>41820</v>
      </c>
      <c r="E16">
        <v>23.85</v>
      </c>
      <c r="F16">
        <f>E16-22.08</f>
        <v>1.7700000000000031</v>
      </c>
      <c r="G16">
        <v>9.4999999999999998E-3</v>
      </c>
      <c r="H16">
        <v>1E-3</v>
      </c>
    </row>
    <row r="17" spans="1:9">
      <c r="A17" t="s">
        <v>22</v>
      </c>
      <c r="B17" t="s">
        <v>30</v>
      </c>
      <c r="C17" t="s">
        <v>28</v>
      </c>
      <c r="D17" s="1">
        <v>41821</v>
      </c>
      <c r="E17">
        <v>22.38</v>
      </c>
      <c r="F17">
        <f>E17-6.64</f>
        <v>15.739999999999998</v>
      </c>
      <c r="G17">
        <v>7.5999999999999998E-2</v>
      </c>
      <c r="H17">
        <v>8.0000000000000002E-3</v>
      </c>
    </row>
    <row r="18" spans="1:9">
      <c r="A18" t="s">
        <v>22</v>
      </c>
      <c r="B18" t="s">
        <v>23</v>
      </c>
      <c r="C18" t="s">
        <v>7</v>
      </c>
      <c r="D18" s="1">
        <v>41820</v>
      </c>
      <c r="E18">
        <v>21.02</v>
      </c>
      <c r="F18">
        <f>E18-8.98</f>
        <v>12.04</v>
      </c>
      <c r="G18">
        <v>2.5000000000000001E-2</v>
      </c>
      <c r="H18">
        <v>3.5000000000000001E-3</v>
      </c>
    </row>
    <row r="19" spans="1:9">
      <c r="A19" t="s">
        <v>22</v>
      </c>
      <c r="B19" t="s">
        <v>35</v>
      </c>
      <c r="C19" t="s">
        <v>59</v>
      </c>
      <c r="D19" s="1">
        <v>41821</v>
      </c>
      <c r="E19">
        <v>9.18</v>
      </c>
      <c r="F19">
        <f>E19-7.91</f>
        <v>1.2699999999999996</v>
      </c>
      <c r="G19">
        <v>2.5000000000000001E-3</v>
      </c>
      <c r="H19">
        <v>1E-3</v>
      </c>
    </row>
    <row r="20" spans="1:9">
      <c r="A20" t="s">
        <v>22</v>
      </c>
      <c r="B20" t="s">
        <v>66</v>
      </c>
      <c r="C20" t="s">
        <v>60</v>
      </c>
      <c r="D20" s="1">
        <v>41821</v>
      </c>
      <c r="E20">
        <v>6.45</v>
      </c>
      <c r="F20" t="s">
        <v>56</v>
      </c>
      <c r="G20" t="s">
        <v>56</v>
      </c>
      <c r="H20" t="s">
        <v>56</v>
      </c>
      <c r="I20" t="s">
        <v>91</v>
      </c>
    </row>
    <row r="21" spans="1:9">
      <c r="A21" t="s">
        <v>5</v>
      </c>
      <c r="B21" t="s">
        <v>30</v>
      </c>
      <c r="C21" t="s">
        <v>31</v>
      </c>
      <c r="D21" s="1">
        <v>41820</v>
      </c>
      <c r="E21">
        <v>29.33</v>
      </c>
      <c r="F21">
        <f>E21-1.33</f>
        <v>28</v>
      </c>
      <c r="G21">
        <v>0.107</v>
      </c>
      <c r="H21">
        <v>5.4999999999999997E-3</v>
      </c>
    </row>
    <row r="22" spans="1:9">
      <c r="A22" t="s">
        <v>5</v>
      </c>
      <c r="B22" t="s">
        <v>6</v>
      </c>
      <c r="C22" t="s">
        <v>7</v>
      </c>
      <c r="D22" s="1">
        <v>41820</v>
      </c>
      <c r="E22">
        <v>40.86</v>
      </c>
      <c r="F22">
        <f>E22-0.49</f>
        <v>40.369999999999997</v>
      </c>
      <c r="G22">
        <v>0.19500000000000001</v>
      </c>
      <c r="H22">
        <v>1.0500000000000001E-2</v>
      </c>
    </row>
    <row r="23" spans="1:9">
      <c r="A23" t="s">
        <v>10</v>
      </c>
      <c r="B23" t="s">
        <v>46</v>
      </c>
      <c r="C23" t="s">
        <v>31</v>
      </c>
      <c r="D23" s="1">
        <v>41820</v>
      </c>
      <c r="E23">
        <v>118.25</v>
      </c>
      <c r="F23">
        <f>E23-72.09</f>
        <v>46.16</v>
      </c>
      <c r="G23">
        <v>0.16650000000000001</v>
      </c>
      <c r="H23">
        <v>2.1000000000000001E-2</v>
      </c>
      <c r="I23" t="s">
        <v>47</v>
      </c>
    </row>
    <row r="24" spans="1:9">
      <c r="A24" t="s">
        <v>10</v>
      </c>
      <c r="B24" t="s">
        <v>11</v>
      </c>
      <c r="C24" t="s">
        <v>21</v>
      </c>
      <c r="D24" s="1">
        <v>41820</v>
      </c>
      <c r="E24">
        <v>90.31</v>
      </c>
      <c r="F24">
        <f>E24-15.47</f>
        <v>74.84</v>
      </c>
      <c r="G24">
        <v>0.35599999999999998</v>
      </c>
      <c r="H24">
        <v>3.2000000000000001E-2</v>
      </c>
    </row>
    <row r="25" spans="1:9">
      <c r="A25" t="s">
        <v>10</v>
      </c>
      <c r="B25" t="s">
        <v>24</v>
      </c>
      <c r="C25" t="s">
        <v>7</v>
      </c>
      <c r="D25" s="1">
        <v>41820</v>
      </c>
      <c r="E25">
        <v>85.99</v>
      </c>
      <c r="F25">
        <f>E25-73.48</f>
        <v>12.509999999999991</v>
      </c>
      <c r="G25">
        <v>5.45E-2</v>
      </c>
      <c r="H25">
        <v>7.4999999999999997E-3</v>
      </c>
    </row>
    <row r="26" spans="1:9">
      <c r="A26" t="s">
        <v>18</v>
      </c>
      <c r="B26" t="s">
        <v>55</v>
      </c>
      <c r="C26" t="s">
        <v>28</v>
      </c>
      <c r="D26" s="1">
        <v>41821</v>
      </c>
      <c r="E26">
        <v>63.56</v>
      </c>
      <c r="F26">
        <f>E26-47.88</f>
        <v>15.68</v>
      </c>
      <c r="G26">
        <v>6.25E-2</v>
      </c>
      <c r="H26">
        <v>1.5E-3</v>
      </c>
      <c r="I26" t="s">
        <v>77</v>
      </c>
    </row>
    <row r="27" spans="1:9">
      <c r="A27" t="s">
        <v>18</v>
      </c>
      <c r="B27" t="s">
        <v>19</v>
      </c>
      <c r="C27" t="s">
        <v>7</v>
      </c>
      <c r="D27" s="1">
        <v>41820</v>
      </c>
      <c r="E27">
        <v>42.83</v>
      </c>
      <c r="F27">
        <f>E27-0.41</f>
        <v>42.42</v>
      </c>
      <c r="G27">
        <v>0.16700000000000001</v>
      </c>
      <c r="H27">
        <v>0.01</v>
      </c>
    </row>
    <row r="28" spans="1:9">
      <c r="A28" t="s">
        <v>18</v>
      </c>
      <c r="B28" t="s">
        <v>46</v>
      </c>
      <c r="C28" t="s">
        <v>60</v>
      </c>
      <c r="D28" s="1">
        <v>41821</v>
      </c>
      <c r="E28">
        <v>28.88</v>
      </c>
      <c r="F28">
        <f>E28-13.03</f>
        <v>15.85</v>
      </c>
      <c r="G28">
        <v>7.6999999999999999E-2</v>
      </c>
      <c r="H28">
        <v>5.4999999999999997E-3</v>
      </c>
    </row>
    <row r="29" spans="1:9">
      <c r="A29" t="s">
        <v>54</v>
      </c>
      <c r="B29" t="s">
        <v>55</v>
      </c>
      <c r="C29" t="s">
        <v>7</v>
      </c>
      <c r="D29" s="1">
        <v>41820</v>
      </c>
      <c r="E29">
        <v>32.24</v>
      </c>
      <c r="F29">
        <f>E29-21.23</f>
        <v>11.010000000000002</v>
      </c>
      <c r="G29">
        <v>5.1999999999999998E-2</v>
      </c>
      <c r="H29">
        <v>7.0000000000000001E-3</v>
      </c>
    </row>
    <row r="30" spans="1:9">
      <c r="A30" t="s">
        <v>8</v>
      </c>
      <c r="B30" t="s">
        <v>68</v>
      </c>
      <c r="C30" t="s">
        <v>39</v>
      </c>
      <c r="D30" s="1">
        <v>41821</v>
      </c>
      <c r="E30">
        <v>208.19</v>
      </c>
      <c r="F30">
        <f>E30-10.31</f>
        <v>197.88</v>
      </c>
      <c r="G30">
        <v>0.55900000000000005</v>
      </c>
      <c r="H30">
        <v>1.2999999999999999E-2</v>
      </c>
    </row>
    <row r="31" spans="1:9">
      <c r="A31" t="s">
        <v>8</v>
      </c>
      <c r="B31" t="s">
        <v>44</v>
      </c>
      <c r="C31" t="s">
        <v>31</v>
      </c>
      <c r="D31" s="1">
        <v>41820</v>
      </c>
      <c r="E31">
        <v>2.65</v>
      </c>
      <c r="F31">
        <f>E31-1.93</f>
        <v>0.72</v>
      </c>
      <c r="G31">
        <v>5.0000000000000001E-3</v>
      </c>
      <c r="H31">
        <v>5.0000000000000001E-4</v>
      </c>
    </row>
    <row r="32" spans="1:9">
      <c r="A32" t="s">
        <v>8</v>
      </c>
      <c r="B32" t="s">
        <v>30</v>
      </c>
      <c r="C32" t="s">
        <v>32</v>
      </c>
      <c r="D32" s="1">
        <v>41820</v>
      </c>
      <c r="E32">
        <v>71.13</v>
      </c>
      <c r="F32">
        <f>E32-11.98</f>
        <v>59.149999999999991</v>
      </c>
      <c r="G32">
        <v>0.249</v>
      </c>
      <c r="H32">
        <v>0.02</v>
      </c>
    </row>
    <row r="33" spans="1:9">
      <c r="A33" t="s">
        <v>8</v>
      </c>
      <c r="B33" t="s">
        <v>25</v>
      </c>
      <c r="C33" t="s">
        <v>21</v>
      </c>
      <c r="D33" s="1">
        <v>41820</v>
      </c>
      <c r="E33">
        <v>5.51</v>
      </c>
      <c r="F33" t="s">
        <v>56</v>
      </c>
      <c r="G33" t="s">
        <v>56</v>
      </c>
      <c r="H33" t="s">
        <v>56</v>
      </c>
      <c r="I33" t="s">
        <v>57</v>
      </c>
    </row>
    <row r="34" spans="1:9">
      <c r="A34" t="s">
        <v>8</v>
      </c>
      <c r="B34" t="s">
        <v>35</v>
      </c>
      <c r="C34" t="s">
        <v>28</v>
      </c>
      <c r="D34" s="1">
        <v>41821</v>
      </c>
      <c r="E34">
        <v>16.03</v>
      </c>
      <c r="F34">
        <f>E34-14.01</f>
        <v>2.0200000000000014</v>
      </c>
      <c r="G34">
        <v>1.4E-2</v>
      </c>
      <c r="H34">
        <v>1.5E-3</v>
      </c>
    </row>
    <row r="35" spans="1:9">
      <c r="A35" t="s">
        <v>8</v>
      </c>
      <c r="B35" t="s">
        <v>9</v>
      </c>
      <c r="C35" t="s">
        <v>7</v>
      </c>
      <c r="D35" s="1">
        <v>41820</v>
      </c>
      <c r="E35">
        <v>101.83</v>
      </c>
      <c r="F35">
        <f>E35-0.53</f>
        <v>101.3</v>
      </c>
      <c r="G35">
        <v>0.36199999999999999</v>
      </c>
      <c r="H35">
        <v>8.9999999999999993E-3</v>
      </c>
    </row>
    <row r="36" spans="1:9">
      <c r="A36" t="s">
        <v>8</v>
      </c>
      <c r="B36" t="s">
        <v>55</v>
      </c>
      <c r="C36" t="s">
        <v>59</v>
      </c>
      <c r="D36" s="1">
        <v>41821</v>
      </c>
      <c r="E36">
        <v>59.44</v>
      </c>
      <c r="F36">
        <f>E36-49.97</f>
        <v>9.4699999999999989</v>
      </c>
      <c r="G36">
        <v>4.0500000000000001E-2</v>
      </c>
      <c r="H36">
        <v>2E-3</v>
      </c>
    </row>
    <row r="37" spans="1:9">
      <c r="A37" t="s">
        <v>8</v>
      </c>
      <c r="B37" t="s">
        <v>24</v>
      </c>
      <c r="C37" t="s">
        <v>60</v>
      </c>
      <c r="D37" s="1">
        <v>41821</v>
      </c>
      <c r="E37">
        <v>23.77</v>
      </c>
      <c r="F37">
        <f>E37-16.77</f>
        <v>7</v>
      </c>
      <c r="G37">
        <v>2.5999999999999999E-2</v>
      </c>
      <c r="H37">
        <v>1.5E-3</v>
      </c>
    </row>
    <row r="38" spans="1:9">
      <c r="A38" t="s">
        <v>26</v>
      </c>
      <c r="B38" t="s">
        <v>9</v>
      </c>
      <c r="C38" t="s">
        <v>39</v>
      </c>
      <c r="D38" s="1">
        <v>41821</v>
      </c>
      <c r="E38">
        <v>27.28</v>
      </c>
      <c r="F38">
        <f>E38-14.59</f>
        <v>12.690000000000001</v>
      </c>
      <c r="G38">
        <f>0.035+0.0175</f>
        <v>5.2500000000000005E-2</v>
      </c>
      <c r="H38">
        <f>0.0015+0.007</f>
        <v>8.5000000000000006E-3</v>
      </c>
    </row>
    <row r="39" spans="1:9">
      <c r="A39" t="s">
        <v>26</v>
      </c>
      <c r="B39" t="s">
        <v>41</v>
      </c>
      <c r="C39" t="s">
        <v>31</v>
      </c>
      <c r="D39" s="1">
        <v>41820</v>
      </c>
      <c r="E39">
        <v>80.77</v>
      </c>
      <c r="F39">
        <f>E39-0.03</f>
        <v>80.739999999999995</v>
      </c>
      <c r="G39">
        <v>0.31950000000000001</v>
      </c>
      <c r="H39">
        <v>1.0999999999999999E-2</v>
      </c>
    </row>
    <row r="40" spans="1:9">
      <c r="A40" t="s">
        <v>26</v>
      </c>
      <c r="B40" t="s">
        <v>35</v>
      </c>
      <c r="C40" t="s">
        <v>32</v>
      </c>
      <c r="D40" s="1">
        <v>41820</v>
      </c>
      <c r="E40">
        <v>239.1</v>
      </c>
      <c r="F40">
        <f>E40-3.66</f>
        <v>235.44</v>
      </c>
      <c r="G40">
        <v>0.64100000000000001</v>
      </c>
      <c r="H40">
        <v>1.6E-2</v>
      </c>
    </row>
    <row r="41" spans="1:9">
      <c r="A41" t="s">
        <v>26</v>
      </c>
      <c r="B41" t="s">
        <v>27</v>
      </c>
      <c r="C41" t="s">
        <v>21</v>
      </c>
      <c r="D41" s="1">
        <v>41820</v>
      </c>
      <c r="E41">
        <v>32.880000000000003</v>
      </c>
      <c r="F41">
        <f>E41-8.17</f>
        <v>24.71</v>
      </c>
      <c r="G41">
        <v>9.1499999999999998E-2</v>
      </c>
      <c r="H41">
        <v>6.4999999999999997E-3</v>
      </c>
      <c r="I41" t="s">
        <v>29</v>
      </c>
    </row>
    <row r="42" spans="1:9">
      <c r="A42" t="s">
        <v>26</v>
      </c>
      <c r="B42" t="s">
        <v>73</v>
      </c>
      <c r="C42" t="s">
        <v>28</v>
      </c>
      <c r="D42" s="1">
        <v>41821</v>
      </c>
      <c r="E42">
        <v>91.63</v>
      </c>
      <c r="F42">
        <f>E42-2.18</f>
        <v>89.449999999999989</v>
      </c>
      <c r="G42">
        <v>0.26800000000000002</v>
      </c>
      <c r="H42">
        <v>2.0500000000000001E-2</v>
      </c>
    </row>
    <row r="43" spans="1:9">
      <c r="A43" t="s">
        <v>26</v>
      </c>
      <c r="B43" t="s">
        <v>36</v>
      </c>
      <c r="C43" t="s">
        <v>7</v>
      </c>
      <c r="D43" s="1">
        <v>41820</v>
      </c>
      <c r="E43">
        <v>209.49</v>
      </c>
      <c r="F43">
        <f>E43-0.54</f>
        <v>208.95000000000002</v>
      </c>
      <c r="G43">
        <v>0.54600000000000004</v>
      </c>
      <c r="H43">
        <v>5.8000000000000003E-2</v>
      </c>
    </row>
    <row r="44" spans="1:9">
      <c r="A44" t="s">
        <v>26</v>
      </c>
      <c r="B44" t="s">
        <v>44</v>
      </c>
      <c r="C44" t="s">
        <v>59</v>
      </c>
      <c r="D44" s="1">
        <v>41821</v>
      </c>
      <c r="E44">
        <v>42.37</v>
      </c>
      <c r="F44">
        <f>E44-6.74</f>
        <v>35.629999999999995</v>
      </c>
      <c r="G44">
        <v>0.13250000000000001</v>
      </c>
      <c r="H44">
        <v>2.1499999999999998E-2</v>
      </c>
      <c r="I44" t="s">
        <v>79</v>
      </c>
    </row>
    <row r="45" spans="1:9">
      <c r="A45" t="s">
        <v>26</v>
      </c>
      <c r="B45" t="s">
        <v>65</v>
      </c>
      <c r="C45" t="s">
        <v>60</v>
      </c>
      <c r="D45" s="1">
        <v>41821</v>
      </c>
      <c r="E45">
        <v>1.62</v>
      </c>
      <c r="F45">
        <f>0.79/1000</f>
        <v>7.9000000000000001E-4</v>
      </c>
      <c r="G45">
        <f>2.28/1000</f>
        <v>2.2799999999999999E-3</v>
      </c>
      <c r="H45">
        <f>0.2/1000</f>
        <v>2.0000000000000001E-4</v>
      </c>
    </row>
    <row r="46" spans="1:9">
      <c r="A46" t="s">
        <v>58</v>
      </c>
      <c r="B46" t="s">
        <v>33</v>
      </c>
      <c r="C46" t="s">
        <v>59</v>
      </c>
      <c r="D46" s="1">
        <v>41821</v>
      </c>
      <c r="E46">
        <v>132.68</v>
      </c>
      <c r="F46">
        <f>E46-29.51</f>
        <v>103.17</v>
      </c>
      <c r="G46">
        <v>0.28949999999999998</v>
      </c>
      <c r="H46">
        <v>3.6499999999999998E-2</v>
      </c>
    </row>
    <row r="47" spans="1:9">
      <c r="A47" t="s">
        <v>12</v>
      </c>
      <c r="B47" t="s">
        <v>70</v>
      </c>
      <c r="C47" t="s">
        <v>39</v>
      </c>
      <c r="D47" s="1">
        <v>41821</v>
      </c>
      <c r="E47">
        <v>49.22</v>
      </c>
      <c r="F47">
        <f>E47-30.1</f>
        <v>19.119999999999997</v>
      </c>
      <c r="G47">
        <v>8.3500000000000005E-2</v>
      </c>
      <c r="H47">
        <v>6.4999999999999997E-3</v>
      </c>
    </row>
    <row r="48" spans="1:9">
      <c r="A48" t="s">
        <v>12</v>
      </c>
      <c r="B48" t="s">
        <v>45</v>
      </c>
      <c r="C48" t="s">
        <v>31</v>
      </c>
      <c r="D48" s="1">
        <v>41820</v>
      </c>
      <c r="E48">
        <v>3.45</v>
      </c>
      <c r="F48">
        <f>E48-2.98</f>
        <v>0.4700000000000002</v>
      </c>
      <c r="G48">
        <v>3.0000000000000001E-3</v>
      </c>
      <c r="H48">
        <v>1E-3</v>
      </c>
    </row>
    <row r="49" spans="1:9">
      <c r="A49" t="s">
        <v>12</v>
      </c>
      <c r="B49" t="s">
        <v>34</v>
      </c>
      <c r="C49" t="s">
        <v>32</v>
      </c>
      <c r="D49" s="1">
        <v>41820</v>
      </c>
      <c r="E49">
        <v>71.75</v>
      </c>
      <c r="F49">
        <f>E49-0.41</f>
        <v>71.34</v>
      </c>
      <c r="G49">
        <v>0.39</v>
      </c>
      <c r="H49">
        <v>6.0999999999999999E-2</v>
      </c>
    </row>
    <row r="50" spans="1:9">
      <c r="A50" t="s">
        <v>12</v>
      </c>
      <c r="B50" t="s">
        <v>16</v>
      </c>
      <c r="C50" t="s">
        <v>21</v>
      </c>
      <c r="D50" s="1">
        <v>41820</v>
      </c>
      <c r="E50">
        <v>179.09</v>
      </c>
      <c r="F50">
        <f>E50-1.59</f>
        <v>177.5</v>
      </c>
      <c r="G50">
        <v>0.58499999999999996</v>
      </c>
      <c r="H50">
        <v>0.1045</v>
      </c>
    </row>
    <row r="51" spans="1:9">
      <c r="A51" t="s">
        <v>12</v>
      </c>
      <c r="B51" t="s">
        <v>72</v>
      </c>
      <c r="C51" t="s">
        <v>28</v>
      </c>
      <c r="D51" s="1">
        <v>41821</v>
      </c>
      <c r="E51">
        <v>196.7</v>
      </c>
      <c r="F51">
        <f>E51-3.32</f>
        <v>193.38</v>
      </c>
      <c r="G51">
        <v>0.64100000000000001</v>
      </c>
      <c r="H51">
        <v>5.0500000000000003E-2</v>
      </c>
      <c r="I51" t="s">
        <v>82</v>
      </c>
    </row>
    <row r="52" spans="1:9">
      <c r="A52" t="s">
        <v>12</v>
      </c>
      <c r="B52" t="s">
        <v>13</v>
      </c>
      <c r="C52" t="s">
        <v>7</v>
      </c>
      <c r="D52" s="1">
        <v>41820</v>
      </c>
      <c r="E52">
        <v>148.15</v>
      </c>
      <c r="F52">
        <f>E52-1.05</f>
        <v>147.1</v>
      </c>
      <c r="G52">
        <v>0.51400000000000001</v>
      </c>
      <c r="H52">
        <v>4.5999999999999999E-2</v>
      </c>
    </row>
    <row r="53" spans="1:9">
      <c r="A53" t="s">
        <v>12</v>
      </c>
      <c r="B53" t="s">
        <v>62</v>
      </c>
      <c r="C53" t="s">
        <v>59</v>
      </c>
      <c r="D53" s="1">
        <v>41821</v>
      </c>
      <c r="E53">
        <v>130</v>
      </c>
      <c r="F53">
        <f>E53-14.1</f>
        <v>115.9</v>
      </c>
      <c r="G53">
        <v>0.47599999999999998</v>
      </c>
      <c r="H53">
        <v>4.9000000000000002E-2</v>
      </c>
    </row>
    <row r="54" spans="1:9">
      <c r="A54" t="s">
        <v>12</v>
      </c>
      <c r="B54" t="s">
        <v>67</v>
      </c>
      <c r="C54" t="s">
        <v>60</v>
      </c>
      <c r="D54" s="1">
        <v>41821</v>
      </c>
      <c r="E54">
        <v>1</v>
      </c>
      <c r="F54">
        <v>0.55000000000000004</v>
      </c>
      <c r="G54">
        <f>3.2/1000</f>
        <v>3.2000000000000002E-3</v>
      </c>
      <c r="H54">
        <f>0.25/1000</f>
        <v>2.5000000000000001E-4</v>
      </c>
    </row>
    <row r="55" spans="1:9">
      <c r="A55" t="s">
        <v>38</v>
      </c>
      <c r="B55" t="s">
        <v>9</v>
      </c>
      <c r="C55" t="s">
        <v>31</v>
      </c>
      <c r="D55" s="1">
        <v>41820</v>
      </c>
      <c r="E55">
        <v>73.73</v>
      </c>
      <c r="F55">
        <f>E55-10.37</f>
        <v>63.360000000000007</v>
      </c>
      <c r="G55">
        <v>0.17499999999999999</v>
      </c>
      <c r="H55">
        <v>7.4999999999999997E-3</v>
      </c>
    </row>
    <row r="56" spans="1:9">
      <c r="A56" t="s">
        <v>38</v>
      </c>
      <c r="B56" t="s">
        <v>39</v>
      </c>
      <c r="C56" t="s">
        <v>7</v>
      </c>
      <c r="D56" s="1">
        <v>41820</v>
      </c>
      <c r="E56">
        <v>53.18</v>
      </c>
      <c r="F56">
        <f>E56-3.69</f>
        <v>49.49</v>
      </c>
      <c r="G56">
        <v>8.4000000000000005E-2</v>
      </c>
      <c r="H56">
        <v>4.4999999999999997E-3</v>
      </c>
    </row>
    <row r="57" spans="1:9">
      <c r="A57" t="s">
        <v>38</v>
      </c>
      <c r="B57" t="s">
        <v>63</v>
      </c>
      <c r="C57" t="s">
        <v>60</v>
      </c>
      <c r="D57" s="1">
        <v>41821</v>
      </c>
      <c r="E57">
        <v>205.92</v>
      </c>
      <c r="F57">
        <f>E57-14.99</f>
        <v>190.92999999999998</v>
      </c>
      <c r="G57">
        <v>0.33550000000000002</v>
      </c>
      <c r="H57">
        <v>1.35E-2</v>
      </c>
    </row>
    <row r="58" spans="1:9">
      <c r="A58" t="s">
        <v>42</v>
      </c>
      <c r="B58" t="s">
        <v>43</v>
      </c>
      <c r="C58" t="s">
        <v>31</v>
      </c>
      <c r="D58" s="1">
        <v>41820</v>
      </c>
      <c r="E58">
        <v>49.68</v>
      </c>
      <c r="F58">
        <f>E58-41.97</f>
        <v>7.7100000000000009</v>
      </c>
      <c r="G58">
        <v>1.7500000000000002E-2</v>
      </c>
      <c r="H58">
        <v>3.5000000000000001E-3</v>
      </c>
    </row>
    <row r="59" spans="1:9">
      <c r="A59" t="s">
        <v>42</v>
      </c>
      <c r="B59" t="s">
        <v>44</v>
      </c>
      <c r="C59" t="s">
        <v>59</v>
      </c>
      <c r="D59" s="1">
        <v>41821</v>
      </c>
      <c r="E59">
        <v>147.79</v>
      </c>
      <c r="F59">
        <f>E59-141.45</f>
        <v>6.3400000000000034</v>
      </c>
      <c r="G59">
        <v>1.7999999999999999E-2</v>
      </c>
      <c r="H59">
        <v>1E-3</v>
      </c>
      <c r="I59" t="s">
        <v>80</v>
      </c>
    </row>
    <row r="60" spans="1:9">
      <c r="A60" t="s">
        <v>61</v>
      </c>
      <c r="B60" t="s">
        <v>63</v>
      </c>
      <c r="C60" t="s">
        <v>60</v>
      </c>
      <c r="D60" s="1">
        <v>41821</v>
      </c>
      <c r="E60">
        <v>69.17</v>
      </c>
      <c r="F60">
        <f>E60-21.05</f>
        <v>48.120000000000005</v>
      </c>
      <c r="G60">
        <v>0.16800000000000001</v>
      </c>
      <c r="H60">
        <v>1.0500000000000001E-2</v>
      </c>
      <c r="I60" t="s">
        <v>76</v>
      </c>
    </row>
    <row r="61" spans="1:9">
      <c r="A61" t="s">
        <v>14</v>
      </c>
      <c r="B61" t="s">
        <v>69</v>
      </c>
      <c r="C61" t="s">
        <v>39</v>
      </c>
      <c r="D61" s="1">
        <v>41821</v>
      </c>
      <c r="E61">
        <v>94.51</v>
      </c>
      <c r="F61">
        <f>E61-12.04</f>
        <v>82.47</v>
      </c>
      <c r="G61">
        <v>0.25600000000000001</v>
      </c>
      <c r="H61">
        <v>8.5000000000000006E-3</v>
      </c>
      <c r="I61" t="s">
        <v>81</v>
      </c>
    </row>
    <row r="62" spans="1:9">
      <c r="A62" t="s">
        <v>14</v>
      </c>
      <c r="B62" t="s">
        <v>40</v>
      </c>
      <c r="C62" t="s">
        <v>31</v>
      </c>
      <c r="D62" s="1">
        <v>41820</v>
      </c>
      <c r="E62">
        <v>13.25</v>
      </c>
      <c r="F62">
        <f>E62-1.23</f>
        <v>12.02</v>
      </c>
      <c r="G62">
        <v>3.1E-2</v>
      </c>
      <c r="H62">
        <v>2E-3</v>
      </c>
    </row>
    <row r="63" spans="1:9">
      <c r="A63" t="s">
        <v>14</v>
      </c>
      <c r="B63" t="s">
        <v>36</v>
      </c>
      <c r="C63" t="s">
        <v>32</v>
      </c>
      <c r="D63" s="1">
        <v>41820</v>
      </c>
      <c r="E63">
        <v>82.65</v>
      </c>
      <c r="F63">
        <f>E63-40.37</f>
        <v>42.280000000000008</v>
      </c>
      <c r="G63">
        <v>0.76500000000000001</v>
      </c>
      <c r="H63">
        <v>5.0000000000000001E-3</v>
      </c>
    </row>
    <row r="64" spans="1:9">
      <c r="A64" t="s">
        <v>14</v>
      </c>
      <c r="B64" t="s">
        <v>15</v>
      </c>
      <c r="C64" t="s">
        <v>21</v>
      </c>
      <c r="D64" s="1">
        <v>41820</v>
      </c>
      <c r="E64">
        <v>90.17</v>
      </c>
      <c r="F64">
        <f>E64-7.32</f>
        <v>82.85</v>
      </c>
      <c r="G64">
        <v>0.26200000000000001</v>
      </c>
      <c r="H64">
        <v>2.1499999999999998E-2</v>
      </c>
    </row>
    <row r="65" spans="1:8">
      <c r="A65" t="s">
        <v>14</v>
      </c>
      <c r="B65" t="s">
        <v>75</v>
      </c>
      <c r="C65" t="s">
        <v>28</v>
      </c>
      <c r="D65" s="1">
        <v>41821</v>
      </c>
      <c r="E65">
        <v>28.52</v>
      </c>
      <c r="F65">
        <f>E65-15.92</f>
        <v>12.6</v>
      </c>
      <c r="G65">
        <v>2.6499999999999999E-2</v>
      </c>
      <c r="H65">
        <v>2.5000000000000001E-3</v>
      </c>
    </row>
    <row r="66" spans="1:8">
      <c r="A66" t="s">
        <v>14</v>
      </c>
      <c r="B66" t="s">
        <v>13</v>
      </c>
      <c r="C66" t="s">
        <v>7</v>
      </c>
      <c r="D66" s="1">
        <v>41820</v>
      </c>
      <c r="E66">
        <v>20.28</v>
      </c>
      <c r="F66">
        <f>E66-1.58</f>
        <v>18.700000000000003</v>
      </c>
      <c r="G66">
        <v>4.1000000000000002E-2</v>
      </c>
      <c r="H66">
        <v>2.1499999999999998E-2</v>
      </c>
    </row>
    <row r="67" spans="1:8">
      <c r="A67" t="s">
        <v>14</v>
      </c>
      <c r="B67" t="s">
        <v>27</v>
      </c>
      <c r="C67" t="s">
        <v>59</v>
      </c>
      <c r="D67" s="1">
        <v>41821</v>
      </c>
      <c r="E67">
        <v>34.25</v>
      </c>
      <c r="F67">
        <f>E67-15.67</f>
        <v>18.579999999999998</v>
      </c>
      <c r="G67">
        <v>3.85E-2</v>
      </c>
      <c r="H67">
        <v>2E-3</v>
      </c>
    </row>
    <row r="68" spans="1:8">
      <c r="A68" t="s">
        <v>14</v>
      </c>
      <c r="B68" t="s">
        <v>64</v>
      </c>
      <c r="C68" t="s">
        <v>60</v>
      </c>
      <c r="D68" s="1">
        <v>41821</v>
      </c>
      <c r="E68">
        <v>27.47</v>
      </c>
      <c r="F68">
        <f>E68-3.99</f>
        <v>23.479999999999997</v>
      </c>
      <c r="G68">
        <v>5.8999999999999997E-2</v>
      </c>
      <c r="H68">
        <v>4.0000000000000001E-3</v>
      </c>
    </row>
  </sheetData>
  <sortState ref="A2:I68">
    <sortCondition ref="A2:A68"/>
    <sortCondition ref="C2:C68" customList="1-H,1-L,2-H,2-L,3-H,3-L,4-H,4-L"/>
  </sortState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5">
      <c r="A1" t="s">
        <v>83</v>
      </c>
      <c r="B1" t="s">
        <v>84</v>
      </c>
      <c r="C1" t="s">
        <v>85</v>
      </c>
      <c r="D1" t="s">
        <v>86</v>
      </c>
      <c r="E1" t="s">
        <v>87</v>
      </c>
    </row>
    <row r="2" spans="1:5">
      <c r="A2" t="s">
        <v>88</v>
      </c>
      <c r="B2" t="s">
        <v>89</v>
      </c>
      <c r="C2" t="s">
        <v>90</v>
      </c>
      <c r="D2" s="1">
        <v>41821</v>
      </c>
      <c r="E2">
        <v>59.63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PLANK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</dc:creator>
  <cp:lastModifiedBy>Marissa Lee</cp:lastModifiedBy>
  <dcterms:created xsi:type="dcterms:W3CDTF">2014-06-30T16:13:25Z</dcterms:created>
  <dcterms:modified xsi:type="dcterms:W3CDTF">2016-10-29T20:43:22Z</dcterms:modified>
</cp:coreProperties>
</file>