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Data\"/>
    </mc:Choice>
  </mc:AlternateContent>
  <xr:revisionPtr revIDLastSave="0" documentId="13_ncr:1_{3ADB4C7B-87A1-4E56-9DFF-DDB38A22604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Übersicht" sheetId="2" r:id="rId1"/>
    <sheet name="Wohnen" sheetId="1" r:id="rId2"/>
    <sheet name="Gewerbe" sheetId="3" r:id="rId3"/>
    <sheet name="Schule" sheetId="4" r:id="rId4"/>
    <sheet name="E-Mobilität" sheetId="5" r:id="rId5"/>
    <sheet name="Travel Prof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E5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X26" i="6"/>
  <c r="Y26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J42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J4" i="5"/>
  <c r="V5" i="2"/>
  <c r="V24" i="2"/>
  <c r="V23" i="2"/>
  <c r="V22" i="2"/>
  <c r="V25" i="2"/>
  <c r="V16" i="2"/>
  <c r="V17" i="2"/>
  <c r="V18" i="2"/>
  <c r="V15" i="2"/>
  <c r="V6" i="2"/>
  <c r="V7" i="2"/>
  <c r="V8" i="2"/>
  <c r="V9" i="2"/>
  <c r="R32" i="2"/>
  <c r="R31" i="2"/>
  <c r="R30" i="2"/>
  <c r="R29" i="2"/>
  <c r="R28" i="2"/>
  <c r="U25" i="2"/>
  <c r="U23" i="2"/>
  <c r="U24" i="2"/>
  <c r="U22" i="2"/>
  <c r="U19" i="2"/>
  <c r="T18" i="2"/>
  <c r="S18" i="2"/>
  <c r="U17" i="2"/>
  <c r="U16" i="2"/>
  <c r="U15" i="2"/>
  <c r="S5" i="2"/>
  <c r="U5" i="2" s="1"/>
  <c r="S6" i="2"/>
  <c r="U6" i="2" s="1"/>
  <c r="S7" i="2"/>
  <c r="S8" i="2"/>
  <c r="U8" i="2" s="1"/>
  <c r="S9" i="2"/>
  <c r="U9" i="2" s="1"/>
  <c r="U7" i="2"/>
  <c r="G8" i="1"/>
  <c r="G4" i="1"/>
  <c r="G5" i="1"/>
  <c r="G6" i="1"/>
  <c r="G7" i="1"/>
  <c r="G3" i="1"/>
  <c r="H3" i="1"/>
  <c r="H4" i="1"/>
  <c r="E4" i="1"/>
  <c r="E5" i="1"/>
  <c r="E6" i="1"/>
  <c r="E7" i="1"/>
  <c r="H7" i="1" s="1"/>
  <c r="E3" i="1"/>
  <c r="L24" i="1"/>
  <c r="L25" i="1"/>
  <c r="L26" i="1"/>
  <c r="L23" i="1"/>
  <c r="C26" i="1"/>
  <c r="C24" i="1"/>
  <c r="C25" i="1"/>
  <c r="C23" i="1"/>
  <c r="L14" i="1"/>
  <c r="L15" i="1"/>
  <c r="L16" i="1"/>
  <c r="L13" i="1"/>
  <c r="L17" i="1" s="1"/>
  <c r="H6" i="1"/>
  <c r="H5" i="1"/>
  <c r="G24" i="1"/>
  <c r="G25" i="1"/>
  <c r="G26" i="1"/>
  <c r="P24" i="1"/>
  <c r="P25" i="1"/>
  <c r="P26" i="1"/>
  <c r="P14" i="1"/>
  <c r="P15" i="1"/>
  <c r="P16" i="1"/>
  <c r="G23" i="1"/>
  <c r="P23" i="1"/>
  <c r="P13" i="1"/>
  <c r="L27" i="1"/>
  <c r="C17" i="1"/>
  <c r="I31" i="5" l="1"/>
  <c r="J30" i="5"/>
  <c r="J6" i="5"/>
  <c r="J5" i="5"/>
  <c r="J7" i="5"/>
  <c r="U18" i="2"/>
  <c r="U10" i="2"/>
  <c r="C27" i="1"/>
  <c r="L20" i="1"/>
  <c r="N26" i="1" s="1"/>
  <c r="C20" i="1"/>
  <c r="E26" i="1" s="1"/>
  <c r="N24" i="1"/>
  <c r="C10" i="1"/>
  <c r="H8" i="1"/>
  <c r="L10" i="1"/>
  <c r="I32" i="5" l="1"/>
  <c r="J31" i="5"/>
  <c r="J8" i="5"/>
  <c r="E25" i="1"/>
  <c r="E23" i="1"/>
  <c r="E24" i="1"/>
  <c r="F24" i="1" s="1"/>
  <c r="N25" i="1"/>
  <c r="O25" i="1" s="1"/>
  <c r="N23" i="1"/>
  <c r="O23" i="1" s="1"/>
  <c r="Q26" i="1"/>
  <c r="O26" i="1"/>
  <c r="Q25" i="1"/>
  <c r="Q24" i="1"/>
  <c r="O24" i="1"/>
  <c r="H24" i="1"/>
  <c r="H26" i="1"/>
  <c r="F26" i="1"/>
  <c r="H25" i="1"/>
  <c r="F25" i="1"/>
  <c r="H23" i="1"/>
  <c r="F23" i="1"/>
  <c r="N15" i="1"/>
  <c r="N16" i="1"/>
  <c r="N14" i="1"/>
  <c r="N13" i="1"/>
  <c r="O13" i="1" s="1"/>
  <c r="E14" i="1"/>
  <c r="E13" i="1"/>
  <c r="F13" i="1" s="1"/>
  <c r="E15" i="1"/>
  <c r="E16" i="1"/>
  <c r="E27" i="1"/>
  <c r="I33" i="5" l="1"/>
  <c r="J32" i="5"/>
  <c r="J9" i="5"/>
  <c r="N27" i="1"/>
  <c r="Q23" i="1"/>
  <c r="R27" i="1"/>
  <c r="Q27" i="1"/>
  <c r="O27" i="1"/>
  <c r="I27" i="1"/>
  <c r="Q16" i="1"/>
  <c r="O16" i="1"/>
  <c r="Q14" i="1"/>
  <c r="O14" i="1"/>
  <c r="Q15" i="1"/>
  <c r="O15" i="1"/>
  <c r="H27" i="1"/>
  <c r="F27" i="1"/>
  <c r="H15" i="1"/>
  <c r="F15" i="1"/>
  <c r="H14" i="1"/>
  <c r="F14" i="1"/>
  <c r="H16" i="1"/>
  <c r="F16" i="1"/>
  <c r="H13" i="1"/>
  <c r="E17" i="1"/>
  <c r="Q13" i="1"/>
  <c r="N17" i="1"/>
  <c r="I34" i="5" l="1"/>
  <c r="J33" i="5"/>
  <c r="J10" i="5"/>
  <c r="O17" i="1"/>
  <c r="F17" i="1"/>
  <c r="F30" i="1" s="1"/>
  <c r="H17" i="1"/>
  <c r="G30" i="1" s="1"/>
  <c r="I17" i="1"/>
  <c r="H30" i="1" s="1"/>
  <c r="Q17" i="1"/>
  <c r="R17" i="1"/>
  <c r="I35" i="5" l="1"/>
  <c r="J34" i="5"/>
  <c r="J11" i="5"/>
  <c r="I36" i="5" l="1"/>
  <c r="J35" i="5"/>
  <c r="J12" i="5"/>
  <c r="I37" i="5" l="1"/>
  <c r="J36" i="5"/>
  <c r="J13" i="5"/>
  <c r="I38" i="5" l="1"/>
  <c r="J37" i="5"/>
  <c r="J14" i="5"/>
  <c r="I39" i="5" l="1"/>
  <c r="J38" i="5"/>
  <c r="J15" i="5"/>
  <c r="I40" i="5" l="1"/>
  <c r="J39" i="5"/>
  <c r="J16" i="5"/>
  <c r="I41" i="5" l="1"/>
  <c r="J41" i="5" s="1"/>
  <c r="J40" i="5"/>
  <c r="J17" i="5"/>
  <c r="J18" i="5" l="1"/>
  <c r="J19" i="5" l="1"/>
  <c r="J20" i="5" l="1"/>
  <c r="J21" i="5" l="1"/>
  <c r="J22" i="5" l="1"/>
  <c r="J23" i="5" l="1"/>
  <c r="J24" i="5" l="1"/>
  <c r="J25" i="5" l="1"/>
  <c r="J26" i="5" l="1"/>
  <c r="J27" i="5" l="1"/>
  <c r="J28" i="5" l="1"/>
  <c r="J29" i="5" l="1"/>
</calcChain>
</file>

<file path=xl/sharedStrings.xml><?xml version="1.0" encoding="utf-8"?>
<sst xmlns="http://schemas.openxmlformats.org/spreadsheetml/2006/main" count="109" uniqueCount="56">
  <si>
    <t>Wohnfläche</t>
  </si>
  <si>
    <t>m²</t>
  </si>
  <si>
    <t>Aufteilung</t>
  </si>
  <si>
    <t>Personen pro Wohnung</t>
  </si>
  <si>
    <t>Personen</t>
  </si>
  <si>
    <t>Summe</t>
  </si>
  <si>
    <t>W1</t>
  </si>
  <si>
    <t>W3</t>
  </si>
  <si>
    <t>W4</t>
  </si>
  <si>
    <t>anz Stockwerke</t>
  </si>
  <si>
    <t>Höhe [m]</t>
  </si>
  <si>
    <t>gfa [m²]</t>
  </si>
  <si>
    <t>boden[m²]</t>
  </si>
  <si>
    <t>Wohnfläche W1</t>
  </si>
  <si>
    <t>Wohnfläche W2</t>
  </si>
  <si>
    <t>Wohnfläche W3</t>
  </si>
  <si>
    <t>Wohnfläche W4</t>
  </si>
  <si>
    <t>[m²]</t>
  </si>
  <si>
    <t xml:space="preserve">Strom pro Person/Jahr </t>
  </si>
  <si>
    <t>[kWh/a]</t>
  </si>
  <si>
    <t>anz. Wohnungen</t>
  </si>
  <si>
    <t>Strom Gesamt</t>
  </si>
  <si>
    <t>Wohnungen Gesamt</t>
  </si>
  <si>
    <t>Personen Gesamt</t>
  </si>
  <si>
    <t>Korrekturfaktor</t>
  </si>
  <si>
    <t>Für Flur schächte, technikräume etc.</t>
  </si>
  <si>
    <t xml:space="preserve">Fläche pro Wohnung </t>
  </si>
  <si>
    <t xml:space="preserve">Wohnfläche </t>
  </si>
  <si>
    <t>gfa red [m²]</t>
  </si>
  <si>
    <t>W2.1</t>
  </si>
  <si>
    <t>W2.2</t>
  </si>
  <si>
    <t>Wohnen</t>
  </si>
  <si>
    <t>Gewerbe</t>
  </si>
  <si>
    <t>G1</t>
  </si>
  <si>
    <t>G2</t>
  </si>
  <si>
    <t>G3</t>
  </si>
  <si>
    <t>G4</t>
  </si>
  <si>
    <t>B1</t>
  </si>
  <si>
    <t>B2</t>
  </si>
  <si>
    <t>B3</t>
  </si>
  <si>
    <t>B4</t>
  </si>
  <si>
    <t>Dach</t>
  </si>
  <si>
    <t>Hülle</t>
  </si>
  <si>
    <t>Boden</t>
  </si>
  <si>
    <t>Volumen [m³]</t>
  </si>
  <si>
    <t>Gefahrene Meilen</t>
  </si>
  <si>
    <t>Gefahrene Kilometer</t>
  </si>
  <si>
    <t>Frequenz</t>
  </si>
  <si>
    <t>Summe der Wahrscheinlichkeit</t>
  </si>
  <si>
    <t>Wahrscheinlichkeit Kilometer gefahren</t>
  </si>
  <si>
    <t>Losfahren</t>
  </si>
  <si>
    <t>Wegfahren</t>
  </si>
  <si>
    <t>https://www.sciencedirect.com/science/article/pii/S0968090X21001601#f0005</t>
  </si>
  <si>
    <t>average Speed</t>
  </si>
  <si>
    <t>km/h</t>
  </si>
  <si>
    <t>Mindestzeit 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</si>
</sst>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Wahrscheinlichkeit das bestimmte</a:t>
            </a:r>
            <a:r>
              <a:rPr lang="de-DE" baseline="0"/>
              <a:t> Kilometer gefahren werden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'E-Mobilität'!$L$2:$L$3</c:f>
              <c:strCache>
                <c:ptCount val="2"/>
                <c:pt idx="0">
                  <c:v>Wahrscheinlichkeit Kilometer gefahren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'E-Mobilität'!$L$4:$L$42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1.4025245441795231E-3</c:v>
                </c:pt>
                <c:pt idx="3">
                  <c:v>1.4025245441795231E-3</c:v>
                </c:pt>
                <c:pt idx="4">
                  <c:v>1.4025245441795231E-3</c:v>
                </c:pt>
                <c:pt idx="5">
                  <c:v>6.4516129032258064E-3</c:v>
                </c:pt>
                <c:pt idx="6">
                  <c:v>1.5427769985974754E-2</c:v>
                </c:pt>
                <c:pt idx="7">
                  <c:v>2.8330995792426369E-2</c:v>
                </c:pt>
                <c:pt idx="8">
                  <c:v>3.1416549789621322E-2</c:v>
                </c:pt>
                <c:pt idx="9">
                  <c:v>4.2075736325385693E-2</c:v>
                </c:pt>
                <c:pt idx="10">
                  <c:v>4.9929873772791025E-2</c:v>
                </c:pt>
                <c:pt idx="11">
                  <c:v>5.3295932678821878E-2</c:v>
                </c:pt>
                <c:pt idx="12">
                  <c:v>6.3674614305750346E-2</c:v>
                </c:pt>
                <c:pt idx="13">
                  <c:v>7.1528751753155678E-2</c:v>
                </c:pt>
                <c:pt idx="14">
                  <c:v>7.4333800841514724E-2</c:v>
                </c:pt>
                <c:pt idx="15">
                  <c:v>8.6956521739130432E-2</c:v>
                </c:pt>
                <c:pt idx="16">
                  <c:v>6.5918653576437586E-2</c:v>
                </c:pt>
                <c:pt idx="17">
                  <c:v>6.2552594670406733E-2</c:v>
                </c:pt>
                <c:pt idx="18">
                  <c:v>5.5259467040673214E-2</c:v>
                </c:pt>
                <c:pt idx="19">
                  <c:v>5.0490883590462832E-2</c:v>
                </c:pt>
                <c:pt idx="20">
                  <c:v>4.7124824684431979E-2</c:v>
                </c:pt>
                <c:pt idx="21">
                  <c:v>3.7868162692847124E-2</c:v>
                </c:pt>
                <c:pt idx="22">
                  <c:v>3.3660589060308554E-2</c:v>
                </c:pt>
                <c:pt idx="23">
                  <c:v>2.300140252454418E-2</c:v>
                </c:pt>
                <c:pt idx="24">
                  <c:v>1.82328190743338E-2</c:v>
                </c:pt>
                <c:pt idx="25">
                  <c:v>1.4586255259467041E-2</c:v>
                </c:pt>
                <c:pt idx="26">
                  <c:v>1.4025245441795231E-2</c:v>
                </c:pt>
                <c:pt idx="27">
                  <c:v>7.2931276297335205E-3</c:v>
                </c:pt>
                <c:pt idx="28">
                  <c:v>7.5736325385694246E-3</c:v>
                </c:pt>
                <c:pt idx="29">
                  <c:v>7.2931276297335205E-3</c:v>
                </c:pt>
                <c:pt idx="30">
                  <c:v>6.4516129032258064E-3</c:v>
                </c:pt>
                <c:pt idx="31">
                  <c:v>5.6100981767180924E-3</c:v>
                </c:pt>
                <c:pt idx="32">
                  <c:v>6.4516129032258064E-3</c:v>
                </c:pt>
                <c:pt idx="33">
                  <c:v>2.8050490883590462E-3</c:v>
                </c:pt>
                <c:pt idx="34">
                  <c:v>8.4151472650771393E-4</c:v>
                </c:pt>
                <c:pt idx="35">
                  <c:v>1.4025245441795231E-3</c:v>
                </c:pt>
                <c:pt idx="36">
                  <c:v>1.1220196353436186E-3</c:v>
                </c:pt>
                <c:pt idx="37">
                  <c:v>1.1220196353436186E-3</c:v>
                </c:pt>
                <c:pt idx="38">
                  <c:v>2.8050490883590464E-4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286864"/>
        <c:axId val="665284240"/>
      </c:barChart>
      <c:lineChart>
        <c:grouping val="standard"/>
        <c:varyColors val="0"/>
        <c:ser>
          <c:idx val="0"/>
          <c:order val="0"/>
          <c:tx>
            <c:strRef>
              <c:f>'E-Mobilität'!$M$2:$M$3</c:f>
              <c:strCache>
                <c:ptCount val="2"/>
                <c:pt idx="0">
                  <c:v>Summe der Wahrscheinlichkeit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'E-Mobilität'!$M$4:$M$42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2.8050490883590462E-3</c:v>
                </c:pt>
                <c:pt idx="3">
                  <c:v>4.2075736325385693E-3</c:v>
                </c:pt>
                <c:pt idx="4">
                  <c:v>5.6100981767180924E-3</c:v>
                </c:pt>
                <c:pt idx="5">
                  <c:v>1.2061711079943898E-2</c:v>
                </c:pt>
                <c:pt idx="6">
                  <c:v>2.7489481065918652E-2</c:v>
                </c:pt>
                <c:pt idx="7">
                  <c:v>5.5820476858345021E-2</c:v>
                </c:pt>
                <c:pt idx="8">
                  <c:v>8.7237026647966343E-2</c:v>
                </c:pt>
                <c:pt idx="9">
                  <c:v>0.12931276297335204</c:v>
                </c:pt>
                <c:pt idx="10">
                  <c:v>0.17924263674614305</c:v>
                </c:pt>
                <c:pt idx="11">
                  <c:v>0.23253856942496492</c:v>
                </c:pt>
                <c:pt idx="12">
                  <c:v>0.29621318373071526</c:v>
                </c:pt>
                <c:pt idx="13">
                  <c:v>0.36774193548387091</c:v>
                </c:pt>
                <c:pt idx="14">
                  <c:v>0.44207573632538566</c:v>
                </c:pt>
                <c:pt idx="15">
                  <c:v>0.52903225806451615</c:v>
                </c:pt>
                <c:pt idx="16">
                  <c:v>0.59495091164095371</c:v>
                </c:pt>
                <c:pt idx="17">
                  <c:v>0.65750350631136045</c:v>
                </c:pt>
                <c:pt idx="18">
                  <c:v>0.71276297335203365</c:v>
                </c:pt>
                <c:pt idx="19">
                  <c:v>0.76325385694249648</c:v>
                </c:pt>
                <c:pt idx="20">
                  <c:v>0.8103786816269285</c:v>
                </c:pt>
                <c:pt idx="21">
                  <c:v>0.84824684431977559</c:v>
                </c:pt>
                <c:pt idx="22">
                  <c:v>0.88190743338008415</c:v>
                </c:pt>
                <c:pt idx="23">
                  <c:v>0.90490883590462834</c:v>
                </c:pt>
                <c:pt idx="24">
                  <c:v>0.92314165497896217</c:v>
                </c:pt>
                <c:pt idx="25">
                  <c:v>0.93772791023842916</c:v>
                </c:pt>
                <c:pt idx="26">
                  <c:v>0.95175315568022434</c:v>
                </c:pt>
                <c:pt idx="27">
                  <c:v>0.95904628330995789</c:v>
                </c:pt>
                <c:pt idx="28">
                  <c:v>0.96661991584852736</c:v>
                </c:pt>
                <c:pt idx="29">
                  <c:v>0.97391304347826091</c:v>
                </c:pt>
                <c:pt idx="30">
                  <c:v>0.98036465638148673</c:v>
                </c:pt>
                <c:pt idx="31">
                  <c:v>0.98597475455820482</c:v>
                </c:pt>
                <c:pt idx="32">
                  <c:v>0.99242636746143065</c:v>
                </c:pt>
                <c:pt idx="33">
                  <c:v>0.99523141654978975</c:v>
                </c:pt>
                <c:pt idx="34">
                  <c:v>0.99607293127629748</c:v>
                </c:pt>
                <c:pt idx="35">
                  <c:v>0.99747545582047703</c:v>
                </c:pt>
                <c:pt idx="36">
                  <c:v>0.99859747545582067</c:v>
                </c:pt>
                <c:pt idx="37">
                  <c:v>0.99971949509116431</c:v>
                </c:pt>
                <c:pt idx="38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13400"/>
        <c:axId val="845110120"/>
      </c:lineChart>
      <c:catAx>
        <c:axId val="665286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4240"/>
        <c:crosses val="autoZero"/>
        <c:auto val="1"/>
        <c:lblAlgn val="ctr"/>
        <c:lblOffset val="100"/>
        <c:noMultiLvlLbl val="0"/>
      </c:catAx>
      <c:valAx>
        <c:axId val="665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6864"/>
        <c:crosses val="autoZero"/>
        <c:crossBetween val="between"/>
      </c:valAx>
      <c:valAx>
        <c:axId val="845110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113400"/>
        <c:crosses val="max"/>
        <c:crossBetween val="between"/>
      </c:valAx>
      <c:catAx>
        <c:axId val="8451134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4511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Wahrscheihnlichkeit das das Auto losfährt bzw. Zurückkommt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'Travel Profile'!$X$1</c:f>
              <c:strCache>
                <c:ptCount val="1"/>
                <c:pt idx="0">
                  <c:v>Losfahren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'Travel Profile'!$W$2:$W$25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'Travel Profile'!$X$2:$X$25</c:f>
              <c:numCache>
                <c:formatCode>General</c:formatCode>
                <c:ptCount val="24"/>
                <c:pt idx="0">
                  <c:v>4</c:v>
                </c:pt>
                <c:pt idx="1">
                  <c:v>1.5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1.6</c:v>
                </c:pt>
                <c:pt idx="6">
                  <c:v>4.8</c:v>
                </c:pt>
                <c:pt idx="7">
                  <c:v>11.4</c:v>
                </c:pt>
                <c:pt idx="8">
                  <c:v>11.6</c:v>
                </c:pt>
                <c:pt idx="9">
                  <c:v>10.4</c:v>
                </c:pt>
                <c:pt idx="10">
                  <c:v>7.3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4.4000000000000004</c:v>
                </c:pt>
                <c:pt idx="15">
                  <c:v>3.9</c:v>
                </c:pt>
                <c:pt idx="16">
                  <c:v>3.5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</c:v>
                </c:pt>
                <c:pt idx="21">
                  <c:v>2.7</c:v>
                </c:pt>
                <c:pt idx="22">
                  <c:v>1.6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5EB-8B9B-313C8B7031FF}"/>
            </c:ext>
          </c:extLst>
        </c:ser>
        <c:ser>
          <c:idx val="1"/>
          <c:order val="1"/>
          <c:tx>
            <c:strRef>
              <c:f>'Travel Profile'!$Y$1</c:f>
              <c:strCache>
                <c:ptCount val="1"/>
                <c:pt idx="0">
                  <c:v>Wegfahren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'Travel Profile'!$W$2:$W$25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'Travel Profile'!$Y$2:$Y$25</c:f>
              <c:numCache>
                <c:formatCode>General</c:formatCode>
                <c:ptCount val="2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  <c:pt idx="6">
                  <c:v>1.6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3.6</c:v>
                </c:pt>
                <c:pt idx="11">
                  <c:v>3.9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6.2</c:v>
                </c:pt>
                <c:pt idx="16">
                  <c:v>7.8</c:v>
                </c:pt>
                <c:pt idx="17">
                  <c:v>8.8000000000000007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5.8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5EB-8B9B-313C8B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104624"/>
        <c:axId val="807102656"/>
      </c:lineChart>
      <c:catAx>
        <c:axId val="8071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2656"/>
        <c:crosses val="autoZero"/>
        <c:auto val="1"/>
        <c:lblAlgn val="ctr"/>
        <c:lblOffset val="100"/>
        <c:noMultiLvlLbl val="0"/>
      </c:catAx>
      <c:valAx>
        <c:axId val="807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14</xdr:col>
      <xdr:colOff>703534</xdr:colOff>
      <xdr:row>42</xdr:row>
      <xdr:rowOff>101130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FB41A-0CD6-4D3B-B505-1A06393A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9980884" cy="810213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23</xdr:row>
      <xdr:rowOff>104775</xdr:rowOff>
    </xdr:from>
    <xdr:to>
      <xdr:col>3</xdr:col>
      <xdr:colOff>628650</xdr:colOff>
      <xdr:row>25</xdr:row>
      <xdr:rowOff>57150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91E7D01-125E-4C30-B4BF-CECE33E0BB31}"/>
            </a:ext>
          </a:extLst>
        </xdr:cNvPr>
        <xdr:cNvSpPr txBox="1"/>
      </xdr:nvSpPr>
      <xdr:spPr>
        <a:xfrm>
          <a:off x="2390775" y="44862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W1</a:t>
          </a:r>
        </a:p>
      </xdr:txBody>
    </xdr:sp>
    <xdr:clientData/>
  </xdr:twoCellAnchor>
  <xdr:twoCellAnchor>
    <xdr:from>
      <xdr:col>6</xdr:col>
      <xdr:colOff>495300</xdr:colOff>
      <xdr:row>25</xdr:row>
      <xdr:rowOff>180975</xdr:rowOff>
    </xdr:from>
    <xdr:to>
      <xdr:col>7</xdr:col>
      <xdr:colOff>419100</xdr:colOff>
      <xdr:row>27</xdr:row>
      <xdr:rowOff>133350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79B0350-37DE-44C7-8787-4096F2858F97}"/>
            </a:ext>
          </a:extLst>
        </xdr:cNvPr>
        <xdr:cNvSpPr txBox="1"/>
      </xdr:nvSpPr>
      <xdr:spPr>
        <a:xfrm>
          <a:off x="5067300" y="4943475"/>
          <a:ext cx="685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W2.1</a:t>
          </a:r>
        </a:p>
      </xdr:txBody>
    </xdr:sp>
    <xdr:clientData/>
  </xdr:twoCellAnchor>
  <xdr:twoCellAnchor>
    <xdr:from>
      <xdr:col>8</xdr:col>
      <xdr:colOff>723900</xdr:colOff>
      <xdr:row>25</xdr:row>
      <xdr:rowOff>19050</xdr:rowOff>
    </xdr:from>
    <xdr:to>
      <xdr:col>9</xdr:col>
      <xdr:colOff>485775</xdr:colOff>
      <xdr:row>26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EB6A1C8-8EE9-458E-949F-C18152E3FD69}"/>
            </a:ext>
          </a:extLst>
        </xdr:cNvPr>
        <xdr:cNvSpPr txBox="1"/>
      </xdr:nvSpPr>
      <xdr:spPr>
        <a:xfrm>
          <a:off x="6819900" y="47815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W3</a:t>
          </a:r>
        </a:p>
      </xdr:txBody>
    </xdr:sp>
    <xdr:clientData/>
  </xdr:twoCellAnchor>
  <xdr:twoCellAnchor>
    <xdr:from>
      <xdr:col>11</xdr:col>
      <xdr:colOff>180975</xdr:colOff>
      <xdr:row>28</xdr:row>
      <xdr:rowOff>171450</xdr:rowOff>
    </xdr:from>
    <xdr:to>
      <xdr:col>11</xdr:col>
      <xdr:colOff>704850</xdr:colOff>
      <xdr:row>30</xdr:row>
      <xdr:rowOff>123825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53D5105-F8CC-41E7-9EBF-F2DFE7D84E7B}"/>
            </a:ext>
          </a:extLst>
        </xdr:cNvPr>
        <xdr:cNvSpPr txBox="1"/>
      </xdr:nvSpPr>
      <xdr:spPr>
        <a:xfrm>
          <a:off x="8562975" y="55054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W4</a:t>
          </a:r>
        </a:p>
      </xdr:txBody>
    </xdr:sp>
    <xdr:clientData/>
  </xdr:twoCellAnchor>
  <xdr:twoCellAnchor>
    <xdr:from>
      <xdr:col>7</xdr:col>
      <xdr:colOff>9525</xdr:colOff>
      <xdr:row>32</xdr:row>
      <xdr:rowOff>95250</xdr:rowOff>
    </xdr:from>
    <xdr:to>
      <xdr:col>8</xdr:col>
      <xdr:colOff>104775</xdr:colOff>
      <xdr:row>34</xdr:row>
      <xdr:rowOff>47625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D5EF12BE-E281-4360-ADDA-D3F70ACA9F30}"/>
            </a:ext>
          </a:extLst>
        </xdr:cNvPr>
        <xdr:cNvSpPr txBox="1"/>
      </xdr:nvSpPr>
      <xdr:spPr>
        <a:xfrm>
          <a:off x="5343525" y="6191250"/>
          <a:ext cx="857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W2.2</a:t>
          </a:r>
        </a:p>
      </xdr:txBody>
    </xdr:sp>
    <xdr:clientData/>
  </xdr:twoCellAnchor>
  <xdr:twoCellAnchor>
    <xdr:from>
      <xdr:col>3</xdr:col>
      <xdr:colOff>695325</xdr:colOff>
      <xdr:row>23</xdr:row>
      <xdr:rowOff>123825</xdr:rowOff>
    </xdr:from>
    <xdr:to>
      <xdr:col>4</xdr:col>
      <xdr:colOff>457200</xdr:colOff>
      <xdr:row>25</xdr:row>
      <xdr:rowOff>76200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D5CCAA21-AE59-464A-A134-8461765806C6}"/>
            </a:ext>
          </a:extLst>
        </xdr:cNvPr>
        <xdr:cNvSpPr txBox="1"/>
      </xdr:nvSpPr>
      <xdr:spPr>
        <a:xfrm>
          <a:off x="2981325" y="45053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G1</a:t>
          </a:r>
        </a:p>
      </xdr:txBody>
    </xdr:sp>
    <xdr:clientData/>
  </xdr:twoCellAnchor>
  <xdr:twoCellAnchor>
    <xdr:from>
      <xdr:col>7</xdr:col>
      <xdr:colOff>409575</xdr:colOff>
      <xdr:row>23</xdr:row>
      <xdr:rowOff>142875</xdr:rowOff>
    </xdr:from>
    <xdr:to>
      <xdr:col>8</xdr:col>
      <xdr:colOff>171450</xdr:colOff>
      <xdr:row>25</xdr:row>
      <xdr:rowOff>95250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C51CB70-B88C-42A5-96BE-222092B4DE2E}"/>
            </a:ext>
          </a:extLst>
        </xdr:cNvPr>
        <xdr:cNvSpPr txBox="1"/>
      </xdr:nvSpPr>
      <xdr:spPr>
        <a:xfrm>
          <a:off x="5743575" y="4524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G2</a:t>
          </a:r>
        </a:p>
      </xdr:txBody>
    </xdr:sp>
    <xdr:clientData/>
  </xdr:twoCellAnchor>
  <xdr:twoCellAnchor>
    <xdr:from>
      <xdr:col>9</xdr:col>
      <xdr:colOff>628650</xdr:colOff>
      <xdr:row>22</xdr:row>
      <xdr:rowOff>66675</xdr:rowOff>
    </xdr:from>
    <xdr:to>
      <xdr:col>10</xdr:col>
      <xdr:colOff>390525</xdr:colOff>
      <xdr:row>24</xdr:row>
      <xdr:rowOff>19050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F9B011-0492-4190-B364-9C8BF24C9701}"/>
            </a:ext>
          </a:extLst>
        </xdr:cNvPr>
        <xdr:cNvSpPr txBox="1"/>
      </xdr:nvSpPr>
      <xdr:spPr>
        <a:xfrm>
          <a:off x="7486650" y="42576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G3</a:t>
          </a:r>
        </a:p>
      </xdr:txBody>
    </xdr:sp>
    <xdr:clientData/>
  </xdr:twoCellAnchor>
  <xdr:twoCellAnchor>
    <xdr:from>
      <xdr:col>11</xdr:col>
      <xdr:colOff>123825</xdr:colOff>
      <xdr:row>23</xdr:row>
      <xdr:rowOff>85725</xdr:rowOff>
    </xdr:from>
    <xdr:to>
      <xdr:col>11</xdr:col>
      <xdr:colOff>647700</xdr:colOff>
      <xdr:row>25</xdr:row>
      <xdr:rowOff>38100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A9F498BF-798F-4D60-A3C5-BFBA1FA77640}"/>
            </a:ext>
          </a:extLst>
        </xdr:cNvPr>
        <xdr:cNvSpPr txBox="1"/>
      </xdr:nvSpPr>
      <xdr:spPr>
        <a:xfrm>
          <a:off x="8505825" y="44672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G4</a:t>
          </a:r>
        </a:p>
      </xdr:txBody>
    </xdr:sp>
    <xdr:clientData/>
  </xdr:twoCellAnchor>
  <xdr:twoCellAnchor>
    <xdr:from>
      <xdr:col>7</xdr:col>
      <xdr:colOff>171450</xdr:colOff>
      <xdr:row>13</xdr:row>
      <xdr:rowOff>142875</xdr:rowOff>
    </xdr:from>
    <xdr:to>
      <xdr:col>7</xdr:col>
      <xdr:colOff>695325</xdr:colOff>
      <xdr:row>15</xdr:row>
      <xdr:rowOff>95250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B848F73-A76A-4EE8-A3A5-7B9177A74277}"/>
            </a:ext>
          </a:extLst>
        </xdr:cNvPr>
        <xdr:cNvSpPr txBox="1"/>
      </xdr:nvSpPr>
      <xdr:spPr>
        <a:xfrm>
          <a:off x="5505450" y="2619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S1</a:t>
          </a:r>
        </a:p>
      </xdr:txBody>
    </xdr:sp>
    <xdr:clientData/>
  </xdr:twoCellAnchor>
  <xdr:twoCellAnchor>
    <xdr:from>
      <xdr:col>9</xdr:col>
      <xdr:colOff>9525</xdr:colOff>
      <xdr:row>16</xdr:row>
      <xdr:rowOff>114300</xdr:rowOff>
    </xdr:from>
    <xdr:to>
      <xdr:col>9</xdr:col>
      <xdr:colOff>533400</xdr:colOff>
      <xdr:row>18</xdr:row>
      <xdr:rowOff>66675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3FFB99C0-386A-416E-8F29-18B0796D2CD1}"/>
            </a:ext>
          </a:extLst>
        </xdr:cNvPr>
        <xdr:cNvSpPr txBox="1"/>
      </xdr:nvSpPr>
      <xdr:spPr>
        <a:xfrm>
          <a:off x="6867525" y="316230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719956</xdr:colOff>
      <xdr:row>2</xdr:row>
      <xdr:rowOff>105656</xdr:rowOff>
    </xdr:from>
    <xdr:to>
      <xdr:col>64</xdr:col>
      <xdr:colOff>286516</xdr:colOff>
      <xdr:row>57</xdr:row>
      <xdr:rowOff>49149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BE82B08C-116D-439E-966F-D0CC81E426F9}"/>
            </a:ext>
          </a:extLst>
        </xdr:cNvPr>
        <xdr:cNvGrpSpPr/>
      </xdr:nvGrpSpPr>
      <xdr:grpSpPr>
        <a:xfrm>
          <a:off x="19989031" y="486656"/>
          <a:ext cx="30808560" cy="10420993"/>
          <a:chOff x="7361697" y="3440206"/>
          <a:chExt cx="30808560" cy="10420993"/>
        </a:xfrm>
      </xdr:grpSpPr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8A123B94-0ED3-4EE7-BEAB-C914C024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61697" y="3440206"/>
            <a:ext cx="17706909" cy="10420993"/>
          </a:xfrm>
          <a:prstGeom prst="rect">
            <a:avLst/>
          </a:prstGeom>
        </xdr:spPr>
      </xdr:pic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38FAFC-520B-4DB3-ACEF-69143E874EBA}"/>
              </a:ext>
            </a:extLst>
          </xdr:cNvPr>
          <xdr:cNvCxnSpPr/>
        </xdr:nvCxnSpPr>
        <xdr:spPr>
          <a:xfrm flipV="1">
            <a:off x="9274157" y="5175299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D6C5158E-36DE-4273-9630-9F410C8DC91E}"/>
              </a:ext>
            </a:extLst>
          </xdr:cNvPr>
          <xdr:cNvCxnSpPr/>
        </xdr:nvCxnSpPr>
        <xdr:spPr>
          <a:xfrm flipV="1">
            <a:off x="9347635" y="563249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CBA5A1E-8832-4328-8A36-CD0F8D321667}"/>
              </a:ext>
            </a:extLst>
          </xdr:cNvPr>
          <xdr:cNvCxnSpPr/>
        </xdr:nvCxnSpPr>
        <xdr:spPr>
          <a:xfrm flipV="1">
            <a:off x="9289636" y="6048027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E9BFB31A-AD25-44ED-BF53-C364BE43015C}"/>
              </a:ext>
            </a:extLst>
          </xdr:cNvPr>
          <xdr:cNvCxnSpPr/>
        </xdr:nvCxnSpPr>
        <xdr:spPr>
          <a:xfrm flipV="1">
            <a:off x="9281301" y="6920756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Gerader Verbinder 25">
            <a:extLst>
              <a:ext uri="{FF2B5EF4-FFF2-40B4-BE49-F238E27FC236}">
                <a16:creationId xmlns:a16="http://schemas.microsoft.com/office/drawing/2014/main" id="{6C2C60F4-9124-4F21-BA5B-A6BE68DD8588}"/>
              </a:ext>
            </a:extLst>
          </xdr:cNvPr>
          <xdr:cNvCxnSpPr/>
        </xdr:nvCxnSpPr>
        <xdr:spPr>
          <a:xfrm flipV="1">
            <a:off x="9255107" y="7793485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" name="Gerader Verbinder 26">
            <a:extLst>
              <a:ext uri="{FF2B5EF4-FFF2-40B4-BE49-F238E27FC236}">
                <a16:creationId xmlns:a16="http://schemas.microsoft.com/office/drawing/2014/main" id="{DF2617F8-6367-4BD5-A745-ACE9C40F7EDA}"/>
              </a:ext>
            </a:extLst>
          </xdr:cNvPr>
          <xdr:cNvCxnSpPr/>
        </xdr:nvCxnSpPr>
        <xdr:spPr>
          <a:xfrm flipV="1">
            <a:off x="9300351" y="8660260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Gerader Verbinder 27">
            <a:extLst>
              <a:ext uri="{FF2B5EF4-FFF2-40B4-BE49-F238E27FC236}">
                <a16:creationId xmlns:a16="http://schemas.microsoft.com/office/drawing/2014/main" id="{FC9B1D6C-CCAC-4542-931C-BED45808C18C}"/>
              </a:ext>
            </a:extLst>
          </xdr:cNvPr>
          <xdr:cNvCxnSpPr/>
        </xdr:nvCxnSpPr>
        <xdr:spPr>
          <a:xfrm flipV="1">
            <a:off x="9280111" y="9521082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27865850-F512-4EA7-84CD-9984319232B4}"/>
              </a:ext>
            </a:extLst>
          </xdr:cNvPr>
          <xdr:cNvCxnSpPr/>
        </xdr:nvCxnSpPr>
        <xdr:spPr>
          <a:xfrm flipV="1">
            <a:off x="9301543" y="10393811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C7255BF8-380F-487B-A652-FEA6B858BC23}"/>
              </a:ext>
            </a:extLst>
          </xdr:cNvPr>
          <xdr:cNvCxnSpPr/>
        </xdr:nvCxnSpPr>
        <xdr:spPr>
          <a:xfrm flipV="1">
            <a:off x="9363113" y="649332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1" name="Gerader Verbinder 30">
            <a:extLst>
              <a:ext uri="{FF2B5EF4-FFF2-40B4-BE49-F238E27FC236}">
                <a16:creationId xmlns:a16="http://schemas.microsoft.com/office/drawing/2014/main" id="{BF6863C9-6C18-4348-A2D6-7A53117CAFC2}"/>
              </a:ext>
            </a:extLst>
          </xdr:cNvPr>
          <xdr:cNvCxnSpPr/>
        </xdr:nvCxnSpPr>
        <xdr:spPr>
          <a:xfrm flipV="1">
            <a:off x="9366685" y="7366049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2" name="Gerader Verbinder 31">
            <a:extLst>
              <a:ext uri="{FF2B5EF4-FFF2-40B4-BE49-F238E27FC236}">
                <a16:creationId xmlns:a16="http://schemas.microsoft.com/office/drawing/2014/main" id="{209D555F-CE54-4893-A0A1-03A762322A9B}"/>
              </a:ext>
            </a:extLst>
          </xdr:cNvPr>
          <xdr:cNvCxnSpPr/>
        </xdr:nvCxnSpPr>
        <xdr:spPr>
          <a:xfrm flipV="1">
            <a:off x="9370257" y="824473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3" name="Gerader Verbinder 32">
            <a:extLst>
              <a:ext uri="{FF2B5EF4-FFF2-40B4-BE49-F238E27FC236}">
                <a16:creationId xmlns:a16="http://schemas.microsoft.com/office/drawing/2014/main" id="{32163306-EC9E-42C0-A42A-45834F5F3610}"/>
              </a:ext>
            </a:extLst>
          </xdr:cNvPr>
          <xdr:cNvCxnSpPr/>
        </xdr:nvCxnSpPr>
        <xdr:spPr>
          <a:xfrm flipV="1">
            <a:off x="9367876" y="9129364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CF3147E6-4492-452D-B0E7-39C233BF8BE3}"/>
              </a:ext>
            </a:extLst>
          </xdr:cNvPr>
          <xdr:cNvCxnSpPr/>
        </xdr:nvCxnSpPr>
        <xdr:spPr>
          <a:xfrm flipV="1">
            <a:off x="9347635" y="9972326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08E79C79-81BC-4DC5-92B1-86E66158C5E6}"/>
              </a:ext>
            </a:extLst>
          </xdr:cNvPr>
          <xdr:cNvCxnSpPr/>
        </xdr:nvCxnSpPr>
        <xdr:spPr>
          <a:xfrm flipV="1">
            <a:off x="9345254" y="1083314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729976</xdr:colOff>
      <xdr:row>65</xdr:row>
      <xdr:rowOff>83885</xdr:rowOff>
    </xdr:from>
    <xdr:to>
      <xdr:col>56</xdr:col>
      <xdr:colOff>573976</xdr:colOff>
      <xdr:row>65</xdr:row>
      <xdr:rowOff>83885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2D8A176B-2994-4767-8852-11DC14B5EFFC}"/>
            </a:ext>
          </a:extLst>
        </xdr:cNvPr>
        <xdr:cNvCxnSpPr/>
      </xdr:nvCxnSpPr>
      <xdr:spPr>
        <a:xfrm flipV="1">
          <a:off x="14445976" y="12466385"/>
          <a:ext cx="28800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504518</xdr:colOff>
      <xdr:row>5</xdr:row>
      <xdr:rowOff>55164</xdr:rowOff>
    </xdr:from>
    <xdr:to>
      <xdr:col>27</xdr:col>
      <xdr:colOff>588563</xdr:colOff>
      <xdr:row>24</xdr:row>
      <xdr:rowOff>126882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B2507FE-7407-4416-B62B-F8C4AE11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36095</xdr:colOff>
      <xdr:row>44</xdr:row>
      <xdr:rowOff>103714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AF0D1FA8-3132-4906-BA73-A0553BE4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38095" cy="8485714"/>
        </a:xfrm>
        <a:prstGeom prst="rect">
          <a:avLst/>
        </a:prstGeom>
      </xdr:spPr>
    </xdr:pic>
    <xdr:clientData/>
  </xdr:twoCellAnchor>
  <xdr:twoCellAnchor>
    <xdr:from>
      <xdr:col>2</xdr:col>
      <xdr:colOff>189800</xdr:colOff>
      <xdr:row>1</xdr:row>
      <xdr:rowOff>83694</xdr:rowOff>
    </xdr:from>
    <xdr:to>
      <xdr:col>2</xdr:col>
      <xdr:colOff>189800</xdr:colOff>
      <xdr:row>38</xdr:row>
      <xdr:rowOff>163194</xdr:rowOff>
    </xdr:to>
    <xdr:cxnSp macro="">
      <xdr:nvCxnSpPr>
        <xdr:cNvPr id="68" name="Gerader Verbinder 67">
          <a:extLst>
            <a:ext uri="{FF2B5EF4-FFF2-40B4-BE49-F238E27FC236}">
              <a16:creationId xmlns:a16="http://schemas.microsoft.com/office/drawing/2014/main" id="{B07A0DCD-48FB-4D6A-BD64-4B92CE05C548}"/>
            </a:ext>
          </a:extLst>
        </xdr:cNvPr>
        <xdr:cNvCxnSpPr/>
      </xdr:nvCxnSpPr>
      <xdr:spPr>
        <a:xfrm flipH="1" flipV="1">
          <a:off x="1713800" y="274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485075</xdr:colOff>
      <xdr:row>1</xdr:row>
      <xdr:rowOff>75360</xdr:rowOff>
    </xdr:from>
    <xdr:to>
      <xdr:col>2</xdr:col>
      <xdr:colOff>485075</xdr:colOff>
      <xdr:row>38</xdr:row>
      <xdr:rowOff>154860</xdr:rowOff>
    </xdr:to>
    <xdr:cxnSp macro="">
      <xdr:nvCxnSpPr>
        <xdr:cNvPr id="69" name="Gerader Verbinder 68">
          <a:extLst>
            <a:ext uri="{FF2B5EF4-FFF2-40B4-BE49-F238E27FC236}">
              <a16:creationId xmlns:a16="http://schemas.microsoft.com/office/drawing/2014/main" id="{FE8B9564-B862-4471-A5F0-29FAAF3F2118}"/>
            </a:ext>
          </a:extLst>
        </xdr:cNvPr>
        <xdr:cNvCxnSpPr/>
      </xdr:nvCxnSpPr>
      <xdr:spPr>
        <a:xfrm flipH="1" flipV="1">
          <a:off x="2009075" y="26586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30256</xdr:colOff>
      <xdr:row>1</xdr:row>
      <xdr:rowOff>96791</xdr:rowOff>
    </xdr:from>
    <xdr:to>
      <xdr:col>3</xdr:col>
      <xdr:colOff>30256</xdr:colOff>
      <xdr:row>38</xdr:row>
      <xdr:rowOff>176291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BE418141-EB15-4DF6-8640-AB51CFA6A7D4}"/>
            </a:ext>
          </a:extLst>
        </xdr:cNvPr>
        <xdr:cNvCxnSpPr/>
      </xdr:nvCxnSpPr>
      <xdr:spPr>
        <a:xfrm flipH="1" flipV="1">
          <a:off x="2316256" y="28729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325531</xdr:colOff>
      <xdr:row>1</xdr:row>
      <xdr:rowOff>124175</xdr:rowOff>
    </xdr:from>
    <xdr:to>
      <xdr:col>3</xdr:col>
      <xdr:colOff>325531</xdr:colOff>
      <xdr:row>39</xdr:row>
      <xdr:rowOff>13175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3232831E-CF25-49FC-A256-B941B6A506BE}"/>
            </a:ext>
          </a:extLst>
        </xdr:cNvPr>
        <xdr:cNvCxnSpPr/>
      </xdr:nvCxnSpPr>
      <xdr:spPr>
        <a:xfrm flipH="1" flipV="1">
          <a:off x="2611531" y="31467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626759</xdr:colOff>
      <xdr:row>1</xdr:row>
      <xdr:rowOff>109887</xdr:rowOff>
    </xdr:from>
    <xdr:to>
      <xdr:col>3</xdr:col>
      <xdr:colOff>626759</xdr:colOff>
      <xdr:row>38</xdr:row>
      <xdr:rowOff>189387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F0DCA8B5-7001-41D6-9647-33E895EF07B9}"/>
            </a:ext>
          </a:extLst>
        </xdr:cNvPr>
        <xdr:cNvCxnSpPr/>
      </xdr:nvCxnSpPr>
      <xdr:spPr>
        <a:xfrm flipH="1" flipV="1">
          <a:off x="2912759" y="3003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171940</xdr:colOff>
      <xdr:row>1</xdr:row>
      <xdr:rowOff>101552</xdr:rowOff>
    </xdr:from>
    <xdr:to>
      <xdr:col>4</xdr:col>
      <xdr:colOff>171940</xdr:colOff>
      <xdr:row>38</xdr:row>
      <xdr:rowOff>181052</xdr:rowOff>
    </xdr:to>
    <xdr:cxnSp macro="">
      <xdr:nvCxnSpPr>
        <xdr:cNvPr id="73" name="Gerader Verbinder 72">
          <a:extLst>
            <a:ext uri="{FF2B5EF4-FFF2-40B4-BE49-F238E27FC236}">
              <a16:creationId xmlns:a16="http://schemas.microsoft.com/office/drawing/2014/main" id="{7F053AD3-1BD0-405E-A9C9-5D221154A13A}"/>
            </a:ext>
          </a:extLst>
        </xdr:cNvPr>
        <xdr:cNvCxnSpPr/>
      </xdr:nvCxnSpPr>
      <xdr:spPr>
        <a:xfrm flipH="1" flipV="1">
          <a:off x="3219940" y="29205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467215</xdr:colOff>
      <xdr:row>1</xdr:row>
      <xdr:rowOff>51546</xdr:rowOff>
    </xdr:from>
    <xdr:to>
      <xdr:col>4</xdr:col>
      <xdr:colOff>467215</xdr:colOff>
      <xdr:row>38</xdr:row>
      <xdr:rowOff>131046</xdr:rowOff>
    </xdr:to>
    <xdr:cxnSp macro="">
      <xdr:nvCxnSpPr>
        <xdr:cNvPr id="74" name="Gerader Verbinder 73">
          <a:extLst>
            <a:ext uri="{FF2B5EF4-FFF2-40B4-BE49-F238E27FC236}">
              <a16:creationId xmlns:a16="http://schemas.microsoft.com/office/drawing/2014/main" id="{0C5C38C5-97BF-4BA4-A469-A975E57F3866}"/>
            </a:ext>
          </a:extLst>
        </xdr:cNvPr>
        <xdr:cNvCxnSpPr/>
      </xdr:nvCxnSpPr>
      <xdr:spPr>
        <a:xfrm flipH="1" flipV="1">
          <a:off x="3515215" y="24204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</xdr:colOff>
      <xdr:row>1</xdr:row>
      <xdr:rowOff>96790</xdr:rowOff>
    </xdr:from>
    <xdr:to>
      <xdr:col>5</xdr:col>
      <xdr:colOff>490</xdr:colOff>
      <xdr:row>38</xdr:row>
      <xdr:rowOff>176290</xdr:rowOff>
    </xdr:to>
    <xdr:cxnSp macro="">
      <xdr:nvCxnSpPr>
        <xdr:cNvPr id="75" name="Gerader Verbinder 74">
          <a:extLst>
            <a:ext uri="{FF2B5EF4-FFF2-40B4-BE49-F238E27FC236}">
              <a16:creationId xmlns:a16="http://schemas.microsoft.com/office/drawing/2014/main" id="{6920201E-C8EA-4E3B-84F2-84EEC4F520E9}"/>
            </a:ext>
          </a:extLst>
        </xdr:cNvPr>
        <xdr:cNvCxnSpPr/>
      </xdr:nvCxnSpPr>
      <xdr:spPr>
        <a:xfrm flipH="1" flipV="1">
          <a:off x="3810490" y="2872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140984</xdr:colOff>
      <xdr:row>1</xdr:row>
      <xdr:rowOff>46784</xdr:rowOff>
    </xdr:from>
    <xdr:to>
      <xdr:col>6</xdr:col>
      <xdr:colOff>140984</xdr:colOff>
      <xdr:row>38</xdr:row>
      <xdr:rowOff>126284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8806145A-CEEB-44CF-B3E7-B26619F4304E}"/>
            </a:ext>
          </a:extLst>
        </xdr:cNvPr>
        <xdr:cNvCxnSpPr/>
      </xdr:nvCxnSpPr>
      <xdr:spPr>
        <a:xfrm flipH="1" flipV="1">
          <a:off x="4712984" y="23728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301718</xdr:colOff>
      <xdr:row>1</xdr:row>
      <xdr:rowOff>46783</xdr:rowOff>
    </xdr:from>
    <xdr:to>
      <xdr:col>5</xdr:col>
      <xdr:colOff>301718</xdr:colOff>
      <xdr:row>38</xdr:row>
      <xdr:rowOff>126283</xdr:rowOff>
    </xdr:to>
    <xdr:cxnSp macro="">
      <xdr:nvCxnSpPr>
        <xdr:cNvPr id="77" name="Gerader Verbinder 76">
          <a:extLst>
            <a:ext uri="{FF2B5EF4-FFF2-40B4-BE49-F238E27FC236}">
              <a16:creationId xmlns:a16="http://schemas.microsoft.com/office/drawing/2014/main" id="{75502F0B-ED0E-4F0B-968D-6F38622F9E80}"/>
            </a:ext>
          </a:extLst>
        </xdr:cNvPr>
        <xdr:cNvCxnSpPr/>
      </xdr:nvCxnSpPr>
      <xdr:spPr>
        <a:xfrm flipH="1" flipV="1">
          <a:off x="4111718" y="23728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608900</xdr:colOff>
      <xdr:row>1</xdr:row>
      <xdr:rowOff>92027</xdr:rowOff>
    </xdr:from>
    <xdr:to>
      <xdr:col>5</xdr:col>
      <xdr:colOff>608900</xdr:colOff>
      <xdr:row>38</xdr:row>
      <xdr:rowOff>171527</xdr:rowOff>
    </xdr:to>
    <xdr:cxnSp macro="">
      <xdr:nvCxnSpPr>
        <xdr:cNvPr id="78" name="Gerader Verbinder 77">
          <a:extLst>
            <a:ext uri="{FF2B5EF4-FFF2-40B4-BE49-F238E27FC236}">
              <a16:creationId xmlns:a16="http://schemas.microsoft.com/office/drawing/2014/main" id="{442CB711-F20A-4D55-A7E0-B138457C03D1}"/>
            </a:ext>
          </a:extLst>
        </xdr:cNvPr>
        <xdr:cNvCxnSpPr/>
      </xdr:nvCxnSpPr>
      <xdr:spPr>
        <a:xfrm flipH="1" flipV="1">
          <a:off x="4418900" y="28252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448165</xdr:colOff>
      <xdr:row>1</xdr:row>
      <xdr:rowOff>20590</xdr:rowOff>
    </xdr:from>
    <xdr:to>
      <xdr:col>6</xdr:col>
      <xdr:colOff>448165</xdr:colOff>
      <xdr:row>38</xdr:row>
      <xdr:rowOff>100090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1A8105A7-5A25-45E1-8587-95BB79B4C0BB}"/>
            </a:ext>
          </a:extLst>
        </xdr:cNvPr>
        <xdr:cNvCxnSpPr/>
      </xdr:nvCxnSpPr>
      <xdr:spPr>
        <a:xfrm flipH="1" flipV="1">
          <a:off x="5020165" y="2110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743440</xdr:colOff>
      <xdr:row>1</xdr:row>
      <xdr:rowOff>42021</xdr:rowOff>
    </xdr:from>
    <xdr:to>
      <xdr:col>6</xdr:col>
      <xdr:colOff>743440</xdr:colOff>
      <xdr:row>38</xdr:row>
      <xdr:rowOff>121521</xdr:rowOff>
    </xdr:to>
    <xdr:cxnSp macro="">
      <xdr:nvCxnSpPr>
        <xdr:cNvPr id="80" name="Gerader Verbinder 79">
          <a:extLst>
            <a:ext uri="{FF2B5EF4-FFF2-40B4-BE49-F238E27FC236}">
              <a16:creationId xmlns:a16="http://schemas.microsoft.com/office/drawing/2014/main" id="{1C27B659-D797-40EB-8E76-5030532B1409}"/>
            </a:ext>
          </a:extLst>
        </xdr:cNvPr>
        <xdr:cNvCxnSpPr/>
      </xdr:nvCxnSpPr>
      <xdr:spPr>
        <a:xfrm flipH="1" flipV="1">
          <a:off x="5315440" y="23252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276715</xdr:colOff>
      <xdr:row>1</xdr:row>
      <xdr:rowOff>45593</xdr:rowOff>
    </xdr:from>
    <xdr:to>
      <xdr:col>7</xdr:col>
      <xdr:colOff>276715</xdr:colOff>
      <xdr:row>38</xdr:row>
      <xdr:rowOff>125093</xdr:rowOff>
    </xdr:to>
    <xdr:cxnSp macro="">
      <xdr:nvCxnSpPr>
        <xdr:cNvPr id="81" name="Gerader Verbinder 80">
          <a:extLst>
            <a:ext uri="{FF2B5EF4-FFF2-40B4-BE49-F238E27FC236}">
              <a16:creationId xmlns:a16="http://schemas.microsoft.com/office/drawing/2014/main" id="{FA94A56F-C7F4-49B5-AF33-AA2F9543235E}"/>
            </a:ext>
          </a:extLst>
        </xdr:cNvPr>
        <xdr:cNvCxnSpPr/>
      </xdr:nvCxnSpPr>
      <xdr:spPr>
        <a:xfrm flipH="1" flipV="1">
          <a:off x="5610715" y="23609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589849</xdr:colOff>
      <xdr:row>1</xdr:row>
      <xdr:rowOff>37259</xdr:rowOff>
    </xdr:from>
    <xdr:to>
      <xdr:col>7</xdr:col>
      <xdr:colOff>589849</xdr:colOff>
      <xdr:row>38</xdr:row>
      <xdr:rowOff>116759</xdr:rowOff>
    </xdr:to>
    <xdr:cxnSp macro="">
      <xdr:nvCxnSpPr>
        <xdr:cNvPr id="82" name="Gerader Verbinder 81">
          <a:extLst>
            <a:ext uri="{FF2B5EF4-FFF2-40B4-BE49-F238E27FC236}">
              <a16:creationId xmlns:a16="http://schemas.microsoft.com/office/drawing/2014/main" id="{47E668F2-626C-46F6-8899-92F77A9ACC27}"/>
            </a:ext>
          </a:extLst>
        </xdr:cNvPr>
        <xdr:cNvCxnSpPr/>
      </xdr:nvCxnSpPr>
      <xdr:spPr>
        <a:xfrm flipH="1" flipV="1">
          <a:off x="5923849" y="22775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129077</xdr:colOff>
      <xdr:row>1</xdr:row>
      <xdr:rowOff>94410</xdr:rowOff>
    </xdr:from>
    <xdr:to>
      <xdr:col>8</xdr:col>
      <xdr:colOff>129077</xdr:colOff>
      <xdr:row>38</xdr:row>
      <xdr:rowOff>173910</xdr:rowOff>
    </xdr:to>
    <xdr:cxnSp macro="">
      <xdr:nvCxnSpPr>
        <xdr:cNvPr id="83" name="Gerader Verbinder 82">
          <a:extLst>
            <a:ext uri="{FF2B5EF4-FFF2-40B4-BE49-F238E27FC236}">
              <a16:creationId xmlns:a16="http://schemas.microsoft.com/office/drawing/2014/main" id="{E919B853-113C-4B75-9A33-A14A48CC0D24}"/>
            </a:ext>
          </a:extLst>
        </xdr:cNvPr>
        <xdr:cNvCxnSpPr/>
      </xdr:nvCxnSpPr>
      <xdr:spPr>
        <a:xfrm flipH="1" flipV="1">
          <a:off x="6225077" y="28491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418399</xdr:colOff>
      <xdr:row>1</xdr:row>
      <xdr:rowOff>38450</xdr:rowOff>
    </xdr:from>
    <xdr:to>
      <xdr:col>8</xdr:col>
      <xdr:colOff>418399</xdr:colOff>
      <xdr:row>38</xdr:row>
      <xdr:rowOff>117950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E535C736-1F60-4AE8-B3AA-CA318E7376E3}"/>
            </a:ext>
          </a:extLst>
        </xdr:cNvPr>
        <xdr:cNvCxnSpPr/>
      </xdr:nvCxnSpPr>
      <xdr:spPr>
        <a:xfrm flipH="1" flipV="1">
          <a:off x="6514399" y="2289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719627</xdr:colOff>
      <xdr:row>1</xdr:row>
      <xdr:rowOff>42022</xdr:rowOff>
    </xdr:from>
    <xdr:to>
      <xdr:col>8</xdr:col>
      <xdr:colOff>719627</xdr:colOff>
      <xdr:row>38</xdr:row>
      <xdr:rowOff>121522</xdr:rowOff>
    </xdr:to>
    <xdr:cxnSp macro="">
      <xdr:nvCxnSpPr>
        <xdr:cNvPr id="85" name="Gerader Verbinder 84">
          <a:extLst>
            <a:ext uri="{FF2B5EF4-FFF2-40B4-BE49-F238E27FC236}">
              <a16:creationId xmlns:a16="http://schemas.microsoft.com/office/drawing/2014/main" id="{F1417258-F4F5-4B59-BE90-3B7691A59D0A}"/>
            </a:ext>
          </a:extLst>
        </xdr:cNvPr>
        <xdr:cNvCxnSpPr/>
      </xdr:nvCxnSpPr>
      <xdr:spPr>
        <a:xfrm flipH="1" flipV="1">
          <a:off x="6815627" y="23252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258855</xdr:colOff>
      <xdr:row>1</xdr:row>
      <xdr:rowOff>69406</xdr:rowOff>
    </xdr:from>
    <xdr:to>
      <xdr:col>9</xdr:col>
      <xdr:colOff>258855</xdr:colOff>
      <xdr:row>38</xdr:row>
      <xdr:rowOff>148906</xdr:rowOff>
    </xdr:to>
    <xdr:cxnSp macro="">
      <xdr:nvCxnSpPr>
        <xdr:cNvPr id="86" name="Gerader Verbinder 85">
          <a:extLst>
            <a:ext uri="{FF2B5EF4-FFF2-40B4-BE49-F238E27FC236}">
              <a16:creationId xmlns:a16="http://schemas.microsoft.com/office/drawing/2014/main" id="{55B6DECC-1E46-4F4A-BB85-E49EDCD9492B}"/>
            </a:ext>
          </a:extLst>
        </xdr:cNvPr>
        <xdr:cNvCxnSpPr/>
      </xdr:nvCxnSpPr>
      <xdr:spPr>
        <a:xfrm flipH="1" flipV="1">
          <a:off x="7116855" y="259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560084</xdr:colOff>
      <xdr:row>1</xdr:row>
      <xdr:rowOff>19400</xdr:rowOff>
    </xdr:from>
    <xdr:to>
      <xdr:col>9</xdr:col>
      <xdr:colOff>560084</xdr:colOff>
      <xdr:row>38</xdr:row>
      <xdr:rowOff>98900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6C1DAB69-9B0F-4F6E-97A2-CAB4BF9BDDD1}"/>
            </a:ext>
          </a:extLst>
        </xdr:cNvPr>
        <xdr:cNvCxnSpPr/>
      </xdr:nvCxnSpPr>
      <xdr:spPr>
        <a:xfrm flipH="1" flipV="1">
          <a:off x="7418084" y="20990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99312</xdr:colOff>
      <xdr:row>1</xdr:row>
      <xdr:rowOff>17018</xdr:rowOff>
    </xdr:from>
    <xdr:to>
      <xdr:col>10</xdr:col>
      <xdr:colOff>99312</xdr:colOff>
      <xdr:row>38</xdr:row>
      <xdr:rowOff>96518</xdr:rowOff>
    </xdr:to>
    <xdr:cxnSp macro="">
      <xdr:nvCxnSpPr>
        <xdr:cNvPr id="88" name="Gerader Verbinder 87">
          <a:extLst>
            <a:ext uri="{FF2B5EF4-FFF2-40B4-BE49-F238E27FC236}">
              <a16:creationId xmlns:a16="http://schemas.microsoft.com/office/drawing/2014/main" id="{74D75F5A-E60F-49DA-B5E9-2D552E77B5B2}"/>
            </a:ext>
          </a:extLst>
        </xdr:cNvPr>
        <xdr:cNvCxnSpPr/>
      </xdr:nvCxnSpPr>
      <xdr:spPr>
        <a:xfrm flipH="1" flipV="1">
          <a:off x="7719312" y="2075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400540</xdr:colOff>
      <xdr:row>0</xdr:row>
      <xdr:rowOff>169418</xdr:rowOff>
    </xdr:from>
    <xdr:to>
      <xdr:col>10</xdr:col>
      <xdr:colOff>400540</xdr:colOff>
      <xdr:row>38</xdr:row>
      <xdr:rowOff>58418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D2D8A1F-A215-4D63-BB82-B7EB64E04F43}"/>
            </a:ext>
          </a:extLst>
        </xdr:cNvPr>
        <xdr:cNvCxnSpPr/>
      </xdr:nvCxnSpPr>
      <xdr:spPr>
        <a:xfrm flipH="1" flipV="1">
          <a:off x="8020540" y="1694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695815</xdr:colOff>
      <xdr:row>1</xdr:row>
      <xdr:rowOff>59880</xdr:rowOff>
    </xdr:from>
    <xdr:to>
      <xdr:col>10</xdr:col>
      <xdr:colOff>695815</xdr:colOff>
      <xdr:row>38</xdr:row>
      <xdr:rowOff>139380</xdr:rowOff>
    </xdr:to>
    <xdr:cxnSp macro="">
      <xdr:nvCxnSpPr>
        <xdr:cNvPr id="90" name="Gerader Verbinder 89">
          <a:extLst>
            <a:ext uri="{FF2B5EF4-FFF2-40B4-BE49-F238E27FC236}">
              <a16:creationId xmlns:a16="http://schemas.microsoft.com/office/drawing/2014/main" id="{064BFD09-8688-490D-8DF5-1E35900997CD}"/>
            </a:ext>
          </a:extLst>
        </xdr:cNvPr>
        <xdr:cNvCxnSpPr/>
      </xdr:nvCxnSpPr>
      <xdr:spPr>
        <a:xfrm flipH="1" flipV="1">
          <a:off x="8315815" y="25038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223136</xdr:colOff>
      <xdr:row>1</xdr:row>
      <xdr:rowOff>99171</xdr:rowOff>
    </xdr:from>
    <xdr:to>
      <xdr:col>11</xdr:col>
      <xdr:colOff>223136</xdr:colOff>
      <xdr:row>38</xdr:row>
      <xdr:rowOff>178671</xdr:rowOff>
    </xdr:to>
    <xdr:cxnSp macro="">
      <xdr:nvCxnSpPr>
        <xdr:cNvPr id="91" name="Gerader Verbinder 90">
          <a:extLst>
            <a:ext uri="{FF2B5EF4-FFF2-40B4-BE49-F238E27FC236}">
              <a16:creationId xmlns:a16="http://schemas.microsoft.com/office/drawing/2014/main" id="{EE4DEE0C-56AB-46ED-AD30-BE0E12ED66C5}"/>
            </a:ext>
          </a:extLst>
        </xdr:cNvPr>
        <xdr:cNvCxnSpPr/>
      </xdr:nvCxnSpPr>
      <xdr:spPr>
        <a:xfrm flipH="1" flipV="1">
          <a:off x="8605136" y="28967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536270</xdr:colOff>
      <xdr:row>1</xdr:row>
      <xdr:rowOff>43211</xdr:rowOff>
    </xdr:from>
    <xdr:to>
      <xdr:col>11</xdr:col>
      <xdr:colOff>536270</xdr:colOff>
      <xdr:row>38</xdr:row>
      <xdr:rowOff>122711</xdr:rowOff>
    </xdr:to>
    <xdr:cxnSp macro="">
      <xdr:nvCxnSpPr>
        <xdr:cNvPr id="92" name="Gerader Verbinder 91">
          <a:extLst>
            <a:ext uri="{FF2B5EF4-FFF2-40B4-BE49-F238E27FC236}">
              <a16:creationId xmlns:a16="http://schemas.microsoft.com/office/drawing/2014/main" id="{1C627C6E-F436-462B-84C8-BA8E938828C6}"/>
            </a:ext>
          </a:extLst>
        </xdr:cNvPr>
        <xdr:cNvCxnSpPr/>
      </xdr:nvCxnSpPr>
      <xdr:spPr>
        <a:xfrm flipH="1" flipV="1">
          <a:off x="8918270" y="23371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75498</xdr:colOff>
      <xdr:row>0</xdr:row>
      <xdr:rowOff>183704</xdr:rowOff>
    </xdr:from>
    <xdr:to>
      <xdr:col>12</xdr:col>
      <xdr:colOff>75498</xdr:colOff>
      <xdr:row>38</xdr:row>
      <xdr:rowOff>72704</xdr:rowOff>
    </xdr:to>
    <xdr:cxnSp macro="">
      <xdr:nvCxnSpPr>
        <xdr:cNvPr id="93" name="Gerader Verbinder 92">
          <a:extLst>
            <a:ext uri="{FF2B5EF4-FFF2-40B4-BE49-F238E27FC236}">
              <a16:creationId xmlns:a16="http://schemas.microsoft.com/office/drawing/2014/main" id="{58A3F2C5-0F39-4406-A1C4-01BAC9DA2D4B}"/>
            </a:ext>
          </a:extLst>
        </xdr:cNvPr>
        <xdr:cNvCxnSpPr/>
      </xdr:nvCxnSpPr>
      <xdr:spPr>
        <a:xfrm flipH="1" flipV="1">
          <a:off x="9219498" y="18370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370773</xdr:colOff>
      <xdr:row>1</xdr:row>
      <xdr:rowOff>2729</xdr:rowOff>
    </xdr:from>
    <xdr:to>
      <xdr:col>12</xdr:col>
      <xdr:colOff>370773</xdr:colOff>
      <xdr:row>38</xdr:row>
      <xdr:rowOff>82229</xdr:rowOff>
    </xdr:to>
    <xdr:cxnSp macro="">
      <xdr:nvCxnSpPr>
        <xdr:cNvPr id="94" name="Gerader Verbinder 93">
          <a:extLst>
            <a:ext uri="{FF2B5EF4-FFF2-40B4-BE49-F238E27FC236}">
              <a16:creationId xmlns:a16="http://schemas.microsoft.com/office/drawing/2014/main" id="{F96D4861-2F76-4BBA-B560-60B8414AF9E6}"/>
            </a:ext>
          </a:extLst>
        </xdr:cNvPr>
        <xdr:cNvCxnSpPr/>
      </xdr:nvCxnSpPr>
      <xdr:spPr>
        <a:xfrm flipH="1" flipV="1">
          <a:off x="9514773" y="19322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672001</xdr:colOff>
      <xdr:row>1</xdr:row>
      <xdr:rowOff>18207</xdr:rowOff>
    </xdr:from>
    <xdr:to>
      <xdr:col>12</xdr:col>
      <xdr:colOff>672001</xdr:colOff>
      <xdr:row>38</xdr:row>
      <xdr:rowOff>97707</xdr:rowOff>
    </xdr:to>
    <xdr:cxnSp macro="">
      <xdr:nvCxnSpPr>
        <xdr:cNvPr id="95" name="Gerader Verbinder 94">
          <a:extLst>
            <a:ext uri="{FF2B5EF4-FFF2-40B4-BE49-F238E27FC236}">
              <a16:creationId xmlns:a16="http://schemas.microsoft.com/office/drawing/2014/main" id="{6503B8F8-B06B-4905-AD48-F8E0C2151A5B}"/>
            </a:ext>
          </a:extLst>
        </xdr:cNvPr>
        <xdr:cNvCxnSpPr/>
      </xdr:nvCxnSpPr>
      <xdr:spPr>
        <a:xfrm flipH="1" flipV="1">
          <a:off x="9816001" y="20870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205276</xdr:colOff>
      <xdr:row>2</xdr:row>
      <xdr:rowOff>9872</xdr:rowOff>
    </xdr:from>
    <xdr:to>
      <xdr:col>13</xdr:col>
      <xdr:colOff>205276</xdr:colOff>
      <xdr:row>39</xdr:row>
      <xdr:rowOff>89372</xdr:rowOff>
    </xdr:to>
    <xdr:cxnSp macro="">
      <xdr:nvCxnSpPr>
        <xdr:cNvPr id="96" name="Gerader Verbinder 95">
          <a:extLst>
            <a:ext uri="{FF2B5EF4-FFF2-40B4-BE49-F238E27FC236}">
              <a16:creationId xmlns:a16="http://schemas.microsoft.com/office/drawing/2014/main" id="{761A4BAD-9504-4168-9085-26AEBC3D5499}"/>
            </a:ext>
          </a:extLst>
        </xdr:cNvPr>
        <xdr:cNvCxnSpPr/>
      </xdr:nvCxnSpPr>
      <xdr:spPr>
        <a:xfrm flipH="1" flipV="1">
          <a:off x="10111276" y="39087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512457</xdr:colOff>
      <xdr:row>2</xdr:row>
      <xdr:rowOff>25350</xdr:rowOff>
    </xdr:from>
    <xdr:to>
      <xdr:col>13</xdr:col>
      <xdr:colOff>512457</xdr:colOff>
      <xdr:row>39</xdr:row>
      <xdr:rowOff>104850</xdr:rowOff>
    </xdr:to>
    <xdr:cxnSp macro="">
      <xdr:nvCxnSpPr>
        <xdr:cNvPr id="97" name="Gerader Verbinder 96">
          <a:extLst>
            <a:ext uri="{FF2B5EF4-FFF2-40B4-BE49-F238E27FC236}">
              <a16:creationId xmlns:a16="http://schemas.microsoft.com/office/drawing/2014/main" id="{F477FE9A-8B72-4DC1-B1B1-9442CADAC2BD}"/>
            </a:ext>
          </a:extLst>
        </xdr:cNvPr>
        <xdr:cNvCxnSpPr/>
      </xdr:nvCxnSpPr>
      <xdr:spPr>
        <a:xfrm flipH="1" flipV="1">
          <a:off x="10418457" y="4063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39779</xdr:colOff>
      <xdr:row>1</xdr:row>
      <xdr:rowOff>94406</xdr:rowOff>
    </xdr:from>
    <xdr:to>
      <xdr:col>14</xdr:col>
      <xdr:colOff>39779</xdr:colOff>
      <xdr:row>38</xdr:row>
      <xdr:rowOff>173906</xdr:rowOff>
    </xdr:to>
    <xdr:cxnSp macro="">
      <xdr:nvCxnSpPr>
        <xdr:cNvPr id="98" name="Gerader Verbinder 97">
          <a:extLst>
            <a:ext uri="{FF2B5EF4-FFF2-40B4-BE49-F238E27FC236}">
              <a16:creationId xmlns:a16="http://schemas.microsoft.com/office/drawing/2014/main" id="{40395FCE-4366-4109-969C-1A525C8AF0DF}"/>
            </a:ext>
          </a:extLst>
        </xdr:cNvPr>
        <xdr:cNvCxnSpPr/>
      </xdr:nvCxnSpPr>
      <xdr:spPr>
        <a:xfrm flipH="1" flipV="1">
          <a:off x="10707779" y="284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358867</xdr:colOff>
      <xdr:row>0</xdr:row>
      <xdr:rowOff>163462</xdr:rowOff>
    </xdr:from>
    <xdr:to>
      <xdr:col>14</xdr:col>
      <xdr:colOff>358867</xdr:colOff>
      <xdr:row>38</xdr:row>
      <xdr:rowOff>52462</xdr:rowOff>
    </xdr:to>
    <xdr:cxnSp macro="">
      <xdr:nvCxnSpPr>
        <xdr:cNvPr id="99" name="Gerader Verbinder 98">
          <a:extLst>
            <a:ext uri="{FF2B5EF4-FFF2-40B4-BE49-F238E27FC236}">
              <a16:creationId xmlns:a16="http://schemas.microsoft.com/office/drawing/2014/main" id="{D8996014-6C71-423C-A2F7-C233A6F738E8}"/>
            </a:ext>
          </a:extLst>
        </xdr:cNvPr>
        <xdr:cNvCxnSpPr/>
      </xdr:nvCxnSpPr>
      <xdr:spPr>
        <a:xfrm flipH="1" flipV="1">
          <a:off x="11026867" y="16346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654142</xdr:colOff>
      <xdr:row>0</xdr:row>
      <xdr:rowOff>178940</xdr:rowOff>
    </xdr:from>
    <xdr:to>
      <xdr:col>14</xdr:col>
      <xdr:colOff>654142</xdr:colOff>
      <xdr:row>38</xdr:row>
      <xdr:rowOff>67940</xdr:rowOff>
    </xdr:to>
    <xdr:cxnSp macro="">
      <xdr:nvCxnSpPr>
        <xdr:cNvPr id="100" name="Gerader Verbinder 99">
          <a:extLst>
            <a:ext uri="{FF2B5EF4-FFF2-40B4-BE49-F238E27FC236}">
              <a16:creationId xmlns:a16="http://schemas.microsoft.com/office/drawing/2014/main" id="{A0DB45AF-211A-4836-91B3-60EC2F871D24}"/>
            </a:ext>
          </a:extLst>
        </xdr:cNvPr>
        <xdr:cNvCxnSpPr/>
      </xdr:nvCxnSpPr>
      <xdr:spPr>
        <a:xfrm flipH="1" flipV="1">
          <a:off x="11322142" y="17894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187417</xdr:colOff>
      <xdr:row>1</xdr:row>
      <xdr:rowOff>117028</xdr:rowOff>
    </xdr:from>
    <xdr:to>
      <xdr:col>15</xdr:col>
      <xdr:colOff>187417</xdr:colOff>
      <xdr:row>39</xdr:row>
      <xdr:rowOff>6028</xdr:rowOff>
    </xdr:to>
    <xdr:cxnSp macro="">
      <xdr:nvCxnSpPr>
        <xdr:cNvPr id="101" name="Gerader Verbinder 100">
          <a:extLst>
            <a:ext uri="{FF2B5EF4-FFF2-40B4-BE49-F238E27FC236}">
              <a16:creationId xmlns:a16="http://schemas.microsoft.com/office/drawing/2014/main" id="{2D772AD7-85A2-43F9-BD83-9A05A1D12E3F}"/>
            </a:ext>
          </a:extLst>
        </xdr:cNvPr>
        <xdr:cNvCxnSpPr/>
      </xdr:nvCxnSpPr>
      <xdr:spPr>
        <a:xfrm flipH="1" flipV="1">
          <a:off x="11617417" y="30752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476739</xdr:colOff>
      <xdr:row>1</xdr:row>
      <xdr:rowOff>43209</xdr:rowOff>
    </xdr:from>
    <xdr:to>
      <xdr:col>15</xdr:col>
      <xdr:colOff>476739</xdr:colOff>
      <xdr:row>38</xdr:row>
      <xdr:rowOff>122709</xdr:rowOff>
    </xdr:to>
    <xdr:cxnSp macro="">
      <xdr:nvCxnSpPr>
        <xdr:cNvPr id="102" name="Gerader Verbinder 101">
          <a:extLst>
            <a:ext uri="{FF2B5EF4-FFF2-40B4-BE49-F238E27FC236}">
              <a16:creationId xmlns:a16="http://schemas.microsoft.com/office/drawing/2014/main" id="{B8525FD9-08F8-4376-88BB-35C8E528F152}"/>
            </a:ext>
          </a:extLst>
        </xdr:cNvPr>
        <xdr:cNvCxnSpPr/>
      </xdr:nvCxnSpPr>
      <xdr:spPr>
        <a:xfrm flipH="1" flipV="1">
          <a:off x="11906739" y="23370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15967</xdr:colOff>
      <xdr:row>1</xdr:row>
      <xdr:rowOff>46781</xdr:rowOff>
    </xdr:from>
    <xdr:to>
      <xdr:col>16</xdr:col>
      <xdr:colOff>15967</xdr:colOff>
      <xdr:row>38</xdr:row>
      <xdr:rowOff>126281</xdr:rowOff>
    </xdr:to>
    <xdr:cxnSp macro="">
      <xdr:nvCxnSpPr>
        <xdr:cNvPr id="103" name="Gerader Verbinder 102">
          <a:extLst>
            <a:ext uri="{FF2B5EF4-FFF2-40B4-BE49-F238E27FC236}">
              <a16:creationId xmlns:a16="http://schemas.microsoft.com/office/drawing/2014/main" id="{FEFE42D4-BAAC-40BA-8D75-B898970D4CC8}"/>
            </a:ext>
          </a:extLst>
        </xdr:cNvPr>
        <xdr:cNvCxnSpPr/>
      </xdr:nvCxnSpPr>
      <xdr:spPr>
        <a:xfrm flipH="1" flipV="1">
          <a:off x="12207967" y="2372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335055</xdr:colOff>
      <xdr:row>1</xdr:row>
      <xdr:rowOff>97978</xdr:rowOff>
    </xdr:from>
    <xdr:to>
      <xdr:col>16</xdr:col>
      <xdr:colOff>335055</xdr:colOff>
      <xdr:row>38</xdr:row>
      <xdr:rowOff>177478</xdr:rowOff>
    </xdr:to>
    <xdr:cxnSp macro="">
      <xdr:nvCxnSpPr>
        <xdr:cNvPr id="104" name="Gerader Verbinder 103">
          <a:extLst>
            <a:ext uri="{FF2B5EF4-FFF2-40B4-BE49-F238E27FC236}">
              <a16:creationId xmlns:a16="http://schemas.microsoft.com/office/drawing/2014/main" id="{5A570FE0-B390-4892-82B6-5654DDAC8D18}"/>
            </a:ext>
          </a:extLst>
        </xdr:cNvPr>
        <xdr:cNvCxnSpPr/>
      </xdr:nvCxnSpPr>
      <xdr:spPr>
        <a:xfrm flipH="1" flipV="1">
          <a:off x="12527055" y="28847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612471</xdr:colOff>
      <xdr:row>1</xdr:row>
      <xdr:rowOff>161081</xdr:rowOff>
    </xdr:from>
    <xdr:to>
      <xdr:col>16</xdr:col>
      <xdr:colOff>612471</xdr:colOff>
      <xdr:row>39</xdr:row>
      <xdr:rowOff>50081</xdr:rowOff>
    </xdr:to>
    <xdr:cxnSp macro="">
      <xdr:nvCxnSpPr>
        <xdr:cNvPr id="105" name="Gerader Verbinder 104">
          <a:extLst>
            <a:ext uri="{FF2B5EF4-FFF2-40B4-BE49-F238E27FC236}">
              <a16:creationId xmlns:a16="http://schemas.microsoft.com/office/drawing/2014/main" id="{5F0FE18D-7966-4AC7-A848-5176E1B1B469}"/>
            </a:ext>
          </a:extLst>
        </xdr:cNvPr>
        <xdr:cNvCxnSpPr/>
      </xdr:nvCxnSpPr>
      <xdr:spPr>
        <a:xfrm flipH="1" flipV="1">
          <a:off x="12804471" y="3515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169559</xdr:colOff>
      <xdr:row>1</xdr:row>
      <xdr:rowOff>188466</xdr:rowOff>
    </xdr:from>
    <xdr:to>
      <xdr:col>17</xdr:col>
      <xdr:colOff>169559</xdr:colOff>
      <xdr:row>39</xdr:row>
      <xdr:rowOff>77466</xdr:rowOff>
    </xdr:to>
    <xdr:cxnSp macro="">
      <xdr:nvCxnSpPr>
        <xdr:cNvPr id="106" name="Gerader Verbinder 105">
          <a:extLst>
            <a:ext uri="{FF2B5EF4-FFF2-40B4-BE49-F238E27FC236}">
              <a16:creationId xmlns:a16="http://schemas.microsoft.com/office/drawing/2014/main" id="{4C3780F4-0333-4220-8711-246966DF393D}"/>
            </a:ext>
          </a:extLst>
        </xdr:cNvPr>
        <xdr:cNvCxnSpPr/>
      </xdr:nvCxnSpPr>
      <xdr:spPr>
        <a:xfrm flipH="1" flipV="1">
          <a:off x="13123559" y="37896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458881</xdr:colOff>
      <xdr:row>1</xdr:row>
      <xdr:rowOff>108694</xdr:rowOff>
    </xdr:from>
    <xdr:to>
      <xdr:col>17</xdr:col>
      <xdr:colOff>458881</xdr:colOff>
      <xdr:row>38</xdr:row>
      <xdr:rowOff>188194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D8FD510-8D3D-45C6-B4F3-3E25ECE41C0D}"/>
            </a:ext>
          </a:extLst>
        </xdr:cNvPr>
        <xdr:cNvCxnSpPr/>
      </xdr:nvCxnSpPr>
      <xdr:spPr>
        <a:xfrm flipH="1" flipV="1">
          <a:off x="13412881" y="299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748203</xdr:colOff>
      <xdr:row>2</xdr:row>
      <xdr:rowOff>17016</xdr:rowOff>
    </xdr:from>
    <xdr:to>
      <xdr:col>17</xdr:col>
      <xdr:colOff>748203</xdr:colOff>
      <xdr:row>39</xdr:row>
      <xdr:rowOff>96516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A87B5718-A28B-467B-8B9E-80DE8E4FCEAB}"/>
            </a:ext>
          </a:extLst>
        </xdr:cNvPr>
        <xdr:cNvCxnSpPr/>
      </xdr:nvCxnSpPr>
      <xdr:spPr>
        <a:xfrm flipH="1" flipV="1">
          <a:off x="13702203" y="39801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293384</xdr:colOff>
      <xdr:row>1</xdr:row>
      <xdr:rowOff>127744</xdr:rowOff>
    </xdr:from>
    <xdr:to>
      <xdr:col>18</xdr:col>
      <xdr:colOff>293384</xdr:colOff>
      <xdr:row>39</xdr:row>
      <xdr:rowOff>16744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A4009CB5-C452-48D2-A53F-2AC75E01FE10}"/>
            </a:ext>
          </a:extLst>
        </xdr:cNvPr>
        <xdr:cNvCxnSpPr/>
      </xdr:nvCxnSpPr>
      <xdr:spPr>
        <a:xfrm flipH="1" flipV="1">
          <a:off x="14009384" y="31824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582706</xdr:colOff>
      <xdr:row>2</xdr:row>
      <xdr:rowOff>347</xdr:rowOff>
    </xdr:from>
    <xdr:to>
      <xdr:col>18</xdr:col>
      <xdr:colOff>582706</xdr:colOff>
      <xdr:row>39</xdr:row>
      <xdr:rowOff>79847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A9289AD0-B3D2-401D-A223-3512AA7A759B}"/>
            </a:ext>
          </a:extLst>
        </xdr:cNvPr>
        <xdr:cNvCxnSpPr/>
      </xdr:nvCxnSpPr>
      <xdr:spPr>
        <a:xfrm flipH="1" flipV="1">
          <a:off x="14298706" y="38134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133841</xdr:colOff>
      <xdr:row>2</xdr:row>
      <xdr:rowOff>93215</xdr:rowOff>
    </xdr:from>
    <xdr:to>
      <xdr:col>19</xdr:col>
      <xdr:colOff>133841</xdr:colOff>
      <xdr:row>39</xdr:row>
      <xdr:rowOff>172715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176F2E2B-2B19-4BC3-9194-524F6F7D01DD}"/>
            </a:ext>
          </a:extLst>
        </xdr:cNvPr>
        <xdr:cNvCxnSpPr/>
      </xdr:nvCxnSpPr>
      <xdr:spPr>
        <a:xfrm flipH="1" flipV="1">
          <a:off x="14611841" y="47421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429116</xdr:colOff>
      <xdr:row>2</xdr:row>
      <xdr:rowOff>1537</xdr:rowOff>
    </xdr:from>
    <xdr:to>
      <xdr:col>19</xdr:col>
      <xdr:colOff>429116</xdr:colOff>
      <xdr:row>39</xdr:row>
      <xdr:rowOff>81037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CDCA1A47-3C91-4805-ABAE-ACA77C865645}"/>
            </a:ext>
          </a:extLst>
        </xdr:cNvPr>
        <xdr:cNvCxnSpPr/>
      </xdr:nvCxnSpPr>
      <xdr:spPr>
        <a:xfrm flipH="1" flipV="1">
          <a:off x="14907116" y="38253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724391</xdr:colOff>
      <xdr:row>1</xdr:row>
      <xdr:rowOff>118218</xdr:rowOff>
    </xdr:from>
    <xdr:to>
      <xdr:col>19</xdr:col>
      <xdr:colOff>724391</xdr:colOff>
      <xdr:row>39</xdr:row>
      <xdr:rowOff>7218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41677BE6-74C6-48DB-A8A2-8A3E69B68277}"/>
            </a:ext>
          </a:extLst>
        </xdr:cNvPr>
        <xdr:cNvCxnSpPr/>
      </xdr:nvCxnSpPr>
      <xdr:spPr>
        <a:xfrm flipH="1" flipV="1">
          <a:off x="15202391" y="3087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269572</xdr:colOff>
      <xdr:row>2</xdr:row>
      <xdr:rowOff>20587</xdr:rowOff>
    </xdr:from>
    <xdr:to>
      <xdr:col>20</xdr:col>
      <xdr:colOff>269572</xdr:colOff>
      <xdr:row>39</xdr:row>
      <xdr:rowOff>100087</xdr:rowOff>
    </xdr:to>
    <xdr:cxnSp macro="">
      <xdr:nvCxnSpPr>
        <xdr:cNvPr id="114" name="Gerader Verbinder 113">
          <a:extLst>
            <a:ext uri="{FF2B5EF4-FFF2-40B4-BE49-F238E27FC236}">
              <a16:creationId xmlns:a16="http://schemas.microsoft.com/office/drawing/2014/main" id="{1DC3A912-943E-4C9E-A807-DF2B4FAF3D07}"/>
            </a:ext>
          </a:extLst>
        </xdr:cNvPr>
        <xdr:cNvCxnSpPr/>
      </xdr:nvCxnSpPr>
      <xdr:spPr>
        <a:xfrm flipH="1" flipV="1">
          <a:off x="15509572" y="4015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570800</xdr:colOff>
      <xdr:row>2</xdr:row>
      <xdr:rowOff>83690</xdr:rowOff>
    </xdr:from>
    <xdr:to>
      <xdr:col>20</xdr:col>
      <xdr:colOff>570800</xdr:colOff>
      <xdr:row>39</xdr:row>
      <xdr:rowOff>163190</xdr:rowOff>
    </xdr:to>
    <xdr:cxnSp macro="">
      <xdr:nvCxnSpPr>
        <xdr:cNvPr id="115" name="Gerader Verbinder 114">
          <a:extLst>
            <a:ext uri="{FF2B5EF4-FFF2-40B4-BE49-F238E27FC236}">
              <a16:creationId xmlns:a16="http://schemas.microsoft.com/office/drawing/2014/main" id="{0A3359E3-C0B4-4868-8572-533D4CE690A7}"/>
            </a:ext>
          </a:extLst>
        </xdr:cNvPr>
        <xdr:cNvCxnSpPr/>
      </xdr:nvCxnSpPr>
      <xdr:spPr>
        <a:xfrm flipH="1" flipV="1">
          <a:off x="15810800" y="4646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5</xdr:row>
      <xdr:rowOff>146538</xdr:rowOff>
    </xdr:from>
    <xdr:to>
      <xdr:col>21</xdr:col>
      <xdr:colOff>20390</xdr:colOff>
      <xdr:row>5</xdr:row>
      <xdr:rowOff>146538</xdr:rowOff>
    </xdr:to>
    <xdr:cxnSp macro="">
      <xdr:nvCxnSpPr>
        <xdr:cNvPr id="117" name="Gerader Verbinder 116">
          <a:extLst>
            <a:ext uri="{FF2B5EF4-FFF2-40B4-BE49-F238E27FC236}">
              <a16:creationId xmlns:a16="http://schemas.microsoft.com/office/drawing/2014/main" id="{4DF46725-6BAD-44DD-8FF4-DF3931DA20A0}"/>
            </a:ext>
          </a:extLst>
        </xdr:cNvPr>
        <xdr:cNvCxnSpPr/>
      </xdr:nvCxnSpPr>
      <xdr:spPr>
        <a:xfrm flipV="1">
          <a:off x="1622390" y="10990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87505</xdr:colOff>
      <xdr:row>10</xdr:row>
      <xdr:rowOff>70338</xdr:rowOff>
    </xdr:from>
    <xdr:to>
      <xdr:col>21</xdr:col>
      <xdr:colOff>9505</xdr:colOff>
      <xdr:row>10</xdr:row>
      <xdr:rowOff>70338</xdr:rowOff>
    </xdr:to>
    <xdr:cxnSp macro="">
      <xdr:nvCxnSpPr>
        <xdr:cNvPr id="119" name="Gerader Verbinder 118">
          <a:extLst>
            <a:ext uri="{FF2B5EF4-FFF2-40B4-BE49-F238E27FC236}">
              <a16:creationId xmlns:a16="http://schemas.microsoft.com/office/drawing/2014/main" id="{71D0AFDD-04A5-484D-9099-CB21E71CC899}"/>
            </a:ext>
          </a:extLst>
        </xdr:cNvPr>
        <xdr:cNvCxnSpPr/>
      </xdr:nvCxnSpPr>
      <xdr:spPr>
        <a:xfrm flipV="1">
          <a:off x="1611505" y="19753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82062</xdr:colOff>
      <xdr:row>8</xdr:row>
      <xdr:rowOff>21352</xdr:rowOff>
    </xdr:from>
    <xdr:to>
      <xdr:col>21</xdr:col>
      <xdr:colOff>4062</xdr:colOff>
      <xdr:row>8</xdr:row>
      <xdr:rowOff>21352</xdr:rowOff>
    </xdr:to>
    <xdr:cxnSp macro="">
      <xdr:nvCxnSpPr>
        <xdr:cNvPr id="120" name="Gerader Verbinder 119">
          <a:extLst>
            <a:ext uri="{FF2B5EF4-FFF2-40B4-BE49-F238E27FC236}">
              <a16:creationId xmlns:a16="http://schemas.microsoft.com/office/drawing/2014/main" id="{C86112A7-2F96-4A00-B93F-91BDF2C1A266}"/>
            </a:ext>
          </a:extLst>
        </xdr:cNvPr>
        <xdr:cNvCxnSpPr/>
      </xdr:nvCxnSpPr>
      <xdr:spPr>
        <a:xfrm flipV="1">
          <a:off x="1606062" y="15453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71176</xdr:colOff>
      <xdr:row>12</xdr:row>
      <xdr:rowOff>135652</xdr:rowOff>
    </xdr:from>
    <xdr:to>
      <xdr:col>20</xdr:col>
      <xdr:colOff>755176</xdr:colOff>
      <xdr:row>12</xdr:row>
      <xdr:rowOff>135652</xdr:rowOff>
    </xdr:to>
    <xdr:cxnSp macro="">
      <xdr:nvCxnSpPr>
        <xdr:cNvPr id="121" name="Gerader Verbinder 120">
          <a:extLst>
            <a:ext uri="{FF2B5EF4-FFF2-40B4-BE49-F238E27FC236}">
              <a16:creationId xmlns:a16="http://schemas.microsoft.com/office/drawing/2014/main" id="{D3D2BA48-F9FD-4251-8BE6-D862450D1338}"/>
            </a:ext>
          </a:extLst>
        </xdr:cNvPr>
        <xdr:cNvCxnSpPr/>
      </xdr:nvCxnSpPr>
      <xdr:spPr>
        <a:xfrm flipV="1">
          <a:off x="1595176" y="24216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14</xdr:row>
      <xdr:rowOff>179195</xdr:rowOff>
    </xdr:from>
    <xdr:to>
      <xdr:col>21</xdr:col>
      <xdr:colOff>14947</xdr:colOff>
      <xdr:row>14</xdr:row>
      <xdr:rowOff>179195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49C02AF4-07AA-4FCA-BC4E-BCA381A2CC24}"/>
            </a:ext>
          </a:extLst>
        </xdr:cNvPr>
        <xdr:cNvCxnSpPr/>
      </xdr:nvCxnSpPr>
      <xdr:spPr>
        <a:xfrm flipV="1">
          <a:off x="1616947" y="28461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109275</xdr:colOff>
      <xdr:row>17</xdr:row>
      <xdr:rowOff>54009</xdr:rowOff>
    </xdr:from>
    <xdr:to>
      <xdr:col>21</xdr:col>
      <xdr:colOff>31275</xdr:colOff>
      <xdr:row>17</xdr:row>
      <xdr:rowOff>54009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E863841A-E88B-4546-8C52-7B97659009EE}"/>
            </a:ext>
          </a:extLst>
        </xdr:cNvPr>
        <xdr:cNvCxnSpPr/>
      </xdr:nvCxnSpPr>
      <xdr:spPr>
        <a:xfrm flipV="1">
          <a:off x="1633275" y="32925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103832</xdr:colOff>
      <xdr:row>19</xdr:row>
      <xdr:rowOff>108437</xdr:rowOff>
    </xdr:from>
    <xdr:to>
      <xdr:col>21</xdr:col>
      <xdr:colOff>25832</xdr:colOff>
      <xdr:row>19</xdr:row>
      <xdr:rowOff>108437</xdr:rowOff>
    </xdr:to>
    <xdr:cxnSp macro="">
      <xdr:nvCxnSpPr>
        <xdr:cNvPr id="124" name="Gerader Verbinder 123">
          <a:extLst>
            <a:ext uri="{FF2B5EF4-FFF2-40B4-BE49-F238E27FC236}">
              <a16:creationId xmlns:a16="http://schemas.microsoft.com/office/drawing/2014/main" id="{2ADD785A-BBDC-450E-AF6B-316C1E1E2C0C}"/>
            </a:ext>
          </a:extLst>
        </xdr:cNvPr>
        <xdr:cNvCxnSpPr/>
      </xdr:nvCxnSpPr>
      <xdr:spPr>
        <a:xfrm flipV="1">
          <a:off x="1627832" y="3727937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21</xdr:row>
      <xdr:rowOff>173752</xdr:rowOff>
    </xdr:from>
    <xdr:to>
      <xdr:col>21</xdr:col>
      <xdr:colOff>14947</xdr:colOff>
      <xdr:row>21</xdr:row>
      <xdr:rowOff>173752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37A7B5FB-2321-43D5-8B31-CB0B5085E55F}"/>
            </a:ext>
          </a:extLst>
        </xdr:cNvPr>
        <xdr:cNvCxnSpPr/>
      </xdr:nvCxnSpPr>
      <xdr:spPr>
        <a:xfrm flipV="1">
          <a:off x="1616947" y="41742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24</xdr:row>
      <xdr:rowOff>26794</xdr:rowOff>
    </xdr:from>
    <xdr:to>
      <xdr:col>21</xdr:col>
      <xdr:colOff>20390</xdr:colOff>
      <xdr:row>24</xdr:row>
      <xdr:rowOff>26794</xdr:rowOff>
    </xdr:to>
    <xdr:cxnSp macro="">
      <xdr:nvCxnSpPr>
        <xdr:cNvPr id="126" name="Gerader Verbinder 125">
          <a:extLst>
            <a:ext uri="{FF2B5EF4-FFF2-40B4-BE49-F238E27FC236}">
              <a16:creationId xmlns:a16="http://schemas.microsoft.com/office/drawing/2014/main" id="{4F1B5106-D060-430B-85C2-FF35A16E77AF}"/>
            </a:ext>
          </a:extLst>
        </xdr:cNvPr>
        <xdr:cNvCxnSpPr/>
      </xdr:nvCxnSpPr>
      <xdr:spPr>
        <a:xfrm flipV="1">
          <a:off x="1622390" y="4598794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114719</xdr:colOff>
      <xdr:row>26</xdr:row>
      <xdr:rowOff>81223</xdr:rowOff>
    </xdr:from>
    <xdr:to>
      <xdr:col>21</xdr:col>
      <xdr:colOff>36719</xdr:colOff>
      <xdr:row>26</xdr:row>
      <xdr:rowOff>81223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C3A9C5E8-3AC5-484E-8760-B37027CBC93D}"/>
            </a:ext>
          </a:extLst>
        </xdr:cNvPr>
        <xdr:cNvCxnSpPr/>
      </xdr:nvCxnSpPr>
      <xdr:spPr>
        <a:xfrm flipV="1">
          <a:off x="1638719" y="5034223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120162</xdr:colOff>
      <xdr:row>28</xdr:row>
      <xdr:rowOff>146538</xdr:rowOff>
    </xdr:from>
    <xdr:to>
      <xdr:col>21</xdr:col>
      <xdr:colOff>42162</xdr:colOff>
      <xdr:row>28</xdr:row>
      <xdr:rowOff>146538</xdr:rowOff>
    </xdr:to>
    <xdr:cxnSp macro="">
      <xdr:nvCxnSpPr>
        <xdr:cNvPr id="128" name="Gerader Verbinder 127">
          <a:extLst>
            <a:ext uri="{FF2B5EF4-FFF2-40B4-BE49-F238E27FC236}">
              <a16:creationId xmlns:a16="http://schemas.microsoft.com/office/drawing/2014/main" id="{E182FDC1-FA0F-4EB7-BA96-21999C96F023}"/>
            </a:ext>
          </a:extLst>
        </xdr:cNvPr>
        <xdr:cNvCxnSpPr/>
      </xdr:nvCxnSpPr>
      <xdr:spPr>
        <a:xfrm flipV="1">
          <a:off x="1644162" y="54805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31</xdr:row>
      <xdr:rowOff>21352</xdr:rowOff>
    </xdr:from>
    <xdr:to>
      <xdr:col>21</xdr:col>
      <xdr:colOff>74819</xdr:colOff>
      <xdr:row>31</xdr:row>
      <xdr:rowOff>21352</xdr:rowOff>
    </xdr:to>
    <xdr:cxnSp macro="">
      <xdr:nvCxnSpPr>
        <xdr:cNvPr id="129" name="Gerader Verbinder 128">
          <a:extLst>
            <a:ext uri="{FF2B5EF4-FFF2-40B4-BE49-F238E27FC236}">
              <a16:creationId xmlns:a16="http://schemas.microsoft.com/office/drawing/2014/main" id="{667E182D-0172-4C9E-95E6-24CB5FE21B22}"/>
            </a:ext>
          </a:extLst>
        </xdr:cNvPr>
        <xdr:cNvCxnSpPr/>
      </xdr:nvCxnSpPr>
      <xdr:spPr>
        <a:xfrm flipV="1">
          <a:off x="1676819" y="59268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33</xdr:row>
      <xdr:rowOff>64895</xdr:rowOff>
    </xdr:from>
    <xdr:to>
      <xdr:col>21</xdr:col>
      <xdr:colOff>74819</xdr:colOff>
      <xdr:row>33</xdr:row>
      <xdr:rowOff>64895</xdr:rowOff>
    </xdr:to>
    <xdr:cxnSp macro="">
      <xdr:nvCxnSpPr>
        <xdr:cNvPr id="130" name="Gerader Verbinder 129">
          <a:extLst>
            <a:ext uri="{FF2B5EF4-FFF2-40B4-BE49-F238E27FC236}">
              <a16:creationId xmlns:a16="http://schemas.microsoft.com/office/drawing/2014/main" id="{87277AC2-DDE4-4314-92BB-E090788E3EB5}"/>
            </a:ext>
          </a:extLst>
        </xdr:cNvPr>
        <xdr:cNvCxnSpPr/>
      </xdr:nvCxnSpPr>
      <xdr:spPr>
        <a:xfrm flipV="1">
          <a:off x="1676819" y="63513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65733</xdr:colOff>
      <xdr:row>35</xdr:row>
      <xdr:rowOff>130209</xdr:rowOff>
    </xdr:from>
    <xdr:to>
      <xdr:col>20</xdr:col>
      <xdr:colOff>749733</xdr:colOff>
      <xdr:row>35</xdr:row>
      <xdr:rowOff>130209</xdr:rowOff>
    </xdr:to>
    <xdr:cxnSp macro="">
      <xdr:nvCxnSpPr>
        <xdr:cNvPr id="131" name="Gerader Verbinder 130">
          <a:extLst>
            <a:ext uri="{FF2B5EF4-FFF2-40B4-BE49-F238E27FC236}">
              <a16:creationId xmlns:a16="http://schemas.microsoft.com/office/drawing/2014/main" id="{C06471FB-823A-45B3-AD19-5F6F551D5DD8}"/>
            </a:ext>
          </a:extLst>
        </xdr:cNvPr>
        <xdr:cNvCxnSpPr/>
      </xdr:nvCxnSpPr>
      <xdr:spPr>
        <a:xfrm flipV="1">
          <a:off x="1589733" y="67977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35</xdr:row>
      <xdr:rowOff>0</xdr:rowOff>
    </xdr:from>
    <xdr:to>
      <xdr:col>1</xdr:col>
      <xdr:colOff>722586</xdr:colOff>
      <xdr:row>36</xdr:row>
      <xdr:rowOff>157655</xdr:rowOff>
    </xdr:to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6F98807F-82A2-49B2-99CB-1BF261C1103B}"/>
            </a:ext>
          </a:extLst>
        </xdr:cNvPr>
        <xdr:cNvSpPr txBox="1"/>
      </xdr:nvSpPr>
      <xdr:spPr>
        <a:xfrm>
          <a:off x="952500" y="666750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0,5%</a:t>
          </a:r>
        </a:p>
      </xdr:txBody>
    </xdr:sp>
    <xdr:clientData/>
  </xdr:twoCellAnchor>
  <xdr:twoCellAnchor>
    <xdr:from>
      <xdr:col>1</xdr:col>
      <xdr:colOff>191814</xdr:colOff>
      <xdr:row>30</xdr:row>
      <xdr:rowOff>40728</xdr:rowOff>
    </xdr:from>
    <xdr:to>
      <xdr:col>1</xdr:col>
      <xdr:colOff>723900</xdr:colOff>
      <xdr:row>32</xdr:row>
      <xdr:rowOff>7883</xdr:rowOff>
    </xdr:to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7933BB76-F713-4EC5-8DD1-F5F89A20BD69}"/>
            </a:ext>
          </a:extLst>
        </xdr:cNvPr>
        <xdr:cNvSpPr txBox="1"/>
      </xdr:nvSpPr>
      <xdr:spPr>
        <a:xfrm>
          <a:off x="953814" y="5755728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1,5%</a:t>
          </a:r>
        </a:p>
      </xdr:txBody>
    </xdr:sp>
    <xdr:clientData/>
  </xdr:twoCellAnchor>
  <xdr:twoCellAnchor>
    <xdr:from>
      <xdr:col>1</xdr:col>
      <xdr:colOff>186559</xdr:colOff>
      <xdr:row>25</xdr:row>
      <xdr:rowOff>88025</xdr:rowOff>
    </xdr:from>
    <xdr:to>
      <xdr:col>1</xdr:col>
      <xdr:colOff>718645</xdr:colOff>
      <xdr:row>27</xdr:row>
      <xdr:rowOff>55180</xdr:rowOff>
    </xdr:to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404ADADD-7033-4C32-A6D5-2CBAD32B3D34}"/>
            </a:ext>
          </a:extLst>
        </xdr:cNvPr>
        <xdr:cNvSpPr txBox="1"/>
      </xdr:nvSpPr>
      <xdr:spPr>
        <a:xfrm>
          <a:off x="948559" y="4850525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2,5%</a:t>
          </a:r>
        </a:p>
      </xdr:txBody>
    </xdr:sp>
    <xdr:clientData/>
  </xdr:twoCellAnchor>
  <xdr:twoCellAnchor>
    <xdr:from>
      <xdr:col>1</xdr:col>
      <xdr:colOff>187873</xdr:colOff>
      <xdr:row>21</xdr:row>
      <xdr:rowOff>3942</xdr:rowOff>
    </xdr:from>
    <xdr:to>
      <xdr:col>1</xdr:col>
      <xdr:colOff>719959</xdr:colOff>
      <xdr:row>22</xdr:row>
      <xdr:rowOff>161597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CFECE68F-502F-4C41-AC7A-A5562DD5FF3D}"/>
            </a:ext>
          </a:extLst>
        </xdr:cNvPr>
        <xdr:cNvSpPr txBox="1"/>
      </xdr:nvSpPr>
      <xdr:spPr>
        <a:xfrm>
          <a:off x="949873" y="4004442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3,5%</a:t>
          </a:r>
        </a:p>
      </xdr:txBody>
    </xdr:sp>
    <xdr:clientData/>
  </xdr:twoCellAnchor>
  <xdr:twoCellAnchor>
    <xdr:from>
      <xdr:col>1</xdr:col>
      <xdr:colOff>202325</xdr:colOff>
      <xdr:row>16</xdr:row>
      <xdr:rowOff>90653</xdr:rowOff>
    </xdr:from>
    <xdr:to>
      <xdr:col>1</xdr:col>
      <xdr:colOff>734411</xdr:colOff>
      <xdr:row>18</xdr:row>
      <xdr:rowOff>57808</xdr:rowOff>
    </xdr:to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53F089B4-BEA0-4A1D-A21E-08E3F5F00A67}"/>
            </a:ext>
          </a:extLst>
        </xdr:cNvPr>
        <xdr:cNvSpPr txBox="1"/>
      </xdr:nvSpPr>
      <xdr:spPr>
        <a:xfrm>
          <a:off x="964325" y="3138653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4,5%</a:t>
          </a:r>
        </a:p>
      </xdr:txBody>
    </xdr:sp>
    <xdr:clientData/>
  </xdr:twoCellAnchor>
  <xdr:twoCellAnchor>
    <xdr:from>
      <xdr:col>1</xdr:col>
      <xdr:colOff>249622</xdr:colOff>
      <xdr:row>12</xdr:row>
      <xdr:rowOff>1</xdr:rowOff>
    </xdr:from>
    <xdr:to>
      <xdr:col>2</xdr:col>
      <xdr:colOff>19708</xdr:colOff>
      <xdr:row>13</xdr:row>
      <xdr:rowOff>157656</xdr:rowOff>
    </xdr:to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1CB7FDF0-C562-41FB-96E8-B104984E9A6E}"/>
            </a:ext>
          </a:extLst>
        </xdr:cNvPr>
        <xdr:cNvSpPr txBox="1"/>
      </xdr:nvSpPr>
      <xdr:spPr>
        <a:xfrm>
          <a:off x="1011622" y="2286001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5,5%</a:t>
          </a:r>
        </a:p>
      </xdr:txBody>
    </xdr:sp>
    <xdr:clientData/>
  </xdr:twoCellAnchor>
  <xdr:twoCellAnchor>
    <xdr:from>
      <xdr:col>1</xdr:col>
      <xdr:colOff>237798</xdr:colOff>
      <xdr:row>7</xdr:row>
      <xdr:rowOff>34160</xdr:rowOff>
    </xdr:from>
    <xdr:to>
      <xdr:col>2</xdr:col>
      <xdr:colOff>7884</xdr:colOff>
      <xdr:row>9</xdr:row>
      <xdr:rowOff>1315</xdr:rowOff>
    </xdr:to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CB2E5C50-CCFF-404D-B22B-8C241D688CC9}"/>
            </a:ext>
          </a:extLst>
        </xdr:cNvPr>
        <xdr:cNvSpPr txBox="1"/>
      </xdr:nvSpPr>
      <xdr:spPr>
        <a:xfrm>
          <a:off x="999798" y="136766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6,5%</a:t>
          </a:r>
        </a:p>
      </xdr:txBody>
    </xdr:sp>
    <xdr:clientData/>
  </xdr:twoCellAnchor>
  <xdr:twoCellAnchor>
    <xdr:from>
      <xdr:col>2</xdr:col>
      <xdr:colOff>664780</xdr:colOff>
      <xdr:row>39</xdr:row>
      <xdr:rowOff>67004</xdr:rowOff>
    </xdr:from>
    <xdr:to>
      <xdr:col>3</xdr:col>
      <xdr:colOff>157656</xdr:colOff>
      <xdr:row>41</xdr:row>
      <xdr:rowOff>34159</xdr:rowOff>
    </xdr:to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F11F578E-E9C8-45ED-8BCC-CD1E561397C7}"/>
            </a:ext>
          </a:extLst>
        </xdr:cNvPr>
        <xdr:cNvSpPr txBox="1"/>
      </xdr:nvSpPr>
      <xdr:spPr>
        <a:xfrm>
          <a:off x="2188780" y="7496504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</a:t>
          </a:r>
        </a:p>
      </xdr:txBody>
    </xdr:sp>
    <xdr:clientData/>
  </xdr:twoCellAnchor>
  <xdr:twoCellAnchor>
    <xdr:from>
      <xdr:col>3</xdr:col>
      <xdr:colOff>515007</xdr:colOff>
      <xdr:row>39</xdr:row>
      <xdr:rowOff>74887</xdr:rowOff>
    </xdr:from>
    <xdr:to>
      <xdr:col>4</xdr:col>
      <xdr:colOff>7883</xdr:colOff>
      <xdr:row>41</xdr:row>
      <xdr:rowOff>42042</xdr:rowOff>
    </xdr:to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FD50EEB3-6059-46B6-9818-DBF82C391A9C}"/>
            </a:ext>
          </a:extLst>
        </xdr:cNvPr>
        <xdr:cNvSpPr txBox="1"/>
      </xdr:nvSpPr>
      <xdr:spPr>
        <a:xfrm>
          <a:off x="2801007" y="7504387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</a:t>
          </a:r>
        </a:p>
      </xdr:txBody>
    </xdr:sp>
    <xdr:clientData/>
  </xdr:twoCellAnchor>
  <xdr:twoCellAnchor>
    <xdr:from>
      <xdr:col>5</xdr:col>
      <xdr:colOff>168166</xdr:colOff>
      <xdr:row>39</xdr:row>
      <xdr:rowOff>43356</xdr:rowOff>
    </xdr:from>
    <xdr:to>
      <xdr:col>5</xdr:col>
      <xdr:colOff>423042</xdr:colOff>
      <xdr:row>41</xdr:row>
      <xdr:rowOff>10511</xdr:rowOff>
    </xdr:to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2DC49821-06D9-460D-A695-6B621EBE3846}"/>
            </a:ext>
          </a:extLst>
        </xdr:cNvPr>
        <xdr:cNvSpPr txBox="1"/>
      </xdr:nvSpPr>
      <xdr:spPr>
        <a:xfrm>
          <a:off x="3978166" y="7472856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</a:t>
          </a:r>
        </a:p>
      </xdr:txBody>
    </xdr:sp>
    <xdr:clientData/>
  </xdr:twoCellAnchor>
  <xdr:twoCellAnchor>
    <xdr:from>
      <xdr:col>5</xdr:col>
      <xdr:colOff>754118</xdr:colOff>
      <xdr:row>39</xdr:row>
      <xdr:rowOff>38101</xdr:rowOff>
    </xdr:from>
    <xdr:to>
      <xdr:col>6</xdr:col>
      <xdr:colOff>246994</xdr:colOff>
      <xdr:row>41</xdr:row>
      <xdr:rowOff>5256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A11B6BCF-E39D-4A18-873B-F788750E8B86}"/>
            </a:ext>
          </a:extLst>
        </xdr:cNvPr>
        <xdr:cNvSpPr txBox="1"/>
      </xdr:nvSpPr>
      <xdr:spPr>
        <a:xfrm>
          <a:off x="4564118" y="746760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</a:t>
          </a:r>
        </a:p>
      </xdr:txBody>
    </xdr:sp>
    <xdr:clientData/>
  </xdr:twoCellAnchor>
  <xdr:twoCellAnchor>
    <xdr:from>
      <xdr:col>7</xdr:col>
      <xdr:colOff>466397</xdr:colOff>
      <xdr:row>39</xdr:row>
      <xdr:rowOff>19708</xdr:rowOff>
    </xdr:from>
    <xdr:to>
      <xdr:col>7</xdr:col>
      <xdr:colOff>721273</xdr:colOff>
      <xdr:row>40</xdr:row>
      <xdr:rowOff>177363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EB417DAC-54D2-4277-99C0-C5EC9411E9DC}"/>
            </a:ext>
          </a:extLst>
        </xdr:cNvPr>
        <xdr:cNvSpPr txBox="1"/>
      </xdr:nvSpPr>
      <xdr:spPr>
        <a:xfrm>
          <a:off x="5800397" y="7449208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7</a:t>
          </a:r>
        </a:p>
      </xdr:txBody>
    </xdr:sp>
    <xdr:clientData/>
  </xdr:twoCellAnchor>
  <xdr:twoCellAnchor>
    <xdr:from>
      <xdr:col>8</xdr:col>
      <xdr:colOff>296917</xdr:colOff>
      <xdr:row>39</xdr:row>
      <xdr:rowOff>27591</xdr:rowOff>
    </xdr:from>
    <xdr:to>
      <xdr:col>8</xdr:col>
      <xdr:colOff>551793</xdr:colOff>
      <xdr:row>40</xdr:row>
      <xdr:rowOff>185246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BE012BA7-B7AD-4B4A-9B99-6B725AEB2BF3}"/>
            </a:ext>
          </a:extLst>
        </xdr:cNvPr>
        <xdr:cNvSpPr txBox="1"/>
      </xdr:nvSpPr>
      <xdr:spPr>
        <a:xfrm>
          <a:off x="6392917" y="745709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8</a:t>
          </a:r>
        </a:p>
      </xdr:txBody>
    </xdr:sp>
    <xdr:clientData/>
  </xdr:twoCellAnchor>
  <xdr:twoCellAnchor>
    <xdr:from>
      <xdr:col>9</xdr:col>
      <xdr:colOff>744920</xdr:colOff>
      <xdr:row>39</xdr:row>
      <xdr:rowOff>35474</xdr:rowOff>
    </xdr:from>
    <xdr:to>
      <xdr:col>10</xdr:col>
      <xdr:colOff>341585</xdr:colOff>
      <xdr:row>41</xdr:row>
      <xdr:rowOff>2629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DD859FA8-451A-410B-8C2C-8547A242B100}"/>
            </a:ext>
          </a:extLst>
        </xdr:cNvPr>
        <xdr:cNvSpPr txBox="1"/>
      </xdr:nvSpPr>
      <xdr:spPr>
        <a:xfrm>
          <a:off x="7602920" y="7464974"/>
          <a:ext cx="358665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10</a:t>
          </a:r>
        </a:p>
      </xdr:txBody>
    </xdr:sp>
    <xdr:clientData/>
  </xdr:twoCellAnchor>
  <xdr:twoCellAnchor>
    <xdr:from>
      <xdr:col>10</xdr:col>
      <xdr:colOff>562304</xdr:colOff>
      <xdr:row>39</xdr:row>
      <xdr:rowOff>10512</xdr:rowOff>
    </xdr:from>
    <xdr:to>
      <xdr:col>11</xdr:col>
      <xdr:colOff>124810</xdr:colOff>
      <xdr:row>40</xdr:row>
      <xdr:rowOff>168167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275AA76A-6824-4F58-AF10-8DF2A41F690E}"/>
            </a:ext>
          </a:extLst>
        </xdr:cNvPr>
        <xdr:cNvSpPr txBox="1"/>
      </xdr:nvSpPr>
      <xdr:spPr>
        <a:xfrm>
          <a:off x="8182304" y="7440012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11</a:t>
          </a:r>
        </a:p>
      </xdr:txBody>
    </xdr:sp>
    <xdr:clientData/>
  </xdr:twoCellAnchor>
  <xdr:twoCellAnchor>
    <xdr:from>
      <xdr:col>12</xdr:col>
      <xdr:colOff>195756</xdr:colOff>
      <xdr:row>39</xdr:row>
      <xdr:rowOff>11826</xdr:rowOff>
    </xdr:from>
    <xdr:to>
      <xdr:col>12</xdr:col>
      <xdr:colOff>520262</xdr:colOff>
      <xdr:row>40</xdr:row>
      <xdr:rowOff>169481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56F2C318-635F-4AC8-986F-5ECA28662D5C}"/>
            </a:ext>
          </a:extLst>
        </xdr:cNvPr>
        <xdr:cNvSpPr txBox="1"/>
      </xdr:nvSpPr>
      <xdr:spPr>
        <a:xfrm>
          <a:off x="9339756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13</a:t>
          </a:r>
        </a:p>
      </xdr:txBody>
    </xdr:sp>
    <xdr:clientData/>
  </xdr:twoCellAnchor>
  <xdr:twoCellAnchor>
    <xdr:from>
      <xdr:col>13</xdr:col>
      <xdr:colOff>19708</xdr:colOff>
      <xdr:row>39</xdr:row>
      <xdr:rowOff>13140</xdr:rowOff>
    </xdr:from>
    <xdr:to>
      <xdr:col>13</xdr:col>
      <xdr:colOff>344214</xdr:colOff>
      <xdr:row>40</xdr:row>
      <xdr:rowOff>170795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CB75B863-5A20-4C5D-9F12-03D094A928BA}"/>
            </a:ext>
          </a:extLst>
        </xdr:cNvPr>
        <xdr:cNvSpPr txBox="1"/>
      </xdr:nvSpPr>
      <xdr:spPr>
        <a:xfrm>
          <a:off x="9925708" y="744264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14</a:t>
          </a:r>
        </a:p>
      </xdr:txBody>
    </xdr:sp>
    <xdr:clientData/>
  </xdr:twoCellAnchor>
  <xdr:twoCellAnchor>
    <xdr:from>
      <xdr:col>14</xdr:col>
      <xdr:colOff>480850</xdr:colOff>
      <xdr:row>38</xdr:row>
      <xdr:rowOff>178678</xdr:rowOff>
    </xdr:from>
    <xdr:to>
      <xdr:col>15</xdr:col>
      <xdr:colOff>43356</xdr:colOff>
      <xdr:row>40</xdr:row>
      <xdr:rowOff>145833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B1E4EE9D-3D05-4575-B295-8A8CB18D5DCC}"/>
            </a:ext>
          </a:extLst>
        </xdr:cNvPr>
        <xdr:cNvSpPr txBox="1"/>
      </xdr:nvSpPr>
      <xdr:spPr>
        <a:xfrm>
          <a:off x="11148850" y="7417678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16</a:t>
          </a:r>
        </a:p>
      </xdr:txBody>
    </xdr:sp>
    <xdr:clientData/>
  </xdr:twoCellAnchor>
  <xdr:twoCellAnchor>
    <xdr:from>
      <xdr:col>15</xdr:col>
      <xdr:colOff>350784</xdr:colOff>
      <xdr:row>39</xdr:row>
      <xdr:rowOff>2630</xdr:rowOff>
    </xdr:from>
    <xdr:to>
      <xdr:col>15</xdr:col>
      <xdr:colOff>675290</xdr:colOff>
      <xdr:row>40</xdr:row>
      <xdr:rowOff>160285</xdr:rowOff>
    </xdr:to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77F340BE-5E70-4B58-AB88-671F8FD750CA}"/>
            </a:ext>
          </a:extLst>
        </xdr:cNvPr>
        <xdr:cNvSpPr txBox="1"/>
      </xdr:nvSpPr>
      <xdr:spPr>
        <a:xfrm>
          <a:off x="11780784" y="743213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17</a:t>
          </a:r>
        </a:p>
      </xdr:txBody>
    </xdr:sp>
    <xdr:clientData/>
  </xdr:twoCellAnchor>
  <xdr:twoCellAnchor>
    <xdr:from>
      <xdr:col>17</xdr:col>
      <xdr:colOff>17080</xdr:colOff>
      <xdr:row>39</xdr:row>
      <xdr:rowOff>30219</xdr:rowOff>
    </xdr:from>
    <xdr:to>
      <xdr:col>17</xdr:col>
      <xdr:colOff>341586</xdr:colOff>
      <xdr:row>40</xdr:row>
      <xdr:rowOff>187874</xdr:rowOff>
    </xdr:to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EAC83761-065E-42F6-B944-38E408648EAC}"/>
            </a:ext>
          </a:extLst>
        </xdr:cNvPr>
        <xdr:cNvSpPr txBox="1"/>
      </xdr:nvSpPr>
      <xdr:spPr>
        <a:xfrm>
          <a:off x="12971080" y="7459719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19</a:t>
          </a:r>
        </a:p>
      </xdr:txBody>
    </xdr:sp>
    <xdr:clientData/>
  </xdr:twoCellAnchor>
  <xdr:twoCellAnchor>
    <xdr:from>
      <xdr:col>17</xdr:col>
      <xdr:colOff>570187</xdr:colOff>
      <xdr:row>39</xdr:row>
      <xdr:rowOff>11826</xdr:rowOff>
    </xdr:from>
    <xdr:to>
      <xdr:col>18</xdr:col>
      <xdr:colOff>132693</xdr:colOff>
      <xdr:row>40</xdr:row>
      <xdr:rowOff>169481</xdr:rowOff>
    </xdr:to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4B414FD0-DE50-4F1C-A013-D2409F317F00}"/>
            </a:ext>
          </a:extLst>
        </xdr:cNvPr>
        <xdr:cNvSpPr txBox="1"/>
      </xdr:nvSpPr>
      <xdr:spPr>
        <a:xfrm>
          <a:off x="13524187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20</a:t>
          </a:r>
        </a:p>
      </xdr:txBody>
    </xdr:sp>
    <xdr:clientData/>
  </xdr:twoCellAnchor>
  <xdr:twoCellAnchor>
    <xdr:from>
      <xdr:col>19</xdr:col>
      <xdr:colOff>269328</xdr:colOff>
      <xdr:row>39</xdr:row>
      <xdr:rowOff>6571</xdr:rowOff>
    </xdr:from>
    <xdr:to>
      <xdr:col>19</xdr:col>
      <xdr:colOff>593834</xdr:colOff>
      <xdr:row>40</xdr:row>
      <xdr:rowOff>164226</xdr:rowOff>
    </xdr:to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69A99E5B-D1E5-418B-8A02-FA4B78A393B8}"/>
            </a:ext>
          </a:extLst>
        </xdr:cNvPr>
        <xdr:cNvSpPr txBox="1"/>
      </xdr:nvSpPr>
      <xdr:spPr>
        <a:xfrm>
          <a:off x="14747328" y="7436071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22</a:t>
          </a:r>
        </a:p>
      </xdr:txBody>
    </xdr:sp>
    <xdr:clientData/>
  </xdr:twoCellAnchor>
  <xdr:twoCellAnchor>
    <xdr:from>
      <xdr:col>20</xdr:col>
      <xdr:colOff>119556</xdr:colOff>
      <xdr:row>39</xdr:row>
      <xdr:rowOff>14453</xdr:rowOff>
    </xdr:from>
    <xdr:to>
      <xdr:col>20</xdr:col>
      <xdr:colOff>444062</xdr:colOff>
      <xdr:row>40</xdr:row>
      <xdr:rowOff>172108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90C9D38-72E9-4106-9E5C-753118485A08}"/>
            </a:ext>
          </a:extLst>
        </xdr:cNvPr>
        <xdr:cNvSpPr txBox="1"/>
      </xdr:nvSpPr>
      <xdr:spPr>
        <a:xfrm>
          <a:off x="15359556" y="7443953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23</a:t>
          </a:r>
        </a:p>
      </xdr:txBody>
    </xdr:sp>
    <xdr:clientData/>
  </xdr:twoCellAnchor>
  <xdr:twoCellAnchor>
    <xdr:from>
      <xdr:col>21</xdr:col>
      <xdr:colOff>433826</xdr:colOff>
      <xdr:row>26</xdr:row>
      <xdr:rowOff>54429</xdr:rowOff>
    </xdr:from>
    <xdr:to>
      <xdr:col>33</xdr:col>
      <xdr:colOff>149677</xdr:colOff>
      <xdr:row>51</xdr:row>
      <xdr:rowOff>94130</xdr:rowOff>
    </xdr:to>
    <xdr:graphicFrame macro="">
      <xdr:nvGraphicFramePr>
        <xdr:cNvPr id="156" name="Diagramm 155">
          <a:extLst>
            <a:ext uri="{FF2B5EF4-FFF2-40B4-BE49-F238E27FC236}">
              <a16:creationId xmlns:a16="http://schemas.microsoft.com/office/drawing/2014/main" id="{38261D5E-CDBC-49EC-B07C-8F44FD20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D90-934B-474B-A672-1D4F9D9EBE3C}">
  <dimension ref="Q3:V32"/>
  <sheetViews>
    <sheetView showOutlineSymbols="0" workbookViewId="0"/>
  </sheetViews>
  <sheetFormatPr baseColWidth="10" defaultRowHeight="15" x14ac:dyDescent="0.25"/>
  <sheetData>
    <row r="3" spans="17:22" x14ac:dyDescent="0.25">
      <c r="Q3" s="6" t="s">
        <v>31</v>
      </c>
      <c r="R3" s="6"/>
      <c r="S3" s="6"/>
      <c r="T3" s="6"/>
      <c r="U3" s="6"/>
    </row>
    <row r="4" spans="17:22" x14ac:dyDescent="0.25">
      <c r="R4" t="s">
        <v>10</v>
      </c>
      <c r="S4" t="s">
        <v>9</v>
      </c>
      <c r="T4" t="s">
        <v>12</v>
      </c>
      <c r="U4" t="s">
        <v>11</v>
      </c>
      <c r="V4" t="s">
        <v>44</v>
      </c>
    </row>
    <row r="5" spans="17:22" x14ac:dyDescent="0.25">
      <c r="Q5" t="s">
        <v>6</v>
      </c>
      <c r="R5">
        <v>18</v>
      </c>
      <c r="S5">
        <f>R5/3-1</f>
        <v>5</v>
      </c>
      <c r="T5">
        <v>1974</v>
      </c>
      <c r="U5">
        <f>T5*S5</f>
        <v>9870</v>
      </c>
      <c r="V5">
        <f>R5*T5</f>
        <v>35532</v>
      </c>
    </row>
    <row r="6" spans="17:22" x14ac:dyDescent="0.25">
      <c r="Q6" t="s">
        <v>29</v>
      </c>
      <c r="R6">
        <v>21</v>
      </c>
      <c r="S6">
        <f t="shared" ref="S6:S9" si="0">R6/3-1</f>
        <v>6</v>
      </c>
      <c r="T6">
        <v>612</v>
      </c>
      <c r="U6">
        <f t="shared" ref="U6:U9" si="1">T6*S6</f>
        <v>3672</v>
      </c>
      <c r="V6">
        <f t="shared" ref="V6:V9" si="2">R6*T6</f>
        <v>12852</v>
      </c>
    </row>
    <row r="7" spans="17:22" x14ac:dyDescent="0.25">
      <c r="Q7" t="s">
        <v>30</v>
      </c>
      <c r="R7">
        <v>48</v>
      </c>
      <c r="S7">
        <f t="shared" si="0"/>
        <v>15</v>
      </c>
      <c r="T7">
        <v>612</v>
      </c>
      <c r="U7">
        <f t="shared" si="1"/>
        <v>9180</v>
      </c>
      <c r="V7">
        <f t="shared" si="2"/>
        <v>29376</v>
      </c>
    </row>
    <row r="8" spans="17:22" x14ac:dyDescent="0.25">
      <c r="Q8" t="s">
        <v>7</v>
      </c>
      <c r="R8">
        <v>45</v>
      </c>
      <c r="S8">
        <f t="shared" si="0"/>
        <v>14</v>
      </c>
      <c r="T8">
        <v>750</v>
      </c>
      <c r="U8">
        <f t="shared" si="1"/>
        <v>10500</v>
      </c>
      <c r="V8">
        <f t="shared" si="2"/>
        <v>33750</v>
      </c>
    </row>
    <row r="9" spans="17:22" x14ac:dyDescent="0.25">
      <c r="Q9" t="s">
        <v>8</v>
      </c>
      <c r="R9">
        <v>45</v>
      </c>
      <c r="S9">
        <f t="shared" si="0"/>
        <v>14</v>
      </c>
      <c r="T9">
        <v>652</v>
      </c>
      <c r="U9">
        <f t="shared" si="1"/>
        <v>9128</v>
      </c>
      <c r="V9">
        <f t="shared" si="2"/>
        <v>29340</v>
      </c>
    </row>
    <row r="10" spans="17:22" x14ac:dyDescent="0.25">
      <c r="U10">
        <f>SUM(U5:U9)</f>
        <v>42350</v>
      </c>
    </row>
    <row r="13" spans="17:22" x14ac:dyDescent="0.25">
      <c r="Q13" s="6" t="s">
        <v>32</v>
      </c>
      <c r="R13" s="6"/>
      <c r="S13" s="6"/>
      <c r="T13" s="6"/>
      <c r="U13" s="6"/>
    </row>
    <row r="14" spans="17:22" x14ac:dyDescent="0.25">
      <c r="R14" t="s">
        <v>10</v>
      </c>
      <c r="S14" t="s">
        <v>9</v>
      </c>
      <c r="T14" t="s">
        <v>12</v>
      </c>
      <c r="U14" t="s">
        <v>11</v>
      </c>
      <c r="V14" t="s">
        <v>44</v>
      </c>
    </row>
    <row r="15" spans="17:22" x14ac:dyDescent="0.25">
      <c r="Q15" t="s">
        <v>33</v>
      </c>
      <c r="R15">
        <v>3</v>
      </c>
      <c r="S15">
        <v>1</v>
      </c>
      <c r="T15">
        <v>1974</v>
      </c>
      <c r="U15">
        <f>T15*S15</f>
        <v>1974</v>
      </c>
      <c r="V15">
        <f>R15*T15</f>
        <v>5922</v>
      </c>
    </row>
    <row r="16" spans="17:22" x14ac:dyDescent="0.25">
      <c r="Q16" t="s">
        <v>34</v>
      </c>
      <c r="R16">
        <v>6</v>
      </c>
      <c r="S16">
        <v>1</v>
      </c>
      <c r="T16">
        <v>2509</v>
      </c>
      <c r="U16">
        <f t="shared" ref="U16:U18" si="3">T16*S16</f>
        <v>2509</v>
      </c>
      <c r="V16">
        <f t="shared" ref="V16:V18" si="4">R16*T16</f>
        <v>15054</v>
      </c>
    </row>
    <row r="17" spans="17:22" x14ac:dyDescent="0.25">
      <c r="Q17" t="s">
        <v>35</v>
      </c>
      <c r="R17">
        <v>10</v>
      </c>
      <c r="S17">
        <v>2</v>
      </c>
      <c r="T17">
        <v>1600</v>
      </c>
      <c r="U17">
        <f t="shared" si="3"/>
        <v>3200</v>
      </c>
      <c r="V17">
        <f t="shared" si="4"/>
        <v>16000</v>
      </c>
    </row>
    <row r="18" spans="17:22" x14ac:dyDescent="0.25">
      <c r="Q18" t="s">
        <v>36</v>
      </c>
      <c r="R18">
        <v>15</v>
      </c>
      <c r="S18">
        <f t="shared" ref="S18" si="5">R18/3-1</f>
        <v>4</v>
      </c>
      <c r="T18">
        <f>285+177</f>
        <v>462</v>
      </c>
      <c r="U18">
        <f t="shared" si="3"/>
        <v>1848</v>
      </c>
      <c r="V18">
        <f t="shared" si="4"/>
        <v>6930</v>
      </c>
    </row>
    <row r="19" spans="17:22" x14ac:dyDescent="0.25">
      <c r="U19">
        <f>SUM(U15:U18)</f>
        <v>9531</v>
      </c>
    </row>
    <row r="21" spans="17:22" x14ac:dyDescent="0.25">
      <c r="U21" t="s">
        <v>11</v>
      </c>
      <c r="V21" t="s">
        <v>44</v>
      </c>
    </row>
    <row r="22" spans="17:22" x14ac:dyDescent="0.25">
      <c r="Q22" t="s">
        <v>37</v>
      </c>
      <c r="U22">
        <f>U15+U5</f>
        <v>11844</v>
      </c>
      <c r="V22">
        <f>V15+V5</f>
        <v>41454</v>
      </c>
    </row>
    <row r="23" spans="17:22" x14ac:dyDescent="0.25">
      <c r="Q23" t="s">
        <v>38</v>
      </c>
      <c r="U23">
        <f>U16+U6+U7</f>
        <v>15361</v>
      </c>
      <c r="V23">
        <f>V16+V6+V7</f>
        <v>57282</v>
      </c>
    </row>
    <row r="24" spans="17:22" x14ac:dyDescent="0.25">
      <c r="Q24" t="s">
        <v>39</v>
      </c>
      <c r="U24">
        <f>U8+U17</f>
        <v>13700</v>
      </c>
      <c r="V24">
        <f>V8+V17</f>
        <v>49750</v>
      </c>
    </row>
    <row r="25" spans="17:22" x14ac:dyDescent="0.25">
      <c r="Q25" t="s">
        <v>40</v>
      </c>
      <c r="U25">
        <f>U9+U18</f>
        <v>10976</v>
      </c>
      <c r="V25">
        <f>V9+V18</f>
        <v>36270</v>
      </c>
    </row>
    <row r="27" spans="17:22" x14ac:dyDescent="0.25">
      <c r="Q27" t="s">
        <v>7</v>
      </c>
    </row>
    <row r="28" spans="17:22" x14ac:dyDescent="0.25">
      <c r="Q28" t="s">
        <v>41</v>
      </c>
      <c r="R28">
        <f>748.52+962</f>
        <v>1710.52</v>
      </c>
    </row>
    <row r="29" spans="17:22" x14ac:dyDescent="0.25">
      <c r="Q29" t="s">
        <v>43</v>
      </c>
      <c r="R29">
        <f>R28</f>
        <v>1710.52</v>
      </c>
    </row>
    <row r="30" spans="17:22" x14ac:dyDescent="0.25">
      <c r="Q30" t="s">
        <v>42</v>
      </c>
      <c r="R30">
        <f>990+135+400+1239.32+400+769.56+400+1239.32+45</f>
        <v>5618.1999999999989</v>
      </c>
    </row>
    <row r="31" spans="17:22" x14ac:dyDescent="0.25">
      <c r="R31">
        <f>R30*0.4</f>
        <v>2247.2799999999997</v>
      </c>
    </row>
    <row r="32" spans="17:22" x14ac:dyDescent="0.25">
      <c r="R32">
        <f>R30*0.6</f>
        <v>3370.9199999999992</v>
      </c>
    </row>
  </sheetData>
  <mergeCells count="2">
    <mergeCell ref="Q3:U3"/>
    <mergeCell ref="Q13:U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showOutlineSymbols="0" workbookViewId="0"/>
  </sheetViews>
  <sheetFormatPr baseColWidth="10" defaultColWidth="9.140625" defaultRowHeight="15" x14ac:dyDescent="0.25"/>
  <cols>
    <col min="2" max="2" width="15" bestFit="1" customWidth="1"/>
    <col min="3" max="3" width="10.42578125" bestFit="1" customWidth="1"/>
    <col min="4" max="4" width="19.7109375" customWidth="1"/>
    <col min="5" max="5" width="14.85546875" customWidth="1"/>
    <col min="6" max="6" width="16.140625" customWidth="1"/>
    <col min="7" max="7" width="15.140625" customWidth="1"/>
    <col min="8" max="8" width="9.42578125" bestFit="1" customWidth="1"/>
    <col min="9" max="9" width="21.42578125" bestFit="1" customWidth="1"/>
    <col min="11" max="11" width="15" bestFit="1" customWidth="1"/>
    <col min="12" max="12" width="10.42578125" bestFit="1" customWidth="1"/>
    <col min="13" max="13" width="19.5703125" customWidth="1"/>
    <col min="14" max="14" width="12.42578125" customWidth="1"/>
    <col min="15" max="15" width="16.140625" customWidth="1"/>
    <col min="16" max="16" width="14.42578125" customWidth="1"/>
    <col min="17" max="17" width="9.42578125" bestFit="1" customWidth="1"/>
    <col min="18" max="18" width="21.42578125" bestFit="1" customWidth="1"/>
  </cols>
  <sheetData>
    <row r="2" spans="2:18" x14ac:dyDescent="0.25">
      <c r="D2" t="s">
        <v>10</v>
      </c>
      <c r="E2" t="s">
        <v>9</v>
      </c>
      <c r="F2" t="s">
        <v>12</v>
      </c>
      <c r="G2" t="s">
        <v>11</v>
      </c>
      <c r="H2" t="s">
        <v>28</v>
      </c>
      <c r="I2" t="s">
        <v>24</v>
      </c>
    </row>
    <row r="3" spans="2:18" x14ac:dyDescent="0.25">
      <c r="C3" t="s">
        <v>6</v>
      </c>
      <c r="D3">
        <v>18</v>
      </c>
      <c r="E3">
        <f>D3/3-1</f>
        <v>5</v>
      </c>
      <c r="F3">
        <v>1974</v>
      </c>
      <c r="G3">
        <f>F3*E3</f>
        <v>9870</v>
      </c>
      <c r="H3">
        <f>F3*E3*I3</f>
        <v>7896</v>
      </c>
      <c r="I3">
        <v>0.8</v>
      </c>
      <c r="J3" t="s">
        <v>25</v>
      </c>
    </row>
    <row r="4" spans="2:18" x14ac:dyDescent="0.25">
      <c r="C4" t="s">
        <v>29</v>
      </c>
      <c r="D4">
        <v>21</v>
      </c>
      <c r="E4">
        <f t="shared" ref="E4:E7" si="0">D4/3-1</f>
        <v>6</v>
      </c>
      <c r="F4">
        <v>612</v>
      </c>
      <c r="G4">
        <f t="shared" ref="G4:G7" si="1">F4*E4</f>
        <v>3672</v>
      </c>
      <c r="H4" s="3">
        <f>F4*E4*I3</f>
        <v>2937.6000000000004</v>
      </c>
    </row>
    <row r="5" spans="2:18" x14ac:dyDescent="0.25">
      <c r="C5" t="s">
        <v>30</v>
      </c>
      <c r="D5">
        <v>48</v>
      </c>
      <c r="E5">
        <f t="shared" si="0"/>
        <v>15</v>
      </c>
      <c r="F5">
        <v>612</v>
      </c>
      <c r="G5">
        <f t="shared" si="1"/>
        <v>9180</v>
      </c>
      <c r="H5">
        <f>F5*E5*I3</f>
        <v>7344</v>
      </c>
    </row>
    <row r="6" spans="2:18" x14ac:dyDescent="0.25">
      <c r="C6" t="s">
        <v>7</v>
      </c>
      <c r="D6">
        <v>45</v>
      </c>
      <c r="E6">
        <f t="shared" si="0"/>
        <v>14</v>
      </c>
      <c r="F6">
        <v>750</v>
      </c>
      <c r="G6">
        <f t="shared" si="1"/>
        <v>10500</v>
      </c>
      <c r="H6">
        <f>F6*E6*I3</f>
        <v>8400</v>
      </c>
    </row>
    <row r="7" spans="2:18" x14ac:dyDescent="0.25">
      <c r="C7" t="s">
        <v>8</v>
      </c>
      <c r="D7">
        <v>45</v>
      </c>
      <c r="E7">
        <f t="shared" si="0"/>
        <v>14</v>
      </c>
      <c r="F7">
        <v>652</v>
      </c>
      <c r="G7">
        <f t="shared" si="1"/>
        <v>9128</v>
      </c>
      <c r="H7" s="3">
        <f>F7*E7*I3</f>
        <v>7302.4000000000005</v>
      </c>
    </row>
    <row r="8" spans="2:18" x14ac:dyDescent="0.25">
      <c r="G8">
        <f>SUM(G3:G7)</f>
        <v>42350</v>
      </c>
      <c r="H8">
        <f>SUM(H3:H7)</f>
        <v>33880</v>
      </c>
    </row>
    <row r="10" spans="2:18" x14ac:dyDescent="0.25">
      <c r="B10" t="s">
        <v>13</v>
      </c>
      <c r="C10">
        <f>H3</f>
        <v>7896</v>
      </c>
      <c r="D10" t="s">
        <v>1</v>
      </c>
      <c r="K10" t="s">
        <v>14</v>
      </c>
      <c r="L10">
        <f>H4+H5</f>
        <v>10281.6</v>
      </c>
      <c r="M10" t="s">
        <v>1</v>
      </c>
    </row>
    <row r="11" spans="2:18" x14ac:dyDescent="0.25">
      <c r="C11" t="s">
        <v>2</v>
      </c>
      <c r="D11" t="s">
        <v>26</v>
      </c>
      <c r="E11" t="s">
        <v>0</v>
      </c>
      <c r="F11" t="s">
        <v>20</v>
      </c>
      <c r="G11" s="7" t="s">
        <v>3</v>
      </c>
      <c r="H11" t="s">
        <v>4</v>
      </c>
      <c r="I11" t="s">
        <v>18</v>
      </c>
      <c r="L11" t="s">
        <v>2</v>
      </c>
      <c r="M11" t="s">
        <v>26</v>
      </c>
      <c r="N11" t="s">
        <v>0</v>
      </c>
      <c r="O11" t="s">
        <v>20</v>
      </c>
      <c r="P11" s="7" t="s">
        <v>3</v>
      </c>
      <c r="Q11" t="s">
        <v>4</v>
      </c>
      <c r="R11" t="s">
        <v>18</v>
      </c>
    </row>
    <row r="12" spans="2:18" x14ac:dyDescent="0.25">
      <c r="D12" t="s">
        <v>17</v>
      </c>
      <c r="E12" t="s">
        <v>17</v>
      </c>
      <c r="G12" s="7"/>
      <c r="I12" t="s">
        <v>19</v>
      </c>
      <c r="M12" t="s">
        <v>17</v>
      </c>
      <c r="N12" t="s">
        <v>17</v>
      </c>
      <c r="P12" s="7"/>
      <c r="R12" t="s">
        <v>19</v>
      </c>
    </row>
    <row r="13" spans="2:18" x14ac:dyDescent="0.25">
      <c r="C13" s="1">
        <v>0.1</v>
      </c>
      <c r="D13">
        <v>25</v>
      </c>
      <c r="E13">
        <f>C13*$C$10</f>
        <v>789.6</v>
      </c>
      <c r="F13">
        <f>E13/D13</f>
        <v>31.584</v>
      </c>
      <c r="G13">
        <v>1.1499999999999999</v>
      </c>
      <c r="H13">
        <f>ROUNDUP(G13*E13/D13,0)</f>
        <v>37</v>
      </c>
      <c r="I13">
        <v>1300</v>
      </c>
      <c r="L13" s="1">
        <f>C13</f>
        <v>0.1</v>
      </c>
      <c r="M13">
        <v>25</v>
      </c>
      <c r="N13">
        <f>L13*$L$10</f>
        <v>1028.1600000000001</v>
      </c>
      <c r="O13">
        <f>N13/M13</f>
        <v>41.126400000000004</v>
      </c>
      <c r="P13">
        <f>G13</f>
        <v>1.1499999999999999</v>
      </c>
      <c r="Q13">
        <f>ROUNDUP(P13*N13/M13,0)</f>
        <v>48</v>
      </c>
      <c r="R13">
        <v>1300</v>
      </c>
    </row>
    <row r="14" spans="2:18" x14ac:dyDescent="0.25">
      <c r="C14" s="1">
        <v>0.2</v>
      </c>
      <c r="D14">
        <v>45</v>
      </c>
      <c r="E14">
        <f>C14*$C$10</f>
        <v>1579.2</v>
      </c>
      <c r="F14">
        <f t="shared" ref="F14:F16" si="2">E14/D14</f>
        <v>35.093333333333334</v>
      </c>
      <c r="G14">
        <v>1.5</v>
      </c>
      <c r="H14">
        <f>ROUNDUP(G14*E14/D14,0)</f>
        <v>53</v>
      </c>
      <c r="I14">
        <v>2200</v>
      </c>
      <c r="L14" s="1">
        <f t="shared" ref="L14:L16" si="3">C14</f>
        <v>0.2</v>
      </c>
      <c r="M14">
        <v>45</v>
      </c>
      <c r="N14">
        <f>L14*$L$10</f>
        <v>2056.3200000000002</v>
      </c>
      <c r="O14">
        <f t="shared" ref="O14:O16" si="4">N14/M14</f>
        <v>45.696000000000005</v>
      </c>
      <c r="P14">
        <f t="shared" ref="P14:P16" si="5">G14</f>
        <v>1.5</v>
      </c>
      <c r="Q14">
        <f t="shared" ref="Q14:Q16" si="6">ROUNDUP(P14*N14/M14,0)</f>
        <v>69</v>
      </c>
      <c r="R14">
        <v>2200</v>
      </c>
    </row>
    <row r="15" spans="2:18" x14ac:dyDescent="0.25">
      <c r="C15" s="1">
        <v>0.35</v>
      </c>
      <c r="D15">
        <v>65</v>
      </c>
      <c r="E15">
        <f>C15*$C$10</f>
        <v>2763.6</v>
      </c>
      <c r="F15">
        <f t="shared" si="2"/>
        <v>42.516923076923078</v>
      </c>
      <c r="G15">
        <v>2.5</v>
      </c>
      <c r="H15">
        <f>ROUNDUP(G15*E15/D15,0)</f>
        <v>107</v>
      </c>
      <c r="I15">
        <v>2800</v>
      </c>
      <c r="L15" s="1">
        <f t="shared" si="3"/>
        <v>0.35</v>
      </c>
      <c r="M15">
        <v>65</v>
      </c>
      <c r="N15">
        <f>L15*$L$10</f>
        <v>3598.56</v>
      </c>
      <c r="O15">
        <f t="shared" si="4"/>
        <v>55.362461538461538</v>
      </c>
      <c r="P15">
        <f t="shared" si="5"/>
        <v>2.5</v>
      </c>
      <c r="Q15">
        <f t="shared" si="6"/>
        <v>139</v>
      </c>
      <c r="R15">
        <v>2800</v>
      </c>
    </row>
    <row r="16" spans="2:18" x14ac:dyDescent="0.25">
      <c r="C16" s="1">
        <v>0.35</v>
      </c>
      <c r="D16">
        <v>85</v>
      </c>
      <c r="E16">
        <f>C16*$C$10</f>
        <v>2763.6</v>
      </c>
      <c r="F16">
        <f t="shared" si="2"/>
        <v>32.512941176470591</v>
      </c>
      <c r="G16">
        <v>3.5</v>
      </c>
      <c r="H16">
        <f>ROUNDUP(G16*E16/D16,0)</f>
        <v>114</v>
      </c>
      <c r="I16">
        <v>3300</v>
      </c>
      <c r="L16" s="1">
        <f t="shared" si="3"/>
        <v>0.35</v>
      </c>
      <c r="M16">
        <v>85</v>
      </c>
      <c r="N16">
        <f>L16*$L$10</f>
        <v>3598.56</v>
      </c>
      <c r="O16">
        <f t="shared" si="4"/>
        <v>42.335999999999999</v>
      </c>
      <c r="P16">
        <f t="shared" si="5"/>
        <v>3.5</v>
      </c>
      <c r="Q16">
        <f t="shared" si="6"/>
        <v>149</v>
      </c>
      <c r="R16">
        <v>3300</v>
      </c>
    </row>
    <row r="17" spans="2:18" x14ac:dyDescent="0.25">
      <c r="B17" t="s">
        <v>5</v>
      </c>
      <c r="C17" s="2">
        <f>SUM(C13:C16)</f>
        <v>1</v>
      </c>
      <c r="E17">
        <f>SUM(E13:E16)</f>
        <v>7896</v>
      </c>
      <c r="F17">
        <f>SUM(F13:F16)</f>
        <v>141.70719758672701</v>
      </c>
      <c r="H17">
        <f>SUM(H13:H16)</f>
        <v>311</v>
      </c>
      <c r="I17">
        <f>SUMPRODUCT(I13:I16,H13:H16)</f>
        <v>840500</v>
      </c>
      <c r="K17" t="s">
        <v>5</v>
      </c>
      <c r="L17" s="2">
        <f>SUM(L13:L16)</f>
        <v>1</v>
      </c>
      <c r="N17">
        <f>SUM(N13:N16)</f>
        <v>10281.6</v>
      </c>
      <c r="O17">
        <f>SUM(O13:O16)</f>
        <v>184.52086153846153</v>
      </c>
      <c r="Q17">
        <f>SUM(Q13:Q16)</f>
        <v>405</v>
      </c>
      <c r="R17">
        <f>SUMPRODUCT(R13:R16,Q13:Q16)</f>
        <v>1095100</v>
      </c>
    </row>
    <row r="20" spans="2:18" x14ac:dyDescent="0.25">
      <c r="B20" t="s">
        <v>15</v>
      </c>
      <c r="C20">
        <f>H6</f>
        <v>8400</v>
      </c>
      <c r="D20" t="s">
        <v>1</v>
      </c>
      <c r="K20" t="s">
        <v>16</v>
      </c>
      <c r="L20">
        <f>H7</f>
        <v>7302.4000000000005</v>
      </c>
      <c r="M20" t="s">
        <v>1</v>
      </c>
    </row>
    <row r="21" spans="2:18" x14ac:dyDescent="0.25">
      <c r="C21" t="s">
        <v>2</v>
      </c>
      <c r="D21" t="s">
        <v>26</v>
      </c>
      <c r="E21" t="s">
        <v>27</v>
      </c>
      <c r="F21" t="s">
        <v>20</v>
      </c>
      <c r="G21" s="7" t="s">
        <v>3</v>
      </c>
      <c r="H21" t="s">
        <v>4</v>
      </c>
      <c r="I21" t="s">
        <v>18</v>
      </c>
      <c r="L21" t="s">
        <v>2</v>
      </c>
      <c r="M21" t="s">
        <v>26</v>
      </c>
      <c r="N21" t="s">
        <v>0</v>
      </c>
      <c r="O21" t="s">
        <v>20</v>
      </c>
      <c r="P21" s="7" t="s">
        <v>3</v>
      </c>
      <c r="Q21" t="s">
        <v>4</v>
      </c>
      <c r="R21" t="s">
        <v>18</v>
      </c>
    </row>
    <row r="22" spans="2:18" x14ac:dyDescent="0.25">
      <c r="D22" t="s">
        <v>17</v>
      </c>
      <c r="E22" t="s">
        <v>17</v>
      </c>
      <c r="G22" s="7"/>
      <c r="I22" t="s">
        <v>19</v>
      </c>
      <c r="M22" t="s">
        <v>17</v>
      </c>
      <c r="N22" t="s">
        <v>17</v>
      </c>
      <c r="P22" s="7"/>
      <c r="R22" t="s">
        <v>19</v>
      </c>
    </row>
    <row r="23" spans="2:18" x14ac:dyDescent="0.25">
      <c r="C23" s="1">
        <f>C13</f>
        <v>0.1</v>
      </c>
      <c r="D23">
        <v>25</v>
      </c>
      <c r="E23">
        <f>C23*$C$20</f>
        <v>840</v>
      </c>
      <c r="F23">
        <f>E23/D23</f>
        <v>33.6</v>
      </c>
      <c r="G23">
        <f>G13</f>
        <v>1.1499999999999999</v>
      </c>
      <c r="H23">
        <f>ROUNDUP(G23*E23/D23,0)</f>
        <v>39</v>
      </c>
      <c r="I23">
        <v>1300</v>
      </c>
      <c r="L23" s="1">
        <f>C13</f>
        <v>0.1</v>
      </c>
      <c r="M23">
        <v>25</v>
      </c>
      <c r="N23">
        <f>L23*$L$20</f>
        <v>730.24000000000012</v>
      </c>
      <c r="O23">
        <f>N23/M23</f>
        <v>29.209600000000005</v>
      </c>
      <c r="P23">
        <f>G13</f>
        <v>1.1499999999999999</v>
      </c>
      <c r="Q23">
        <f>ROUNDUP(P23*N23/M23,0)</f>
        <v>34</v>
      </c>
      <c r="R23">
        <v>1300</v>
      </c>
    </row>
    <row r="24" spans="2:18" x14ac:dyDescent="0.25">
      <c r="C24" s="1">
        <f t="shared" ref="C24:C26" si="7">C14</f>
        <v>0.2</v>
      </c>
      <c r="D24">
        <v>45</v>
      </c>
      <c r="E24">
        <f>C24*$C$20</f>
        <v>1680</v>
      </c>
      <c r="F24">
        <f t="shared" ref="F24:F26" si="8">E24/D24</f>
        <v>37.333333333333336</v>
      </c>
      <c r="G24">
        <f t="shared" ref="G24:G26" si="9">G14</f>
        <v>1.5</v>
      </c>
      <c r="H24">
        <f t="shared" ref="H24:H26" si="10">ROUNDUP(G24*E24/D24,0)</f>
        <v>56</v>
      </c>
      <c r="I24">
        <v>2200</v>
      </c>
      <c r="L24" s="1">
        <f t="shared" ref="L24:L26" si="11">C14</f>
        <v>0.2</v>
      </c>
      <c r="M24">
        <v>45</v>
      </c>
      <c r="N24">
        <f>L24*$L$20</f>
        <v>1460.4800000000002</v>
      </c>
      <c r="O24">
        <f t="shared" ref="O24:O26" si="12">N24/M24</f>
        <v>32.455111111111115</v>
      </c>
      <c r="P24">
        <f t="shared" ref="P24:P26" si="13">G14</f>
        <v>1.5</v>
      </c>
      <c r="Q24">
        <f t="shared" ref="Q24:Q26" si="14">ROUNDUP(P24*N24/M24,0)</f>
        <v>49</v>
      </c>
      <c r="R24">
        <v>2200</v>
      </c>
    </row>
    <row r="25" spans="2:18" x14ac:dyDescent="0.25">
      <c r="C25" s="1">
        <f t="shared" si="7"/>
        <v>0.35</v>
      </c>
      <c r="D25">
        <v>65</v>
      </c>
      <c r="E25">
        <f>C25*$C$20</f>
        <v>2940</v>
      </c>
      <c r="F25">
        <f t="shared" si="8"/>
        <v>45.230769230769234</v>
      </c>
      <c r="G25">
        <f t="shared" si="9"/>
        <v>2.5</v>
      </c>
      <c r="H25">
        <f t="shared" si="10"/>
        <v>114</v>
      </c>
      <c r="I25">
        <v>2800</v>
      </c>
      <c r="L25" s="1">
        <f t="shared" si="11"/>
        <v>0.35</v>
      </c>
      <c r="M25">
        <v>65</v>
      </c>
      <c r="N25">
        <f>L25*$L$20</f>
        <v>2555.84</v>
      </c>
      <c r="O25">
        <f t="shared" si="12"/>
        <v>39.320615384615387</v>
      </c>
      <c r="P25">
        <f t="shared" si="13"/>
        <v>2.5</v>
      </c>
      <c r="Q25">
        <f t="shared" si="14"/>
        <v>99</v>
      </c>
      <c r="R25">
        <v>2800</v>
      </c>
    </row>
    <row r="26" spans="2:18" x14ac:dyDescent="0.25">
      <c r="C26" s="1">
        <f t="shared" si="7"/>
        <v>0.35</v>
      </c>
      <c r="D26">
        <v>85</v>
      </c>
      <c r="E26">
        <f>C26*$C$20</f>
        <v>2940</v>
      </c>
      <c r="F26">
        <f t="shared" si="8"/>
        <v>34.588235294117645</v>
      </c>
      <c r="G26">
        <f t="shared" si="9"/>
        <v>3.5</v>
      </c>
      <c r="H26">
        <f t="shared" si="10"/>
        <v>122</v>
      </c>
      <c r="I26">
        <v>3300</v>
      </c>
      <c r="L26" s="1">
        <f t="shared" si="11"/>
        <v>0.35</v>
      </c>
      <c r="M26">
        <v>85</v>
      </c>
      <c r="N26">
        <f>L26*$L$20</f>
        <v>2555.84</v>
      </c>
      <c r="O26">
        <f t="shared" si="12"/>
        <v>30.068705882352944</v>
      </c>
      <c r="P26">
        <f t="shared" si="13"/>
        <v>3.5</v>
      </c>
      <c r="Q26">
        <f t="shared" si="14"/>
        <v>106</v>
      </c>
      <c r="R26">
        <v>3300</v>
      </c>
    </row>
    <row r="27" spans="2:18" x14ac:dyDescent="0.25">
      <c r="B27" t="s">
        <v>5</v>
      </c>
      <c r="C27" s="2">
        <f>SUM(C23:C26)</f>
        <v>1</v>
      </c>
      <c r="E27">
        <f>SUM(E23:E26)</f>
        <v>8400</v>
      </c>
      <c r="F27">
        <f>SUM(F23:F26)</f>
        <v>150.75233785822022</v>
      </c>
      <c r="H27">
        <f>SUM(H23:H26)</f>
        <v>331</v>
      </c>
      <c r="I27">
        <f>SUMPRODUCT(I23:I26,H23:H26)</f>
        <v>895700</v>
      </c>
      <c r="K27" t="s">
        <v>5</v>
      </c>
      <c r="L27" s="2">
        <f>SUM(L23:L26)</f>
        <v>1</v>
      </c>
      <c r="N27">
        <f>SUM(N23:N26)</f>
        <v>7302.4000000000005</v>
      </c>
      <c r="O27">
        <f>SUM(O23:O26)</f>
        <v>131.05403237807946</v>
      </c>
      <c r="Q27">
        <f>SUM(Q23:Q26)</f>
        <v>288</v>
      </c>
      <c r="R27">
        <f>SUMPRODUCT(R23:R26,Q23:Q26)</f>
        <v>779000</v>
      </c>
    </row>
    <row r="29" spans="2:18" x14ac:dyDescent="0.25">
      <c r="F29" t="s">
        <v>22</v>
      </c>
      <c r="G29" t="s">
        <v>23</v>
      </c>
      <c r="H29" t="s">
        <v>21</v>
      </c>
    </row>
    <row r="30" spans="2:18" x14ac:dyDescent="0.25">
      <c r="F30">
        <f>ROUNDUP(F27+F17+O17+O27,0)</f>
        <v>609</v>
      </c>
      <c r="G30">
        <f>ROUNDUP(H27+H17+O17+O27,0)</f>
        <v>958</v>
      </c>
      <c r="H30">
        <f>I27+I17+R27+R17</f>
        <v>3610300</v>
      </c>
    </row>
  </sheetData>
  <mergeCells count="4">
    <mergeCell ref="G11:G12"/>
    <mergeCell ref="G21:G22"/>
    <mergeCell ref="P11:P12"/>
    <mergeCell ref="P21:P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9CB-4F96-4396-AA2B-83371DF475E3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2FA-4A69-4020-BD2D-E76A64DF884D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A3ED-5D1F-41B8-8124-F9CE7C4BE27A}">
  <dimension ref="B2:M42"/>
  <sheetViews>
    <sheetView showOutlineSymbols="0" zoomScaleNormal="100" workbookViewId="0">
      <selection activeCell="E6" sqref="E6"/>
    </sheetView>
  </sheetViews>
  <sheetFormatPr baseColWidth="10" defaultRowHeight="15" x14ac:dyDescent="0.25"/>
  <cols>
    <col min="9" max="9" width="12.5703125" customWidth="1"/>
    <col min="10" max="10" width="11.85546875" customWidth="1"/>
    <col min="11" max="11" width="9.5703125" bestFit="1" customWidth="1"/>
    <col min="12" max="12" width="27.85546875" customWidth="1"/>
    <col min="13" max="13" width="21.42578125" customWidth="1"/>
  </cols>
  <sheetData>
    <row r="2" spans="2:13" x14ac:dyDescent="0.25">
      <c r="E2" s="7" t="s">
        <v>55</v>
      </c>
      <c r="I2" s="7" t="s">
        <v>45</v>
      </c>
      <c r="J2" s="7" t="s">
        <v>46</v>
      </c>
      <c r="K2" s="7" t="s">
        <v>47</v>
      </c>
      <c r="L2" s="7" t="s">
        <v>49</v>
      </c>
      <c r="M2" s="7" t="s">
        <v>48</v>
      </c>
    </row>
    <row r="3" spans="2:13" x14ac:dyDescent="0.25">
      <c r="B3" t="s">
        <v>53</v>
      </c>
      <c r="E3" s="7"/>
      <c r="I3" s="7"/>
      <c r="J3" s="7"/>
      <c r="K3" s="7"/>
      <c r="L3" s="7"/>
      <c r="M3" s="7"/>
    </row>
    <row r="4" spans="2:13" x14ac:dyDescent="0.25">
      <c r="B4">
        <v>40</v>
      </c>
      <c r="C4" t="s">
        <v>54</v>
      </c>
      <c r="E4" s="3">
        <f>ROUND(J4/$B$4+1,0)</f>
        <v>1</v>
      </c>
      <c r="G4" s="1"/>
      <c r="I4">
        <v>0</v>
      </c>
      <c r="J4" s="3">
        <f>I4*1.60934</f>
        <v>0</v>
      </c>
      <c r="K4">
        <v>0</v>
      </c>
      <c r="L4" s="4">
        <f t="shared" ref="L4:L42" si="0">K4/SUM($K$4:$K$42)</f>
        <v>0</v>
      </c>
      <c r="M4" s="5">
        <f>L4</f>
        <v>0</v>
      </c>
    </row>
    <row r="5" spans="2:13" x14ac:dyDescent="0.25">
      <c r="E5" s="3">
        <f t="shared" ref="E5:E42" si="1">ROUND(J5/$B$4+1,0)</f>
        <v>1</v>
      </c>
      <c r="G5" s="1"/>
      <c r="I5">
        <f>I4+$I$42/38</f>
        <v>2</v>
      </c>
      <c r="J5" s="3">
        <f t="shared" ref="J5:J42" si="2">I5*1.60934</f>
        <v>3.21868</v>
      </c>
      <c r="K5">
        <v>5</v>
      </c>
      <c r="L5" s="4">
        <f t="shared" si="0"/>
        <v>1.4025245441795231E-3</v>
      </c>
      <c r="M5" s="5">
        <f t="shared" ref="M5:M42" si="3">M4+L5</f>
        <v>1.4025245441795231E-3</v>
      </c>
    </row>
    <row r="6" spans="2:13" x14ac:dyDescent="0.25">
      <c r="E6" s="3">
        <f>ROUND(J6/$B$4+1,0)</f>
        <v>1</v>
      </c>
      <c r="G6" s="1"/>
      <c r="I6">
        <f t="shared" ref="I6:I41" si="4">I5+$I$42/38</f>
        <v>4</v>
      </c>
      <c r="J6" s="3">
        <f t="shared" si="2"/>
        <v>6.43736</v>
      </c>
      <c r="K6">
        <v>5</v>
      </c>
      <c r="L6" s="4">
        <f t="shared" si="0"/>
        <v>1.4025245441795231E-3</v>
      </c>
      <c r="M6" s="5">
        <f t="shared" si="3"/>
        <v>2.8050490883590462E-3</v>
      </c>
    </row>
    <row r="7" spans="2:13" x14ac:dyDescent="0.25">
      <c r="E7" s="3">
        <f t="shared" si="1"/>
        <v>1</v>
      </c>
      <c r="G7" s="1"/>
      <c r="I7">
        <f t="shared" si="4"/>
        <v>6</v>
      </c>
      <c r="J7" s="3">
        <f t="shared" si="2"/>
        <v>9.6560400000000008</v>
      </c>
      <c r="K7">
        <v>5</v>
      </c>
      <c r="L7" s="4">
        <f t="shared" si="0"/>
        <v>1.4025245441795231E-3</v>
      </c>
      <c r="M7" s="5">
        <f t="shared" si="3"/>
        <v>4.2075736325385693E-3</v>
      </c>
    </row>
    <row r="8" spans="2:13" x14ac:dyDescent="0.25">
      <c r="E8" s="3">
        <f t="shared" si="1"/>
        <v>1</v>
      </c>
      <c r="G8" s="1"/>
      <c r="I8">
        <f t="shared" si="4"/>
        <v>8</v>
      </c>
      <c r="J8" s="3">
        <f t="shared" si="2"/>
        <v>12.87472</v>
      </c>
      <c r="K8">
        <v>5</v>
      </c>
      <c r="L8" s="4">
        <f t="shared" si="0"/>
        <v>1.4025245441795231E-3</v>
      </c>
      <c r="M8" s="5">
        <f t="shared" si="3"/>
        <v>5.6100981767180924E-3</v>
      </c>
    </row>
    <row r="9" spans="2:13" x14ac:dyDescent="0.25">
      <c r="E9" s="3">
        <f t="shared" si="1"/>
        <v>1</v>
      </c>
      <c r="G9" s="1"/>
      <c r="I9">
        <f t="shared" si="4"/>
        <v>10</v>
      </c>
      <c r="J9" s="3">
        <f t="shared" si="2"/>
        <v>16.093399999999999</v>
      </c>
      <c r="K9">
        <v>23</v>
      </c>
      <c r="L9" s="4">
        <f t="shared" si="0"/>
        <v>6.4516129032258064E-3</v>
      </c>
      <c r="M9" s="5">
        <f t="shared" si="3"/>
        <v>1.2061711079943898E-2</v>
      </c>
    </row>
    <row r="10" spans="2:13" x14ac:dyDescent="0.25">
      <c r="E10" s="3">
        <f t="shared" si="1"/>
        <v>1</v>
      </c>
      <c r="G10" s="2"/>
      <c r="I10">
        <f t="shared" si="4"/>
        <v>12</v>
      </c>
      <c r="J10" s="3">
        <f t="shared" si="2"/>
        <v>19.312080000000002</v>
      </c>
      <c r="K10">
        <v>55</v>
      </c>
      <c r="L10" s="4">
        <f t="shared" si="0"/>
        <v>1.5427769985974754E-2</v>
      </c>
      <c r="M10" s="5">
        <f t="shared" si="3"/>
        <v>2.7489481065918652E-2</v>
      </c>
    </row>
    <row r="11" spans="2:13" x14ac:dyDescent="0.25">
      <c r="E11" s="3">
        <f t="shared" si="1"/>
        <v>2</v>
      </c>
      <c r="I11">
        <f t="shared" si="4"/>
        <v>14</v>
      </c>
      <c r="J11" s="3">
        <f t="shared" si="2"/>
        <v>22.530760000000001</v>
      </c>
      <c r="K11">
        <v>101</v>
      </c>
      <c r="L11" s="4">
        <f t="shared" si="0"/>
        <v>2.8330995792426369E-2</v>
      </c>
      <c r="M11" s="5">
        <f t="shared" si="3"/>
        <v>5.5820476858345021E-2</v>
      </c>
    </row>
    <row r="12" spans="2:13" x14ac:dyDescent="0.25">
      <c r="E12" s="3">
        <f t="shared" si="1"/>
        <v>2</v>
      </c>
      <c r="I12">
        <f t="shared" si="4"/>
        <v>16</v>
      </c>
      <c r="J12" s="3">
        <f t="shared" si="2"/>
        <v>25.74944</v>
      </c>
      <c r="K12">
        <v>112</v>
      </c>
      <c r="L12" s="4">
        <f t="shared" si="0"/>
        <v>3.1416549789621322E-2</v>
      </c>
      <c r="M12" s="5">
        <f t="shared" si="3"/>
        <v>8.7237026647966343E-2</v>
      </c>
    </row>
    <row r="13" spans="2:13" x14ac:dyDescent="0.25">
      <c r="E13" s="3">
        <f t="shared" si="1"/>
        <v>2</v>
      </c>
      <c r="I13">
        <f t="shared" si="4"/>
        <v>18</v>
      </c>
      <c r="J13" s="3">
        <f t="shared" si="2"/>
        <v>28.968119999999999</v>
      </c>
      <c r="K13">
        <v>150</v>
      </c>
      <c r="L13" s="4">
        <f t="shared" si="0"/>
        <v>4.2075736325385693E-2</v>
      </c>
      <c r="M13" s="5">
        <f t="shared" si="3"/>
        <v>0.12931276297335204</v>
      </c>
    </row>
    <row r="14" spans="2:13" x14ac:dyDescent="0.25">
      <c r="E14" s="3">
        <f t="shared" si="1"/>
        <v>2</v>
      </c>
      <c r="I14">
        <f t="shared" si="4"/>
        <v>20</v>
      </c>
      <c r="J14" s="3">
        <f t="shared" si="2"/>
        <v>32.186799999999998</v>
      </c>
      <c r="K14">
        <v>178</v>
      </c>
      <c r="L14" s="4">
        <f t="shared" si="0"/>
        <v>4.9929873772791025E-2</v>
      </c>
      <c r="M14" s="5">
        <f t="shared" si="3"/>
        <v>0.17924263674614305</v>
      </c>
    </row>
    <row r="15" spans="2:13" x14ac:dyDescent="0.25">
      <c r="E15" s="3">
        <f t="shared" si="1"/>
        <v>2</v>
      </c>
      <c r="I15">
        <f t="shared" si="4"/>
        <v>22</v>
      </c>
      <c r="J15" s="3">
        <f t="shared" si="2"/>
        <v>35.405479999999997</v>
      </c>
      <c r="K15">
        <v>190</v>
      </c>
      <c r="L15" s="4">
        <f t="shared" si="0"/>
        <v>5.3295932678821878E-2</v>
      </c>
      <c r="M15" s="5">
        <f t="shared" si="3"/>
        <v>0.23253856942496492</v>
      </c>
    </row>
    <row r="16" spans="2:13" x14ac:dyDescent="0.25">
      <c r="E16" s="3">
        <f t="shared" si="1"/>
        <v>2</v>
      </c>
      <c r="I16">
        <f t="shared" si="4"/>
        <v>24</v>
      </c>
      <c r="J16" s="3">
        <f t="shared" si="2"/>
        <v>38.624160000000003</v>
      </c>
      <c r="K16">
        <v>227</v>
      </c>
      <c r="L16" s="4">
        <f t="shared" si="0"/>
        <v>6.3674614305750346E-2</v>
      </c>
      <c r="M16" s="5">
        <f t="shared" si="3"/>
        <v>0.29621318373071526</v>
      </c>
    </row>
    <row r="17" spans="5:13" x14ac:dyDescent="0.25">
      <c r="E17" s="3">
        <f t="shared" si="1"/>
        <v>2</v>
      </c>
      <c r="I17">
        <f t="shared" si="4"/>
        <v>26</v>
      </c>
      <c r="J17" s="3">
        <f t="shared" si="2"/>
        <v>41.842840000000002</v>
      </c>
      <c r="K17">
        <v>255</v>
      </c>
      <c r="L17" s="4">
        <f t="shared" si="0"/>
        <v>7.1528751753155678E-2</v>
      </c>
      <c r="M17" s="5">
        <f t="shared" si="3"/>
        <v>0.36774193548387091</v>
      </c>
    </row>
    <row r="18" spans="5:13" x14ac:dyDescent="0.25">
      <c r="E18" s="3">
        <f t="shared" si="1"/>
        <v>2</v>
      </c>
      <c r="I18">
        <f t="shared" si="4"/>
        <v>28</v>
      </c>
      <c r="J18" s="3">
        <f t="shared" si="2"/>
        <v>45.061520000000002</v>
      </c>
      <c r="K18">
        <v>265</v>
      </c>
      <c r="L18" s="4">
        <f t="shared" si="0"/>
        <v>7.4333800841514724E-2</v>
      </c>
      <c r="M18" s="5">
        <f t="shared" si="3"/>
        <v>0.44207573632538566</v>
      </c>
    </row>
    <row r="19" spans="5:13" x14ac:dyDescent="0.25">
      <c r="E19" s="3">
        <f t="shared" si="1"/>
        <v>2</v>
      </c>
      <c r="I19">
        <f t="shared" si="4"/>
        <v>30</v>
      </c>
      <c r="J19" s="3">
        <f t="shared" si="2"/>
        <v>48.280200000000001</v>
      </c>
      <c r="K19">
        <v>310</v>
      </c>
      <c r="L19" s="4">
        <f t="shared" si="0"/>
        <v>8.6956521739130432E-2</v>
      </c>
      <c r="M19" s="5">
        <f t="shared" si="3"/>
        <v>0.52903225806451615</v>
      </c>
    </row>
    <row r="20" spans="5:13" x14ac:dyDescent="0.25">
      <c r="E20" s="3">
        <f t="shared" si="1"/>
        <v>2</v>
      </c>
      <c r="I20">
        <f t="shared" si="4"/>
        <v>32</v>
      </c>
      <c r="J20" s="3">
        <f t="shared" si="2"/>
        <v>51.49888</v>
      </c>
      <c r="K20">
        <v>235</v>
      </c>
      <c r="L20" s="4">
        <f t="shared" si="0"/>
        <v>6.5918653576437586E-2</v>
      </c>
      <c r="M20" s="5">
        <f t="shared" si="3"/>
        <v>0.59495091164095371</v>
      </c>
    </row>
    <row r="21" spans="5:13" x14ac:dyDescent="0.25">
      <c r="E21" s="3">
        <f t="shared" si="1"/>
        <v>2</v>
      </c>
      <c r="I21">
        <f t="shared" si="4"/>
        <v>34</v>
      </c>
      <c r="J21" s="3">
        <f t="shared" si="2"/>
        <v>54.717559999999999</v>
      </c>
      <c r="K21">
        <v>223</v>
      </c>
      <c r="L21" s="4">
        <f t="shared" si="0"/>
        <v>6.2552594670406733E-2</v>
      </c>
      <c r="M21" s="5">
        <f t="shared" si="3"/>
        <v>0.65750350631136045</v>
      </c>
    </row>
    <row r="22" spans="5:13" x14ac:dyDescent="0.25">
      <c r="E22" s="3">
        <f t="shared" si="1"/>
        <v>2</v>
      </c>
      <c r="I22">
        <f t="shared" si="4"/>
        <v>36</v>
      </c>
      <c r="J22" s="3">
        <f t="shared" si="2"/>
        <v>57.936239999999998</v>
      </c>
      <c r="K22">
        <v>197</v>
      </c>
      <c r="L22" s="4">
        <f t="shared" si="0"/>
        <v>5.5259467040673214E-2</v>
      </c>
      <c r="M22" s="5">
        <f t="shared" si="3"/>
        <v>0.71276297335203365</v>
      </c>
    </row>
    <row r="23" spans="5:13" x14ac:dyDescent="0.25">
      <c r="E23" s="3">
        <f t="shared" si="1"/>
        <v>3</v>
      </c>
      <c r="I23">
        <f t="shared" si="4"/>
        <v>38</v>
      </c>
      <c r="J23" s="3">
        <f t="shared" si="2"/>
        <v>61.154919999999997</v>
      </c>
      <c r="K23">
        <v>180</v>
      </c>
      <c r="L23" s="4">
        <f t="shared" si="0"/>
        <v>5.0490883590462832E-2</v>
      </c>
      <c r="M23" s="5">
        <f t="shared" si="3"/>
        <v>0.76325385694249648</v>
      </c>
    </row>
    <row r="24" spans="5:13" x14ac:dyDescent="0.25">
      <c r="E24" s="3">
        <f t="shared" si="1"/>
        <v>3</v>
      </c>
      <c r="I24">
        <f t="shared" si="4"/>
        <v>40</v>
      </c>
      <c r="J24" s="3">
        <f t="shared" si="2"/>
        <v>64.373599999999996</v>
      </c>
      <c r="K24">
        <v>168</v>
      </c>
      <c r="L24" s="4">
        <f t="shared" si="0"/>
        <v>4.7124824684431979E-2</v>
      </c>
      <c r="M24" s="5">
        <f t="shared" si="3"/>
        <v>0.8103786816269285</v>
      </c>
    </row>
    <row r="25" spans="5:13" x14ac:dyDescent="0.25">
      <c r="E25" s="3">
        <f t="shared" si="1"/>
        <v>3</v>
      </c>
      <c r="I25">
        <f t="shared" si="4"/>
        <v>42</v>
      </c>
      <c r="J25" s="3">
        <f t="shared" si="2"/>
        <v>67.592280000000002</v>
      </c>
      <c r="K25">
        <v>135</v>
      </c>
      <c r="L25" s="4">
        <f t="shared" si="0"/>
        <v>3.7868162692847124E-2</v>
      </c>
      <c r="M25" s="5">
        <f t="shared" si="3"/>
        <v>0.84824684431977559</v>
      </c>
    </row>
    <row r="26" spans="5:13" x14ac:dyDescent="0.25">
      <c r="E26" s="3">
        <f t="shared" si="1"/>
        <v>3</v>
      </c>
      <c r="I26">
        <f t="shared" si="4"/>
        <v>44</v>
      </c>
      <c r="J26" s="3">
        <f t="shared" si="2"/>
        <v>70.810959999999994</v>
      </c>
      <c r="K26">
        <v>120</v>
      </c>
      <c r="L26" s="4">
        <f t="shared" si="0"/>
        <v>3.3660589060308554E-2</v>
      </c>
      <c r="M26" s="5">
        <f t="shared" si="3"/>
        <v>0.88190743338008415</v>
      </c>
    </row>
    <row r="27" spans="5:13" x14ac:dyDescent="0.25">
      <c r="E27" s="3">
        <f t="shared" si="1"/>
        <v>3</v>
      </c>
      <c r="I27">
        <f t="shared" si="4"/>
        <v>46</v>
      </c>
      <c r="J27" s="3">
        <f t="shared" si="2"/>
        <v>74.029640000000001</v>
      </c>
      <c r="K27">
        <v>82</v>
      </c>
      <c r="L27" s="4">
        <f t="shared" si="0"/>
        <v>2.300140252454418E-2</v>
      </c>
      <c r="M27" s="5">
        <f t="shared" si="3"/>
        <v>0.90490883590462834</v>
      </c>
    </row>
    <row r="28" spans="5:13" x14ac:dyDescent="0.25">
      <c r="E28" s="3">
        <f t="shared" si="1"/>
        <v>3</v>
      </c>
      <c r="I28">
        <f t="shared" si="4"/>
        <v>48</v>
      </c>
      <c r="J28" s="3">
        <f t="shared" si="2"/>
        <v>77.248320000000007</v>
      </c>
      <c r="K28">
        <v>65</v>
      </c>
      <c r="L28" s="4">
        <f t="shared" si="0"/>
        <v>1.82328190743338E-2</v>
      </c>
      <c r="M28" s="5">
        <f t="shared" si="3"/>
        <v>0.92314165497896217</v>
      </c>
    </row>
    <row r="29" spans="5:13" x14ac:dyDescent="0.25">
      <c r="E29" s="3">
        <f t="shared" si="1"/>
        <v>3</v>
      </c>
      <c r="I29">
        <f t="shared" si="4"/>
        <v>50</v>
      </c>
      <c r="J29" s="3">
        <f t="shared" si="2"/>
        <v>80.466999999999999</v>
      </c>
      <c r="K29">
        <v>52</v>
      </c>
      <c r="L29" s="4">
        <f t="shared" si="0"/>
        <v>1.4586255259467041E-2</v>
      </c>
      <c r="M29" s="5">
        <f t="shared" si="3"/>
        <v>0.93772791023842916</v>
      </c>
    </row>
    <row r="30" spans="5:13" x14ac:dyDescent="0.25">
      <c r="E30" s="3">
        <f t="shared" si="1"/>
        <v>3</v>
      </c>
      <c r="I30">
        <f t="shared" si="4"/>
        <v>52</v>
      </c>
      <c r="J30" s="3">
        <f t="shared" si="2"/>
        <v>83.685680000000005</v>
      </c>
      <c r="K30">
        <v>50</v>
      </c>
      <c r="L30" s="4">
        <f t="shared" si="0"/>
        <v>1.4025245441795231E-2</v>
      </c>
      <c r="M30" s="5">
        <f t="shared" si="3"/>
        <v>0.95175315568022434</v>
      </c>
    </row>
    <row r="31" spans="5:13" x14ac:dyDescent="0.25">
      <c r="E31" s="3">
        <f t="shared" si="1"/>
        <v>3</v>
      </c>
      <c r="I31">
        <f t="shared" si="4"/>
        <v>54</v>
      </c>
      <c r="J31" s="3">
        <f t="shared" si="2"/>
        <v>86.904359999999997</v>
      </c>
      <c r="K31">
        <v>26</v>
      </c>
      <c r="L31" s="4">
        <f t="shared" si="0"/>
        <v>7.2931276297335205E-3</v>
      </c>
      <c r="M31" s="5">
        <f t="shared" si="3"/>
        <v>0.95904628330995789</v>
      </c>
    </row>
    <row r="32" spans="5:13" x14ac:dyDescent="0.25">
      <c r="E32" s="3">
        <f t="shared" si="1"/>
        <v>3</v>
      </c>
      <c r="I32">
        <f t="shared" si="4"/>
        <v>56</v>
      </c>
      <c r="J32" s="3">
        <f t="shared" si="2"/>
        <v>90.123040000000003</v>
      </c>
      <c r="K32">
        <v>27</v>
      </c>
      <c r="L32" s="4">
        <f t="shared" si="0"/>
        <v>7.5736325385694246E-3</v>
      </c>
      <c r="M32" s="5">
        <f t="shared" si="3"/>
        <v>0.96661991584852736</v>
      </c>
    </row>
    <row r="33" spans="5:13" x14ac:dyDescent="0.25">
      <c r="E33" s="3">
        <f t="shared" si="1"/>
        <v>3</v>
      </c>
      <c r="I33">
        <f t="shared" si="4"/>
        <v>58</v>
      </c>
      <c r="J33" s="3">
        <f t="shared" si="2"/>
        <v>93.341719999999995</v>
      </c>
      <c r="K33">
        <v>26</v>
      </c>
      <c r="L33" s="4">
        <f t="shared" si="0"/>
        <v>7.2931276297335205E-3</v>
      </c>
      <c r="M33" s="5">
        <f t="shared" si="3"/>
        <v>0.97391304347826091</v>
      </c>
    </row>
    <row r="34" spans="5:13" x14ac:dyDescent="0.25">
      <c r="E34" s="3">
        <f t="shared" si="1"/>
        <v>3</v>
      </c>
      <c r="I34">
        <f t="shared" si="4"/>
        <v>60</v>
      </c>
      <c r="J34" s="3">
        <f t="shared" si="2"/>
        <v>96.560400000000001</v>
      </c>
      <c r="K34">
        <v>23</v>
      </c>
      <c r="L34" s="4">
        <f t="shared" si="0"/>
        <v>6.4516129032258064E-3</v>
      </c>
      <c r="M34" s="5">
        <f t="shared" si="3"/>
        <v>0.98036465638148673</v>
      </c>
    </row>
    <row r="35" spans="5:13" x14ac:dyDescent="0.25">
      <c r="E35" s="3">
        <f t="shared" si="1"/>
        <v>3</v>
      </c>
      <c r="I35">
        <f t="shared" si="4"/>
        <v>62</v>
      </c>
      <c r="J35" s="3">
        <f t="shared" si="2"/>
        <v>99.779079999999993</v>
      </c>
      <c r="K35">
        <v>20</v>
      </c>
      <c r="L35" s="4">
        <f t="shared" si="0"/>
        <v>5.6100981767180924E-3</v>
      </c>
      <c r="M35" s="5">
        <f t="shared" si="3"/>
        <v>0.98597475455820482</v>
      </c>
    </row>
    <row r="36" spans="5:13" x14ac:dyDescent="0.25">
      <c r="E36" s="3">
        <f t="shared" si="1"/>
        <v>4</v>
      </c>
      <c r="I36">
        <f t="shared" si="4"/>
        <v>64</v>
      </c>
      <c r="J36" s="3">
        <f t="shared" si="2"/>
        <v>102.99776</v>
      </c>
      <c r="K36">
        <v>23</v>
      </c>
      <c r="L36" s="4">
        <f t="shared" si="0"/>
        <v>6.4516129032258064E-3</v>
      </c>
      <c r="M36" s="5">
        <f t="shared" si="3"/>
        <v>0.99242636746143065</v>
      </c>
    </row>
    <row r="37" spans="5:13" x14ac:dyDescent="0.25">
      <c r="E37" s="3">
        <f t="shared" si="1"/>
        <v>4</v>
      </c>
      <c r="I37">
        <f t="shared" si="4"/>
        <v>66</v>
      </c>
      <c r="J37" s="3">
        <f t="shared" si="2"/>
        <v>106.21644000000001</v>
      </c>
      <c r="K37">
        <v>10</v>
      </c>
      <c r="L37" s="4">
        <f t="shared" si="0"/>
        <v>2.8050490883590462E-3</v>
      </c>
      <c r="M37" s="5">
        <f t="shared" si="3"/>
        <v>0.99523141654978975</v>
      </c>
    </row>
    <row r="38" spans="5:13" x14ac:dyDescent="0.25">
      <c r="E38" s="3">
        <f t="shared" si="1"/>
        <v>4</v>
      </c>
      <c r="I38">
        <f t="shared" si="4"/>
        <v>68</v>
      </c>
      <c r="J38" s="3">
        <f t="shared" si="2"/>
        <v>109.43512</v>
      </c>
      <c r="K38">
        <v>3</v>
      </c>
      <c r="L38" s="4">
        <f t="shared" si="0"/>
        <v>8.4151472650771393E-4</v>
      </c>
      <c r="M38" s="5">
        <f t="shared" si="3"/>
        <v>0.99607293127629748</v>
      </c>
    </row>
    <row r="39" spans="5:13" x14ac:dyDescent="0.25">
      <c r="E39" s="3">
        <f t="shared" si="1"/>
        <v>4</v>
      </c>
      <c r="I39">
        <f t="shared" si="4"/>
        <v>70</v>
      </c>
      <c r="J39" s="3">
        <f t="shared" si="2"/>
        <v>112.6538</v>
      </c>
      <c r="K39">
        <v>5</v>
      </c>
      <c r="L39" s="4">
        <f t="shared" si="0"/>
        <v>1.4025245441795231E-3</v>
      </c>
      <c r="M39" s="5">
        <f t="shared" si="3"/>
        <v>0.99747545582047703</v>
      </c>
    </row>
    <row r="40" spans="5:13" x14ac:dyDescent="0.25">
      <c r="E40" s="3">
        <f t="shared" si="1"/>
        <v>4</v>
      </c>
      <c r="I40">
        <f t="shared" si="4"/>
        <v>72</v>
      </c>
      <c r="J40" s="3">
        <f t="shared" si="2"/>
        <v>115.87248</v>
      </c>
      <c r="K40">
        <v>4</v>
      </c>
      <c r="L40" s="4">
        <f t="shared" si="0"/>
        <v>1.1220196353436186E-3</v>
      </c>
      <c r="M40" s="5">
        <f t="shared" si="3"/>
        <v>0.99859747545582067</v>
      </c>
    </row>
    <row r="41" spans="5:13" x14ac:dyDescent="0.25">
      <c r="E41" s="3">
        <f t="shared" si="1"/>
        <v>4</v>
      </c>
      <c r="I41">
        <f t="shared" si="4"/>
        <v>74</v>
      </c>
      <c r="J41" s="3">
        <f t="shared" si="2"/>
        <v>119.09116</v>
      </c>
      <c r="K41">
        <v>4</v>
      </c>
      <c r="L41" s="4">
        <f t="shared" si="0"/>
        <v>1.1220196353436186E-3</v>
      </c>
      <c r="M41" s="5">
        <f t="shared" si="3"/>
        <v>0.99971949509116431</v>
      </c>
    </row>
    <row r="42" spans="5:13" x14ac:dyDescent="0.25">
      <c r="E42" s="3">
        <f t="shared" si="1"/>
        <v>4</v>
      </c>
      <c r="I42">
        <v>76</v>
      </c>
      <c r="J42" s="3">
        <f t="shared" si="2"/>
        <v>122.30983999999999</v>
      </c>
      <c r="K42">
        <v>1</v>
      </c>
      <c r="L42" s="4">
        <f t="shared" si="0"/>
        <v>2.8050490883590464E-4</v>
      </c>
      <c r="M42" s="5">
        <f t="shared" si="3"/>
        <v>1.0000000000000002</v>
      </c>
    </row>
  </sheetData>
  <mergeCells count="6">
    <mergeCell ref="E2:E3"/>
    <mergeCell ref="L2:L3"/>
    <mergeCell ref="I2:I3"/>
    <mergeCell ref="J2:J3"/>
    <mergeCell ref="K2:K3"/>
    <mergeCell ref="M2:M3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26E5-BF9F-4DF4-BBCB-4B41A97AD8E2}">
  <dimension ref="W1:AB26"/>
  <sheetViews>
    <sheetView tabSelected="1" zoomScale="70" zoomScaleNormal="70" workbookViewId="0">
      <selection activeCell="AA20" sqref="AA20"/>
    </sheetView>
  </sheetViews>
  <sheetFormatPr baseColWidth="10" defaultRowHeight="15" x14ac:dyDescent="0.25"/>
  <sheetData>
    <row r="1" spans="23:28" x14ac:dyDescent="0.25">
      <c r="X1" t="s">
        <v>50</v>
      </c>
      <c r="Y1" t="s">
        <v>51</v>
      </c>
    </row>
    <row r="2" spans="23:28" x14ac:dyDescent="0.25">
      <c r="W2">
        <v>0</v>
      </c>
      <c r="X2">
        <v>4</v>
      </c>
      <c r="Y2">
        <v>0.9</v>
      </c>
      <c r="AB2" t="s">
        <v>52</v>
      </c>
    </row>
    <row r="3" spans="23:28" x14ac:dyDescent="0.25">
      <c r="W3">
        <v>1</v>
      </c>
      <c r="X3">
        <v>1.5</v>
      </c>
      <c r="Y3">
        <v>0.6</v>
      </c>
    </row>
    <row r="4" spans="23:28" x14ac:dyDescent="0.25">
      <c r="W4">
        <v>2</v>
      </c>
      <c r="X4">
        <v>1</v>
      </c>
      <c r="Y4">
        <v>0.5</v>
      </c>
    </row>
    <row r="5" spans="23:28" x14ac:dyDescent="0.25">
      <c r="W5">
        <v>3</v>
      </c>
      <c r="X5">
        <v>0.9</v>
      </c>
      <c r="Y5">
        <v>0.5</v>
      </c>
    </row>
    <row r="6" spans="23:28" x14ac:dyDescent="0.25">
      <c r="W6">
        <v>4</v>
      </c>
      <c r="X6">
        <v>0.9</v>
      </c>
      <c r="Y6">
        <v>0.6</v>
      </c>
    </row>
    <row r="7" spans="23:28" x14ac:dyDescent="0.25">
      <c r="W7">
        <v>5</v>
      </c>
      <c r="X7">
        <v>1.6</v>
      </c>
      <c r="Y7">
        <v>0.9</v>
      </c>
    </row>
    <row r="8" spans="23:28" x14ac:dyDescent="0.25">
      <c r="W8">
        <v>6</v>
      </c>
      <c r="X8">
        <v>4.8</v>
      </c>
      <c r="Y8">
        <v>1.6</v>
      </c>
    </row>
    <row r="9" spans="23:28" x14ac:dyDescent="0.25">
      <c r="W9">
        <v>7</v>
      </c>
      <c r="X9">
        <v>11.4</v>
      </c>
      <c r="Y9">
        <v>2.8</v>
      </c>
    </row>
    <row r="10" spans="23:28" x14ac:dyDescent="0.25">
      <c r="W10">
        <v>8</v>
      </c>
      <c r="X10">
        <v>11.6</v>
      </c>
      <c r="Y10">
        <v>3</v>
      </c>
    </row>
    <row r="11" spans="23:28" x14ac:dyDescent="0.25">
      <c r="W11">
        <v>9</v>
      </c>
      <c r="X11">
        <v>10.4</v>
      </c>
      <c r="Y11">
        <v>3.2</v>
      </c>
    </row>
    <row r="12" spans="23:28" x14ac:dyDescent="0.25">
      <c r="W12">
        <v>10</v>
      </c>
      <c r="X12">
        <v>7.3</v>
      </c>
      <c r="Y12">
        <v>3.6</v>
      </c>
    </row>
    <row r="13" spans="23:28" x14ac:dyDescent="0.25">
      <c r="W13">
        <v>11</v>
      </c>
      <c r="X13">
        <v>4.9000000000000004</v>
      </c>
      <c r="Y13">
        <v>3.9</v>
      </c>
    </row>
    <row r="14" spans="23:28" x14ac:dyDescent="0.25">
      <c r="W14">
        <v>12</v>
      </c>
      <c r="X14">
        <v>4.5</v>
      </c>
      <c r="Y14">
        <v>3.9</v>
      </c>
    </row>
    <row r="15" spans="23:28" x14ac:dyDescent="0.25">
      <c r="W15">
        <v>13</v>
      </c>
      <c r="X15">
        <v>4.9000000000000004</v>
      </c>
      <c r="Y15">
        <v>4.4000000000000004</v>
      </c>
    </row>
    <row r="16" spans="23:28" x14ac:dyDescent="0.25">
      <c r="W16">
        <v>14</v>
      </c>
      <c r="X16">
        <v>4.4000000000000004</v>
      </c>
      <c r="Y16">
        <v>5</v>
      </c>
    </row>
    <row r="17" spans="23:25" x14ac:dyDescent="0.25">
      <c r="W17">
        <v>15</v>
      </c>
      <c r="X17">
        <v>3.9</v>
      </c>
      <c r="Y17">
        <v>6.2</v>
      </c>
    </row>
    <row r="18" spans="23:25" x14ac:dyDescent="0.25">
      <c r="W18">
        <v>16</v>
      </c>
      <c r="X18">
        <v>3.5</v>
      </c>
      <c r="Y18">
        <v>7.8</v>
      </c>
    </row>
    <row r="19" spans="23:25" x14ac:dyDescent="0.25">
      <c r="W19">
        <v>17</v>
      </c>
      <c r="X19">
        <v>3.4</v>
      </c>
      <c r="Y19">
        <v>8.8000000000000007</v>
      </c>
    </row>
    <row r="20" spans="23:25" x14ac:dyDescent="0.25">
      <c r="W20">
        <v>18</v>
      </c>
      <c r="X20">
        <v>3.4</v>
      </c>
      <c r="Y20">
        <v>10</v>
      </c>
    </row>
    <row r="21" spans="23:25" x14ac:dyDescent="0.25">
      <c r="W21">
        <v>19</v>
      </c>
      <c r="X21">
        <v>3.4</v>
      </c>
      <c r="Y21">
        <v>8</v>
      </c>
    </row>
    <row r="22" spans="23:25" x14ac:dyDescent="0.25">
      <c r="W22">
        <v>20</v>
      </c>
      <c r="X22">
        <v>3</v>
      </c>
      <c r="Y22">
        <v>7</v>
      </c>
    </row>
    <row r="23" spans="23:25" x14ac:dyDescent="0.25">
      <c r="W23">
        <v>21</v>
      </c>
      <c r="X23">
        <v>2.7</v>
      </c>
      <c r="Y23">
        <v>7</v>
      </c>
    </row>
    <row r="24" spans="23:25" x14ac:dyDescent="0.25">
      <c r="W24">
        <v>22</v>
      </c>
      <c r="X24">
        <v>1.6</v>
      </c>
      <c r="Y24">
        <v>5.8</v>
      </c>
    </row>
    <row r="25" spans="23:25" x14ac:dyDescent="0.25">
      <c r="W25">
        <v>23</v>
      </c>
      <c r="X25">
        <v>1</v>
      </c>
      <c r="Y25">
        <v>4</v>
      </c>
    </row>
    <row r="26" spans="23:25" x14ac:dyDescent="0.25">
      <c r="X26">
        <f>SUM(X2:X25)</f>
        <v>100.00000000000003</v>
      </c>
      <c r="Y26">
        <f>SUM(Y2:Y25)</f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Wohnen</vt:lpstr>
      <vt:lpstr>Gewerbe</vt:lpstr>
      <vt:lpstr>Schule</vt:lpstr>
      <vt:lpstr>E-Mobilität</vt:lpstr>
      <vt:lpstr>Travel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Cermak</dc:creator>
  <cp:lastModifiedBy>marius cermak</cp:lastModifiedBy>
  <dcterms:created xsi:type="dcterms:W3CDTF">2015-06-05T18:17:20Z</dcterms:created>
  <dcterms:modified xsi:type="dcterms:W3CDTF">2022-05-02T19:07:29Z</dcterms:modified>
</cp:coreProperties>
</file>