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68A4930C-D602-4495-B2CC-AF55F83D1D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DatenIndikatoren" sheetId="3" r:id="rId3"/>
    <sheet name="Plots" sheetId="4" r:id="rId4"/>
    <sheet name="DatenZeitreihen" sheetId="2" r:id="rId5"/>
    <sheet name="Tabelle2" sheetId="8" r:id="rId6"/>
  </sheets>
  <definedNames>
    <definedName name="ExterneDaten_1" localSheetId="2" hidden="1">DatenIndikatoren!$B$2:$AH$3</definedName>
    <definedName name="ExterneDaten_1" localSheetId="4" hidden="1">DatenZeitreihen!$B$1:$E$8761</definedName>
    <definedName name="ExterneDaten_2" localSheetId="2" hidden="1">DatenIndikatoren!$B$4:$AH$5</definedName>
    <definedName name="ExterneDaten_3" localSheetId="2" hidden="1">DatenIndikatoren!$B$6:$AH$7</definedName>
    <definedName name="ExterneDaten_4" localSheetId="2" hidden="1">DatenIndikatoren!$B$8:$AH$9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C2" i="1" l="1"/>
  <c r="D2" i="1"/>
  <c r="D4" i="1" s="1"/>
  <c r="E2" i="1"/>
  <c r="E3" i="1" s="1"/>
  <c r="F2" i="1"/>
  <c r="F4" i="1" s="1"/>
  <c r="G2" i="1"/>
  <c r="H2" i="1"/>
  <c r="H3" i="1" s="1"/>
  <c r="I2" i="1"/>
  <c r="I3" i="1" s="1"/>
  <c r="J2" i="1"/>
  <c r="J3" i="1" s="1"/>
  <c r="K2" i="1"/>
  <c r="L2" i="1"/>
  <c r="L6" i="1" s="1"/>
  <c r="M2" i="1"/>
  <c r="M4" i="1" s="1"/>
  <c r="N2" i="1"/>
  <c r="N4" i="1" s="1"/>
  <c r="O2" i="1"/>
  <c r="P2" i="1"/>
  <c r="P5" i="1" s="1"/>
  <c r="Q2" i="1"/>
  <c r="Q6" i="1" s="1"/>
  <c r="R2" i="1"/>
  <c r="R4" i="1" s="1"/>
  <c r="S2" i="1"/>
  <c r="T2" i="1"/>
  <c r="T4" i="1" s="1"/>
  <c r="U2" i="1"/>
  <c r="U4" i="1" s="1"/>
  <c r="V2" i="1"/>
  <c r="V4" i="1" s="1"/>
  <c r="W2" i="1"/>
  <c r="X2" i="1"/>
  <c r="X3" i="1" s="1"/>
  <c r="Y2" i="1"/>
  <c r="Y5" i="1" s="1"/>
  <c r="Z2" i="1"/>
  <c r="Z3" i="1" s="1"/>
  <c r="AA2" i="1"/>
  <c r="AB2" i="1"/>
  <c r="AB6" i="1" s="1"/>
  <c r="AC2" i="1"/>
  <c r="AC3" i="1" s="1"/>
  <c r="AD2" i="1"/>
  <c r="AD4" i="1" s="1"/>
  <c r="AE2" i="1"/>
  <c r="AF2" i="1"/>
  <c r="AF5" i="1" s="1"/>
  <c r="AG2" i="1"/>
  <c r="AG3" i="1" s="1"/>
  <c r="F3" i="1"/>
  <c r="C3" i="1"/>
  <c r="G3" i="1"/>
  <c r="K3" i="1"/>
  <c r="O3" i="1"/>
  <c r="S3" i="1"/>
  <c r="U3" i="1"/>
  <c r="W3" i="1"/>
  <c r="AA3" i="1"/>
  <c r="AB3" i="1"/>
  <c r="AE3" i="1"/>
  <c r="C4" i="1"/>
  <c r="E4" i="1"/>
  <c r="G4" i="1"/>
  <c r="K4" i="1"/>
  <c r="O4" i="1"/>
  <c r="S4" i="1"/>
  <c r="W4" i="1"/>
  <c r="X4" i="1"/>
  <c r="Y4" i="1"/>
  <c r="AA4" i="1"/>
  <c r="AE4" i="1"/>
  <c r="C5" i="1"/>
  <c r="D5" i="1"/>
  <c r="G5" i="1"/>
  <c r="K5" i="1"/>
  <c r="O5" i="1"/>
  <c r="Q5" i="1"/>
  <c r="S5" i="1"/>
  <c r="W5" i="1"/>
  <c r="AA5" i="1"/>
  <c r="AE5" i="1"/>
  <c r="C6" i="1"/>
  <c r="G6" i="1"/>
  <c r="I6" i="1"/>
  <c r="K6" i="1"/>
  <c r="O6" i="1"/>
  <c r="P6" i="1"/>
  <c r="S6" i="1"/>
  <c r="W6" i="1"/>
  <c r="AA6" i="1"/>
  <c r="AE6" i="1"/>
  <c r="B2" i="1"/>
  <c r="B6" i="1" s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V3" i="1" l="1"/>
  <c r="I5" i="1"/>
  <c r="M3" i="1"/>
  <c r="B3" i="1"/>
  <c r="AC6" i="1"/>
  <c r="U6" i="1"/>
  <c r="C9" i="4" s="1"/>
  <c r="AC5" i="1"/>
  <c r="U5" i="1"/>
  <c r="Q4" i="1"/>
  <c r="I4" i="1"/>
  <c r="B5" i="1"/>
  <c r="M6" i="1"/>
  <c r="E6" i="1"/>
  <c r="T5" i="1"/>
  <c r="M5" i="1"/>
  <c r="E5" i="1"/>
  <c r="AC4" i="1"/>
  <c r="H4" i="1"/>
  <c r="Y3" i="1"/>
  <c r="Q3" i="1"/>
  <c r="AF6" i="1"/>
  <c r="Y6" i="1"/>
  <c r="AG4" i="1"/>
  <c r="L3" i="1"/>
  <c r="B4" i="1"/>
  <c r="T6" i="1"/>
  <c r="D6" i="1"/>
  <c r="X5" i="1"/>
  <c r="H5" i="1"/>
  <c r="AB4" i="1"/>
  <c r="L4" i="1"/>
  <c r="AF3" i="1"/>
  <c r="P3" i="1"/>
  <c r="D3" i="1"/>
  <c r="AG6" i="1"/>
  <c r="X6" i="1"/>
  <c r="H6" i="1"/>
  <c r="AB5" i="1"/>
  <c r="L5" i="1"/>
  <c r="AF4" i="1"/>
  <c r="C7" i="4"/>
  <c r="P4" i="1"/>
  <c r="T3" i="1"/>
  <c r="C6" i="4"/>
  <c r="R3" i="1"/>
  <c r="AD6" i="1"/>
  <c r="Z6" i="1"/>
  <c r="V6" i="1"/>
  <c r="R6" i="1"/>
  <c r="N6" i="1"/>
  <c r="J6" i="1"/>
  <c r="F6" i="1"/>
  <c r="AD3" i="1"/>
  <c r="N3" i="1"/>
  <c r="AG5" i="1"/>
  <c r="Z4" i="1"/>
  <c r="J4" i="1"/>
  <c r="AD5" i="1"/>
  <c r="Z5" i="1"/>
  <c r="V5" i="1"/>
  <c r="R5" i="1"/>
  <c r="N5" i="1"/>
  <c r="J5" i="1"/>
  <c r="F5" i="1"/>
  <c r="C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90CCE-08A0-4831-8075-599EA68671DF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FA84AA58-2501-4D2B-9FD4-08422D7E12B9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8B70B7BA-2AD0-4527-B3A4-5FBF58789B66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6BC52176-EEF8-428C-829B-093B4FEFCAAB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  <connection id="5" xr16:uid="{60639FEB-79D9-403C-AFB4-1EDAC1A74E91}" keepAlive="1" name="Abfrage - Ergebnis_ZeitVar_SzenarioPV_FW" description="Verbindung mit der Abfrage 'Ergebnis_ZeitVar_SzenarioPV_FW' in der Arbeitsmappe." type="5" refreshedVersion="7" background="1" saveData="1">
    <dbPr connection="Provider=Microsoft.Mashup.OleDb.1;Data Source=$Workbook$;Location=Ergebnis_ZeitVar_SzenarioPV_FW;Extended Properties=&quot;&quot;" command="SELECT * FROM [Ergebnis_ZeitVar_SzenarioPV_FW]"/>
  </connection>
</connections>
</file>

<file path=xl/sharedStrings.xml><?xml version="1.0" encoding="utf-8"?>
<sst xmlns="http://schemas.openxmlformats.org/spreadsheetml/2006/main" count="245" uniqueCount="98">
  <si>
    <t>Column1</t>
  </si>
  <si>
    <t>außenstehende_Ladung [kWH]</t>
  </si>
  <si>
    <t>eMobilitätFahren_Gesamt [kWh]</t>
  </si>
  <si>
    <t>eMobilitätFahren_Lokal [kWh]</t>
  </si>
  <si>
    <t>eMobilitätFahren_Netz [kWh]</t>
  </si>
  <si>
    <t>eMobilitätGebäude_Lade/Entladeverluste [kWh]</t>
  </si>
  <si>
    <t>eMobilitätGebäude_GebäudezuEMobilität [kWh]</t>
  </si>
  <si>
    <t>eMobilitätGebäude_EMobilitätzuGebäude [kWh]</t>
  </si>
  <si>
    <t>eMobilitätGebäude_Fahrverbrauch [kWh]</t>
  </si>
  <si>
    <t>generell_personenKilometer Elektrisch durch. [km]</t>
  </si>
  <si>
    <t>generell_personenKilometer Elektrisch [km]</t>
  </si>
  <si>
    <t>generell_personenKilometer Fossil [km]</t>
  </si>
  <si>
    <t>generell_stromverbrauch Wohnen [kWh]</t>
  </si>
  <si>
    <t>generell_stromverbrauch Gewerbe [kWh]</t>
  </si>
  <si>
    <t>generell_stromverbrauch Schule [kWh]</t>
  </si>
  <si>
    <t>generell_stromverbrauch WP [kWh]</t>
  </si>
  <si>
    <t>generell_stromverbrauch E-Mobilität [kWh]</t>
  </si>
  <si>
    <t>generell_pvProduktion [kWh]</t>
  </si>
  <si>
    <t>generell_pvProduktionGfa [kWh]</t>
  </si>
  <si>
    <t>indikatoren_fehlgeschlagene Fahrversuche [%]</t>
  </si>
  <si>
    <t>indikatoren_ungenutzte Ladung der E-Mobilität [%]</t>
  </si>
  <si>
    <t>indikatoren_erhöhung Eigenverbrauch [%]</t>
  </si>
  <si>
    <t>indikatoren_LadeEntlade_Zyklen ohne EMobilität pro Auto [Anzahl]</t>
  </si>
  <si>
    <t>indikatoren_LadeEntlade_Zyklen mit EMobilität pro Auto [Anzahl]</t>
  </si>
  <si>
    <t>indikatoren_Ladevorgänge [Anzahl]</t>
  </si>
  <si>
    <t>indikatoren_Entladevorgänge [Anzahl]</t>
  </si>
  <si>
    <t>pvNachEMobilität_Eigenverbrauch [kWh]</t>
  </si>
  <si>
    <t>pvNachEMobilität_Einspeisung [kWh]</t>
  </si>
  <si>
    <t>pvNachEMobilität_Netzbezug [kWh]</t>
  </si>
  <si>
    <t>pvVorEMobilität_Eigenverbrauch [kWh]</t>
  </si>
  <si>
    <t>pvVorEMobilität_Einspeisung [kWh]</t>
  </si>
  <si>
    <t>pvVorEMobilität_Netzbezug [kWh]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</si>
  <si>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</si>
  <si>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</si>
  <si>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</si>
  <si>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</si>
  <si>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</si>
  <si>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</si>
  <si>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</si>
  <si>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</si>
  <si>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</si>
  <si>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</si>
  <si>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</si>
  <si>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</si>
  <si>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</si>
  <si>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</si>
  <si>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</si>
  <si>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</si>
  <si>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</si>
  <si>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</si>
  <si>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</si>
  <si>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</si>
  <si>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</si>
  <si>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</si>
  <si>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</si>
  <si>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</si>
  <si>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</si>
  <si>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</si>
  <si>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</si>
  <si>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</si>
  <si>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</si>
  <si>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</si>
  <si>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</si>
  <si>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</si>
  <si>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</si>
  <si>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</si>
  <si>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</si>
  <si>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</si>
  <si>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</si>
  <si>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</si>
  <si>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</si>
  <si>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</si>
  <si>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</si>
  <si>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</si>
  <si>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</si>
  <si>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</si>
  <si>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</si>
  <si>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</si>
  <si>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</si>
  <si>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</si>
  <si>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</si>
  <si>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</si>
  <si>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</si>
  <si>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</si>
  <si>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</si>
  <si>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</si>
  <si>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</si>
  <si>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</si>
  <si>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</si>
  <si>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</si>
  <si>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</si>
  <si>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gebäudezuAuto</t>
  </si>
  <si>
    <t>eMobilitätFahren_externe Ladung [kWh]</t>
  </si>
  <si>
    <t>Abweichung des Reiseprofils</t>
  </si>
  <si>
    <t>indikatoren_LadeEntlade_Zyklen pro Auto [Anzahl]</t>
  </si>
  <si>
    <t>ern</t>
  </si>
  <si>
    <t>netz</t>
  </si>
  <si>
    <t>Verlust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</si>
</sst>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6.8265336230251332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F93F4A5-5A6C-4AB6-BF18-437A85084431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CBD5A4B-B091-4870-9637-6D55ACE82870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539CF5B-0BC1-4B39-A4A7-5FC09EE4E900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A2B23284-AF67-4BF0-BC57-00332A7ABD45}" autoFormatId="16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Fahren_externe Ladung [kWh]" tableColumnId="6"/>
      <queryTableField id="7" name="eMobilitätGebäude_Lade/Entladeverluste [kWh]" tableColumnId="7"/>
      <queryTableField id="8" name="eMobilitätGebäude_GebäudezuEMobilität [kWh]" tableColumnId="8"/>
      <queryTableField id="9" name="eMobilitätGebäude_EMobilitätzuGebäude [kWh]" tableColumnId="9"/>
      <queryTableField id="10" name="eMobilitätGebäude_Fahrverbrauch [kWh]" tableColumnId="10"/>
      <queryTableField id="11" name="generell_personenKilometer Elektrisch durch. [km]" tableColumnId="11"/>
      <queryTableField id="12" name="generell_personenKilometer Elektrisch [km]" tableColumnId="12"/>
      <queryTableField id="13" name="generell_personenKilometer Fossil [km]" tableColumnId="13"/>
      <queryTableField id="14" name="generell_stromverbrauch Wohnen [kWh]" tableColumnId="14"/>
      <queryTableField id="15" name="generell_stromverbrauch Gewerbe [kWh]" tableColumnId="15"/>
      <queryTableField id="16" name="generell_stromverbrauch Schule [kWh]" tableColumnId="16"/>
      <queryTableField id="17" name="generell_stromverbrauch WP [kWh]" tableColumnId="17"/>
      <queryTableField id="18" name="generell_stromverbrauch E-Mobilität [kWh]" tableColumnId="18"/>
      <queryTableField id="19" name="generell_pvProduktion [kWh]" tableColumnId="19"/>
      <queryTableField id="20" name="generell_pvProduktionGfa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[%]" tableColumnId="23"/>
      <queryTableField id="24" name="indikatoren_LadeEntlade_Zyklen ohne EMobilität pro Auto [Anzahl]" tableColumnId="24"/>
      <queryTableField id="25" name="indikatoren_LadeEntlade_Zyklen mit EMobilität pro Auto [Anzahl]" tableColumnId="25"/>
      <queryTableField id="26" name="indikatoren_Ladevorgänge [Anzahl]" tableColumnId="26"/>
      <queryTableField id="27" name="indikatoren_Entladevorgänge [Anzahl]" tableColumnId="27"/>
      <queryTableField id="28" name="pvNachEMobilität_Eigenverbrauch [kWh]" tableColumnId="28"/>
      <queryTableField id="29" name="pvNachEMobilität_Einspeisung [kWh]" tableColumnId="29"/>
      <queryTableField id="30" name="pvNachEMobilität_Netzbezug [kWh]" tableColumnId="30"/>
      <queryTableField id="31" name="pvVorEMobilität_Eigenverbrauch [kWh]" tableColumnId="31"/>
      <queryTableField id="32" name="pvVorEMobilität_Einspeisung [kWh]" tableColumnId="32"/>
      <queryTableField id="33" name="pvVorEMobilität_Netzbezug [kWh]" tableColumnId="3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2B3F2D4-E989-440E-B079-FB7C6E0416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EntladeLeistung" tableColumnId="2"/>
      <queryTableField id="3" name="LadeLeistung" tableColumnId="3"/>
      <queryTableField id="4" name="LadeLeistungAußenstehen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3CE2EB-F249-40C9-BBA1-AC0BA4B7FD80}" name="Ergebnis_SzenarioPV_FW_2" displayName="Ergebnis_SzenarioPV_FW_2" ref="B2:AH3" tableType="queryTable" totalsRowShown="0">
  <autoFilter ref="B2:AH3" xr:uid="{CC3CE2EB-F249-40C9-BBA1-AC0BA4B7FD80}"/>
  <tableColumns count="33">
    <tableColumn id="1" xr3:uid="{E321CD4F-B68B-428B-821D-A53E283C1DAC}" uniqueName="1" name="Column1" queryTableFieldId="1"/>
    <tableColumn id="2" xr3:uid="{765ECFE3-F176-402C-B37B-BF7C7F41C68C}" uniqueName="2" name="außenstehende_Ladung [kWH]" queryTableFieldId="2"/>
    <tableColumn id="3" xr3:uid="{14A0DE07-47C8-46D1-8C9C-38DF299D3656}" uniqueName="3" name="eMobilitätFahren_Gesamt [kWh]" queryTableFieldId="3"/>
    <tableColumn id="4" xr3:uid="{36563CAB-E121-409A-8CB9-EE1AEFB7909F}" uniqueName="4" name="eMobilitätFahren_Lokal [kWh]" queryTableFieldId="4"/>
    <tableColumn id="5" xr3:uid="{62A434B7-C2F4-4110-BF08-E279AF2D3049}" uniqueName="5" name="eMobilitätFahren_Netz [kWh]" queryTableFieldId="5"/>
    <tableColumn id="6" xr3:uid="{FF840081-7DFB-434C-9A89-6265507B6446}" uniqueName="6" name="eMobilitätFahren_externe Ladung [kWh]" queryTableFieldId="6"/>
    <tableColumn id="7" xr3:uid="{8216AD18-D6EE-48B8-B1FE-7EB111A00688}" uniqueName="7" name="eMobilitätGebäude_Lade/Entladeverluste [kWh]" queryTableFieldId="7"/>
    <tableColumn id="8" xr3:uid="{AD47D1D7-9181-4BF5-BAB1-4465FCED69B8}" uniqueName="8" name="eMobilitätGebäude_GebäudezuEMobilität [kWh]" queryTableFieldId="8"/>
    <tableColumn id="9" xr3:uid="{83CE31E6-9112-4B25-9A65-D872766B1B77}" uniqueName="9" name="eMobilitätGebäude_EMobilitätzuGebäude [kWh]" queryTableFieldId="9"/>
    <tableColumn id="10" xr3:uid="{11D38298-8068-47CC-AB5D-F6D7DB47742F}" uniqueName="10" name="eMobilitätGebäude_Fahrverbrauch [kWh]" queryTableFieldId="10"/>
    <tableColumn id="11" xr3:uid="{21E6EAB0-9B2F-4F80-A595-4812BC82BD92}" uniqueName="11" name="generell_personenKilometer Elektrisch durch. [km]" queryTableFieldId="11"/>
    <tableColumn id="12" xr3:uid="{946C6A5E-7F67-431A-B7AA-F7CADAC0F7F4}" uniqueName="12" name="generell_personenKilometer Elektrisch [km]" queryTableFieldId="12"/>
    <tableColumn id="13" xr3:uid="{BF810768-8314-4556-B62E-6D20CEF008E8}" uniqueName="13" name="generell_personenKilometer Fossil [km]" queryTableFieldId="13"/>
    <tableColumn id="14" xr3:uid="{C22F89CF-D3DB-4ECF-833A-F8C73891B387}" uniqueName="14" name="generell_stromverbrauch Wohnen [kWh]" queryTableFieldId="14"/>
    <tableColumn id="15" xr3:uid="{30632130-27BE-4663-8768-49E4C2A01050}" uniqueName="15" name="generell_stromverbrauch Gewerbe [kWh]" queryTableFieldId="15"/>
    <tableColumn id="16" xr3:uid="{85766538-860A-4B55-A120-08A86E08911F}" uniqueName="16" name="generell_stromverbrauch Schule [kWh]" queryTableFieldId="16"/>
    <tableColumn id="17" xr3:uid="{D01AE3D4-5E94-4CB7-A080-D26E68E1D65F}" uniqueName="17" name="generell_stromverbrauch WP [kWh]" queryTableFieldId="17"/>
    <tableColumn id="18" xr3:uid="{64745DC6-7F47-4D0C-A399-5793FE2E5F10}" uniqueName="18" name="generell_stromverbrauch E-Mobilität [kWh]" queryTableFieldId="18"/>
    <tableColumn id="19" xr3:uid="{6AE34158-627B-4EE7-9E94-253C560DF522}" uniqueName="19" name="generell_pvProduktion [kWh]" queryTableFieldId="19"/>
    <tableColumn id="20" xr3:uid="{BFBE2A63-B410-4C86-A608-5F036E4B0367}" uniqueName="20" name="generell_pvProduktionGfa [kWh]" queryTableFieldId="20"/>
    <tableColumn id="21" xr3:uid="{921E6496-0D41-438A-9CC0-8EDE646B6DC8}" uniqueName="21" name="indikatoren_fehlgeschlagene Fahrversuche [%]" queryTableFieldId="21"/>
    <tableColumn id="22" xr3:uid="{901D1AEC-16E5-41A2-A822-1A0ACDFB9FB4}" uniqueName="22" name="indikatoren_ungenutzte Ladung der E-Mobilität [%]" queryTableFieldId="22"/>
    <tableColumn id="23" xr3:uid="{895CC8C8-921C-4EB3-97B1-7EF8C6CB4AB7}" uniqueName="23" name="indikatoren_erhöhung Eigenverbrauch [%]" queryTableFieldId="23"/>
    <tableColumn id="24" xr3:uid="{1FFB886E-8D57-4C67-9498-C69B81B0C191}" uniqueName="24" name="indikatoren_LadeEntlade_Zyklen ohne EMobilität pro Auto [Anzahl]" queryTableFieldId="24"/>
    <tableColumn id="25" xr3:uid="{8A0239B4-628C-4401-9ABA-CC2B2EB0DBBA}" uniqueName="25" name="indikatoren_LadeEntlade_Zyklen mit EMobilität pro Auto [Anzahl]" queryTableFieldId="25"/>
    <tableColumn id="26" xr3:uid="{287EDBC7-2B5A-4793-848D-DBBEE9690373}" uniqueName="26" name="indikatoren_Ladevorgänge [Anzahl]" queryTableFieldId="26"/>
    <tableColumn id="27" xr3:uid="{9756319C-19C3-48EA-9989-C359554FD68C}" uniqueName="27" name="indikatoren_Entladevorgänge [Anzahl]" queryTableFieldId="27"/>
    <tableColumn id="28" xr3:uid="{0594BC4F-8800-4461-9BB6-F1A62E895EDD}" uniqueName="28" name="pvNachEMobilität_Eigenverbrauch [kWh]" queryTableFieldId="28"/>
    <tableColumn id="29" xr3:uid="{ED74B207-3905-4EBA-A9E1-FC281CD465B1}" uniqueName="29" name="pvNachEMobilität_Einspeisung [kWh]" queryTableFieldId="29"/>
    <tableColumn id="30" xr3:uid="{4E46F6C7-5F3B-4D86-B747-8DBA758A84D4}" uniqueName="30" name="pvNachEMobilität_Netzbezug [kWh]" queryTableFieldId="30"/>
    <tableColumn id="31" xr3:uid="{5106BA41-D240-43C3-B576-CF28228EC5CE}" uniqueName="31" name="pvVorEMobilität_Eigenverbrauch [kWh]" queryTableFieldId="31"/>
    <tableColumn id="32" xr3:uid="{8DE9B57C-6B98-4334-A554-3DA24D0251A5}" uniqueName="32" name="pvVorEMobilität_Einspeisung [kWh]" queryTableFieldId="32"/>
    <tableColumn id="33" xr3:uid="{C37EAAC1-B3CE-451B-AB50-3D669948404B}" uniqueName="33" name="pvVorEMobilität_Netzbezug [kWh]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013D16-6D70-4A61-ADCD-74E06CC5A768}" name="Ergebnis_SzenarioPV_max_FW_2" displayName="Ergebnis_SzenarioPV_max_FW_2" ref="B4:AH5" tableType="queryTable" totalsRowShown="0">
  <autoFilter ref="B4:AH5" xr:uid="{69013D16-6D70-4A61-ADCD-74E06CC5A768}"/>
  <tableColumns count="33">
    <tableColumn id="1" xr3:uid="{B6789752-A892-4AA5-8CFC-E6348606B574}" uniqueName="1" name="Column1" queryTableFieldId="1"/>
    <tableColumn id="2" xr3:uid="{8CA97026-6AF3-4174-B79F-34228C462C7E}" uniqueName="2" name="außenstehende_Ladung [kWH]" queryTableFieldId="2"/>
    <tableColumn id="3" xr3:uid="{A4950231-ECA9-4468-A2D9-02D9B338B16D}" uniqueName="3" name="eMobilitätFahren_Gesamt [kWh]" queryTableFieldId="3"/>
    <tableColumn id="4" xr3:uid="{C5A53A43-A7A1-49E0-8D99-A2E5C7EFD15C}" uniqueName="4" name="eMobilitätFahren_Lokal [kWh]" queryTableFieldId="4"/>
    <tableColumn id="5" xr3:uid="{06A0B193-BE13-456B-ADE8-B0C9CECEE6A3}" uniqueName="5" name="eMobilitätFahren_Netz [kWh]" queryTableFieldId="5"/>
    <tableColumn id="6" xr3:uid="{E53887F2-F778-42B7-8B6A-95138C4EE0DF}" uniqueName="6" name="eMobilitätFahren_externe Ladung [kWh]" queryTableFieldId="6"/>
    <tableColumn id="7" xr3:uid="{3D9975B9-A1D1-4B92-8EB9-383EF0FCA087}" uniqueName="7" name="eMobilitätGebäude_Lade/Entladeverluste [kWh]" queryTableFieldId="7"/>
    <tableColumn id="8" xr3:uid="{9B841ADE-AC00-41CF-B200-73B38F8C7562}" uniqueName="8" name="eMobilitätGebäude_GebäudezuEMobilität [kWh]" queryTableFieldId="8"/>
    <tableColumn id="9" xr3:uid="{603E4CA4-E72D-459B-B367-75BB50C9BEA3}" uniqueName="9" name="eMobilitätGebäude_EMobilitätzuGebäude [kWh]" queryTableFieldId="9"/>
    <tableColumn id="10" xr3:uid="{F047B234-1A9E-4F9C-8ED2-F6E690A3E744}" uniqueName="10" name="eMobilitätGebäude_Fahrverbrauch [kWh]" queryTableFieldId="10"/>
    <tableColumn id="11" xr3:uid="{FFFADAED-1836-4AFE-885E-9681CE38863A}" uniqueName="11" name="generell_personenKilometer Elektrisch durch. [km]" queryTableFieldId="11"/>
    <tableColumn id="12" xr3:uid="{5C329822-4B30-46B2-AAFA-BDFFEFF9DD51}" uniqueName="12" name="generell_personenKilometer Elektrisch [km]" queryTableFieldId="12"/>
    <tableColumn id="13" xr3:uid="{A14341E8-BCBE-4AC6-9439-2384703E92CE}" uniqueName="13" name="generell_personenKilometer Fossil [km]" queryTableFieldId="13"/>
    <tableColumn id="14" xr3:uid="{573CEEA0-5171-4049-901D-BCED4CCEA949}" uniqueName="14" name="generell_stromverbrauch Wohnen [kWh]" queryTableFieldId="14"/>
    <tableColumn id="15" xr3:uid="{3DFC63EE-C87E-4DAB-890B-30225C3F8EEB}" uniqueName="15" name="generell_stromverbrauch Gewerbe [kWh]" queryTableFieldId="15"/>
    <tableColumn id="16" xr3:uid="{D8FB4BFF-2AB7-4414-B5B3-DCDD27508A10}" uniqueName="16" name="generell_stromverbrauch Schule [kWh]" queryTableFieldId="16"/>
    <tableColumn id="17" xr3:uid="{4398E3C9-758A-4F62-B2AA-947EC13946D3}" uniqueName="17" name="generell_stromverbrauch WP [kWh]" queryTableFieldId="17"/>
    <tableColumn id="18" xr3:uid="{C6F2FF57-CA8A-4F35-A684-8DE0E72B5EA9}" uniqueName="18" name="generell_stromverbrauch E-Mobilität [kWh]" queryTableFieldId="18"/>
    <tableColumn id="19" xr3:uid="{EA12588D-3FEA-495D-ADCD-23D936B607B7}" uniqueName="19" name="generell_pvProduktion [kWh]" queryTableFieldId="19"/>
    <tableColumn id="20" xr3:uid="{7B1D1061-7EA6-45E3-ADBD-F88082B48251}" uniqueName="20" name="generell_pvProduktionGfa [kWh]" queryTableFieldId="20"/>
    <tableColumn id="21" xr3:uid="{D4BE9252-4535-4758-A800-19C4003D3B4F}" uniqueName="21" name="indikatoren_fehlgeschlagene Fahrversuche [%]" queryTableFieldId="21"/>
    <tableColumn id="22" xr3:uid="{016E1D19-56BF-480E-8658-426873F3522B}" uniqueName="22" name="indikatoren_ungenutzte Ladung der E-Mobilität [%]" queryTableFieldId="22"/>
    <tableColumn id="23" xr3:uid="{26216216-9461-477F-8371-B552B5B2DBC6}" uniqueName="23" name="indikatoren_erhöhung Eigenverbrauch [%]" queryTableFieldId="23"/>
    <tableColumn id="24" xr3:uid="{9F981A89-F128-4A5D-AEDD-F458506A91D3}" uniqueName="24" name="indikatoren_LadeEntlade_Zyklen ohne EMobilität pro Auto [Anzahl]" queryTableFieldId="24"/>
    <tableColumn id="25" xr3:uid="{C6D87B7E-EB70-47A6-B38D-46889148F101}" uniqueName="25" name="indikatoren_LadeEntlade_Zyklen mit EMobilität pro Auto [Anzahl]" queryTableFieldId="25"/>
    <tableColumn id="26" xr3:uid="{34F5D122-BE8D-4552-A9A9-AF90ADB3E71E}" uniqueName="26" name="indikatoren_Ladevorgänge [Anzahl]" queryTableFieldId="26"/>
    <tableColumn id="27" xr3:uid="{A6BA40C4-6F0A-4E16-A1CB-EF978388F7EE}" uniqueName="27" name="indikatoren_Entladevorgänge [Anzahl]" queryTableFieldId="27"/>
    <tableColumn id="28" xr3:uid="{3083034C-666E-46E6-ADBF-BE82A97CBC7C}" uniqueName="28" name="pvNachEMobilität_Eigenverbrauch [kWh]" queryTableFieldId="28"/>
    <tableColumn id="29" xr3:uid="{B83C3213-206F-4DBA-A89E-BE3442C1D82B}" uniqueName="29" name="pvNachEMobilität_Einspeisung [kWh]" queryTableFieldId="29"/>
    <tableColumn id="30" xr3:uid="{6E922171-DCED-4D52-A605-5A824683DD5D}" uniqueName="30" name="pvNachEMobilität_Netzbezug [kWh]" queryTableFieldId="30"/>
    <tableColumn id="31" xr3:uid="{90247AB3-2F15-46DC-B141-AE314E5FE7CE}" uniqueName="31" name="pvVorEMobilität_Eigenverbrauch [kWh]" queryTableFieldId="31"/>
    <tableColumn id="32" xr3:uid="{1C85B0AC-0CE1-42F3-8E18-6B967767A70A}" uniqueName="32" name="pvVorEMobilität_Einspeisung [kWh]" queryTableFieldId="32"/>
    <tableColumn id="33" xr3:uid="{E24C3217-3925-4CED-B018-30F552F21062}" uniqueName="33" name="pvVorEMobilität_Netzbezug [kWh]" queryTableField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BB9EF6-45BD-4778-9BAE-F5C73E6CBFFC}" name="Ergebnis_SzenarioPV_WP_2" displayName="Ergebnis_SzenarioPV_WP_2" ref="B6:AH7" tableType="queryTable" totalsRowShown="0">
  <autoFilter ref="B6:AH7" xr:uid="{36BB9EF6-45BD-4778-9BAE-F5C73E6CBFFC}"/>
  <tableColumns count="33">
    <tableColumn id="1" xr3:uid="{3B7B51FC-1A76-49A9-9267-0369F5D46D10}" uniqueName="1" name="Column1" queryTableFieldId="1"/>
    <tableColumn id="2" xr3:uid="{0B1735D1-A8C5-4B14-8ABF-60142E6EC7C4}" uniqueName="2" name="außenstehende_Ladung [kWH]" queryTableFieldId="2"/>
    <tableColumn id="3" xr3:uid="{288F6858-9BF8-4B7D-9B1C-24F1A27283AF}" uniqueName="3" name="eMobilitätFahren_Gesamt [kWh]" queryTableFieldId="3"/>
    <tableColumn id="4" xr3:uid="{06168907-71BA-44AB-B3BA-4FABECB3C341}" uniqueName="4" name="eMobilitätFahren_Lokal [kWh]" queryTableFieldId="4"/>
    <tableColumn id="5" xr3:uid="{C82361A5-56DB-41C7-934C-2CAC77B1C1C9}" uniqueName="5" name="eMobilitätFahren_Netz [kWh]" queryTableFieldId="5"/>
    <tableColumn id="6" xr3:uid="{DC7E7CB1-9716-427B-A965-5225ACAAE1E2}" uniqueName="6" name="eMobilitätFahren_externe Ladung [kWh]" queryTableFieldId="6"/>
    <tableColumn id="7" xr3:uid="{97490E4D-5913-4038-BFAD-0F8D3201BDEF}" uniqueName="7" name="eMobilitätGebäude_Lade/Entladeverluste [kWh]" queryTableFieldId="7"/>
    <tableColumn id="8" xr3:uid="{E0F151EB-9D4B-4E0E-AF35-953285D8E4A2}" uniqueName="8" name="eMobilitätGebäude_GebäudezuEMobilität [kWh]" queryTableFieldId="8"/>
    <tableColumn id="9" xr3:uid="{F0E60C33-3E99-4ABF-8F74-003A314D0972}" uniqueName="9" name="eMobilitätGebäude_EMobilitätzuGebäude [kWh]" queryTableFieldId="9"/>
    <tableColumn id="10" xr3:uid="{92046E8E-B4D4-473F-8391-23AC605EF9F6}" uniqueName="10" name="eMobilitätGebäude_Fahrverbrauch [kWh]" queryTableFieldId="10"/>
    <tableColumn id="11" xr3:uid="{7F33FDAD-2987-48FB-932C-3FB2789E5155}" uniqueName="11" name="generell_personenKilometer Elektrisch durch. [km]" queryTableFieldId="11"/>
    <tableColumn id="12" xr3:uid="{D3DDE812-5CA5-4497-93C9-1DB4CBC08D2E}" uniqueName="12" name="generell_personenKilometer Elektrisch [km]" queryTableFieldId="12"/>
    <tableColumn id="13" xr3:uid="{6AA46162-3657-4398-9D0E-6C196636112F}" uniqueName="13" name="generell_personenKilometer Fossil [km]" queryTableFieldId="13"/>
    <tableColumn id="14" xr3:uid="{0D5A74BF-810D-487E-8235-1E069A9FA02F}" uniqueName="14" name="generell_stromverbrauch Wohnen [kWh]" queryTableFieldId="14"/>
    <tableColumn id="15" xr3:uid="{1580F9A4-14C3-4B3C-8D4B-2570C6B3A0C5}" uniqueName="15" name="generell_stromverbrauch Gewerbe [kWh]" queryTableFieldId="15"/>
    <tableColumn id="16" xr3:uid="{DAB52574-3123-487A-8B1A-099527502988}" uniqueName="16" name="generell_stromverbrauch Schule [kWh]" queryTableFieldId="16"/>
    <tableColumn id="17" xr3:uid="{5308B399-6AA8-4E2B-A139-BA654BCE9B21}" uniqueName="17" name="generell_stromverbrauch WP [kWh]" queryTableFieldId="17"/>
    <tableColumn id="18" xr3:uid="{0A4B88C4-FC04-4F06-9BF1-8F13D4654C83}" uniqueName="18" name="generell_stromverbrauch E-Mobilität [kWh]" queryTableFieldId="18"/>
    <tableColumn id="19" xr3:uid="{124FDC65-E945-422F-9D5C-950C1B507099}" uniqueName="19" name="generell_pvProduktion [kWh]" queryTableFieldId="19"/>
    <tableColumn id="20" xr3:uid="{40133AC4-1DE5-4D8D-BFAE-FBADA1875D42}" uniqueName="20" name="generell_pvProduktionGfa [kWh]" queryTableFieldId="20"/>
    <tableColumn id="21" xr3:uid="{FEF1FC0D-ADF1-46B9-B2F4-48D2805B3403}" uniqueName="21" name="indikatoren_fehlgeschlagene Fahrversuche [%]" queryTableFieldId="21"/>
    <tableColumn id="22" xr3:uid="{A13E575A-937A-495F-9B74-53A4C661DA69}" uniqueName="22" name="indikatoren_ungenutzte Ladung der E-Mobilität [%]" queryTableFieldId="22"/>
    <tableColumn id="23" xr3:uid="{BBC17207-8E0D-4628-B882-5B7D72DBBBE0}" uniqueName="23" name="indikatoren_erhöhung Eigenverbrauch [%]" queryTableFieldId="23"/>
    <tableColumn id="24" xr3:uid="{4116C840-EE6E-4495-BD33-C2BF0A3E7A62}" uniqueName="24" name="indikatoren_LadeEntlade_Zyklen ohne EMobilität pro Auto [Anzahl]" queryTableFieldId="24"/>
    <tableColumn id="25" xr3:uid="{0D14EC3B-3CCA-4AE5-9729-BB7EE754FADE}" uniqueName="25" name="indikatoren_LadeEntlade_Zyklen mit EMobilität pro Auto [Anzahl]" queryTableFieldId="25"/>
    <tableColumn id="26" xr3:uid="{7AD9BAEE-6219-40B5-9DD8-57BE69EE4F00}" uniqueName="26" name="indikatoren_Ladevorgänge [Anzahl]" queryTableFieldId="26"/>
    <tableColumn id="27" xr3:uid="{F3F50B2F-69B0-4A2D-8EC9-9D5541669453}" uniqueName="27" name="indikatoren_Entladevorgänge [Anzahl]" queryTableFieldId="27"/>
    <tableColumn id="28" xr3:uid="{2D7A2765-3183-4AB5-838C-D5D7A7C8A9DC}" uniqueName="28" name="pvNachEMobilität_Eigenverbrauch [kWh]" queryTableFieldId="28"/>
    <tableColumn id="29" xr3:uid="{9D5A03ED-C536-4541-9ED9-E09E87AD58E2}" uniqueName="29" name="pvNachEMobilität_Einspeisung [kWh]" queryTableFieldId="29"/>
    <tableColumn id="30" xr3:uid="{4C0E1F17-EAB9-435A-AB54-00122F80CBBC}" uniqueName="30" name="pvNachEMobilität_Netzbezug [kWh]" queryTableFieldId="30"/>
    <tableColumn id="31" xr3:uid="{35A01160-63F9-4EA5-9942-ADA9F9A4EC4B}" uniqueName="31" name="pvVorEMobilität_Eigenverbrauch [kWh]" queryTableFieldId="31"/>
    <tableColumn id="32" xr3:uid="{711FFE3B-DE9F-4192-8501-B0B44B0632B9}" uniqueName="32" name="pvVorEMobilität_Einspeisung [kWh]" queryTableFieldId="32"/>
    <tableColumn id="33" xr3:uid="{CF171FA3-46E1-4A01-8E36-B0268C5B68F9}" uniqueName="33" name="pvVorEMobilität_Netzbezug [kWh]" queryTableField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61D36B-4A31-487C-A8E8-3F5819E734B8}" name="Ergebnis_SzenarioPV_max_WP_2" displayName="Ergebnis_SzenarioPV_max_WP_2" ref="B8:AH9" tableType="queryTable" totalsRowShown="0">
  <autoFilter ref="B8:AH9" xr:uid="{4C61D36B-4A31-487C-A8E8-3F5819E734B8}"/>
  <tableColumns count="33">
    <tableColumn id="1" xr3:uid="{CF5184A3-7F99-4B8B-B760-A2C7DE2BA744}" uniqueName="1" name="Column1" queryTableFieldId="1"/>
    <tableColumn id="2" xr3:uid="{F5642D47-F947-440B-ABC9-7E77D7B62B61}" uniqueName="2" name="außenstehende_Ladung [kWH]" queryTableFieldId="2"/>
    <tableColumn id="3" xr3:uid="{FF5D6D3F-AE7A-427D-BF8B-7BA2FAD77DAD}" uniqueName="3" name="eMobilitätFahren_Gesamt [kWh]" queryTableFieldId="3"/>
    <tableColumn id="4" xr3:uid="{F0EE981E-43C1-4393-803A-2E5925150763}" uniqueName="4" name="eMobilitätFahren_Lokal [kWh]" queryTableFieldId="4"/>
    <tableColumn id="5" xr3:uid="{60F3F3B6-CAE2-4C0D-9A2C-B58A38C6B442}" uniqueName="5" name="eMobilitätFahren_Netz [kWh]" queryTableFieldId="5"/>
    <tableColumn id="6" xr3:uid="{15E722A5-536E-4B6C-8F43-C9E25A7BA486}" uniqueName="6" name="eMobilitätFahren_externe Ladung [kWh]" queryTableFieldId="6"/>
    <tableColumn id="7" xr3:uid="{991A8CF9-7819-4B9A-8E3C-A262777EC21A}" uniqueName="7" name="eMobilitätGebäude_Lade/Entladeverluste [kWh]" queryTableFieldId="7"/>
    <tableColumn id="8" xr3:uid="{365FBD0A-21CA-4BF3-980C-65FD1EB9DCD4}" uniqueName="8" name="eMobilitätGebäude_GebäudezuEMobilität [kWh]" queryTableFieldId="8"/>
    <tableColumn id="9" xr3:uid="{28819033-6CA8-4F11-9AFD-3C4804820A0A}" uniqueName="9" name="eMobilitätGebäude_EMobilitätzuGebäude [kWh]" queryTableFieldId="9"/>
    <tableColumn id="10" xr3:uid="{E4BC5A75-E84F-4859-868B-09AC36D18693}" uniqueName="10" name="eMobilitätGebäude_Fahrverbrauch [kWh]" queryTableFieldId="10"/>
    <tableColumn id="11" xr3:uid="{F6FF75D3-8B60-4D4C-B9FA-3303EDCC7628}" uniqueName="11" name="generell_personenKilometer Elektrisch durch. [km]" queryTableFieldId="11"/>
    <tableColumn id="12" xr3:uid="{FFE44C95-94D8-4630-822F-469DD6E3D183}" uniqueName="12" name="generell_personenKilometer Elektrisch [km]" queryTableFieldId="12"/>
    <tableColumn id="13" xr3:uid="{A04F7674-1767-4BD3-9464-4979C7812E5D}" uniqueName="13" name="generell_personenKilometer Fossil [km]" queryTableFieldId="13"/>
    <tableColumn id="14" xr3:uid="{D50F20FE-8375-42A6-A57C-048DB73B7F9D}" uniqueName="14" name="generell_stromverbrauch Wohnen [kWh]" queryTableFieldId="14"/>
    <tableColumn id="15" xr3:uid="{90E341E0-73EE-4248-9007-9B38714EB183}" uniqueName="15" name="generell_stromverbrauch Gewerbe [kWh]" queryTableFieldId="15"/>
    <tableColumn id="16" xr3:uid="{33EE8500-BBF7-4EDD-A050-7FFC5DE96E2A}" uniqueName="16" name="generell_stromverbrauch Schule [kWh]" queryTableFieldId="16"/>
    <tableColumn id="17" xr3:uid="{2717C94B-E9CE-4529-8DBF-7AC8F99157AC}" uniqueName="17" name="generell_stromverbrauch WP [kWh]" queryTableFieldId="17"/>
    <tableColumn id="18" xr3:uid="{812DC654-91A2-4BF5-AC32-21FD9F52531D}" uniqueName="18" name="generell_stromverbrauch E-Mobilität [kWh]" queryTableFieldId="18"/>
    <tableColumn id="19" xr3:uid="{2B5F2718-99BF-469B-AB49-C2E9783BB600}" uniqueName="19" name="generell_pvProduktion [kWh]" queryTableFieldId="19"/>
    <tableColumn id="20" xr3:uid="{B8D1F40F-23D3-4135-95AA-F972713B7998}" uniqueName="20" name="generell_pvProduktionGfa [kWh]" queryTableFieldId="20"/>
    <tableColumn id="21" xr3:uid="{931B73D1-76D1-4E73-A22D-5792D1DD55A9}" uniqueName="21" name="indikatoren_fehlgeschlagene Fahrversuche [%]" queryTableFieldId="21"/>
    <tableColumn id="22" xr3:uid="{6BB9D886-7DF2-480F-97D2-46C380057F22}" uniqueName="22" name="indikatoren_ungenutzte Ladung der E-Mobilität [%]" queryTableFieldId="22"/>
    <tableColumn id="23" xr3:uid="{23C1D2BD-BA6E-4843-95BD-E61149EFA283}" uniqueName="23" name="indikatoren_erhöhung Eigenverbrauch [%]" queryTableFieldId="23"/>
    <tableColumn id="24" xr3:uid="{5E09A245-79C7-41F0-A57A-A2E9679D3079}" uniqueName="24" name="indikatoren_LadeEntlade_Zyklen ohne EMobilität pro Auto [Anzahl]" queryTableFieldId="24"/>
    <tableColumn id="25" xr3:uid="{85370780-E0CF-49C1-8AFC-29CC58955392}" uniqueName="25" name="indikatoren_LadeEntlade_Zyklen mit EMobilität pro Auto [Anzahl]" queryTableFieldId="25"/>
    <tableColumn id="26" xr3:uid="{2784C1F2-6827-4E88-A8BF-953B2557497F}" uniqueName="26" name="indikatoren_Ladevorgänge [Anzahl]" queryTableFieldId="26"/>
    <tableColumn id="27" xr3:uid="{A1BBB554-3CF8-48F8-8276-9691F44F04AB}" uniqueName="27" name="indikatoren_Entladevorgänge [Anzahl]" queryTableFieldId="27"/>
    <tableColumn id="28" xr3:uid="{DA8E1197-219B-4D32-90D5-7D7FB724EA2B}" uniqueName="28" name="pvNachEMobilität_Eigenverbrauch [kWh]" queryTableFieldId="28"/>
    <tableColumn id="29" xr3:uid="{63BF7247-2DCB-497B-9590-392B00BA6861}" uniqueName="29" name="pvNachEMobilität_Einspeisung [kWh]" queryTableFieldId="29"/>
    <tableColumn id="30" xr3:uid="{C27EAED9-8765-4DBE-97AD-B175D88FCA92}" uniqueName="30" name="pvNachEMobilität_Netzbezug [kWh]" queryTableFieldId="30"/>
    <tableColumn id="31" xr3:uid="{44017319-44C0-4075-9D26-3C1C12D2795F}" uniqueName="31" name="pvVorEMobilität_Eigenverbrauch [kWh]" queryTableFieldId="31"/>
    <tableColumn id="32" xr3:uid="{158E5A10-A4EF-436D-BA87-832B1FABE0CE}" uniqueName="32" name="pvVorEMobilität_Einspeisung [kWh]" queryTableFieldId="32"/>
    <tableColumn id="33" xr3:uid="{2CAA7A0D-1381-4CA7-8778-D4EA806FA9D2}" uniqueName="33" name="pvVorEMobilität_Netzbezug [kWh]" queryTableFieldId="3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ableType="queryTable" totalsRowShown="0">
  <autoFilter ref="B1:F8761" xr:uid="{8A838297-3D48-4BE8-8828-16D249A1A4B3}"/>
  <tableColumns count="5">
    <tableColumn id="1" xr3:uid="{DC61C501-EE9A-46B0-936B-5604C5E6B701}" uniqueName="1" name="Column1" queryTableFieldId="1"/>
    <tableColumn id="2" xr3:uid="{5359DDFB-DEDB-4BCA-9A8F-680063DD73D6}" uniqueName="2" name="EntladeLeistung" queryTableFieldId="2"/>
    <tableColumn id="3" xr3:uid="{773824B0-DF59-433A-95A7-1C1B14DE352B}" uniqueName="3" name="LadeLeistung" queryTableFieldId="3"/>
    <tableColumn id="4" xr3:uid="{2C129450-DDCF-4674-B9E6-28E4C616E1AD}" uniqueName="4" name="LadeLeistungAußenstehende" queryTableFieldId="4"/>
    <tableColumn id="5" xr3:uid="{C3A35E7A-1201-4867-A0C4-FCDBCD9AFC43}" uniqueName="5" name="Spalte1" queryTableFieldId="5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tabSelected="1" workbookViewId="0">
      <selection activeCell="F29" sqref="F29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72</v>
      </c>
    </row>
    <row r="3" spans="2:6" x14ac:dyDescent="0.25">
      <c r="B3" t="s">
        <v>44</v>
      </c>
      <c r="C3">
        <v>80</v>
      </c>
      <c r="D3" t="s">
        <v>57</v>
      </c>
      <c r="E3" t="s">
        <v>55</v>
      </c>
    </row>
    <row r="4" spans="2:6" x14ac:dyDescent="0.25">
      <c r="B4" t="s">
        <v>48</v>
      </c>
      <c r="C4">
        <v>41</v>
      </c>
      <c r="D4" t="s">
        <v>58</v>
      </c>
      <c r="E4" t="s">
        <v>56</v>
      </c>
      <c r="F4" s="3"/>
    </row>
    <row r="5" spans="2:6" x14ac:dyDescent="0.25">
      <c r="B5" t="s">
        <v>73</v>
      </c>
      <c r="C5">
        <v>0.17</v>
      </c>
      <c r="D5" t="s">
        <v>77</v>
      </c>
      <c r="E5" t="s">
        <v>80</v>
      </c>
    </row>
    <row r="6" spans="2:6" x14ac:dyDescent="0.25">
      <c r="B6" t="s">
        <v>74</v>
      </c>
      <c r="C6">
        <v>15</v>
      </c>
      <c r="D6" t="s">
        <v>76</v>
      </c>
      <c r="E6" t="s">
        <v>79</v>
      </c>
    </row>
    <row r="7" spans="2:6" x14ac:dyDescent="0.25">
      <c r="B7" t="s">
        <v>75</v>
      </c>
      <c r="C7">
        <v>95</v>
      </c>
      <c r="D7" t="s">
        <v>61</v>
      </c>
      <c r="E7" t="s">
        <v>78</v>
      </c>
    </row>
    <row r="9" spans="2:6" x14ac:dyDescent="0.25">
      <c r="B9" t="s">
        <v>84</v>
      </c>
    </row>
    <row r="10" spans="2:6" x14ac:dyDescent="0.25">
      <c r="B10" t="s">
        <v>49</v>
      </c>
      <c r="C10">
        <v>5527</v>
      </c>
      <c r="D10" t="s">
        <v>59</v>
      </c>
      <c r="E10" t="s">
        <v>67</v>
      </c>
    </row>
    <row r="11" spans="2:6" x14ac:dyDescent="0.25">
      <c r="B11" t="s">
        <v>63</v>
      </c>
      <c r="C11">
        <v>1335</v>
      </c>
      <c r="D11" t="s">
        <v>57</v>
      </c>
      <c r="E11" t="s">
        <v>68</v>
      </c>
    </row>
    <row r="12" spans="2:6" x14ac:dyDescent="0.25">
      <c r="B12" t="s">
        <v>64</v>
      </c>
      <c r="C12">
        <v>30</v>
      </c>
      <c r="D12" t="s">
        <v>61</v>
      </c>
      <c r="E12" t="s">
        <v>66</v>
      </c>
    </row>
    <row r="13" spans="2:6" x14ac:dyDescent="0.25">
      <c r="B13" t="s">
        <v>50</v>
      </c>
      <c r="C13">
        <v>76417.240000000005</v>
      </c>
      <c r="D13" t="s">
        <v>60</v>
      </c>
      <c r="E13" t="s">
        <v>65</v>
      </c>
    </row>
    <row r="14" spans="2:6" x14ac:dyDescent="0.25">
      <c r="B14" t="s">
        <v>51</v>
      </c>
      <c r="C14">
        <v>25</v>
      </c>
      <c r="D14" t="s">
        <v>61</v>
      </c>
      <c r="E14" t="s">
        <v>93</v>
      </c>
    </row>
    <row r="15" spans="2:6" x14ac:dyDescent="0.25">
      <c r="B15" t="s">
        <v>54</v>
      </c>
      <c r="C15" s="1">
        <v>1.2</v>
      </c>
      <c r="D15" t="s">
        <v>57</v>
      </c>
      <c r="E15" t="s">
        <v>62</v>
      </c>
    </row>
    <row r="16" spans="2:6" x14ac:dyDescent="0.25">
      <c r="B16" t="s">
        <v>90</v>
      </c>
      <c r="C16">
        <v>0</v>
      </c>
      <c r="D16" t="s">
        <v>61</v>
      </c>
      <c r="E16" t="s">
        <v>89</v>
      </c>
    </row>
    <row r="18" spans="2:6" x14ac:dyDescent="0.25">
      <c r="B18" t="s">
        <v>85</v>
      </c>
    </row>
    <row r="19" spans="2:6" x14ac:dyDescent="0.25">
      <c r="B19" t="s">
        <v>83</v>
      </c>
      <c r="C19" t="s">
        <v>52</v>
      </c>
      <c r="D19" t="s">
        <v>53</v>
      </c>
    </row>
    <row r="20" spans="2:6" x14ac:dyDescent="0.25">
      <c r="B20" t="s">
        <v>69</v>
      </c>
      <c r="C20">
        <v>40</v>
      </c>
      <c r="D20">
        <v>35</v>
      </c>
      <c r="E20" t="s">
        <v>58</v>
      </c>
      <c r="F20" t="s">
        <v>88</v>
      </c>
    </row>
    <row r="21" spans="2:6" x14ac:dyDescent="0.25">
      <c r="B21" t="s">
        <v>70</v>
      </c>
      <c r="C21">
        <v>30</v>
      </c>
      <c r="D21">
        <v>200</v>
      </c>
      <c r="E21" t="s">
        <v>57</v>
      </c>
      <c r="F21" t="s">
        <v>87</v>
      </c>
    </row>
    <row r="22" spans="2:6" x14ac:dyDescent="0.25">
      <c r="B22" t="s">
        <v>71</v>
      </c>
      <c r="C22">
        <v>30</v>
      </c>
      <c r="D22">
        <v>10</v>
      </c>
      <c r="E22" t="s">
        <v>61</v>
      </c>
      <c r="F22" t="s">
        <v>66</v>
      </c>
    </row>
    <row r="24" spans="2:6" x14ac:dyDescent="0.25">
      <c r="B24" t="s">
        <v>86</v>
      </c>
    </row>
    <row r="25" spans="2:6" x14ac:dyDescent="0.25">
      <c r="B25" s="2" t="s">
        <v>45</v>
      </c>
      <c r="C25" t="s">
        <v>81</v>
      </c>
    </row>
    <row r="26" spans="2:6" x14ac:dyDescent="0.25">
      <c r="B26" t="s">
        <v>46</v>
      </c>
      <c r="C26" t="s">
        <v>47</v>
      </c>
      <c r="D26" t="s">
        <v>82</v>
      </c>
    </row>
    <row r="27" spans="2:6" x14ac:dyDescent="0.25">
      <c r="B27">
        <v>10</v>
      </c>
      <c r="C27">
        <v>100</v>
      </c>
    </row>
    <row r="28" spans="2:6" x14ac:dyDescent="0.25">
      <c r="B28">
        <v>60</v>
      </c>
      <c r="C28">
        <v>75</v>
      </c>
    </row>
    <row r="29" spans="2:6" x14ac:dyDescent="0.25">
      <c r="B29">
        <v>20</v>
      </c>
      <c r="C29">
        <v>50</v>
      </c>
    </row>
    <row r="30" spans="2:6" x14ac:dyDescent="0.25">
      <c r="B30">
        <v>10</v>
      </c>
      <c r="C30">
        <v>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6"/>
  <sheetViews>
    <sheetView workbookViewId="0">
      <pane xSplit="1" topLeftCell="I1" activePane="topRight" state="frozen"/>
      <selection pane="topRight" activeCell="J12" sqref="J12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27.8554687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3" x14ac:dyDescent="0.25">
      <c r="B2" t="str">
        <f>Ergebnis_SzenarioPV_FW_2[[#Headers],[außenstehende_Ladung '[kWH']]]</f>
        <v>außenstehende_Ladung [kWH]</v>
      </c>
      <c r="C2" t="str">
        <f>Ergebnis_SzenarioPV_FW_2[[#Headers],[eMobilitätFahren_Gesamt '[kWh']]]</f>
        <v>eMobilitätFahren_Gesamt [kWh]</v>
      </c>
      <c r="D2" t="str">
        <f>Ergebnis_SzenarioPV_FW_2[[#Headers],[eMobilitätFahren_Lokal '[kWh']]]</f>
        <v>eMobilitätFahren_Lokal [kWh]</v>
      </c>
      <c r="E2" t="str">
        <f>Ergebnis_SzenarioPV_FW_2[[#Headers],[eMobilitätFahren_Netz '[kWh']]]</f>
        <v>eMobilitätFahren_Netz [kWh]</v>
      </c>
      <c r="F2" t="str">
        <f>Ergebnis_SzenarioPV_FW_2[[#Headers],[eMobilitätFahren_externe Ladung '[kWh']]]</f>
        <v>eMobilitätFahren_externe Ladung [kWh]</v>
      </c>
      <c r="G2" t="str">
        <f>Ergebnis_SzenarioPV_FW_2[[#Headers],[eMobilitätGebäude_Lade/Entladeverluste '[kWh']]]</f>
        <v>eMobilitätGebäude_Lade/Entladeverluste [kWh]</v>
      </c>
      <c r="H2" t="str">
        <f>Ergebnis_SzenarioPV_FW_2[[#Headers],[eMobilitätGebäude_GebäudezuEMobilität '[kWh']]]</f>
        <v>eMobilitätGebäude_GebäudezuEMobilität [kWh]</v>
      </c>
      <c r="I2" t="str">
        <f>Ergebnis_SzenarioPV_FW_2[[#Headers],[eMobilitätGebäude_EMobilitätzuGebäude '[kWh']]]</f>
        <v>eMobilitätGebäude_EMobilitätzuGebäude [kWh]</v>
      </c>
      <c r="J2" t="str">
        <f>Ergebnis_SzenarioPV_FW_2[[#Headers],[eMobilitätGebäude_Fahrverbrauch '[kWh']]]</f>
        <v>eMobilitätGebäude_Fahrverbrauch [kWh]</v>
      </c>
      <c r="K2" t="str">
        <f>Ergebnis_SzenarioPV_FW_2[[#Headers],[generell_personenKilometer Elektrisch durch. '[km']]]</f>
        <v>generell_personenKilometer Elektrisch durch. [km]</v>
      </c>
      <c r="L2" t="str">
        <f>Ergebnis_SzenarioPV_FW_2[[#Headers],[generell_personenKilometer Elektrisch '[km']]]</f>
        <v>generell_personenKilometer Elektrisch [km]</v>
      </c>
      <c r="M2" t="str">
        <f>Ergebnis_SzenarioPV_FW_2[[#Headers],[generell_personenKilometer Fossil '[km']]]</f>
        <v>generell_personenKilometer Fossil [km]</v>
      </c>
      <c r="N2" t="str">
        <f>Ergebnis_SzenarioPV_FW_2[[#Headers],[generell_stromverbrauch Wohnen '[kWh']]]</f>
        <v>generell_stromverbrauch Wohnen [kWh]</v>
      </c>
      <c r="O2" t="str">
        <f>Ergebnis_SzenarioPV_FW_2[[#Headers],[generell_stromverbrauch Gewerbe '[kWh']]]</f>
        <v>generell_stromverbrauch Gewerbe [kWh]</v>
      </c>
      <c r="P2" t="str">
        <f>Ergebnis_SzenarioPV_FW_2[[#Headers],[generell_stromverbrauch Schule '[kWh']]]</f>
        <v>generell_stromverbrauch Schule [kWh]</v>
      </c>
      <c r="Q2" t="str">
        <f>Ergebnis_SzenarioPV_FW_2[[#Headers],[generell_stromverbrauch WP '[kWh']]]</f>
        <v>generell_stromverbrauch WP [kWh]</v>
      </c>
      <c r="R2" t="str">
        <f>Ergebnis_SzenarioPV_FW_2[[#Headers],[generell_stromverbrauch E-Mobilität '[kWh']]]</f>
        <v>generell_stromverbrauch E-Mobilität [kWh]</v>
      </c>
      <c r="S2" t="str">
        <f>Ergebnis_SzenarioPV_FW_2[[#Headers],[generell_pvProduktion '[kWh']]]</f>
        <v>generell_pvProduktion [kWh]</v>
      </c>
      <c r="T2" t="str">
        <f>Ergebnis_SzenarioPV_FW_2[[#Headers],[generell_pvProduktionGfa '[kWh']]]</f>
        <v>generell_pvProduktionGfa [kWh]</v>
      </c>
      <c r="U2" t="str">
        <f>Ergebnis_SzenarioPV_FW_2[[#Headers],[indikatoren_fehlgeschlagene Fahrversuche '[%']]]</f>
        <v>indikatoren_fehlgeschlagene Fahrversuche [%]</v>
      </c>
      <c r="V2" t="str">
        <f>Ergebnis_SzenarioPV_FW_2[[#Headers],[indikatoren_ungenutzte Ladung der E-Mobilität '[%']]]</f>
        <v>indikatoren_ungenutzte Ladung der E-Mobilität [%]</v>
      </c>
      <c r="W2" t="str">
        <f>Ergebnis_SzenarioPV_FW_2[[#Headers],[indikatoren_erhöhung Eigenverbrauch '[%']]]</f>
        <v>indikatoren_erhöhung Eigenverbrauch [%]</v>
      </c>
      <c r="X2" t="str">
        <f>Ergebnis_SzenarioPV_FW_2[[#Headers],[indikatoren_LadeEntlade_Zyklen ohne EMobilität pro Auto '[Anzahl']]]</f>
        <v>indikatoren_LadeEntlade_Zyklen ohne EMobilität pro Auto [Anzahl]</v>
      </c>
      <c r="Y2" t="str">
        <f>Ergebnis_SzenarioPV_FW_2[[#Headers],[indikatoren_LadeEntlade_Zyklen mit EMobilität pro Auto '[Anzahl']]]</f>
        <v>indikatoren_LadeEntlade_Zyklen mit EMobilität pro Auto [Anzahl]</v>
      </c>
      <c r="Z2" t="str">
        <f>Ergebnis_SzenarioPV_FW_2[[#Headers],[indikatoren_Ladevorgänge '[Anzahl']]]</f>
        <v>indikatoren_Ladevorgänge [Anzahl]</v>
      </c>
      <c r="AA2" t="str">
        <f>Ergebnis_SzenarioPV_FW_2[[#Headers],[indikatoren_Entladevorgänge '[Anzahl']]]</f>
        <v>indikatoren_Entladevorgänge [Anzahl]</v>
      </c>
      <c r="AB2" t="str">
        <f>Ergebnis_SzenarioPV_FW_2[[#Headers],[pvNachEMobilität_Eigenverbrauch '[kWh']]]</f>
        <v>pvNachEMobilität_Eigenverbrauch [kWh]</v>
      </c>
      <c r="AC2" t="str">
        <f>Ergebnis_SzenarioPV_FW_2[[#Headers],[pvNachEMobilität_Einspeisung '[kWh']]]</f>
        <v>pvNachEMobilität_Einspeisung [kWh]</v>
      </c>
      <c r="AD2" t="str">
        <f>Ergebnis_SzenarioPV_FW_2[[#Headers],[pvNachEMobilität_Netzbezug '[kWh']]]</f>
        <v>pvNachEMobilität_Netzbezug [kWh]</v>
      </c>
      <c r="AE2" t="str">
        <f>Ergebnis_SzenarioPV_FW_2[[#Headers],[pvVorEMobilität_Eigenverbrauch '[kWh']]]</f>
        <v>pvVorEMobilität_Eigenverbrauch [kWh]</v>
      </c>
      <c r="AF2" t="str">
        <f>Ergebnis_SzenarioPV_FW_2[[#Headers],[pvVorEMobilität_Einspeisung '[kWh']]]</f>
        <v>pvVorEMobilität_Einspeisung [kWh]</v>
      </c>
      <c r="AG2" t="str">
        <f>Ergebnis_SzenarioPV_FW_2[[#Headers],[pvVorEMobilität_Netzbezug '[kWh']]]</f>
        <v>pvVorEMobilität_Netzbezug [kWh]</v>
      </c>
    </row>
    <row r="3" spans="1:33" x14ac:dyDescent="0.25">
      <c r="A3" t="s">
        <v>32</v>
      </c>
      <c r="B3" s="1">
        <f>HLOOKUP(B2,DatenIndikatoren!$A$2:$JC$3,2,FALSE)</f>
        <v>18413.839395910796</v>
      </c>
      <c r="C3" s="1">
        <f>HLOOKUP(C2,DatenIndikatoren!$A$2:$JC$3,2,FALSE)</f>
        <v>348664.2906055075</v>
      </c>
      <c r="D3" s="1">
        <f>HLOOKUP(D2,DatenIndikatoren!$A$2:$JC$3,2,FALSE)</f>
        <v>112045.46491542947</v>
      </c>
      <c r="E3" s="1">
        <f>HLOOKUP(E2,DatenIndikatoren!$A$2:$JC$3,2,FALSE)</f>
        <v>236618.82569007803</v>
      </c>
      <c r="F3" s="1">
        <f>HLOOKUP(F2,DatenIndikatoren!$A$2:$JC$3,2,FALSE)</f>
        <v>235024</v>
      </c>
      <c r="G3" s="1">
        <f>HLOOKUP(G2,DatenIndikatoren!$A$2:$JC$3,2,FALSE)</f>
        <v>11123.627747994235</v>
      </c>
      <c r="H3" s="1">
        <f>HLOOKUP(H2,DatenIndikatoren!$A$2:$JC$3,2,FALSE)</f>
        <v>45020.845888977929</v>
      </c>
      <c r="I3" s="1">
        <f>HLOOKUP(I2,DatenIndikatoren!$A$2:$JC$3,2,FALSE)</f>
        <v>168579.12361736124</v>
      </c>
      <c r="J3" s="1">
        <f>HLOOKUP(J2,DatenIndikatoren!$A$2:$JC$3,2,FALSE)</f>
        <v>100341.69388352991</v>
      </c>
      <c r="K3" s="1">
        <f>HLOOKUP(K2,DatenIndikatoren!$A$2:$JC$3,2,FALSE)</f>
        <v>5500.6792953339018</v>
      </c>
      <c r="L3" s="1">
        <f>HLOOKUP(L2,DatenIndikatoren!$A$2:$JC$3,2,FALSE)</f>
        <v>2200271.7181335608</v>
      </c>
      <c r="M3" s="1">
        <f>HLOOKUP(M2,DatenIndikatoren!$A$2:$JC$3,2,FALSE)</f>
        <v>5178273.2818664387</v>
      </c>
      <c r="N3" s="1">
        <f>HLOOKUP(N2,DatenIndikatoren!$A$2:$JC$3,2,FALSE)</f>
        <v>1488565.0312598697</v>
      </c>
      <c r="O3" s="1">
        <f>HLOOKUP(O2,DatenIndikatoren!$A$2:$JC$3,2,FALSE)</f>
        <v>514674.58466966503</v>
      </c>
      <c r="P3" s="1">
        <f>HLOOKUP(P2,DatenIndikatoren!$A$2:$JC$3,2,FALSE)</f>
        <v>300118.07367717603</v>
      </c>
      <c r="Q3" s="1">
        <f>HLOOKUP(Q2,DatenIndikatoren!$A$2:$JC$3,2,FALSE)</f>
        <v>855490</v>
      </c>
      <c r="R3" s="1">
        <f>HLOOKUP(R2,DatenIndikatoren!$A$2:$JC$3,2,FALSE)</f>
        <v>348664.2906055075</v>
      </c>
      <c r="S3" s="1">
        <f>HLOOKUP(S2,DatenIndikatoren!$A$2:$JC$3,2,FALSE)</f>
        <v>595442.5106972931</v>
      </c>
      <c r="T3" s="1">
        <f>HLOOKUP(T2,DatenIndikatoren!$A$2:$JC$3,2,FALSE)</f>
        <v>7.7919918423812877</v>
      </c>
      <c r="U3" s="1">
        <f>HLOOKUP(U2,DatenIndikatoren!$A$2:$JC$3,2,FALSE)</f>
        <v>6.8265336230251332</v>
      </c>
      <c r="V3" s="1">
        <f>HLOOKUP(V2,DatenIndikatoren!$A$2:$JC$3,2,FALSE)</f>
        <v>0</v>
      </c>
      <c r="W3" s="1">
        <f>HLOOKUP(W2,DatenIndikatoren!$A$2:$JC$3,2,FALSE)</f>
        <v>8.6022840830707707</v>
      </c>
      <c r="X3" s="1">
        <f>HLOOKUP(X2,DatenIndikatoren!$A$2:$JC$3,2,FALSE)</f>
        <v>147.59025837034341</v>
      </c>
      <c r="Y3" s="1">
        <f>HLOOKUP(Y2,DatenIndikatoren!$A$2:$JC$3,2,FALSE)</f>
        <v>161.31612601942203</v>
      </c>
      <c r="Z3" s="1">
        <f>HLOOKUP(Z2,DatenIndikatoren!$A$2:$JC$3,2,FALSE)</f>
        <v>822.47500000000002</v>
      </c>
      <c r="AA3" s="1">
        <f>HLOOKUP(AA2,DatenIndikatoren!$A$2:$JC$3,2,FALSE)</f>
        <v>969.13750000000005</v>
      </c>
      <c r="AB3" s="1">
        <f>HLOOKUP(AB2,DatenIndikatoren!$A$2:$JC$3,2,FALSE)</f>
        <v>568382</v>
      </c>
      <c r="AC3" s="1">
        <f>HLOOKUP(AC2,DatenIndikatoren!$A$2:$JC$3,2,FALSE)</f>
        <v>27060</v>
      </c>
      <c r="AD3" s="1">
        <f>HLOOKUP(AD2,DatenIndikatoren!$A$2:$JC$3,2,FALSE)</f>
        <v>1611417.0896517884</v>
      </c>
      <c r="AE3" s="1">
        <f>HLOOKUP(AE2,DatenIndikatoren!$A$2:$JC$3,2,FALSE)</f>
        <v>523361</v>
      </c>
      <c r="AF3" s="1">
        <f>HLOOKUP(AF2,DatenIndikatoren!$A$2:$JC$3,2,FALSE)</f>
        <v>72081</v>
      </c>
      <c r="AG3" s="1">
        <f>HLOOKUP(AG2,DatenIndikatoren!$A$2:$JC$3,2,FALSE)</f>
        <v>1779996.2132691403</v>
      </c>
    </row>
    <row r="4" spans="1:33" x14ac:dyDescent="0.25">
      <c r="A4" t="s">
        <v>33</v>
      </c>
      <c r="B4" s="1">
        <f>HLOOKUP(B2,DatenIndikatoren!$A$4:$JC$5,2,FALSE)</f>
        <v>39524.653664227022</v>
      </c>
      <c r="C4" s="1">
        <f>HLOOKUP(C2,DatenIndikatoren!$A$4:$JC$5,2,FALSE)</f>
        <v>348082.28851800627</v>
      </c>
      <c r="D4" s="1">
        <f>HLOOKUP(D2,DatenIndikatoren!$A$4:$JC$5,2,FALSE)</f>
        <v>134171.35982787333</v>
      </c>
      <c r="E4" s="1">
        <f>HLOOKUP(E2,DatenIndikatoren!$A$4:$JC$5,2,FALSE)</f>
        <v>213910.92869013295</v>
      </c>
      <c r="F4" s="1">
        <f>HLOOKUP(F2,DatenIndikatoren!$A$4:$JC$5,2,FALSE)</f>
        <v>234522</v>
      </c>
      <c r="G4" s="1">
        <f>HLOOKUP(G2,DatenIndikatoren!$A$4:$JC$5,2,FALSE)</f>
        <v>13528.177045832068</v>
      </c>
      <c r="H4" s="1">
        <f>HLOOKUP(H2,DatenIndikatoren!$A$4:$JC$5,2,FALSE)</f>
        <v>81863.394575104918</v>
      </c>
      <c r="I4" s="1">
        <f>HLOOKUP(I2,DatenIndikatoren!$A$4:$JC$5,2,FALSE)</f>
        <v>179265.13902445941</v>
      </c>
      <c r="J4" s="1">
        <f>HLOOKUP(J2,DatenIndikatoren!$A$4:$JC$5,2,FALSE)</f>
        <v>123592.49233397712</v>
      </c>
      <c r="K4" s="1">
        <f>HLOOKUP(K2,DatenIndikatoren!$A$4:$JC$5,2,FALSE)</f>
        <v>5499.2938118236125</v>
      </c>
      <c r="L4" s="1">
        <f>HLOOKUP(L2,DatenIndikatoren!$A$4:$JC$5,2,FALSE)</f>
        <v>2199717.5247294451</v>
      </c>
      <c r="M4" s="1">
        <f>HLOOKUP(M2,DatenIndikatoren!$A$4:$JC$5,2,FALSE)</f>
        <v>5178827.4752705544</v>
      </c>
      <c r="N4" s="1">
        <f>HLOOKUP(N2,DatenIndikatoren!$A$4:$JC$5,2,FALSE)</f>
        <v>1488565.0312598697</v>
      </c>
      <c r="O4" s="1">
        <f>HLOOKUP(O2,DatenIndikatoren!$A$4:$JC$5,2,FALSE)</f>
        <v>514674.58466966503</v>
      </c>
      <c r="P4" s="1">
        <f>HLOOKUP(P2,DatenIndikatoren!$A$4:$JC$5,2,FALSE)</f>
        <v>300118.07367717603</v>
      </c>
      <c r="Q4" s="1">
        <f>HLOOKUP(Q2,DatenIndikatoren!$A$4:$JC$5,2,FALSE)</f>
        <v>855490</v>
      </c>
      <c r="R4" s="1">
        <f>HLOOKUP(R2,DatenIndikatoren!$A$4:$JC$5,2,FALSE)</f>
        <v>348082.28851800627</v>
      </c>
      <c r="S4" s="1">
        <f>HLOOKUP(S2,DatenIndikatoren!$A$4:$JC$5,2,FALSE)</f>
        <v>823138.59469701315</v>
      </c>
      <c r="T4" s="1">
        <f>HLOOKUP(T2,DatenIndikatoren!$A$4:$JC$5,2,FALSE)</f>
        <v>10.771634708306831</v>
      </c>
      <c r="U4" s="1">
        <f>HLOOKUP(U2,DatenIndikatoren!$A$4:$JC$5,2,FALSE)</f>
        <v>7</v>
      </c>
      <c r="V4" s="1">
        <f>HLOOKUP(V2,DatenIndikatoren!$A$4:$JC$5,2,FALSE)</f>
        <v>0</v>
      </c>
      <c r="W4" s="1">
        <f>HLOOKUP(W2,DatenIndikatoren!$A$4:$JC$5,2,FALSE)</f>
        <v>12.694061094743375</v>
      </c>
      <c r="X4" s="1">
        <f>HLOOKUP(X2,DatenIndikatoren!$A$4:$JC$5,2,FALSE)</f>
        <v>140.14994282023056</v>
      </c>
      <c r="Y4" s="1">
        <f>HLOOKUP(Y2,DatenIndikatoren!$A$4:$JC$5,2,FALSE)</f>
        <v>165.1082948248357</v>
      </c>
      <c r="Z4" s="1">
        <f>HLOOKUP(Z2,DatenIndikatoren!$A$4:$JC$5,2,FALSE)</f>
        <v>774.27499999999998</v>
      </c>
      <c r="AA4" s="1">
        <f>HLOOKUP(AA2,DatenIndikatoren!$A$4:$JC$5,2,FALSE)</f>
        <v>958.75</v>
      </c>
      <c r="AB4" s="1">
        <f>HLOOKUP(AB2,DatenIndikatoren!$A$4:$JC$5,2,FALSE)</f>
        <v>726764</v>
      </c>
      <c r="AC4" s="1">
        <f>HLOOKUP(AC2,DatenIndikatoren!$A$4:$JC$5,2,FALSE)</f>
        <v>96374</v>
      </c>
      <c r="AD4" s="1">
        <f>HLOOKUP(AD2,DatenIndikatoren!$A$4:$JC$5,2,FALSE)</f>
        <v>1479191.5862305646</v>
      </c>
      <c r="AE4" s="1">
        <f>HLOOKUP(AE2,DatenIndikatoren!$A$4:$JC$5,2,FALSE)</f>
        <v>644900</v>
      </c>
      <c r="AF4" s="1">
        <f>HLOOKUP(AF2,DatenIndikatoren!$A$4:$JC$5,2,FALSE)</f>
        <v>178237</v>
      </c>
      <c r="AG4" s="1">
        <f>HLOOKUP(AG2,DatenIndikatoren!$A$4:$JC$5,2,FALSE)</f>
        <v>1658456.7252550228</v>
      </c>
    </row>
    <row r="5" spans="1:33" x14ac:dyDescent="0.25">
      <c r="A5" t="s">
        <v>34</v>
      </c>
      <c r="B5" s="1">
        <f>HLOOKUP(B2,DatenIndikatoren!$A$6:$JC$7,2,FALSE)</f>
        <v>676.65347706736645</v>
      </c>
      <c r="C5" s="1">
        <f>HLOOKUP(C2,DatenIndikatoren!$A$6:$JC$7,2,FALSE)</f>
        <v>347978.22306086554</v>
      </c>
      <c r="D5" s="1">
        <f>HLOOKUP(D2,DatenIndikatoren!$A$6:$JC$7,2,FALSE)</f>
        <v>92890.006125547749</v>
      </c>
      <c r="E5" s="1">
        <f>HLOOKUP(E2,DatenIndikatoren!$A$6:$JC$7,2,FALSE)</f>
        <v>255088.21693531779</v>
      </c>
      <c r="F5" s="1">
        <f>HLOOKUP(F2,DatenIndikatoren!$A$6:$JC$7,2,FALSE)</f>
        <v>245490</v>
      </c>
      <c r="G5" s="1">
        <f>HLOOKUP(G2,DatenIndikatoren!$A$6:$JC$7,2,FALSE)</f>
        <v>9208.4513075121504</v>
      </c>
      <c r="H5" s="1">
        <f>HLOOKUP(H2,DatenIndikatoren!$A$6:$JC$7,2,FALSE)</f>
        <v>9715.7977966213457</v>
      </c>
      <c r="I5" s="1">
        <f>HLOOKUP(I2,DatenIndikatoren!$A$6:$JC$7,2,FALSE)</f>
        <v>165730.56693594044</v>
      </c>
      <c r="J5" s="1">
        <f>HLOOKUP(J2,DatenIndikatoren!$A$6:$JC$7,2,FALSE)</f>
        <v>80266.370226587431</v>
      </c>
      <c r="K5" s="1">
        <f>HLOOKUP(K2,DatenIndikatoren!$A$6:$JC$7,2,FALSE)</f>
        <v>5494.3633317939684</v>
      </c>
      <c r="L5" s="1">
        <f>HLOOKUP(L2,DatenIndikatoren!$A$6:$JC$7,2,FALSE)</f>
        <v>2197745.3327175872</v>
      </c>
      <c r="M5" s="1">
        <f>HLOOKUP(M2,DatenIndikatoren!$A$6:$JC$7,2,FALSE)</f>
        <v>5180799.6672824128</v>
      </c>
      <c r="N5" s="1">
        <f>HLOOKUP(N2,DatenIndikatoren!$A$6:$JC$7,2,FALSE)</f>
        <v>1488565.0312598697</v>
      </c>
      <c r="O5" s="1">
        <f>HLOOKUP(O2,DatenIndikatoren!$A$6:$JC$7,2,FALSE)</f>
        <v>514674.58466966503</v>
      </c>
      <c r="P5" s="1">
        <f>HLOOKUP(P2,DatenIndikatoren!$A$6:$JC$7,2,FALSE)</f>
        <v>300118.07367717603</v>
      </c>
      <c r="Q5" s="1">
        <f>HLOOKUP(Q2,DatenIndikatoren!$A$6:$JC$7,2,FALSE)</f>
        <v>855490</v>
      </c>
      <c r="R5" s="1">
        <f>HLOOKUP(R2,DatenIndikatoren!$A$6:$JC$7,2,FALSE)</f>
        <v>347978.22306086554</v>
      </c>
      <c r="S5" s="1">
        <f>HLOOKUP(S2,DatenIndikatoren!$A$6:$JC$7,2,FALSE)</f>
        <v>595442.5106972931</v>
      </c>
      <c r="T5" s="1">
        <f>HLOOKUP(T2,DatenIndikatoren!$A$6:$JC$7,2,FALSE)</f>
        <v>7.7919918423812877</v>
      </c>
      <c r="U5" s="1">
        <f>HLOOKUP(U2,DatenIndikatoren!$A$6:$JC$7,2,FALSE)</f>
        <v>7</v>
      </c>
      <c r="V5" s="1">
        <f>HLOOKUP(V2,DatenIndikatoren!$A$6:$JC$7,2,FALSE)</f>
        <v>0</v>
      </c>
      <c r="W5" s="1">
        <f>HLOOKUP(W2,DatenIndikatoren!$A$6:$JC$7,2,FALSE)</f>
        <v>1.6607212753847023</v>
      </c>
      <c r="X5" s="1">
        <f>HLOOKUP(X2,DatenIndikatoren!$A$6:$JC$7,2,FALSE)</f>
        <v>156.70838513320459</v>
      </c>
      <c r="Y5" s="1">
        <f>HLOOKUP(Y2,DatenIndikatoren!$A$6:$JC$7,2,FALSE)</f>
        <v>159.67051860778426</v>
      </c>
      <c r="Z5" s="1">
        <f>HLOOKUP(Z2,DatenIndikatoren!$A$6:$JC$7,2,FALSE)</f>
        <v>860.11249999999995</v>
      </c>
      <c r="AA5" s="1">
        <f>HLOOKUP(AA2,DatenIndikatoren!$A$6:$JC$7,2,FALSE)</f>
        <v>972.77499999999998</v>
      </c>
      <c r="AB5" s="1">
        <f>HLOOKUP(AB2,DatenIndikatoren!$A$6:$JC$7,2,FALSE)</f>
        <v>594763</v>
      </c>
      <c r="AC5" s="1">
        <f>HLOOKUP(AC2,DatenIndikatoren!$A$6:$JC$7,2,FALSE)</f>
        <v>678</v>
      </c>
      <c r="AD5" s="1">
        <f>HLOOKUP(AD2,DatenIndikatoren!$A$6:$JC$7,2,FALSE)</f>
        <v>2408069.2825844376</v>
      </c>
      <c r="AE5" s="1">
        <f>HLOOKUP(AE2,DatenIndikatoren!$A$6:$JC$7,2,FALSE)</f>
        <v>585047</v>
      </c>
      <c r="AF5" s="1">
        <f>HLOOKUP(AF2,DatenIndikatoren!$A$6:$JC$7,2,FALSE)</f>
        <v>10394</v>
      </c>
      <c r="AG5" s="1">
        <f>HLOOKUP(AG2,DatenIndikatoren!$A$6:$JC$7,2,FALSE)</f>
        <v>2573799.8495203727</v>
      </c>
    </row>
    <row r="6" spans="1:33" x14ac:dyDescent="0.25">
      <c r="A6" t="s">
        <v>35</v>
      </c>
      <c r="B6" s="1">
        <f>HLOOKUP(B2,DatenIndikatoren!$A$8:$JC$9,2,FALSE)</f>
        <v>13026.095646939291</v>
      </c>
      <c r="C6" s="1">
        <f>HLOOKUP(C2,DatenIndikatoren!$A$8:$JC$9,2,FALSE)</f>
        <v>346739.69006614957</v>
      </c>
      <c r="D6" s="1">
        <f>HLOOKUP(D2,DatenIndikatoren!$A$8:$JC$9,2,FALSE)</f>
        <v>108800.79566007431</v>
      </c>
      <c r="E6" s="1">
        <f>HLOOKUP(E2,DatenIndikatoren!$A$8:$JC$9,2,FALSE)</f>
        <v>237938.89440607527</v>
      </c>
      <c r="F6" s="1">
        <f>HLOOKUP(F2,DatenIndikatoren!$A$8:$JC$9,2,FALSE)</f>
        <v>236785</v>
      </c>
      <c r="G6" s="1">
        <f>HLOOKUP(G2,DatenIndikatoren!$A$8:$JC$9,2,FALSE)</f>
        <v>10886.19558081884</v>
      </c>
      <c r="H6" s="1">
        <f>HLOOKUP(H2,DatenIndikatoren!$A$8:$JC$9,2,FALSE)</f>
        <v>39940.920444600844</v>
      </c>
      <c r="I6" s="1">
        <f>HLOOKUP(I2,DatenIndikatoren!$A$8:$JC$9,2,FALSE)</f>
        <v>168893.84161318693</v>
      </c>
      <c r="J6" s="1">
        <f>HLOOKUP(J2,DatenIndikatoren!$A$8:$JC$9,2,FALSE)</f>
        <v>96945.466280875728</v>
      </c>
      <c r="K6" s="1">
        <f>HLOOKUP(K2,DatenIndikatoren!$A$8:$JC$9,2,FALSE)</f>
        <v>5474.2347470483473</v>
      </c>
      <c r="L6" s="1">
        <f>HLOOKUP(L2,DatenIndikatoren!$A$8:$JC$9,2,FALSE)</f>
        <v>2189693.898819339</v>
      </c>
      <c r="M6" s="1">
        <f>HLOOKUP(M2,DatenIndikatoren!$A$8:$JC$9,2,FALSE)</f>
        <v>5188851.1011806615</v>
      </c>
      <c r="N6" s="1">
        <f>HLOOKUP(N2,DatenIndikatoren!$A$8:$JC$9,2,FALSE)</f>
        <v>1488565.0312598697</v>
      </c>
      <c r="O6" s="1">
        <f>HLOOKUP(O2,DatenIndikatoren!$A$8:$JC$9,2,FALSE)</f>
        <v>514674.58466966503</v>
      </c>
      <c r="P6" s="1">
        <f>HLOOKUP(P2,DatenIndikatoren!$A$8:$JC$9,2,FALSE)</f>
        <v>300118.07367717603</v>
      </c>
      <c r="Q6" s="1">
        <f>HLOOKUP(Q2,DatenIndikatoren!$A$8:$JC$9,2,FALSE)</f>
        <v>855490</v>
      </c>
      <c r="R6" s="1">
        <f>HLOOKUP(R2,DatenIndikatoren!$A$8:$JC$9,2,FALSE)</f>
        <v>346739.69006614957</v>
      </c>
      <c r="S6" s="1">
        <f>HLOOKUP(S2,DatenIndikatoren!$A$8:$JC$9,2,FALSE)</f>
        <v>823138.59469701315</v>
      </c>
      <c r="T6" s="1">
        <f>HLOOKUP(T2,DatenIndikatoren!$A$8:$JC$9,2,FALSE)</f>
        <v>10.771634708306831</v>
      </c>
      <c r="U6" s="1">
        <f>HLOOKUP(U2,DatenIndikatoren!$A$8:$JC$9,2,FALSE)</f>
        <v>7</v>
      </c>
      <c r="V6" s="1">
        <f>HLOOKUP(V2,DatenIndikatoren!$A$8:$JC$9,2,FALSE)</f>
        <v>0</v>
      </c>
      <c r="W6" s="1">
        <f>HLOOKUP(W2,DatenIndikatoren!$A$8:$JC$9,2,FALSE)</f>
        <v>5.2224998594379883</v>
      </c>
      <c r="X6" s="1">
        <f>HLOOKUP(X2,DatenIndikatoren!$A$8:$JC$9,2,FALSE)</f>
        <v>148.55078571400574</v>
      </c>
      <c r="Y6" s="1">
        <f>HLOOKUP(Y2,DatenIndikatoren!$A$8:$JC$9,2,FALSE)</f>
        <v>160.72789560565235</v>
      </c>
      <c r="Z6" s="1">
        <f>HLOOKUP(Z2,DatenIndikatoren!$A$8:$JC$9,2,FALSE)</f>
        <v>823.73749999999995</v>
      </c>
      <c r="AA6" s="1">
        <f>HLOOKUP(AA2,DatenIndikatoren!$A$8:$JC$9,2,FALSE)</f>
        <v>965.02499999999998</v>
      </c>
      <c r="AB6" s="1">
        <f>HLOOKUP(AB2,DatenIndikatoren!$A$8:$JC$9,2,FALSE)</f>
        <v>804728</v>
      </c>
      <c r="AC6" s="1">
        <f>HLOOKUP(AC2,DatenIndikatoren!$A$8:$JC$9,2,FALSE)</f>
        <v>18410</v>
      </c>
      <c r="AD6" s="1">
        <f>HLOOKUP(AD2,DatenIndikatoren!$A$8:$JC$9,2,FALSE)</f>
        <v>2225166.4656403465</v>
      </c>
      <c r="AE6" s="1">
        <f>HLOOKUP(AE2,DatenIndikatoren!$A$8:$JC$9,2,FALSE)</f>
        <v>764787</v>
      </c>
      <c r="AF6" s="1">
        <f>HLOOKUP(AF2,DatenIndikatoren!$A$8:$JC$9,2,FALSE)</f>
        <v>58351</v>
      </c>
      <c r="AG6" s="1">
        <f>HLOOKUP(AG2,DatenIndikatoren!$A$8:$JC$9,2,FALSE)</f>
        <v>2394060.30725354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H26"/>
  <sheetViews>
    <sheetView workbookViewId="0">
      <pane xSplit="1" topLeftCell="B1" activePane="topRight" state="frozen"/>
      <selection pane="topRight" activeCell="D18" sqref="D18"/>
    </sheetView>
  </sheetViews>
  <sheetFormatPr baseColWidth="10" defaultRowHeight="15" x14ac:dyDescent="0.25"/>
  <cols>
    <col min="1" max="1" width="28.7109375" bestFit="1" customWidth="1"/>
    <col min="2" max="2" width="11.140625" bestFit="1" customWidth="1"/>
    <col min="3" max="3" width="31.140625" bestFit="1" customWidth="1"/>
    <col min="4" max="4" width="33.140625" bestFit="1" customWidth="1"/>
    <col min="5" max="5" width="30.85546875" bestFit="1" customWidth="1"/>
    <col min="6" max="6" width="30.42578125" bestFit="1" customWidth="1"/>
    <col min="7" max="7" width="40.28515625" bestFit="1" customWidth="1"/>
    <col min="8" max="8" width="47.7109375" bestFit="1" customWidth="1"/>
    <col min="9" max="10" width="48.140625" bestFit="1" customWidth="1"/>
    <col min="11" max="11" width="41.28515625" bestFit="1" customWidth="1"/>
    <col min="12" max="12" width="49.5703125" bestFit="1" customWidth="1"/>
    <col min="13" max="13" width="43.28515625" bestFit="1" customWidth="1"/>
    <col min="14" max="14" width="39.7109375" bestFit="1" customWidth="1"/>
    <col min="15" max="15" width="40.5703125" bestFit="1" customWidth="1"/>
    <col min="16" max="16" width="41.140625" bestFit="1" customWidth="1"/>
    <col min="17" max="17" width="38.5703125" bestFit="1" customWidth="1"/>
    <col min="18" max="18" width="35.85546875" bestFit="1" customWidth="1"/>
    <col min="19" max="19" width="42.85546875" bestFit="1" customWidth="1"/>
    <col min="20" max="20" width="30.140625" bestFit="1" customWidth="1"/>
    <col min="21" max="21" width="33.28515625" bestFit="1" customWidth="1"/>
    <col min="22" max="22" width="45.7109375" bestFit="1" customWidth="1"/>
    <col min="23" max="23" width="49.7109375" bestFit="1" customWidth="1"/>
    <col min="24" max="24" width="41.42578125" bestFit="1" customWidth="1"/>
    <col min="25" max="25" width="64.28515625" bestFit="1" customWidth="1"/>
    <col min="26" max="26" width="62.7109375" bestFit="1" customWidth="1"/>
    <col min="27" max="27" width="35.28515625" bestFit="1" customWidth="1"/>
    <col min="28" max="28" width="37.85546875" bestFit="1" customWidth="1"/>
    <col min="29" max="29" width="40.5703125" bestFit="1" customWidth="1"/>
    <col min="30" max="30" width="37.28515625" bestFit="1" customWidth="1"/>
    <col min="31" max="31" width="36.140625" bestFit="1" customWidth="1"/>
    <col min="32" max="32" width="39.28515625" bestFit="1" customWidth="1"/>
    <col min="33" max="33" width="36" bestFit="1" customWidth="1"/>
    <col min="34" max="34" width="34.85546875" bestFit="1" customWidth="1"/>
  </cols>
  <sheetData>
    <row r="2" spans="1:34" x14ac:dyDescent="0.25">
      <c r="A2" t="s">
        <v>32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92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</row>
    <row r="3" spans="1:34" x14ac:dyDescent="0.25">
      <c r="B3">
        <v>0</v>
      </c>
      <c r="C3">
        <v>18413.839395910796</v>
      </c>
      <c r="D3">
        <v>348664.2906055075</v>
      </c>
      <c r="E3">
        <v>112045.46491542947</v>
      </c>
      <c r="F3">
        <v>236618.82569007803</v>
      </c>
      <c r="G3">
        <v>235024</v>
      </c>
      <c r="H3">
        <v>11123.627747994235</v>
      </c>
      <c r="I3">
        <v>45020.845888977929</v>
      </c>
      <c r="J3">
        <v>168579.12361736124</v>
      </c>
      <c r="K3">
        <v>100341.69388352991</v>
      </c>
      <c r="L3">
        <v>5500.6792953339018</v>
      </c>
      <c r="M3">
        <v>2200271.7181335608</v>
      </c>
      <c r="N3">
        <v>5178273.2818664387</v>
      </c>
      <c r="O3">
        <v>1488565.0312598697</v>
      </c>
      <c r="P3">
        <v>514674.58466966503</v>
      </c>
      <c r="Q3">
        <v>300118.07367717603</v>
      </c>
      <c r="R3">
        <v>855490</v>
      </c>
      <c r="S3">
        <v>348664.2906055075</v>
      </c>
      <c r="T3">
        <v>595442.5106972931</v>
      </c>
      <c r="U3">
        <v>7.7919918423812877</v>
      </c>
      <c r="V3">
        <v>6.8265336230251332</v>
      </c>
      <c r="W3">
        <v>0</v>
      </c>
      <c r="X3">
        <v>8.6022840830707707</v>
      </c>
      <c r="Y3">
        <v>147.59025837034341</v>
      </c>
      <c r="Z3">
        <v>161.31612601942203</v>
      </c>
      <c r="AA3">
        <v>822.47500000000002</v>
      </c>
      <c r="AB3">
        <v>969.13750000000005</v>
      </c>
      <c r="AC3">
        <v>568382</v>
      </c>
      <c r="AD3">
        <v>27060</v>
      </c>
      <c r="AE3">
        <v>1611417.0896517884</v>
      </c>
      <c r="AF3">
        <v>523361</v>
      </c>
      <c r="AG3">
        <v>72081</v>
      </c>
      <c r="AH3">
        <v>1779996.2132691403</v>
      </c>
    </row>
    <row r="4" spans="1:34" x14ac:dyDescent="0.25">
      <c r="A4" t="s">
        <v>33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92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</row>
    <row r="5" spans="1:34" x14ac:dyDescent="0.25">
      <c r="B5">
        <v>0</v>
      </c>
      <c r="C5">
        <v>39524.653664227022</v>
      </c>
      <c r="D5">
        <v>348082.28851800627</v>
      </c>
      <c r="E5">
        <v>134171.35982787333</v>
      </c>
      <c r="F5">
        <v>213910.92869013295</v>
      </c>
      <c r="G5">
        <v>234522</v>
      </c>
      <c r="H5">
        <v>13528.177045832068</v>
      </c>
      <c r="I5">
        <v>81863.394575104918</v>
      </c>
      <c r="J5">
        <v>179265.13902445941</v>
      </c>
      <c r="K5">
        <v>123592.49233397712</v>
      </c>
      <c r="L5">
        <v>5499.2938118236125</v>
      </c>
      <c r="M5">
        <v>2199717.5247294451</v>
      </c>
      <c r="N5">
        <v>5178827.4752705544</v>
      </c>
      <c r="O5">
        <v>1488565.0312598697</v>
      </c>
      <c r="P5">
        <v>514674.58466966503</v>
      </c>
      <c r="Q5">
        <v>300118.07367717603</v>
      </c>
      <c r="R5">
        <v>855490</v>
      </c>
      <c r="S5">
        <v>348082.28851800627</v>
      </c>
      <c r="T5">
        <v>823138.59469701315</v>
      </c>
      <c r="U5">
        <v>10.771634708306831</v>
      </c>
      <c r="V5">
        <v>7</v>
      </c>
      <c r="W5">
        <v>0</v>
      </c>
      <c r="X5">
        <v>12.694061094743375</v>
      </c>
      <c r="Y5">
        <v>140.14994282023056</v>
      </c>
      <c r="Z5">
        <v>165.1082948248357</v>
      </c>
      <c r="AA5">
        <v>774.27499999999998</v>
      </c>
      <c r="AB5">
        <v>958.75</v>
      </c>
      <c r="AC5">
        <v>726764</v>
      </c>
      <c r="AD5">
        <v>96374</v>
      </c>
      <c r="AE5">
        <v>1479191.5862305646</v>
      </c>
      <c r="AF5">
        <v>644900</v>
      </c>
      <c r="AG5">
        <v>178237</v>
      </c>
      <c r="AH5">
        <v>1658456.7252550228</v>
      </c>
    </row>
    <row r="6" spans="1:34" x14ac:dyDescent="0.25">
      <c r="A6" t="s">
        <v>34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92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26</v>
      </c>
      <c r="AD6" t="s">
        <v>27</v>
      </c>
      <c r="AE6" t="s">
        <v>28</v>
      </c>
      <c r="AF6" t="s">
        <v>29</v>
      </c>
      <c r="AG6" t="s">
        <v>30</v>
      </c>
      <c r="AH6" t="s">
        <v>31</v>
      </c>
    </row>
    <row r="7" spans="1:34" x14ac:dyDescent="0.25">
      <c r="B7">
        <v>0</v>
      </c>
      <c r="C7">
        <v>676.65347706736645</v>
      </c>
      <c r="D7">
        <v>347978.22306086554</v>
      </c>
      <c r="E7">
        <v>92890.006125547749</v>
      </c>
      <c r="F7">
        <v>255088.21693531779</v>
      </c>
      <c r="G7">
        <v>245490</v>
      </c>
      <c r="H7">
        <v>9208.4513075121504</v>
      </c>
      <c r="I7">
        <v>9715.7977966213457</v>
      </c>
      <c r="J7">
        <v>165730.56693594044</v>
      </c>
      <c r="K7">
        <v>80266.370226587431</v>
      </c>
      <c r="L7">
        <v>5494.3633317939684</v>
      </c>
      <c r="M7">
        <v>2197745.3327175872</v>
      </c>
      <c r="N7">
        <v>5180799.6672824128</v>
      </c>
      <c r="O7">
        <v>1488565.0312598697</v>
      </c>
      <c r="P7">
        <v>514674.58466966503</v>
      </c>
      <c r="Q7">
        <v>300118.07367717603</v>
      </c>
      <c r="R7">
        <v>855490</v>
      </c>
      <c r="S7">
        <v>347978.22306086554</v>
      </c>
      <c r="T7">
        <v>595442.5106972931</v>
      </c>
      <c r="U7">
        <v>7.7919918423812877</v>
      </c>
      <c r="V7">
        <v>7</v>
      </c>
      <c r="W7">
        <v>0</v>
      </c>
      <c r="X7">
        <v>1.6607212753847023</v>
      </c>
      <c r="Y7">
        <v>156.70838513320459</v>
      </c>
      <c r="Z7">
        <v>159.67051860778426</v>
      </c>
      <c r="AA7">
        <v>860.11249999999995</v>
      </c>
      <c r="AB7">
        <v>972.77499999999998</v>
      </c>
      <c r="AC7">
        <v>594763</v>
      </c>
      <c r="AD7">
        <v>678</v>
      </c>
      <c r="AE7">
        <v>2408069.2825844376</v>
      </c>
      <c r="AF7">
        <v>585047</v>
      </c>
      <c r="AG7">
        <v>10394</v>
      </c>
      <c r="AH7">
        <v>2573799.8495203727</v>
      </c>
    </row>
    <row r="8" spans="1:34" x14ac:dyDescent="0.25">
      <c r="A8" t="s">
        <v>35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92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14</v>
      </c>
      <c r="R8" t="s">
        <v>15</v>
      </c>
      <c r="S8" t="s">
        <v>16</v>
      </c>
      <c r="T8" t="s">
        <v>17</v>
      </c>
      <c r="U8" t="s">
        <v>18</v>
      </c>
      <c r="V8" t="s">
        <v>19</v>
      </c>
      <c r="W8" t="s">
        <v>20</v>
      </c>
      <c r="X8" t="s">
        <v>21</v>
      </c>
      <c r="Y8" t="s">
        <v>22</v>
      </c>
      <c r="Z8" t="s">
        <v>23</v>
      </c>
      <c r="AA8" t="s">
        <v>24</v>
      </c>
      <c r="AB8" t="s">
        <v>25</v>
      </c>
      <c r="AC8" t="s">
        <v>26</v>
      </c>
      <c r="AD8" t="s">
        <v>27</v>
      </c>
      <c r="AE8" t="s">
        <v>28</v>
      </c>
      <c r="AF8" t="s">
        <v>29</v>
      </c>
      <c r="AG8" t="s">
        <v>30</v>
      </c>
      <c r="AH8" t="s">
        <v>31</v>
      </c>
    </row>
    <row r="9" spans="1:34" x14ac:dyDescent="0.25">
      <c r="B9">
        <v>0</v>
      </c>
      <c r="C9">
        <v>13026.095646939291</v>
      </c>
      <c r="D9">
        <v>346739.69006614957</v>
      </c>
      <c r="E9">
        <v>108800.79566007431</v>
      </c>
      <c r="F9">
        <v>237938.89440607527</v>
      </c>
      <c r="G9">
        <v>236785</v>
      </c>
      <c r="H9">
        <v>10886.19558081884</v>
      </c>
      <c r="I9">
        <v>39940.920444600844</v>
      </c>
      <c r="J9">
        <v>168893.84161318693</v>
      </c>
      <c r="K9">
        <v>96945.466280875728</v>
      </c>
      <c r="L9">
        <v>5474.2347470483473</v>
      </c>
      <c r="M9">
        <v>2189693.898819339</v>
      </c>
      <c r="N9">
        <v>5188851.1011806615</v>
      </c>
      <c r="O9">
        <v>1488565.0312598697</v>
      </c>
      <c r="P9">
        <v>514674.58466966503</v>
      </c>
      <c r="Q9">
        <v>300118.07367717603</v>
      </c>
      <c r="R9">
        <v>855490</v>
      </c>
      <c r="S9">
        <v>346739.69006614957</v>
      </c>
      <c r="T9">
        <v>823138.59469701315</v>
      </c>
      <c r="U9">
        <v>10.771634708306831</v>
      </c>
      <c r="V9">
        <v>7</v>
      </c>
      <c r="W9">
        <v>0</v>
      </c>
      <c r="X9">
        <v>5.2224998594379883</v>
      </c>
      <c r="Y9">
        <v>148.55078571400574</v>
      </c>
      <c r="Z9">
        <v>160.72789560565235</v>
      </c>
      <c r="AA9">
        <v>823.73749999999995</v>
      </c>
      <c r="AB9">
        <v>965.02499999999998</v>
      </c>
      <c r="AC9">
        <v>804728</v>
      </c>
      <c r="AD9">
        <v>18410</v>
      </c>
      <c r="AE9">
        <v>2225166.4656403465</v>
      </c>
      <c r="AF9">
        <v>764787</v>
      </c>
      <c r="AG9">
        <v>58351</v>
      </c>
      <c r="AH9">
        <v>2394060.30725354</v>
      </c>
    </row>
    <row r="21" spans="4:5" x14ac:dyDescent="0.25">
      <c r="D21">
        <v>10</v>
      </c>
      <c r="E21" t="s">
        <v>95</v>
      </c>
    </row>
    <row r="22" spans="4:5" x14ac:dyDescent="0.25">
      <c r="D22">
        <v>10</v>
      </c>
      <c r="E22" t="s">
        <v>96</v>
      </c>
    </row>
    <row r="24" spans="4:5" x14ac:dyDescent="0.25">
      <c r="D24">
        <v>2</v>
      </c>
    </row>
    <row r="25" spans="4:5" x14ac:dyDescent="0.25">
      <c r="D25">
        <v>9</v>
      </c>
    </row>
    <row r="26" spans="4:5" x14ac:dyDescent="0.25">
      <c r="D26">
        <v>9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C54"/>
  <sheetViews>
    <sheetView topLeftCell="A22" workbookViewId="0">
      <selection activeCell="F44" sqref="F44"/>
    </sheetView>
  </sheetViews>
  <sheetFormatPr baseColWidth="10" defaultRowHeight="15" x14ac:dyDescent="0.25"/>
  <cols>
    <col min="2" max="2" width="28.7109375" bestFit="1" customWidth="1"/>
    <col min="3" max="3" width="43.42578125" bestFit="1" customWidth="1"/>
  </cols>
  <sheetData>
    <row r="5" spans="2:3" x14ac:dyDescent="0.25">
      <c r="C5" t="s">
        <v>19</v>
      </c>
    </row>
    <row r="6" spans="2:3" x14ac:dyDescent="0.25">
      <c r="B6" t="s">
        <v>40</v>
      </c>
      <c r="C6" s="1">
        <f>HLOOKUP($C$5,Ergebnisdarstellung!$2:$6,2)</f>
        <v>6.8265336230251332</v>
      </c>
    </row>
    <row r="7" spans="2:3" x14ac:dyDescent="0.25">
      <c r="B7" t="s">
        <v>41</v>
      </c>
      <c r="C7" s="1">
        <f>HLOOKUP($C$5,Ergebnisdarstellung!$2:$6,3)</f>
        <v>7</v>
      </c>
    </row>
    <row r="8" spans="2:3" x14ac:dyDescent="0.25">
      <c r="B8" t="s">
        <v>42</v>
      </c>
      <c r="C8" s="1">
        <f>HLOOKUP($C$5,Ergebnisdarstellung!$2:$6,4)</f>
        <v>7</v>
      </c>
    </row>
    <row r="9" spans="2:3" x14ac:dyDescent="0.25">
      <c r="B9" t="s">
        <v>43</v>
      </c>
      <c r="C9" s="1">
        <f>HLOOKUP($C$5,Ergebnisdarstellung!$2:$6,5)</f>
        <v>7</v>
      </c>
    </row>
    <row r="24" spans="3:3" x14ac:dyDescent="0.25">
      <c r="C24" t="s">
        <v>1</v>
      </c>
    </row>
    <row r="25" spans="3:3" x14ac:dyDescent="0.25">
      <c r="C25" s="4" t="s">
        <v>2</v>
      </c>
    </row>
    <row r="26" spans="3:3" x14ac:dyDescent="0.25">
      <c r="C26" t="s">
        <v>3</v>
      </c>
    </row>
    <row r="27" spans="3:3" x14ac:dyDescent="0.25">
      <c r="C27" t="s">
        <v>4</v>
      </c>
    </row>
    <row r="28" spans="3:3" x14ac:dyDescent="0.25">
      <c r="C28" t="s">
        <v>92</v>
      </c>
    </row>
    <row r="29" spans="3:3" x14ac:dyDescent="0.25">
      <c r="C29" t="s">
        <v>5</v>
      </c>
    </row>
    <row r="30" spans="3:3" x14ac:dyDescent="0.25">
      <c r="C30" t="s">
        <v>6</v>
      </c>
    </row>
    <row r="31" spans="3:3" x14ac:dyDescent="0.25">
      <c r="C31" t="s">
        <v>7</v>
      </c>
    </row>
    <row r="32" spans="3:3" x14ac:dyDescent="0.25">
      <c r="C32" t="s">
        <v>8</v>
      </c>
    </row>
    <row r="33" spans="3:3" x14ac:dyDescent="0.25">
      <c r="C33" s="4" t="s">
        <v>9</v>
      </c>
    </row>
    <row r="34" spans="3:3" x14ac:dyDescent="0.25">
      <c r="C34" s="4" t="s">
        <v>10</v>
      </c>
    </row>
    <row r="35" spans="3:3" x14ac:dyDescent="0.25">
      <c r="C35" s="4" t="s">
        <v>11</v>
      </c>
    </row>
    <row r="36" spans="3:3" x14ac:dyDescent="0.25">
      <c r="C36" s="4" t="s">
        <v>12</v>
      </c>
    </row>
    <row r="37" spans="3:3" x14ac:dyDescent="0.25">
      <c r="C37" s="4" t="s">
        <v>13</v>
      </c>
    </row>
    <row r="38" spans="3:3" x14ac:dyDescent="0.25">
      <c r="C38" s="4" t="s">
        <v>14</v>
      </c>
    </row>
    <row r="39" spans="3:3" x14ac:dyDescent="0.25">
      <c r="C39" s="4" t="s">
        <v>15</v>
      </c>
    </row>
    <row r="40" spans="3:3" x14ac:dyDescent="0.25">
      <c r="C40" s="4" t="s">
        <v>16</v>
      </c>
    </row>
    <row r="41" spans="3:3" x14ac:dyDescent="0.25">
      <c r="C41" s="4" t="s">
        <v>17</v>
      </c>
    </row>
    <row r="42" spans="3:3" x14ac:dyDescent="0.25">
      <c r="C42" s="4" t="s">
        <v>18</v>
      </c>
    </row>
    <row r="43" spans="3:3" x14ac:dyDescent="0.25">
      <c r="C43" s="4" t="s">
        <v>19</v>
      </c>
    </row>
    <row r="44" spans="3:3" x14ac:dyDescent="0.25">
      <c r="C44" s="5" t="s">
        <v>20</v>
      </c>
    </row>
    <row r="45" spans="3:3" x14ac:dyDescent="0.25">
      <c r="C45" s="5" t="s">
        <v>21</v>
      </c>
    </row>
    <row r="46" spans="3:3" x14ac:dyDescent="0.25">
      <c r="C46" s="4" t="s">
        <v>94</v>
      </c>
    </row>
    <row r="47" spans="3:3" x14ac:dyDescent="0.25">
      <c r="C47" s="4" t="s">
        <v>24</v>
      </c>
    </row>
    <row r="48" spans="3:3" x14ac:dyDescent="0.25">
      <c r="C48" s="4" t="s">
        <v>25</v>
      </c>
    </row>
    <row r="49" spans="3:3" x14ac:dyDescent="0.25">
      <c r="C49" s="4" t="s">
        <v>26</v>
      </c>
    </row>
    <row r="50" spans="3:3" x14ac:dyDescent="0.25">
      <c r="C50" s="4" t="s">
        <v>27</v>
      </c>
    </row>
    <row r="51" spans="3:3" x14ac:dyDescent="0.25">
      <c r="C51" s="4" t="s">
        <v>28</v>
      </c>
    </row>
    <row r="52" spans="3:3" x14ac:dyDescent="0.25">
      <c r="C52" s="4" t="s">
        <v>29</v>
      </c>
    </row>
    <row r="53" spans="3:3" x14ac:dyDescent="0.25">
      <c r="C53" s="4" t="s">
        <v>30</v>
      </c>
    </row>
    <row r="54" spans="3:3" x14ac:dyDescent="0.25">
      <c r="C54" s="4" t="s">
        <v>31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B1" sqref="B1:F8761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32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39</v>
      </c>
      <c r="H1" t="s">
        <v>37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E5:G6"/>
  <sheetViews>
    <sheetView workbookViewId="0">
      <selection activeCell="E11" sqref="E11"/>
    </sheetView>
  </sheetViews>
  <sheetFormatPr baseColWidth="10" defaultRowHeight="15" x14ac:dyDescent="0.25"/>
  <sheetData>
    <row r="5" spans="5:7" x14ac:dyDescent="0.25">
      <c r="E5" t="s">
        <v>91</v>
      </c>
      <c r="G5" t="s">
        <v>97</v>
      </c>
    </row>
    <row r="6" spans="5:7" x14ac:dyDescent="0.25">
      <c r="E6">
        <v>1000</v>
      </c>
      <c r="G6">
        <f>E6*0.95</f>
        <v>950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D 0 H A A B Q S w M E F A A C A A g A C Z v X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A m b 1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m 9 d U s Q / 0 + z Y E A A B K L g A A E w A c A E Z v c m 1 1 b G F z L 1 N l Y 3 R p b 2 4 x L m 0 g o h g A K K A U A A A A A A A A A A A A A A A A A A A A A A A A A A A A 7 Z n d b u J G F M f v I + U d X K 9 W C h K l 2 s 2 2 F 1 1 x g b K E r D Y b U Z E G K f E K D e Y E W 4 x n 0 H z Q D V G e p T d 5 h r 4 A L 9 b j Q t Y G f z A m U U t X k 5 u A P f + / z 4 z P n P P L R I K v Q s 6 c 3 v L 3 m / e H B 4 c H M i A C R k 5 b j G H I Q j m 4 h l B d E T H o z Y E R E f L u 1 e C 0 7 z Q d C u r w w M G f 3 z R Q C n j l R M 4 a H 7 i v I 2 D q 6 D S k 0 D j h T O E X e e S e / O r 9 L k F I 7 z N 6 a O l J r o U P n o A p l 1 7 7 U 8 / r 3 q m A s 9 Z 0 S k O f x N E c e 0 8 h e K s Q v P K Y G r 6 c u b X 6 z Q e g Y R Q q E E 3 3 v V t 3 T j j V E Z P N d 3 W n z X w + C t m 4 + e b t z 2 / r G D h X 0 F N 3 F J r J x 8 Y F Z / C l V l / O 7 Z V 7 t v g r A O G M Q S p 9 q 8 A 5 A z I C 4 e J 0 L 8 k Q h 3 c F j 1 C 7 v C y P l o t R d 2 5 W 1 1 u U 9 n x C i Z B N J X T a u A O L R 4 Y a D N S 5 v J s m j p e C M H n L R b S M H O + B P C o M p H 5 / 7 + I s P z L 1 y 7 t G P P a h 7 t y 7 b a Y o 3 j 6 H E E e z c X b A u f H d l l 7 8 C U w q C A D D X R / 7 U D s 8 C F n R j H L T 6 T 9 M o 4 9 s F E 6 I 4 g K Y l x / P l h Q 6 P t 7 / H H r 1 g 1 u a R k X B L B M p J 5 V c + M y H I Q 3 V 4 l G d k g A X b 9 A B S S L l 3 E z 6 w Z d Y o X C s w 3 Q 0 B F E k O e c T Q i s p L k D N K w n g K y 4 D A w e T F 9 P W T N q B 4 e J R j 2 A Q Z / x P q 1 0 z A 0 E 1 J n x F i 6 c P c 9 1 O 7 l b 0 S C n n + u l q 4 l H y a r 5 Z x K u B M x g K o v 2 g 5 P F j Y C A w 0 Q Z T z D n M V / Y p p D y C O J X a F C Z K h B L 1 I 9 x f Q Q N t o u e 4 7 C I / 5 V K G 1 E A q F W 6 T Z M Z 9 H q C P y c Q 3 h B 3 4 A z + X v f U i Z c 8 P N N 1 F 2 O 8 W v 9 s i T f t H o + x K V n a G Z W S k J / 9 0 + o r j O 7 e k R B I m 9 X R w C w H F k u I H l M R O z i o L J U a M C / N 6 u w F u W W B a z d W 3 D T y K c 2 h t s q 9 z F y r t A i L A 8 h a r 2 y H 6 p f a B Q Q h x D V i V g M H 1 3 Y R i F k 0 F d 1 p a c e e m x e Y k o G Y m M y 7 G W J j H s I P + q Q Z V t J j O L o g f p M r H Y H M B i v I s T 8 n k F L v / W h X d L o s L 9 h C r X 1 n p X a q u t U D 7 G C d Y x T D X l c Z h p m V m Y V 5 x s d t i Z o R G Q W 6 o T G K c p + a U t L y z z O C H 2 r 4 1 Z J M u 9 v / o x 0 Y e t i H b h m w b 8 g s 1 5 D i X n P R + 3 q 1 D b 7 j i 3 3 o v Y J r 0 7 N 2 7 / f f R 5 P e 6 e z 7 U 3 O e c W k T k 6 9 6 d X C x j + g 5 O L 1 7 u B I y s H V u t E 1 I 2 Z 7 e c c Z g I 0 k B l M j 6 F U y b D c 2 E q M + u K K F X 6 Y C O Q M n M o w y g z h z y I y i q r I 9 S u H t X F a X w q E Z b B k 7 l s H Z 3 M d W v g V C H K b l F C V o C m s t X M I p P h 6 A S Y s o J K u J S Z 2 Q 6 s V O p R S k r l w e / G S Z U 9 t 1 P S d s s c 0 i k X F R N S V m f I R 5 n X Y E J H B q J N 7 s g L 0 I S M c h 6 1 l Y u 2 a 8 q j e 9 5 / c n D / 7 x U P 9 b u W h S w L W R a y L G R Z y L K Q Z S H L Q v 8 e C 8 V n M f v G Q 8 u Y L B N Z J r J M Z J n I M p F l I s t E l o l e k I n + B l B L A Q I t A B Q A A g A I A A m b 1 1 Q 9 N / L 8 p Q A A A P Y A A A A S A A A A A A A A A A A A A A A A A A A A A A B D b 2 5 m a W c v U G F j a 2 F n Z S 5 4 b W x Q S w E C L Q A U A A I A C A A J m 9 d U D 8 r p q 6 Q A A A D p A A A A E w A A A A A A A A A A A A A A A A D x A A A A W 0 N v b n R l b n R f V H l w Z X N d L n h t b F B L A Q I t A B Q A A g A I A A m b 1 1 S x D / T 7 N g Q A A E o u A A A T A A A A A A A A A A A A A A A A A O I B A A B G b 3 J t d W x h c y 9 T Z W N 0 a W 9 u M S 5 t U E s F B g A A A A A D A A M A w g A A A G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3 A A A A A A A A k L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W m V p d H J l a W h l b i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F c m d l Y m 5 p c 1 9 a Z W l 0 V m F y X 1 N 6 Z W 5 h c m l v U F Z f R l c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c 6 M j I 6 M D I u N z c w O T Q 4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V u d G x h Z G V M Z W l z d H V u Z y Z x d W 9 0 O y w m c X V v d D t M Y W R l T G V p c 3 R 1 b m c m c X V v d D s s J n F 1 b 3 Q 7 T G F k Z U x l a X N 0 d W 5 n Q X X D n 2 V u c 3 R l a G V u Z G U m c X V v d D t d I i A v P j x F b n R y e S B U e X B l P S J G a W x s U 3 R h d H V z I i B W Y W x 1 Z T 0 i c 1 d h a X R p b m d G b 3 J F e G N l b F J l Z n J l c 2 g i I C 8 + P E V u d H J 5 I F R 5 c G U 9 I l F 1 Z X J 5 S U Q i I F Z h b H V l P S J z Y j B h Z j U z O G Y t M T I x O S 0 0 N 2 U 5 L T g w Z W I t M m Y 2 N z J i N T d j Z W F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p l a X R W Y X J f U 3 p l b m F y a W 9 Q V l 9 G V y 9 B d X R v U m V t b 3 Z l Z E N v b H V t b n M x L n t D b 2 x 1 b W 4 x L D B 9 J n F 1 b 3 Q 7 L C Z x d W 9 0 O 1 N l Y 3 R p b 2 4 x L 0 V y Z 2 V i b m l z X 1 p l a X R W Y X J f U 3 p l b m F y a W 9 Q V l 9 G V y 9 B d X R v U m V t b 3 Z l Z E N v b H V t b n M x L n t F b n R s Y W R l T G V p c 3 R 1 b m c s M X 0 m c X V v d D s s J n F 1 b 3 Q 7 U 2 V j d G l v b j E v R X J n Z W J u a X N f W m V p d F Z h c l 9 T e m V u Y X J p b 1 B W X 0 Z X L 0 F 1 d G 9 S Z W 1 v d m V k Q 2 9 s d W 1 u c z E u e 0 x h Z G V M Z W l z d H V u Z y w y f S Z x d W 9 0 O y w m c X V v d D t T Z W N 0 a W 9 u M S 9 F c m d l Y m 5 p c 1 9 a Z W l 0 V m F y X 1 N 6 Z W 5 h c m l v U F Z f R l c v Q X V 0 b 1 J l b W 9 2 Z W R D b 2 x 1 b W 5 z M S 5 7 T G F k Z U x l a X N 0 d W 5 n Q X X D n 2 V u c 3 R l a G V u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J n Z W J u a X N f W m V p d F Z h c l 9 T e m V u Y X J p b 1 B W X 0 Z X L 0 F 1 d G 9 S Z W 1 v d m V k Q 2 9 s d W 1 u c z E u e 0 N v b H V t b j E s M H 0 m c X V v d D s s J n F 1 b 3 Q 7 U 2 V j d G l v b j E v R X J n Z W J u a X N f W m V p d F Z h c l 9 T e m V u Y X J p b 1 B W X 0 Z X L 0 F 1 d G 9 S Z W 1 v d m V k Q 2 9 s d W 1 u c z E u e 0 V u d G x h Z G V M Z W l z d H V u Z y w x f S Z x d W 9 0 O y w m c X V v d D t T Z W N 0 a W 9 u M S 9 F c m d l Y m 5 p c 1 9 a Z W l 0 V m F y X 1 N 6 Z W 5 h c m l v U F Z f R l c v Q X V 0 b 1 J l b W 9 2 Z W R D b 2 x 1 b W 5 z M S 5 7 T G F k Z U x l a X N 0 d W 5 n L D J 9 J n F 1 b 3 Q 7 L C Z x d W 9 0 O 1 N l Y 3 R p b 2 4 x L 0 V y Z 2 V i b m l z X 1 p l a X R W Y X J f U 3 p l b m F y a W 9 Q V l 9 G V y 9 B d X R v U m V t b 3 Z l Z E N v b H V t b n M x L n t M Y W R l T G V p c 3 R 1 b m d B d c O f Z W 5 z d G V o Z W 5 k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a Z W l 0 V m F y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M T M i I C 8 + P E V u d H J 5 I F R 5 c G U 9 I k Z p b G x U Y X J n Z X Q i I F Z h b H V l P S J z R X J n Z W J u a X N f U 3 p l b m F y a W 9 Q V l 9 G V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h d c O f Z W 5 z d G V o Z W 5 k Z V 9 M Y W R 1 b m c g W 2 t X S F 0 s M X 0 m c X V v d D s s J n F 1 b 3 Q 7 U 2 V j d G l v b j E v R X J n Z W J u a X N f U 3 p l b m F y a W 9 Q V l 9 G V y 9 B d X R v U m V t b 3 Z l Z E N v b H V t b n M x L n t l T W 9 i a W x p d M O k d E Z h a H J l b l 9 H Z X N h b X Q g W 2 t X a F 0 s M n 0 m c X V v d D s s J n F 1 b 3 Q 7 U 2 V j d G l v b j E v R X J n Z W J u a X N f U 3 p l b m F y a W 9 Q V l 9 G V y 9 B d X R v U m V t b 3 Z l Z E N v b H V t b n M x L n t l T W 9 i a W x p d M O k d E Z h a H J l b l 9 M b 2 t h b C B b a 1 d o X S w z f S Z x d W 9 0 O y w m c X V v d D t T Z W N 0 a W 9 u M S 9 F c m d l Y m 5 p c 1 9 T e m V u Y X J p b 1 B W X 0 Z X L 0 F 1 d G 9 S Z W 1 v d m V k Q 2 9 s d W 1 u c z E u e 2 V N b 2 J p b G l 0 w 6 R 0 R m F o c m V u X 0 5 l d H o g W 2 t X a F 0 s N H 0 m c X V v d D s s J n F 1 b 3 Q 7 U 2 V j d G l v b j E v R X J n Z W J u a X N f U 3 p l b m F y a W 9 Q V l 9 G V y 9 B d X R v U m V t b 3 Z l Z E N v b H V t b n M x L n t l T W 9 i a W x p d M O k d E Z h a H J l b l 9 l e H R l c m 5 l I E x h Z H V u Z y B b a 1 d o X S w 1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n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3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h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l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x M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F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J 9 J n F 1 b 3 Q 7 L C Z x d W 9 0 O 1 N l Y 3 R p b 2 4 x L 0 V y Z 2 V i b m l z X 1 N 6 Z W 5 h c m l v U F Z f R l c v Q X V 0 b 1 J l b W 9 2 Z W R D b 2 x 1 b W 5 z M S 5 7 Z 2 V u Z X J l b G x f c 3 R y b 2 1 2 Z X J i c m F 1 Y 2 g g V 2 9 o b m V u I F t r V 2 h d L D E z f S Z x d W 9 0 O y w m c X V v d D t T Z W N 0 a W 9 u M S 9 F c m d l Y m 5 p c 1 9 T e m V u Y X J p b 1 B W X 0 Z X L 0 F 1 d G 9 S Z W 1 v d m V k Q 2 9 s d W 1 u c z E u e 2 d l b m V y Z W x s X 3 N 0 c m 9 t d m V y Y n J h d W N o I E d l d 2 V y Y m U g W 2 t X a F 0 s M T R 9 J n F 1 b 3 Q 7 L C Z x d W 9 0 O 1 N l Y 3 R p b 2 4 x L 0 V y Z 2 V i b m l z X 1 N 6 Z W 5 h c m l v U F Z f R l c v Q X V 0 b 1 J l b W 9 2 Z W R D b 2 x 1 b W 5 z M S 5 7 Z 2 V u Z X J l b G x f c 3 R y b 2 1 2 Z X J i c m F 1 Y 2 g g U 2 N o d W x l I F t r V 2 h d L D E 1 f S Z x d W 9 0 O y w m c X V v d D t T Z W N 0 a W 9 u M S 9 F c m d l Y m 5 p c 1 9 T e m V u Y X J p b 1 B W X 0 Z X L 0 F 1 d G 9 S Z W 1 v d m V k Q 2 9 s d W 1 u c z E u e 2 d l b m V y Z W x s X 3 N 0 c m 9 t d m V y Y n J h d W N o I F d Q I F t r V 2 h d L D E 2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X S w x N 3 0 m c X V v d D s s J n F 1 b 3 Q 7 U 2 V j d G l v b j E v R X J n Z W J u a X N f U 3 p l b m F y a W 9 Q V l 9 G V y 9 B d X R v U m V t b 3 Z l Z E N v b H V t b n M x L n t n Z W 5 l c m V s b F 9 w d l B y b 2 R 1 a 3 R p b 2 4 g W 2 t X a F 0 s M T h 9 J n F 1 b 3 Q 7 L C Z x d W 9 0 O 1 N l Y 3 R p b 2 4 x L 0 V y Z 2 V i b m l z X 1 N 6 Z W 5 h c m l v U F Z f R l c v Q X V 0 b 1 J l b W 9 2 Z W R D b 2 x 1 b W 5 z M S 5 7 Z 2 V u Z X J l b G x f c H Z Q c m 9 k d W t 0 a W 9 u R 2 Z h I F t r V 2 h d L D E 5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0 Z X L 0 F 1 d G 9 S Z W 1 v d m V k Q 2 9 s d W 1 u c z E u e 2 l u Z G l r Y X R v c m V u X 2 V y a M O 2 a H V u Z y B F a W d l b n Z l c m J y Y X V j a C B b J V 0 s M j J 9 J n F 1 b 3 Q 7 L C Z x d W 9 0 O 1 N l Y 3 R p b 2 4 x L 0 V y Z 2 V i b m l z X 1 N 6 Z W 5 h c m l v U F Z f R l c v Q X V 0 b 1 J l b W 9 2 Z W R D b 2 x 1 b W 5 z M S 5 7 a W 5 k a W t h d G 9 y Z W 5 f T G F k Z U V u d G x h Z G V f W n l r b G V u I G 9 o b m U g R U 1 v Y m l s a X T D p H Q g c H J v I E F 1 d G 8 g W 0 F u e m F o b F 0 s M j N 9 J n F 1 b 3 Q 7 L C Z x d W 9 0 O 1 N l Y 3 R p b 2 4 x L 0 V y Z 2 V i b m l z X 1 N 6 Z W 5 h c m l v U F Z f R l c v Q X V 0 b 1 J l b W 9 2 Z W R D b 2 x 1 b W 5 z M S 5 7 a W 5 k a W t h d G 9 y Z W 5 f T G F k Z U V u d G x h Z G V f W n l r b G V u I G 1 p d C B F T W 9 i a W x p d M O k d C B w c m 8 g Q X V 0 b y B b Q W 5 6 Y W h s X S w y N H 0 m c X V v d D s s J n F 1 b 3 Q 7 U 2 V j d G l v b j E v R X J n Z W J u a X N f U 3 p l b m F y a W 9 Q V l 9 G V y 9 B d X R v U m V t b 3 Z l Z E N v b H V t b n M x L n t p b m R p a 2 F 0 b 3 J l b l 9 M Y W R l d m 9 y Z 8 O k b m d l I F t B b n p h a G x d L D I 1 f S Z x d W 9 0 O y w m c X V v d D t T Z W N 0 a W 9 u M S 9 F c m d l Y m 5 p c 1 9 T e m V u Y X J p b 1 B W X 0 Z X L 0 F 1 d G 9 S Z W 1 v d m V k Q 2 9 s d W 1 u c z E u e 2 l u Z G l r Y X R v c m V u X 0 V u d G x h Z G V 2 b 3 J n w 6 R u Z 2 U g W 0 F u e m F o b F 0 s M j Z 9 J n F 1 b 3 Q 7 L C Z x d W 9 0 O 1 N l Y 3 R p b 2 4 x L 0 V y Z 2 V i b m l z X 1 N 6 Z W 5 h c m l v U F Z f R l c v Q X V 0 b 1 J l b W 9 2 Z W R D b 2 x 1 b W 5 z M S 5 7 c H Z O Y W N o R U 1 v Y m l s a X T D p H R f R W l n Z W 5 2 Z X J i c m F 1 Y 2 g g W 2 t X a F 0 s M j d 9 J n F 1 b 3 Q 7 L C Z x d W 9 0 O 1 N l Y 3 R p b 2 4 x L 0 V y Z 2 V i b m l z X 1 N 6 Z W 5 h c m l v U F Z f R l c v Q X V 0 b 1 J l b W 9 2 Z W R D b 2 x 1 b W 5 z M S 5 7 c H Z O Y W N o R U 1 v Y m l s a X T D p H R f R W l u c 3 B l a X N 1 b m c g W 2 t X a F 0 s M j h 9 J n F 1 b 3 Q 7 L C Z x d W 9 0 O 1 N l Y 3 R p b 2 4 x L 0 V y Z 2 V i b m l z X 1 N 6 Z W 5 h c m l v U F Z f R l c v Q X V 0 b 1 J l b W 9 2 Z W R D b 2 x 1 b W 5 z M S 5 7 c H Z O Y W N o R U 1 v Y m l s a X T D p H R f T m V 0 e m J l e n V n I F t r V 2 h d L D I 5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G V y 9 B d X R v U m V t b 3 Z l Z E N v b H V t b n M x L n t w d l Z v c k V N b 2 J p b G l 0 w 6 R 0 X 0 5 l d H p i Z X p 1 Z y B b a 1 d o X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V y Z 2 V i b m l z X 1 N 6 Z W 5 h c m l v U F Z f R l c v Q X V 0 b 1 J l b W 9 2 Z W R D b 2 x 1 b W 5 z M S 5 7 Q 2 9 s d W 1 u M S w w f S Z x d W 9 0 O y w m c X V v d D t T Z W N 0 a W 9 u M S 9 F c m d l Y m 5 p c 1 9 T e m V u Y X J p b 1 B W X 0 Z X L 0 F 1 d G 9 S Z W 1 v d m V k Q 2 9 s d W 1 u c z E u e 2 F 1 w 5 9 l b n N 0 Z W h l b m R l X 0 x h Z H V u Z y B b a 1 d I X S w x f S Z x d W 9 0 O y w m c X V v d D t T Z W N 0 a W 9 u M S 9 F c m d l Y m 5 p c 1 9 T e m V u Y X J p b 1 B W X 0 Z X L 0 F 1 d G 9 S Z W 1 v d m V k Q 2 9 s d W 1 u c z E u e 2 V N b 2 J p b G l 0 w 6 R 0 R m F o c m V u X 0 d l c 2 F t d C B b a 1 d o X S w y f S Z x d W 9 0 O y w m c X V v d D t T Z W N 0 a W 9 u M S 9 F c m d l Y m 5 p c 1 9 T e m V u Y X J p b 1 B W X 0 Z X L 0 F 1 d G 9 S Z W 1 v d m V k Q 2 9 s d W 1 u c z E u e 2 V N b 2 J p b G l 0 w 6 R 0 R m F o c m V u X 0 x v a 2 F s I F t r V 2 h d L D N 9 J n F 1 b 3 Q 7 L C Z x d W 9 0 O 1 N l Y 3 R p b 2 4 x L 0 V y Z 2 V i b m l z X 1 N 6 Z W 5 h c m l v U F Z f R l c v Q X V 0 b 1 J l b W 9 2 Z W R D b 2 x 1 b W 5 z M S 5 7 Z U 1 v Y m l s a X T D p H R G Y W h y Z W 5 f T m V 0 e i B b a 1 d o X S w 0 f S Z x d W 9 0 O y w m c X V v d D t T Z W N 0 a W 9 u M S 9 F c m d l Y m 5 p c 1 9 T e m V u Y X J p b 1 B W X 0 Z X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X S w 2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h d L D d 9 J n F 1 b 3 Q 7 L C Z x d W 9 0 O 1 N l Y 3 R p b 2 4 x L 0 V y Z 2 V i b m l z X 1 N 6 Z W 5 h c m l v U F Z f R l c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G V y 9 B d X R v U m V t b 3 Z l Z E N v b H V t b n M x L n t l T W 9 i a W x p d M O k d E d l Y s O k d W R l X 0 Z h a H J 2 Z X J i c m F 1 Y 2 g g W 2 t X a F 0 s O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E w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M n 0 m c X V v d D s s J n F 1 b 3 Q 7 U 2 V j d G l v b j E v R X J n Z W J u a X N f U 3 p l b m F y a W 9 Q V l 9 G V y 9 B d X R v U m V t b 3 Z l Z E N v b H V t b n M x L n t n Z W 5 l c m V s b F 9 z d H J v b X Z l c m J y Y X V j a C B X b 2 h u Z W 4 g W 2 t X a F 0 s M T N 9 J n F 1 b 3 Q 7 L C Z x d W 9 0 O 1 N l Y 3 R p b 2 4 x L 0 V y Z 2 V i b m l z X 1 N 6 Z W 5 h c m l v U F Z f R l c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G V y 9 B d X R v U m V t b 3 Z l Z E N v b H V t b n M x L n t n Z W 5 l c m V s b F 9 z d H J v b X Z l c m J y Y X V j a C B T Y 2 h 1 b G U g W 2 t X a F 0 s M T V 9 J n F 1 b 3 Q 7 L C Z x d W 9 0 O 1 N l Y 3 R p b 2 4 x L 0 V y Z 2 V i b m l z X 1 N 6 Z W 5 h c m l v U F Z f R l c v Q X V 0 b 1 J l b W 9 2 Z W R D b 2 x 1 b W 5 z M S 5 7 Z 2 V u Z X J l b G x f c 3 R y b 2 1 2 Z X J i c m F 1 Y 2 g g V 1 A g W 2 t X a F 0 s M T Z 9 J n F 1 b 3 Q 7 L C Z x d W 9 0 O 1 N l Y 3 R p b 2 4 x L 0 V y Z 2 V i b m l z X 1 N 6 Z W 5 h c m l v U F Z f R l c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0 Z X L 0 F 1 d G 9 S Z W 1 v d m V k Q 2 9 s d W 1 u c z E u e 2 d l b m V y Z W x s X 3 B 2 U H J v Z H V r d G l v b i B b a 1 d o X S w x O H 0 m c X V v d D s s J n F 1 b 3 Q 7 U 2 V j d G l v b j E v R X J n Z W J u a X N f U 3 p l b m F y a W 9 Q V l 9 G V y 9 B d X R v U m V t b 3 Z l Z E N v b H V t b n M x L n t n Z W 5 l c m V s b F 9 w d l B y b 2 R 1 a 3 R p b 2 5 H Z m E g W 2 t X a F 0 s M T l 9 J n F 1 b 3 Q 7 L C Z x d W 9 0 O 1 N l Y 3 R p b 2 4 x L 0 V y Z 2 V i b m l z X 1 N 6 Z W 5 h c m l v U F Z f R l c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R l c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R l c v Q X V 0 b 1 J l b W 9 2 Z W R D b 2 x 1 b W 5 z M S 5 7 a W 5 k a W t h d G 9 y Z W 5 f Z X J o w 7 Z o d W 5 n I E V p Z 2 V u d m V y Y n J h d W N o I F s l X S w y M n 0 m c X V v d D s s J n F 1 b 3 Q 7 U 2 V j d G l v b j E v R X J n Z W J u a X N f U 3 p l b m F y a W 9 Q V l 9 G V y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G V y 9 B d X R v U m V t b 3 Z l Z E N v b H V t b n M x L n t p b m R p a 2 F 0 b 3 J l b l 9 M Y W R l R W 5 0 b G F k Z V 9 a e W t s Z W 4 g b W l 0 I E V N b 2 J p b G l 0 w 6 R 0 I H B y b y B B d X R v I F t B b n p h a G x d L D I 0 f S Z x d W 9 0 O y w m c X V v d D t T Z W N 0 a W 9 u M S 9 F c m d l Y m 5 p c 1 9 T e m V u Y X J p b 1 B W X 0 Z X L 0 F 1 d G 9 S Z W 1 v d m V k Q 2 9 s d W 1 u c z E u e 2 l u Z G l r Y X R v c m V u X 0 x h Z G V 2 b 3 J n w 6 R u Z 2 U g W 0 F u e m F o b F 0 s M j V 9 J n F 1 b 3 Q 7 L C Z x d W 9 0 O 1 N l Y 3 R p b 2 4 x L 0 V y Z 2 V i b m l z X 1 N 6 Z W 5 h c m l v U F Z f R l c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G V y 9 B d X R v U m V t b 3 Z l Z E N v b H V t b n M x L n t w d k 5 h Y 2 h F T W 9 i a W x p d M O k d F 9 F a W d l b n Z l c m J y Y X V j a C B b a 1 d o X S w y N 3 0 m c X V v d D s s J n F 1 b 3 Q 7 U 2 V j d G l v b j E v R X J n Z W J u a X N f U 3 p l b m F y a W 9 Q V l 9 G V y 9 B d X R v U m V t b 3 Z l Z E N v b H V t b n M x L n t w d k 5 h Y 2 h F T W 9 i a W x p d M O k d F 9 F a W 5 z c G V p c 3 V u Z y B b a 1 d o X S w y O H 0 m c X V v d D s s J n F 1 b 3 Q 7 U 2 V j d G l v b j E v R X J n Z W J u a X N f U 3 p l b m F y a W 9 Q V l 9 G V y 9 B d X R v U m V t b 3 Z l Z E N v b H V t b n M x L n t w d k 5 h Y 2 h F T W 9 i a W x p d M O k d F 9 O Z X R 6 Y m V 6 d W c g W 2 t X a F 0 s M j l 9 J n F 1 b 3 Q 7 L C Z x d W 9 0 O 1 N l Y 3 R p b 2 4 x L 0 V y Z 2 V i b m l z X 1 N 6 Z W 5 h c m l v U F Z f R l c v Q X V 0 b 1 J l b W 9 2 Z W R D b 2 x 1 b W 5 z M S 5 7 c H Z W b 3 J F T W 9 i a W x p d M O k d F 9 F a W d l b n Z l c m J y Y X V j a C B b a 1 d o X S w z M H 0 m c X V v d D s s J n F 1 b 3 Q 7 U 2 V j d G l v b j E v R X J n Z W J u a X N f U 3 p l b m F y a W 9 Q V l 9 G V y 9 B d X R v U m V t b 3 Z l Z E N v b H V t b n M x L n t w d l Z v c k V N b 2 J p b G l 0 w 6 R 0 X 0 V p b n N w Z W l z d W 5 n I F t r V 2 h d L D M x f S Z x d W 9 0 O y w m c X V v d D t T Z W N 0 a W 9 u M S 9 F c m d l Y m 5 p c 1 9 T e m V u Y X J p b 1 B W X 0 Z X L 0 F 1 d G 9 S Z W 1 v d m V k Q 2 9 s d W 1 u c z E u e 3 B 2 V m 9 y R U 1 v Y m l s a X T D p H R f T m V 0 e m J l e n V n I F t r V 2 h d L D M y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D b 2 x 1 b W 4 x J n F 1 b 3 Q 7 L C Z x d W 9 0 O 2 F 1 w 5 9 l b n N 0 Z W h l b m R l X 0 x h Z H V u Z y B b a 1 d I X S Z x d W 9 0 O y w m c X V v d D t l T W 9 i a W x p d M O k d E Z h a H J l b l 9 H Z X N h b X Q g W 2 t X a F 0 m c X V v d D s s J n F 1 b 3 Q 7 Z U 1 v Y m l s a X T D p H R G Y W h y Z W 5 f T G 9 r Y W w g W 2 t X a F 0 m c X V v d D s s J n F 1 b 3 Q 7 Z U 1 v Y m l s a X T D p H R G Y W h y Z W 5 f T m V 0 e i B b a 1 d o X S Z x d W 9 0 O y w m c X V v d D t l T W 9 i a W x p d M O k d E Z h a H J l b l 9 l e H R l c m 5 l I E x h Z H V u Z y B b a 1 d o X S Z x d W 9 0 O y w m c X V v d D t l T W 9 i a W x p d M O k d E d l Y s O k d W R l X 0 x h Z G U v R W 5 0 b G F k Z X Z l c m x 1 c 3 R l I F t r V 2 h d J n F 1 b 3 Q 7 L C Z x d W 9 0 O 2 V N b 2 J p b G l 0 w 6 R 0 R 2 V i w 6 R 1 Z G V f R 2 V i w 6 R 1 Z G V 6 d U V N b 2 J p b G l 0 w 6 R 0 I F t r V 2 h d J n F 1 b 3 Q 7 L C Z x d W 9 0 O 2 V N b 2 J p b G l 0 w 6 R 0 R 2 V i w 6 R 1 Z G V f R U 1 v Y m l s a X T D p H R 6 d U d l Y s O k d W R l I F t r V 2 h d J n F 1 b 3 Q 7 L C Z x d W 9 0 O 2 V N b 2 J p b G l 0 w 6 R 0 R 2 V i w 6 R 1 Z G V f R m F o c n Z l c m J y Y X V j a C B b a 1 d o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F 0 m c X V v d D s s J n F 1 b 3 Q 7 Z 2 V u Z X J l b G x f c 3 R y b 2 1 2 Z X J i c m F 1 Y 2 g g R 2 V 3 Z X J i Z S B b a 1 d o X S Z x d W 9 0 O y w m c X V v d D t n Z W 5 l c m V s b F 9 z d H J v b X Z l c m J y Y X V j a C B T Y 2 h 1 b G U g W 2 t X a F 0 m c X V v d D s s J n F 1 b 3 Q 7 Z 2 V u Z X J l b G x f c 3 R y b 2 1 2 Z X J i c m F 1 Y 2 g g V 1 A g W 2 t X a F 0 m c X V v d D s s J n F 1 b 3 Q 7 Z 2 V u Z X J l b G x f c 3 R y b 2 1 2 Z X J i c m F 1 Y 2 g g R S 1 N b 2 J p b G l 0 w 6 R 0 I F t r V 2 h d J n F 1 b 3 Q 7 L C Z x d W 9 0 O 2 d l b m V y Z W x s X 3 B 2 U H J v Z H V r d G l v b i B b a 1 d o X S Z x d W 9 0 O y w m c X V v d D t n Z W 5 l c m V s b F 9 w d l B y b 2 R 1 a 3 R p b 2 5 H Z m E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F s l X S Z x d W 9 0 O y w m c X V v d D t p b m R p a 2 F 0 b 3 J l b l 9 M Y W R l R W 5 0 b G F k Z V 9 a e W t s Z W 4 g b 2 h u Z S B F T W 9 i a W x p d M O k d C B w c m 8 g Q X V 0 b y B b Q W 5 6 Y W h s X S Z x d W 9 0 O y w m c X V v d D t p b m R p a 2 F 0 b 3 J l b l 9 M Y W R l R W 5 0 b G F k Z V 9 a e W t s Z W 4 g b W l 0 I E V N b 2 J p b G l 0 w 6 R 0 I H B y b y B B d X R v I F t B b n p h a G x d J n F 1 b 3 Q 7 L C Z x d W 9 0 O 2 l u Z G l r Y X R v c m V u X 0 x h Z G V 2 b 3 J n w 6 R u Z 2 U g W 0 F u e m F o b F 0 m c X V v d D s s J n F 1 b 3 Q 7 a W 5 k a W t h d G 9 y Z W 5 f R W 5 0 b G F k Z X Z v c m f D p G 5 n Z S B b Q W 5 6 Y W h s X S Z x d W 9 0 O y w m c X V v d D t w d k 5 h Y 2 h F T W 9 i a W x p d M O k d F 9 F a W d l b n Z l c m J y Y X V j a C B b a 1 d o X S Z x d W 9 0 O y w m c X V v d D t w d k 5 h Y 2 h F T W 9 i a W x p d M O k d F 9 F a W 5 z c G V p c 3 V u Z y B b a 1 d o X S Z x d W 9 0 O y w m c X V v d D t w d k 5 h Y 2 h F T W 9 i a W x p d M O k d F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X S I g L z 4 8 R W 5 0 c n k g V H l w Z T 0 i R m l s b E N v b H V t b l R 5 c G V z I i B W Y W x 1 Z T 0 i c 0 F 3 V U Z C U V V E Q l F V R k J R V U Z C U V V G Q l F N R k J R V U Z B d 1 V G Q l F V R k F 3 T U Z B d 0 1 G I i A v P j x F b n R y e S B U e X B l P S J G a W x s T G F z d F V w Z G F 0 Z W Q i I F Z h b H V l P S J k M j A y M i 0 w N i 0 y M 1 Q x N z o y N D o x N y 4 z O D A 3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k y M T c 4 N D V m L T R l Y T U t N D M 4 M C 0 4 Y 2 Q 0 L T V k N z M 1 O G U y N j E x M C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E 1 I i A v P j x F b n R y e S B U e X B l P S J G a W x s V G F y Z 2 V 0 I i B W Y W x 1 Z T 0 i c 0 V y Z 2 V i b m l z X 1 N 6 Z W 5 h c m l v U F Z f b W F 4 X 0 Z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N z o y M j o w M i 4 2 M j k z M j Y 4 W i I g L z 4 8 R W 5 0 c n k g V H l w Z T 0 i R m l s b E N v b H V t b l R 5 c G V z I i B W Y W x 1 Z T 0 i c 0 F 3 V U Z C U V V E Q l F V R k J R V U Z C U V V G Q l F N R k J R V U R B d 1 V G Q l F V R k F 3 T U Z B d 0 1 G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m F o c m V u X 2 V 4 d G V y b m U g T G F k d W 5 n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2 F 1 w 5 9 l b n N 0 Z W h l b m R l X 0 x h Z H V u Z y B b a 1 d I X S w x f S Z x d W 9 0 O y w m c X V v d D t T Z W N 0 a W 9 u M S 9 F c m d l Y m 5 p c 1 9 T e m V u Y X J p b 1 B W X 2 1 h e F 9 G V y 9 B d X R v U m V t b 3 Z l Z E N v b H V t b n M x L n t l T W 9 i a W x p d M O k d E Z h a H J l b l 9 H Z X N h b X Q g W 2 t X a F 0 s M n 0 m c X V v d D s s J n F 1 b 3 Q 7 U 2 V j d G l v b j E v R X J n Z W J u a X N f U 3 p l b m F y a W 9 Q V l 9 t Y X h f R l c v Q X V 0 b 1 J l b W 9 2 Z W R D b 2 x 1 b W 5 z M S 5 7 Z U 1 v Y m l s a X T D p H R G Y W h y Z W 5 f T G 9 r Y W w g W 2 t X a F 0 s M 3 0 m c X V v d D s s J n F 1 b 3 Q 7 U 2 V j d G l v b j E v R X J n Z W J u a X N f U 3 p l b m F y a W 9 Q V l 9 t Y X h f R l c v Q X V 0 b 1 J l b W 9 2 Z W R D b 2 x 1 b W 5 z M S 5 7 Z U 1 v Y m l s a X T D p H R G Y W h y Z W 5 f T m V 0 e i B b a 1 d o X S w 0 f S Z x d W 9 0 O y w m c X V v d D t T Z W N 0 a W 9 u M S 9 F c m d l Y m 5 p c 1 9 T e m V u Y X J p b 1 B W X 2 1 h e F 9 G V y 9 B d X R v U m V t b 3 Z l Z E N v b H V t b n M x L n t l T W 9 i a W x p d M O k d E Z h a H J l b l 9 l e H R l c m 5 l I E x h Z H V u Z y B b a 1 d o X S w 1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h d L D Z 9 J n F 1 b 3 Q 7 L C Z x d W 9 0 O 1 N l Y 3 R p b 2 4 x L 0 V y Z 2 V i b m l z X 1 N 6 Z W 5 h c m l v U F Z f b W F 4 X 0 Z X L 0 F 1 d G 9 S Z W 1 v d m V k Q 2 9 s d W 1 u c z E u e 2 V N b 2 J p b G l 0 w 6 R 0 R 2 V i w 6 R 1 Z G V f R 2 V i w 6 R 1 Z G V 6 d U V N b 2 J p b G l 0 w 6 R 0 I F t r V 2 h d L D d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h d L D h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X S w 5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F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y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F 0 s M T N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F 0 s M T R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X S w x N X 0 m c X V v d D s s J n F 1 b 3 Q 7 U 2 V j d G l v b j E v R X J n Z W J u a X N f U 3 p l b m F y a W 9 Q V l 9 t Y X h f R l c v Q X V 0 b 1 J l b W 9 2 Z W R D b 2 x 1 b W 5 z M S 5 7 Z 2 V u Z X J l b G x f c 3 R y b 2 1 2 Z X J i c m F 1 Y 2 g g V 1 A g W 2 t X a F 0 s M T Z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X S w x N 3 0 m c X V v d D s s J n F 1 b 3 Q 7 U 2 V j d G l v b j E v R X J n Z W J u a X N f U 3 p l b m F y a W 9 Q V l 9 t Y X h f R l c v Q X V 0 b 1 J l b W 9 2 Z W R D b 2 x 1 b W 5 z M S 5 7 Z 2 V u Z X J l b G x f c H Z Q c m 9 k d W t 0 a W 9 u I F t r V 2 h d L D E 4 f S Z x d W 9 0 O y w m c X V v d D t T Z W N 0 a W 9 u M S 9 F c m d l Y m 5 p c 1 9 T e m V u Y X J p b 1 B W X 2 1 h e F 9 G V y 9 B d X R v U m V t b 3 Z l Z E N v b H V t b n M x L n t n Z W 5 l c m V s b F 9 w d l B y b 2 R 1 a 3 R p b 2 5 H Z m E g W 2 t X a F 0 s M T l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s l X S w y M n 0 m c X V v d D s s J n F 1 b 3 Q 7 U 2 V j d G l v b j E v R X J n Z W J u a X N f U 3 p l b m F y a W 9 Q V l 9 t Y X h f R l c v Q X V 0 b 1 J l b W 9 2 Z W R D b 2 x 1 b W 5 z M S 5 7 a W 5 k a W t h d G 9 y Z W 5 f T G F k Z U V u d G x h Z G V f W n l r b G V u I G 9 o b m U g R U 1 v Y m l s a X T D p H Q g c H J v I E F 1 d G 8 g W 0 F u e m F o b F 0 s M j N 9 J n F 1 b 3 Q 7 L C Z x d W 9 0 O 1 N l Y 3 R p b 2 4 x L 0 V y Z 2 V i b m l z X 1 N 6 Z W 5 h c m l v U F Z f b W F 4 X 0 Z X L 0 F 1 d G 9 S Z W 1 v d m V k Q 2 9 s d W 1 u c z E u e 2 l u Z G l r Y X R v c m V u X 0 x h Z G V F b n R s Y W R l X 1 p 5 a 2 x l b i B t a X Q g R U 1 v Y m l s a X T D p H Q g c H J v I E F 1 d G 8 g W 0 F u e m F o b F 0 s M j R 9 J n F 1 b 3 Q 7 L C Z x d W 9 0 O 1 N l Y 3 R p b 2 4 x L 0 V y Z 2 V i b m l z X 1 N 6 Z W 5 h c m l v U F Z f b W F 4 X 0 Z X L 0 F 1 d G 9 S Z W 1 v d m V k Q 2 9 s d W 1 u c z E u e 2 l u Z G l r Y X R v c m V u X 0 x h Z G V 2 b 3 J n w 6 R u Z 2 U g W 0 F u e m F o b F 0 s M j V 9 J n F 1 b 3 Q 7 L C Z x d W 9 0 O 1 N l Y 3 R p b 2 4 x L 0 V y Z 2 V i b m l z X 1 N 6 Z W 5 h c m l v U F Z f b W F 4 X 0 Z X L 0 F 1 d G 9 S Z W 1 v d m V k Q 2 9 s d W 1 u c z E u e 2 l u Z G l r Y X R v c m V u X 0 V u d G x h Z G V 2 b 3 J n w 6 R u Z 2 U g W 0 F u e m F o b F 0 s M j Z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h d L D I 3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X S w y O H 0 m c X V v d D s s J n F 1 b 3 Q 7 U 2 V j d G l v b j E v R X J n Z W J u a X N f U 3 p l b m F y a W 9 Q V l 9 t Y X h f R l c v Q X V 0 b 1 J l b W 9 2 Z W R D b 2 x 1 b W 5 z M S 5 7 c H Z O Y W N o R U 1 v Y m l s a X T D p H R f T m V 0 e m J l e n V n I F t r V 2 h d L D I 5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h d L D M w f S Z x d W 9 0 O y w m c X V v d D t T Z W N 0 a W 9 u M S 9 F c m d l Y m 5 p c 1 9 T e m V u Y X J p b 1 B W X 2 1 h e F 9 G V y 9 B d X R v U m V t b 3 Z l Z E N v b H V t b n M x L n t w d l Z v c k V N b 2 J p b G l 0 w 6 R 0 X 0 V p b n N w Z W l z d W 5 n I F t r V 2 h d L D M x f S Z x d W 9 0 O y w m c X V v d D t T Z W N 0 a W 9 u M S 9 F c m d l Y m 5 p c 1 9 T e m V u Y X J p b 1 B W X 2 1 h e F 9 G V y 9 B d X R v U m V t b 3 Z l Z E N v b H V t b n M x L n t w d l Z v c k V N b 2 J p b G l 0 w 6 R 0 X 0 5 l d H p i Z X p 1 Z y B b a 1 d o X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Y X X D n 2 V u c 3 R l a G V u Z G V f T G F k d W 5 n I F t r V 0 h d L D F 9 J n F 1 b 3 Q 7 L C Z x d W 9 0 O 1 N l Y 3 R p b 2 4 x L 0 V y Z 2 V i b m l z X 1 N 6 Z W 5 h c m l v U F Z f b W F 4 X 0 Z X L 0 F 1 d G 9 S Z W 1 v d m V k Q 2 9 s d W 1 u c z E u e 2 V N b 2 J p b G l 0 w 6 R 0 R m F o c m V u X 0 d l c 2 F t d C B b a 1 d o X S w y f S Z x d W 9 0 O y w m c X V v d D t T Z W N 0 a W 9 u M S 9 F c m d l Y m 5 p c 1 9 T e m V u Y X J p b 1 B W X 2 1 h e F 9 G V y 9 B d X R v U m V t b 3 Z l Z E N v b H V t b n M x L n t l T W 9 i a W x p d M O k d E Z h a H J l b l 9 M b 2 t h b C B b a 1 d o X S w z f S Z x d W 9 0 O y w m c X V v d D t T Z W N 0 a W 9 u M S 9 F c m d l Y m 5 p c 1 9 T e m V u Y X J p b 1 B W X 2 1 h e F 9 G V y 9 B d X R v U m V t b 3 Z l Z E N v b H V t b n M x L n t l T W 9 i a W x p d M O k d E Z h a H J l b l 9 O Z X R 6 I F t r V 2 h d L D R 9 J n F 1 b 3 Q 7 L C Z x d W 9 0 O 1 N l Y 3 R p b 2 4 x L 0 V y Z 2 V i b m l z X 1 N 6 Z W 5 h c m l v U F Z f b W F 4 X 0 Z X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F 0 s N n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F 0 s N 3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h d L D l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M T B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J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X S w x M 3 0 m c X V v d D s s J n F 1 b 3 Q 7 U 2 V j d G l v b j E v R X J n Z W J u a X N f U 3 p l b m F y a W 9 Q V l 9 t Y X h f R l c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t Y X h f R l c v Q X V 0 b 1 J l b W 9 2 Z W R D b 2 x 1 b W 5 z M S 5 7 Z 2 V u Z X J l b G x f c 3 R y b 2 1 2 Z X J i c m F 1 Y 2 g g U 2 N o d W x l I F t r V 2 h d L D E 1 f S Z x d W 9 0 O y w m c X V v d D t T Z W N 0 a W 9 u M S 9 F c m d l Y m 5 p c 1 9 T e m V u Y X J p b 1 B W X 2 1 h e F 9 G V y 9 B d X R v U m V t b 3 Z l Z E N v b H V t b n M x L n t n Z W 5 l c m V s b F 9 z d H J v b X Z l c m J y Y X V j a C B X U C B b a 1 d o X S w x N n 0 m c X V v d D s s J n F 1 b 3 Q 7 U 2 V j d G l v b j E v R X J n Z W J u a X N f U 3 p l b m F y a W 9 Q V l 9 t Y X h f R l c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2 1 h e F 9 G V y 9 B d X R v U m V t b 3 Z l Z E N v b H V t b n M x L n t n Z W 5 l c m V s b F 9 w d l B y b 2 R 1 a 3 R p b 2 4 g W 2 t X a F 0 s M T h 9 J n F 1 b 3 Q 7 L C Z x d W 9 0 O 1 N l Y 3 R p b 2 4 x L 0 V y Z 2 V i b m l z X 1 N 6 Z W 5 h c m l v U F Z f b W F 4 X 0 Z X L 0 F 1 d G 9 S Z W 1 v d m V k Q 2 9 s d W 1 u c z E u e 2 d l b m V y Z W x s X 3 B 2 U H J v Z H V r d G l v b k d m Y S B b a 1 d o X S w x O X 0 m c X V v d D s s J n F 1 b 3 Q 7 U 2 V j d G l v b j E v R X J n Z W J u a X N f U 3 p l b m F y a W 9 Q V l 9 t Y X h f R l c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b W F 4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W y V d L D I y f S Z x d W 9 0 O y w m c X V v d D t T Z W N 0 a W 9 u M S 9 F c m d l Y m 5 p c 1 9 T e m V u Y X J p b 1 B W X 2 1 h e F 9 G V y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t Y X h f R l c v Q X V 0 b 1 J l b W 9 2 Z W R D b 2 x 1 b W 5 z M S 5 7 a W 5 k a W t h d G 9 y Z W 5 f T G F k Z U V u d G x h Z G V f W n l r b G V u I G 1 p d C B F T W 9 i a W x p d M O k d C B w c m 8 g Q X V 0 b y B b Q W 5 6 Y W h s X S w y N H 0 m c X V v d D s s J n F 1 b 3 Q 7 U 2 V j d G l v b j E v R X J n Z W J u a X N f U 3 p l b m F y a W 9 Q V l 9 t Y X h f R l c v Q X V 0 b 1 J l b W 9 2 Z W R D b 2 x 1 b W 5 z M S 5 7 a W 5 k a W t h d G 9 y Z W 5 f T G F k Z X Z v c m f D p G 5 n Z S B b Q W 5 6 Y W h s X S w y N X 0 m c X V v d D s s J n F 1 b 3 Q 7 U 2 V j d G l v b j E v R X J n Z W J u a X N f U 3 p l b m F y a W 9 Q V l 9 t Y X h f R l c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t Y X h f R l c v Q X V 0 b 1 J l b W 9 2 Z W R D b 2 x 1 b W 5 z M S 5 7 c H Z O Y W N o R U 1 v Y m l s a X T D p H R f R W l n Z W 5 2 Z X J i c m F 1 Y 2 g g W 2 t X a F 0 s M j d 9 J n F 1 b 3 Q 7 L C Z x d W 9 0 O 1 N l Y 3 R p b 2 4 x L 0 V y Z 2 V i b m l z X 1 N 6 Z W 5 h c m l v U F Z f b W F 4 X 0 Z X L 0 F 1 d G 9 S Z W 1 v d m V k Q 2 9 s d W 1 u c z E u e 3 B 2 T m F j a E V N b 2 J p b G l 0 w 6 R 0 X 0 V p b n N w Z W l z d W 5 n I F t r V 2 h d L D I 4 f S Z x d W 9 0 O y w m c X V v d D t T Z W N 0 a W 9 u M S 9 F c m d l Y m 5 p c 1 9 T e m V u Y X J p b 1 B W X 2 1 h e F 9 G V y 9 B d X R v U m V t b 3 Z l Z E N v b H V t b n M x L n t w d k 5 h Y 2 h F T W 9 i a W x p d M O k d F 9 O Z X R 6 Y m V 6 d W c g W 2 t X a F 0 s M j l 9 J n F 1 b 3 Q 7 L C Z x d W 9 0 O 1 N l Y 3 R p b 2 4 x L 0 V y Z 2 V i b m l z X 1 N 6 Z W 5 h c m l v U F Z f b W F 4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b W F 4 X 0 Z X L 0 F 1 d G 9 S Z W 1 v d m V k Q 2 9 s d W 1 u c z E u e 3 B 2 V m 9 y R U 1 v Y m l s a X T D p H R f R W l u c 3 B l a X N 1 b m c g W 2 t X a F 0 s M z F 9 J n F 1 b 3 Q 7 L C Z x d W 9 0 O 1 N l Y 3 R p b 2 4 x L 0 V y Z 2 V i b m l z X 1 N 6 Z W 5 h c m l v U F Z f b W F 4 X 0 Z X L 0 F 1 d G 9 S Z W 1 v d m V k Q 2 9 s d W 1 u c z E u e 3 B 2 V m 9 y R U 1 v Y m l s a X T D p H R f T m V 0 e m J l e n V n I F t r V 2 h d L D M y f S Z x d W 9 0 O 1 0 s J n F 1 b 3 Q 7 U m V s Y X R p b 2 5 z a G l w S W 5 m b y Z x d W 9 0 O z p b X X 0 i I C 8 + P E V u d H J 5 I F R 5 c G U 9 I l F 1 Z X J 5 S U Q i I F Z h b H V l P S J z Z W V m N z N l Z D c t O D g 2 Z C 0 0 Z G R k L T h j M D I t O D A 1 Z T Q 1 M j F k N z E 5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x N y I g L z 4 8 R W 5 0 c n k g V H l w Z T 0 i R m l s b F R h c m d l d C I g V m F s d W U 9 I n N F c m d l Y m 5 p c 1 9 T e m V u Y X J p b 1 B W X 1 d Q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1 Q x N z o y M j o w M i 4 1 N T U 1 M j Q 2 W i I g L z 4 8 R W 5 0 c n k g V H l w Z T 0 i R m l s b E N v b H V t b l R 5 c G V z I i B W Y W x 1 Z T 0 i c 0 F 3 V U Z C U V V E Q l F V R k J R V U Z C U V V G Q l F N R k J R V U R B d 1 V G Q l F V R k F 3 T U Z B d 0 1 G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m F o c m V u X 2 V 4 d G V y b m U g T G F k d W 5 n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h d c O f Z W 5 z d G V o Z W 5 k Z V 9 M Y W R 1 b m c g W 2 t X S F 0 s M X 0 m c X V v d D s s J n F 1 b 3 Q 7 U 2 V j d G l v b j E v R X J n Z W J u a X N f U 3 p l b m F y a W 9 Q V l 9 X U C 9 B d X R v U m V t b 3 Z l Z E N v b H V t b n M x L n t l T W 9 i a W x p d M O k d E Z h a H J l b l 9 H Z X N h b X Q g W 2 t X a F 0 s M n 0 m c X V v d D s s J n F 1 b 3 Q 7 U 2 V j d G l v b j E v R X J n Z W J u a X N f U 3 p l b m F y a W 9 Q V l 9 X U C 9 B d X R v U m V t b 3 Z l Z E N v b H V t b n M x L n t l T W 9 i a W x p d M O k d E Z h a H J l b l 9 M b 2 t h b C B b a 1 d o X S w z f S Z x d W 9 0 O y w m c X V v d D t T Z W N 0 a W 9 u M S 9 F c m d l Y m 5 p c 1 9 T e m V u Y X J p b 1 B W X 1 d Q L 0 F 1 d G 9 S Z W 1 v d m V k Q 2 9 s d W 1 u c z E u e 2 V N b 2 J p b G l 0 w 6 R 0 R m F o c m V u X 0 5 l d H o g W 2 t X a F 0 s N H 0 m c X V v d D s s J n F 1 b 3 Q 7 U 2 V j d G l v b j E v R X J n Z W J u a X N f U 3 p l b m F y a W 9 Q V l 9 X U C 9 B d X R v U m V t b 3 Z l Z E N v b H V t b n M x L n t l T W 9 i a W x p d M O k d E Z h a H J l b l 9 l e H R l c m 5 l I E x h Z H V u Z y B b a 1 d o X S w 1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F 0 s N n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X S w 3 f S Z x d W 9 0 O y w m c X V v d D t T Z W N 0 a W 9 u M S 9 F c m d l Y m 5 p c 1 9 T e m V u Y X J p b 1 B W X 1 d Q L 0 F 1 d G 9 S Z W 1 v d m V k Q 2 9 s d W 1 u c z E u e 2 V N b 2 J p b G l 0 w 6 R 0 R 2 V i w 6 R 1 Z G V f R U 1 v Y m l s a X T D p H R 6 d U d l Y s O k d W R l I F t r V 2 h d L D h 9 J n F 1 b 3 Q 7 L C Z x d W 9 0 O 1 N l Y 3 R p b 2 4 x L 0 V y Z 2 V i b m l z X 1 N 6 Z W 5 h c m l v U F Z f V 1 A v Q X V 0 b 1 J l b W 9 2 Z W R D b 2 x 1 b W 5 z M S 5 7 Z U 1 v Y m l s a X T D p H R H Z W L D p H V k Z V 9 G Y W h y d m V y Y n J h d W N o I F t r V 2 h d L D l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x M H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F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J 9 J n F 1 b 3 Q 7 L C Z x d W 9 0 O 1 N l Y 3 R p b 2 4 x L 0 V y Z 2 V i b m l z X 1 N 6 Z W 5 h c m l v U F Z f V 1 A v Q X V 0 b 1 J l b W 9 2 Z W R D b 2 x 1 b W 5 z M S 5 7 Z 2 V u Z X J l b G x f c 3 R y b 2 1 2 Z X J i c m F 1 Y 2 g g V 2 9 o b m V u I F t r V 2 h d L D E z f S Z x d W 9 0 O y w m c X V v d D t T Z W N 0 a W 9 u M S 9 F c m d l Y m 5 p c 1 9 T e m V u Y X J p b 1 B W X 1 d Q L 0 F 1 d G 9 S Z W 1 v d m V k Q 2 9 s d W 1 u c z E u e 2 d l b m V y Z W x s X 3 N 0 c m 9 t d m V y Y n J h d W N o I E d l d 2 V y Y m U g W 2 t X a F 0 s M T R 9 J n F 1 b 3 Q 7 L C Z x d W 9 0 O 1 N l Y 3 R p b 2 4 x L 0 V y Z 2 V i b m l z X 1 N 6 Z W 5 h c m l v U F Z f V 1 A v Q X V 0 b 1 J l b W 9 2 Z W R D b 2 x 1 b W 5 z M S 5 7 Z 2 V u Z X J l b G x f c 3 R y b 2 1 2 Z X J i c m F 1 Y 2 g g U 2 N o d W x l I F t r V 2 h d L D E 1 f S Z x d W 9 0 O y w m c X V v d D t T Z W N 0 a W 9 u M S 9 F c m d l Y m 5 p c 1 9 T e m V u Y X J p b 1 B W X 1 d Q L 0 F 1 d G 9 S Z W 1 v d m V k Q 2 9 s d W 1 u c z E u e 2 d l b m V y Z W x s X 3 N 0 c m 9 t d m V y Y n J h d W N o I F d Q I F t r V 2 h d L D E 2 f S Z x d W 9 0 O y w m c X V v d D t T Z W N 0 a W 9 u M S 9 F c m d l Y m 5 p c 1 9 T e m V u Y X J p b 1 B W X 1 d Q L 0 F 1 d G 9 S Z W 1 v d m V k Q 2 9 s d W 1 u c z E u e 2 d l b m V y Z W x s X 3 N 0 c m 9 t d m V y Y n J h d W N o I E U t T W 9 i a W x p d M O k d C B b a 1 d o X S w x N 3 0 m c X V v d D s s J n F 1 b 3 Q 7 U 2 V j d G l v b j E v R X J n Z W J u a X N f U 3 p l b m F y a W 9 Q V l 9 X U C 9 B d X R v U m V t b 3 Z l Z E N v b H V t b n M x L n t n Z W 5 l c m V s b F 9 w d l B y b 2 R 1 a 3 R p b 2 4 g W 2 t X a F 0 s M T h 9 J n F 1 b 3 Q 7 L C Z x d W 9 0 O 1 N l Y 3 R p b 2 4 x L 0 V y Z 2 V i b m l z X 1 N 6 Z W 5 h c m l v U F Z f V 1 A v Q X V 0 b 1 J l b W 9 2 Z W R D b 2 x 1 b W 5 z M S 5 7 Z 2 V u Z X J l b G x f c H Z Q c m 9 k d W t 0 a W 9 u R 2 Z h I F t r V 2 h d L D E 5 f S Z x d W 9 0 O y w m c X V v d D t T Z W N 0 a W 9 u M S 9 F c m d l Y m 5 p c 1 9 T e m V u Y X J p b 1 B W X 1 d Q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1 d Q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1 d Q L 0 F 1 d G 9 S Z W 1 v d m V k Q 2 9 s d W 1 u c z E u e 2 l u Z G l r Y X R v c m V u X 2 V y a M O 2 a H V u Z y B F a W d l b n Z l c m J y Y X V j a C B b J V 0 s M j J 9 J n F 1 b 3 Q 7 L C Z x d W 9 0 O 1 N l Y 3 R p b 2 4 x L 0 V y Z 2 V i b m l z X 1 N 6 Z W 5 h c m l v U F Z f V 1 A v Q X V 0 b 1 J l b W 9 2 Z W R D b 2 x 1 b W 5 z M S 5 7 a W 5 k a W t h d G 9 y Z W 5 f T G F k Z U V u d G x h Z G V f W n l r b G V u I G 9 o b m U g R U 1 v Y m l s a X T D p H Q g c H J v I E F 1 d G 8 g W 0 F u e m F o b F 0 s M j N 9 J n F 1 b 3 Q 7 L C Z x d W 9 0 O 1 N l Y 3 R p b 2 4 x L 0 V y Z 2 V i b m l z X 1 N 6 Z W 5 h c m l v U F Z f V 1 A v Q X V 0 b 1 J l b W 9 2 Z W R D b 2 x 1 b W 5 z M S 5 7 a W 5 k a W t h d G 9 y Z W 5 f T G F k Z U V u d G x h Z G V f W n l r b G V u I G 1 p d C B F T W 9 i a W x p d M O k d C B w c m 8 g Q X V 0 b y B b Q W 5 6 Y W h s X S w y N H 0 m c X V v d D s s J n F 1 b 3 Q 7 U 2 V j d G l v b j E v R X J n Z W J u a X N f U 3 p l b m F y a W 9 Q V l 9 X U C 9 B d X R v U m V t b 3 Z l Z E N v b H V t b n M x L n t p b m R p a 2 F 0 b 3 J l b l 9 M Y W R l d m 9 y Z 8 O k b m d l I F t B b n p h a G x d L D I 1 f S Z x d W 9 0 O y w m c X V v d D t T Z W N 0 a W 9 u M S 9 F c m d l Y m 5 p c 1 9 T e m V u Y X J p b 1 B W X 1 d Q L 0 F 1 d G 9 S Z W 1 v d m V k Q 2 9 s d W 1 u c z E u e 2 l u Z G l r Y X R v c m V u X 0 V u d G x h Z G V 2 b 3 J n w 6 R u Z 2 U g W 0 F u e m F o b F 0 s M j Z 9 J n F 1 b 3 Q 7 L C Z x d W 9 0 O 1 N l Y 3 R p b 2 4 x L 0 V y Z 2 V i b m l z X 1 N 6 Z W 5 h c m l v U F Z f V 1 A v Q X V 0 b 1 J l b W 9 2 Z W R D b 2 x 1 b W 5 z M S 5 7 c H Z O Y W N o R U 1 v Y m l s a X T D p H R f R W l n Z W 5 2 Z X J i c m F 1 Y 2 g g W 2 t X a F 0 s M j d 9 J n F 1 b 3 Q 7 L C Z x d W 9 0 O 1 N l Y 3 R p b 2 4 x L 0 V y Z 2 V i b m l z X 1 N 6 Z W 5 h c m l v U F Z f V 1 A v Q X V 0 b 1 J l b W 9 2 Z W R D b 2 x 1 b W 5 z M S 5 7 c H Z O Y W N o R U 1 v Y m l s a X T D p H R f R W l u c 3 B l a X N 1 b m c g W 2 t X a F 0 s M j h 9 J n F 1 b 3 Q 7 L C Z x d W 9 0 O 1 N l Y 3 R p b 2 4 x L 0 V y Z 2 V i b m l z X 1 N 6 Z W 5 h c m l v U F Z f V 1 A v Q X V 0 b 1 J l b W 9 2 Z W R D b 2 x 1 b W 5 z M S 5 7 c H Z O Y W N o R U 1 v Y m l s a X T D p H R f T m V 0 e m J l e n V n I F t r V 2 h d L D I 5 f S Z x d W 9 0 O y w m c X V v d D t T Z W N 0 a W 9 u M S 9 F c m d l Y m 5 p c 1 9 T e m V u Y X J p b 1 B W X 1 d Q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V 1 A v Q X V 0 b 1 J l b W 9 2 Z W R D b 2 x 1 b W 5 z M S 5 7 c H Z W b 3 J F T W 9 i a W x p d M O k d F 9 F a W 5 z c G V p c 3 V u Z y B b a 1 d o X S w z M X 0 m c X V v d D s s J n F 1 b 3 Q 7 U 2 V j d G l v b j E v R X J n Z W J u a X N f U 3 p l b m F y a W 9 Q V l 9 X U C 9 B d X R v U m V t b 3 Z l Z E N v b H V t b n M x L n t w d l Z v c k V N b 2 J p b G l 0 w 6 R 0 X 0 5 l d H p i Z X p 1 Z y B b a 1 d o X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F 1 w 5 9 l b n N 0 Z W h l b m R l X 0 x h Z H V u Z y B b a 1 d I X S w x f S Z x d W 9 0 O y w m c X V v d D t T Z W N 0 a W 9 u M S 9 F c m d l Y m 5 p c 1 9 T e m V u Y X J p b 1 B W X 1 d Q L 0 F 1 d G 9 S Z W 1 v d m V k Q 2 9 s d W 1 u c z E u e 2 V N b 2 J p b G l 0 w 6 R 0 R m F o c m V u X 0 d l c 2 F t d C B b a 1 d o X S w y f S Z x d W 9 0 O y w m c X V v d D t T Z W N 0 a W 9 u M S 9 F c m d l Y m 5 p c 1 9 T e m V u Y X J p b 1 B W X 1 d Q L 0 F 1 d G 9 S Z W 1 v d m V k Q 2 9 s d W 1 u c z E u e 2 V N b 2 J p b G l 0 w 6 R 0 R m F o c m V u X 0 x v a 2 F s I F t r V 2 h d L D N 9 J n F 1 b 3 Q 7 L C Z x d W 9 0 O 1 N l Y 3 R p b 2 4 x L 0 V y Z 2 V i b m l z X 1 N 6 Z W 5 h c m l v U F Z f V 1 A v Q X V 0 b 1 J l b W 9 2 Z W R D b 2 x 1 b W 5 z M S 5 7 Z U 1 v Y m l s a X T D p H R G Y W h y Z W 5 f T m V 0 e i B b a 1 d o X S w 0 f S Z x d W 9 0 O y w m c X V v d D t T Z W N 0 a W 9 u M S 9 F c m d l Y m 5 p c 1 9 T e m V u Y X J p b 1 B W X 1 d Q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V 1 A v Q X V 0 b 1 J l b W 9 2 Z W R D b 2 x 1 b W 5 z M S 5 7 Z U 1 v Y m l s a X T D p H R H Z W L D p H V k Z V 9 M Y W R l L 0 V u d G x h Z G V 2 Z X J s d X N 0 Z S B b a 1 d o X S w 2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h d L D d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X U C 9 B d X R v U m V t b 3 Z l Z E N v b H V t b n M x L n t l T W 9 i a W x p d M O k d E d l Y s O k d W R l X 0 Z h a H J 2 Z X J i c m F 1 Y 2 g g W 2 t X a F 0 s O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G R 1 c m N o L i B b a 2 1 d L D E w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n 0 m c X V v d D s s J n F 1 b 3 Q 7 U 2 V j d G l v b j E v R X J n Z W J u a X N f U 3 p l b m F y a W 9 Q V l 9 X U C 9 B d X R v U m V t b 3 Z l Z E N v b H V t b n M x L n t n Z W 5 l c m V s b F 9 z d H J v b X Z l c m J y Y X V j a C B X b 2 h u Z W 4 g W 2 t X a F 0 s M T N 9 J n F 1 b 3 Q 7 L C Z x d W 9 0 O 1 N l Y 3 R p b 2 4 x L 0 V y Z 2 V i b m l z X 1 N 6 Z W 5 h c m l v U F Z f V 1 A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X U C 9 B d X R v U m V t b 3 Z l Z E N v b H V t b n M x L n t n Z W 5 l c m V s b F 9 z d H J v b X Z l c m J y Y X V j a C B T Y 2 h 1 b G U g W 2 t X a F 0 s M T V 9 J n F 1 b 3 Q 7 L C Z x d W 9 0 O 1 N l Y 3 R p b 2 4 x L 0 V y Z 2 V i b m l z X 1 N 6 Z W 5 h c m l v U F Z f V 1 A v Q X V 0 b 1 J l b W 9 2 Z W R D b 2 x 1 b W 5 z M S 5 7 Z 2 V u Z X J l b G x f c 3 R y b 2 1 2 Z X J i c m F 1 Y 2 g g V 1 A g W 2 t X a F 0 s M T Z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1 d Q L 0 F 1 d G 9 S Z W 1 v d m V k Q 2 9 s d W 1 u c z E u e 2 d l b m V y Z W x s X 3 B 2 U H J v Z H V r d G l v b i B b a 1 d o X S w x O H 0 m c X V v d D s s J n F 1 b 3 Q 7 U 2 V j d G l v b j E v R X J n Z W J u a X N f U 3 p l b m F y a W 9 Q V l 9 X U C 9 B d X R v U m V t b 3 Z l Z E N v b H V t b n M x L n t n Z W 5 l c m V s b F 9 w d l B y b 2 R 1 a 3 R p b 2 5 H Z m E g W 2 t X a F 0 s M T l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V 1 A v Q X V 0 b 1 J l b W 9 2 Z W R D b 2 x 1 b W 5 z M S 5 7 a W 5 k a W t h d G 9 y Z W 5 f Z X J o w 7 Z o d W 5 n I E V p Z 2 V u d m V y Y n J h d W N o I F s l X S w y M n 0 m c X V v d D s s J n F 1 b 3 Q 7 U 2 V j d G l v b j E v R X J n Z W J u a X N f U 3 p l b m F y a W 9 Q V l 9 X U C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X U C 9 B d X R v U m V t b 3 Z l Z E N v b H V t b n M x L n t p b m R p a 2 F 0 b 3 J l b l 9 M Y W R l R W 5 0 b G F k Z V 9 a e W t s Z W 4 g b W l 0 I E V N b 2 J p b G l 0 w 6 R 0 I H B y b y B B d X R v I F t B b n p h a G x d L D I 0 f S Z x d W 9 0 O y w m c X V v d D t T Z W N 0 a W 9 u M S 9 F c m d l Y m 5 p c 1 9 T e m V u Y X J p b 1 B W X 1 d Q L 0 F 1 d G 9 S Z W 1 v d m V k Q 2 9 s d W 1 u c z E u e 2 l u Z G l r Y X R v c m V u X 0 x h Z G V 2 b 3 J n w 6 R u Z 2 U g W 0 F u e m F o b F 0 s M j V 9 J n F 1 b 3 Q 7 L C Z x d W 9 0 O 1 N l Y 3 R p b 2 4 x L 0 V y Z 2 V i b m l z X 1 N 6 Z W 5 h c m l v U F Z f V 1 A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X U C 9 B d X R v U m V t b 3 Z l Z E N v b H V t b n M x L n t w d k 5 h Y 2 h F T W 9 i a W x p d M O k d F 9 F a W d l b n Z l c m J y Y X V j a C B b a 1 d o X S w y N 3 0 m c X V v d D s s J n F 1 b 3 Q 7 U 2 V j d G l v b j E v R X J n Z W J u a X N f U 3 p l b m F y a W 9 Q V l 9 X U C 9 B d X R v U m V t b 3 Z l Z E N v b H V t b n M x L n t w d k 5 h Y 2 h F T W 9 i a W x p d M O k d F 9 F a W 5 z c G V p c 3 V u Z y B b a 1 d o X S w y O H 0 m c X V v d D s s J n F 1 b 3 Q 7 U 2 V j d G l v b j E v R X J n Z W J u a X N f U 3 p l b m F y a W 9 Q V l 9 X U C 9 B d X R v U m V t b 3 Z l Z E N v b H V t b n M x L n t w d k 5 h Y 2 h F T W 9 i a W x p d M O k d F 9 O Z X R 6 Y m V 6 d W c g W 2 t X a F 0 s M j l 9 J n F 1 b 3 Q 7 L C Z x d W 9 0 O 1 N l Y 3 R p b 2 4 x L 0 V y Z 2 V i b m l z X 1 N 6 Z W 5 h c m l v U F Z f V 1 A v Q X V 0 b 1 J l b W 9 2 Z W R D b 2 x 1 b W 5 z M S 5 7 c H Z W b 3 J F T W 9 i a W x p d M O k d F 9 F a W d l b n Z l c m J y Y X V j a C B b a 1 d o X S w z M H 0 m c X V v d D s s J n F 1 b 3 Q 7 U 2 V j d G l v b j E v R X J n Z W J u a X N f U 3 p l b m F y a W 9 Q V l 9 X U C 9 B d X R v U m V t b 3 Z l Z E N v b H V t b n M x L n t w d l Z v c k V N b 2 J p b G l 0 w 6 R 0 X 0 V p b n N w Z W l z d W 5 n I F t r V 2 h d L D M x f S Z x d W 9 0 O y w m c X V v d D t T Z W N 0 a W 9 u M S 9 F c m d l Y m 5 p c 1 9 T e m V u Y X J p b 1 B W X 1 d Q L 0 F 1 d G 9 S Z W 1 v d m V k Q 2 9 s d W 1 u c z E u e 3 B 2 V m 9 y R U 1 v Y m l s a X T D p H R f T m V 0 e m J l e n V n I F t r V 2 h d L D M y f S Z x d W 9 0 O 1 0 s J n F 1 b 3 Q 7 U m V s Y X R p b 2 5 z a G l w S W 5 m b y Z x d W 9 0 O z p b X X 0 i I C 8 + P E V u d H J 5 I F R 5 c G U 9 I l F 1 Z X J 5 S U Q i I F Z h b H V l P S J z Y z E 4 N m J j O W Y t M G I z Z i 0 0 Y T V m L W E 3 O W Q t N m R m Z D I 3 N W Q x M G R h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Y X X D n 2 V u c 3 R l a G V u Z G V f T G F k d W 5 n I F t r V 0 h d L D F 9 J n F 1 b 3 Q 7 L C Z x d W 9 0 O 1 N l Y 3 R p b 2 4 x L 0 V y Z 2 V i b m l z X 1 N 6 Z W 5 h c m l v U F Z f b W F 4 X 1 d Q L 0 F 1 d G 9 S Z W 1 v d m V k Q 2 9 s d W 1 u c z E u e 2 V N b 2 J p b G l 0 w 6 R 0 R m F o c m V u X 0 d l c 2 F t d C B b a 1 d o X S w y f S Z x d W 9 0 O y w m c X V v d D t T Z W N 0 a W 9 u M S 9 F c m d l Y m 5 p c 1 9 T e m V u Y X J p b 1 B W X 2 1 h e F 9 X U C 9 B d X R v U m V t b 3 Z l Z E N v b H V t b n M x L n t l T W 9 i a W x p d M O k d E Z h a H J l b l 9 M b 2 t h b C B b a 1 d o X S w z f S Z x d W 9 0 O y w m c X V v d D t T Z W N 0 a W 9 u M S 9 F c m d l Y m 5 p c 1 9 T e m V u Y X J p b 1 B W X 2 1 h e F 9 X U C 9 B d X R v U m V t b 3 Z l Z E N v b H V t b n M x L n t l T W 9 i a W x p d M O k d E Z h a H J l b l 9 O Z X R 6 I F t r V 2 h d L D R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h d L D V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F 0 s N n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F 0 s N 3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F 0 s O H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h d L D l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Z H V y Y 2 g u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W 2 t t X S w x M X 0 m c X V v d D s s J n F 1 b 3 Q 7 U 2 V j d G l v b j E v R X J n Z W J u a X N f U 3 p l b m F y a W 9 Q V l 9 t Y X h f V 1 A v Q X V 0 b 1 J l b W 9 2 Z W R D b 2 x 1 b W 5 z M S 5 7 Z 2 V u Z X J l b G x f c G V y c 2 9 u Z W 5 L a W x v b W V 0 Z X I g R m 9 z c 2 l s I F t r b V 0 s M T J 9 J n F 1 b 3 Q 7 L C Z x d W 9 0 O 1 N l Y 3 R p b 2 4 x L 0 V y Z 2 V i b m l z X 1 N 6 Z W 5 h c m l v U F Z f b W F 4 X 1 d Q L 0 F 1 d G 9 S Z W 1 v d m V k Q 2 9 s d W 1 u c z E u e 2 d l b m V y Z W x s X 3 N 0 c m 9 t d m V y Y n J h d W N o I F d v a G 5 l b i B b a 1 d o X S w x M 3 0 m c X V v d D s s J n F 1 b 3 Q 7 U 2 V j d G l v b j E v R X J n Z W J u a X N f U 3 p l b m F y a W 9 Q V l 9 t Y X h f V 1 A v Q X V 0 b 1 J l b W 9 2 Z W R D b 2 x 1 b W 5 z M S 5 7 Z 2 V u Z X J l b G x f c 3 R y b 2 1 2 Z X J i c m F 1 Y 2 g g R 2 V 3 Z X J i Z S B b a 1 d o X S w x N H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h d L D E 1 f S Z x d W 9 0 O y w m c X V v d D t T Z W N 0 a W 9 u M S 9 F c m d l Y m 5 p c 1 9 T e m V u Y X J p b 1 B W X 2 1 h e F 9 X U C 9 B d X R v U m V t b 3 Z l Z E N v b H V t b n M x L n t n Z W 5 l c m V s b F 9 z d H J v b X Z l c m J y Y X V j a C B X U C B b a 1 d o X S w x N n 0 m c X V v d D s s J n F 1 b 3 Q 7 U 2 V j d G l v b j E v R X J n Z W J u a X N f U 3 p l b m F y a W 9 Q V l 9 t Y X h f V 1 A v Q X V 0 b 1 J l b W 9 2 Z W R D b 2 x 1 b W 5 z M S 5 7 Z 2 V u Z X J l b G x f c 3 R y b 2 1 2 Z X J i c m F 1 Y 2 g g R S 1 N b 2 J p b G l 0 w 6 R 0 I F t r V 2 h d L D E 3 f S Z x d W 9 0 O y w m c X V v d D t T Z W N 0 a W 9 u M S 9 F c m d l Y m 5 p c 1 9 T e m V u Y X J p b 1 B W X 2 1 h e F 9 X U C 9 B d X R v U m V t b 3 Z l Z E N v b H V t b n M x L n t n Z W 5 l c m V s b F 9 w d l B y b 2 R 1 a 3 R p b 2 4 g W 2 t X a F 0 s M T h 9 J n F 1 b 3 Q 7 L C Z x d W 9 0 O 1 N l Y 3 R p b 2 4 x L 0 V y Z 2 V i b m l z X 1 N 6 Z W 5 h c m l v U F Z f b W F 4 X 1 d Q L 0 F 1 d G 9 S Z W 1 v d m V k Q 2 9 s d W 1 u c z E u e 2 d l b m V y Z W x s X 3 B 2 U H J v Z H V r d G l v b k d m Y S B b a 1 d o X S w x O X 0 m c X V v d D s s J n F 1 b 3 Q 7 U 2 V j d G l v b j E v R X J n Z W J u a X N f U 3 p l b m F y a W 9 Q V l 9 t Y X h f V 1 A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y V d L D I y f S Z x d W 9 0 O y w m c X V v d D t T Z W N 0 a W 9 u M S 9 F c m d l Y m 5 p c 1 9 T e m V u Y X J p b 1 B W X 2 1 h e F 9 X U C 9 B d X R v U m V t b 3 Z l Z E N v b H V t b n M x L n t p b m R p a 2 F 0 b 3 J l b l 9 M Y W R l R W 5 0 b G F k Z V 9 a e W t s Z W 4 g b 2 h u Z S B F T W 9 i a W x p d M O k d C B w c m 8 g Q X V 0 b y B b Q W 5 6 Y W h s X S w y M 3 0 m c X V v d D s s J n F 1 b 3 Q 7 U 2 V j d G l v b j E v R X J n Z W J u a X N f U 3 p l b m F y a W 9 Q V l 9 t Y X h f V 1 A v Q X V 0 b 1 J l b W 9 2 Z W R D b 2 x 1 b W 5 z M S 5 7 a W 5 k a W t h d G 9 y Z W 5 f T G F k Z U V u d G x h Z G V f W n l r b G V u I G 1 p d C B F T W 9 i a W x p d M O k d C B w c m 8 g Q X V 0 b y B b Q W 5 6 Y W h s X S w y N H 0 m c X V v d D s s J n F 1 b 3 Q 7 U 2 V j d G l v b j E v R X J n Z W J u a X N f U 3 p l b m F y a W 9 Q V l 9 t Y X h f V 1 A v Q X V 0 b 1 J l b W 9 2 Z W R D b 2 x 1 b W 5 z M S 5 7 a W 5 k a W t h d G 9 y Z W 5 f T G F k Z X Z v c m f D p G 5 n Z S B b Q W 5 6 Y W h s X S w y N X 0 m c X V v d D s s J n F 1 b 3 Q 7 U 2 V j d G l v b j E v R X J n Z W J u a X N f U 3 p l b m F y a W 9 Q V l 9 t Y X h f V 1 A v Q X V 0 b 1 J l b W 9 2 Z W R D b 2 x 1 b W 5 z M S 5 7 a W 5 k a W t h d G 9 y Z W 5 f R W 5 0 b G F k Z X Z v c m f D p G 5 n Z S B b Q W 5 6 Y W h s X S w y N n 0 m c X V v d D s s J n F 1 b 3 Q 7 U 2 V j d G l v b j E v R X J n Z W J u a X N f U 3 p l b m F y a W 9 Q V l 9 t Y X h f V 1 A v Q X V 0 b 1 J l b W 9 2 Z W R D b 2 x 1 b W 5 z M S 5 7 c H Z O Y W N o R U 1 v Y m l s a X T D p H R f R W l n Z W 5 2 Z X J i c m F 1 Y 2 g g W 2 t X a F 0 s M j d 9 J n F 1 b 3 Q 7 L C Z x d W 9 0 O 1 N l Y 3 R p b 2 4 x L 0 V y Z 2 V i b m l z X 1 N 6 Z W 5 h c m l v U F Z f b W F 4 X 1 d Q L 0 F 1 d G 9 S Z W 1 v d m V k Q 2 9 s d W 1 u c z E u e 3 B 2 T m F j a E V N b 2 J p b G l 0 w 6 R 0 X 0 V p b n N w Z W l z d W 5 n I F t r V 2 h d L D I 4 f S Z x d W 9 0 O y w m c X V v d D t T Z W N 0 a W 9 u M S 9 F c m d l Y m 5 p c 1 9 T e m V u Y X J p b 1 B W X 2 1 h e F 9 X U C 9 B d X R v U m V t b 3 Z l Z E N v b H V t b n M x L n t w d k 5 h Y 2 h F T W 9 i a W x p d M O k d F 9 O Z X R 6 Y m V 6 d W c g W 2 t X a F 0 s M j l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b W F 4 X 1 d Q L 0 F 1 d G 9 S Z W 1 v d m V k Q 2 9 s d W 1 u c z E u e 3 B 2 V m 9 y R U 1 v Y m l s a X T D p H R f R W l u c 3 B l a X N 1 b m c g W 2 t X a F 0 s M z F 9 J n F 1 b 3 Q 7 L C Z x d W 9 0 O 1 N l Y 3 R p b 2 4 x L 0 V y Z 2 V i b m l z X 1 N 6 Z W 5 h c m l v U F Z f b W F 4 X 1 d Q L 0 F 1 d G 9 S Z W 1 v d m V k Q 2 9 s d W 1 u c z E u e 3 B 2 V m 9 y R U 1 v Y m l s a X T D p H R f T m V 0 e m J l e n V n I F t r V 2 h d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h d c O f Z W 5 z d G V o Z W 5 k Z V 9 M Y W R 1 b m c g W 2 t X S F 0 s M X 0 m c X V v d D s s J n F 1 b 3 Q 7 U 2 V j d G l v b j E v R X J n Z W J u a X N f U 3 p l b m F y a W 9 Q V l 9 t Y X h f V 1 A v Q X V 0 b 1 J l b W 9 2 Z W R D b 2 x 1 b W 5 z M S 5 7 Z U 1 v Y m l s a X T D p H R G Y W h y Z W 5 f R 2 V z Y W 1 0 I F t r V 2 h d L D J 9 J n F 1 b 3 Q 7 L C Z x d W 9 0 O 1 N l Y 3 R p b 2 4 x L 0 V y Z 2 V i b m l z X 1 N 6 Z W 5 h c m l v U F Z f b W F 4 X 1 d Q L 0 F 1 d G 9 S Z W 1 v d m V k Q 2 9 s d W 1 u c z E u e 2 V N b 2 J p b G l 0 w 6 R 0 R m F o c m V u X 0 x v a 2 F s I F t r V 2 h d L D N 9 J n F 1 b 3 Q 7 L C Z x d W 9 0 O 1 N l Y 3 R p b 2 4 x L 0 V y Z 2 V i b m l z X 1 N 6 Z W 5 h c m l v U F Z f b W F 4 X 1 d Q L 0 F 1 d G 9 S Z W 1 v d m V k Q 2 9 s d W 1 u c z E u e 2 V N b 2 J p b G l 0 w 6 R 0 R m F o c m V u X 0 5 l d H o g W 2 t X a F 0 s N H 0 m c X V v d D s s J n F 1 b 3 Q 7 U 2 V j d G l v b j E v R X J n Z W J u a X N f U 3 p l b m F y a W 9 Q V l 9 t Y X h f V 1 A v Q X V 0 b 1 J l b W 9 2 Z W R D b 2 x 1 b W 5 z M S 5 7 Z U 1 v Y m l s a X T D p H R G Y W h y Z W 5 f Z X h 0 Z X J u Z S B M Y W R 1 b m c g W 2 t X a F 0 s N X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X S w 2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X S w 3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X S w 4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F 0 s O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x M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x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M n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h d L D E z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h d L D E 0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F 0 s M T V 9 J n F 1 b 3 Q 7 L C Z x d W 9 0 O 1 N l Y 3 R p b 2 4 x L 0 V y Z 2 V i b m l z X 1 N 6 Z W 5 h c m l v U F Z f b W F 4 X 1 d Q L 0 F 1 d G 9 S Z W 1 v d m V k Q 2 9 s d W 1 u c z E u e 2 d l b m V y Z W x s X 3 N 0 c m 9 t d m V y Y n J h d W N o I F d Q I F t r V 2 h d L D E 2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F 0 s M T d 9 J n F 1 b 3 Q 7 L C Z x d W 9 0 O 1 N l Y 3 R p b 2 4 x L 0 V y Z 2 V i b m l z X 1 N 6 Z W 5 h c m l v U F Z f b W F 4 X 1 d Q L 0 F 1 d G 9 S Z W 1 v d m V k Q 2 9 s d W 1 u c z E u e 2 d l b m V y Z W x s X 3 B 2 U H J v Z H V r d G l v b i B b a 1 d o X S w x O H 0 m c X V v d D s s J n F 1 b 3 Q 7 U 2 V j d G l v b j E v R X J n Z W J u a X N f U 3 p l b m F y a W 9 Q V l 9 t Y X h f V 1 A v Q X V 0 b 1 J l b W 9 2 Z W R D b 2 x 1 b W 5 z M S 5 7 Z 2 V u Z X J l b G x f c H Z Q c m 9 k d W t 0 a W 9 u R 2 Z h I F t r V 2 h d L D E 5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b J V 0 s M j J 9 J n F 1 b 3 Q 7 L C Z x d W 9 0 O 1 N l Y 3 R p b 2 4 x L 0 V y Z 2 V i b m l z X 1 N 6 Z W 5 h c m l v U F Z f b W F 4 X 1 d Q L 0 F 1 d G 9 S Z W 1 v d m V k Q 2 9 s d W 1 u c z E u e 2 l u Z G l r Y X R v c m V u X 0 x h Z G V F b n R s Y W R l X 1 p 5 a 2 x l b i B v a G 5 l I E V N b 2 J p b G l 0 w 6 R 0 I H B y b y B B d X R v I F t B b n p h a G x d L D I z f S Z x d W 9 0 O y w m c X V v d D t T Z W N 0 a W 9 u M S 9 F c m d l Y m 5 p c 1 9 T e m V u Y X J p b 1 B W X 2 1 h e F 9 X U C 9 B d X R v U m V t b 3 Z l Z E N v b H V t b n M x L n t p b m R p a 2 F 0 b 3 J l b l 9 M Y W R l R W 5 0 b G F k Z V 9 a e W t s Z W 4 g b W l 0 I E V N b 2 J p b G l 0 w 6 R 0 I H B y b y B B d X R v I F t B b n p h a G x d L D I 0 f S Z x d W 9 0 O y w m c X V v d D t T Z W N 0 a W 9 u M S 9 F c m d l Y m 5 p c 1 9 T e m V u Y X J p b 1 B W X 2 1 h e F 9 X U C 9 B d X R v U m V t b 3 Z l Z E N v b H V t b n M x L n t p b m R p a 2 F 0 b 3 J l b l 9 M Y W R l d m 9 y Z 8 O k b m d l I F t B b n p h a G x d L D I 1 f S Z x d W 9 0 O y w m c X V v d D t T Z W N 0 a W 9 u M S 9 F c m d l Y m 5 p c 1 9 T e m V u Y X J p b 1 B W X 2 1 h e F 9 X U C 9 B d X R v U m V t b 3 Z l Z E N v b H V t b n M x L n t p b m R p a 2 F 0 b 3 J l b l 9 F b n R s Y W R l d m 9 y Z 8 O k b m d l I F t B b n p h a G x d L D I 2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X S w y N 3 0 m c X V v d D s s J n F 1 b 3 Q 7 U 2 V j d G l v b j E v R X J n Z W J u a X N f U 3 p l b m F y a W 9 Q V l 9 t Y X h f V 1 A v Q X V 0 b 1 J l b W 9 2 Z W R D b 2 x 1 b W 5 z M S 5 7 c H Z O Y W N o R U 1 v Y m l s a X T D p H R f R W l u c 3 B l a X N 1 b m c g W 2 t X a F 0 s M j h 9 J n F 1 b 3 Q 7 L C Z x d W 9 0 O 1 N l Y 3 R p b 2 4 x L 0 V y Z 2 V i b m l z X 1 N 6 Z W 5 h c m l v U F Z f b W F 4 X 1 d Q L 0 F 1 d G 9 S Z W 1 v d m V k Q 2 9 s d W 1 u c z E u e 3 B 2 T m F j a E V N b 2 J p b G l 0 w 6 R 0 X 0 5 l d H p i Z X p 1 Z y B b a 1 d o X S w y O X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X S w z M H 0 m c X V v d D s s J n F 1 b 3 Q 7 U 2 V j d G l v b j E v R X J n Z W J u a X N f U 3 p l b m F y a W 9 Q V l 9 t Y X h f V 1 A v Q X V 0 b 1 J l b W 9 2 Z W R D b 2 x 1 b W 5 z M S 5 7 c H Z W b 3 J F T W 9 i a W x p d M O k d F 9 F a W 5 z c G V p c 3 V u Z y B b a 1 d o X S w z M X 0 m c X V v d D s s J n F 1 b 3 Q 7 U 2 V j d G l v b j E v R X J n Z W J u a X N f U 3 p l b m F y a W 9 Q V l 9 t Y X h f V 1 A v Q X V 0 b 1 J l b W 9 2 Z W R D b 2 x 1 b W 5 z M S 5 7 c H Z W b 3 J F T W 9 i a W x p d M O k d F 9 O Z X R 6 Y m V 6 d W c g W 2 t X a F 0 s M z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m F o c m V u X 2 V 4 d G V y b m U g T G F k d W 5 n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Q 2 9 s d W 1 u V H l w Z X M i I F Z h b H V l P S J z Q X d V R k J R V U R C U V V G Q l F V R k J R V U Z C U U 1 G Q l F V R E F 3 V U Z C U V V G Q X d N R k F 3 T U Y i I C 8 + P E V u d H J 5 I F R 5 c G U 9 I k Z p b G x M Y X N 0 V X B k Y X R l Z C I g V m F s d W U 9 I m Q y M D I y L T A 2 L T I z V D E 3 O j I y O j A y L j Q 3 M T c 3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M T k i I C 8 + P E V u d H J 5 I F R 5 c G U 9 I k Z p b G x U Y X J n Z X Q i I F Z h b H V l P S J z R X J n Z W J u a X N f U 3 p l b m F y a W 9 Q V l 9 t Y X h f V 1 B f M i I g L z 4 8 R W 5 0 c n k g V H l w Z T 0 i U X V l c n l J R C I g V m F s d W U 9 I n M y O D Q 5 N j Q 5 M i 0 w N m I w L T Q z N 2 U t O T Y z Y S 0 z O G E 4 M j k 2 M G I 1 O G E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7 P q a + Q 7 E F N m Y N d l p x U n S w A A A A A A g A A A A A A E G Y A A A A B A A A g A A A A E u u f L V 4 8 p i P e x y 8 M E 5 1 F e u N u f r h X Z Y l w G 3 k 5 D T t r 9 / Q A A A A A D o A A A A A C A A A g A A A A m J b Y N O 2 W I b f w n M V y S v D D b n t t 0 b 7 O Y b D 3 A W U R y g D k r E N Q A A A A u t 0 b K S g P l + w C R 0 V / d + / 4 I + n H L E W P G u P H n n T g Z K W W z h H x m 3 e M d X s q f d L 6 p I w s t R K M Y A s 8 4 U A J B w 4 7 S a T M E Z R s x r p 0 q J 3 Z 5 C 2 m F S G G j X L v E s J A A A A A Q Y U A F / 1 D d n x 3 l W t V E M Y B a 0 c g 2 i q p t F + r k c j n B 4 a m q O l X E R 1 S H c + L 1 L P I V 9 i i J T L k D i 7 y 7 5 1 u 4 n h R c + R 9 L D F d 7 g = = < / D a t a M a s h u p > 
</file>

<file path=customXml/itemProps1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DatenIndikatoren</vt:lpstr>
      <vt:lpstr>Plots</vt:lpstr>
      <vt:lpstr>DatenZeitreihen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2022-06-23T17:53:10Z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