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cerm\source\repos\PythonApplication3\PythonApplication3\Data\"/>
    </mc:Choice>
  </mc:AlternateContent>
  <xr:revisionPtr revIDLastSave="0" documentId="13_ncr:1_{DBB37019-C54E-4A58-A162-8709F97CAA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Übersicht" sheetId="2" r:id="rId1"/>
    <sheet name="Wohnen" sheetId="1" r:id="rId2"/>
    <sheet name="Gewerbe" sheetId="3" r:id="rId3"/>
    <sheet name="Schu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2" l="1"/>
  <c r="V24" i="2"/>
  <c r="V23" i="2"/>
  <c r="V22" i="2"/>
  <c r="V25" i="2"/>
  <c r="V16" i="2"/>
  <c r="V17" i="2"/>
  <c r="V18" i="2"/>
  <c r="V15" i="2"/>
  <c r="V6" i="2"/>
  <c r="V7" i="2"/>
  <c r="V8" i="2"/>
  <c r="V9" i="2"/>
  <c r="R32" i="2"/>
  <c r="R31" i="2"/>
  <c r="R30" i="2"/>
  <c r="R29" i="2"/>
  <c r="R28" i="2"/>
  <c r="U25" i="2"/>
  <c r="U23" i="2"/>
  <c r="U24" i="2"/>
  <c r="U22" i="2"/>
  <c r="U19" i="2"/>
  <c r="T18" i="2"/>
  <c r="S18" i="2"/>
  <c r="U17" i="2"/>
  <c r="U16" i="2"/>
  <c r="U15" i="2"/>
  <c r="S5" i="2"/>
  <c r="U5" i="2" s="1"/>
  <c r="S6" i="2"/>
  <c r="U6" i="2" s="1"/>
  <c r="S7" i="2"/>
  <c r="S8" i="2"/>
  <c r="U8" i="2" s="1"/>
  <c r="S9" i="2"/>
  <c r="U9" i="2" s="1"/>
  <c r="U7" i="2"/>
  <c r="G8" i="1"/>
  <c r="G4" i="1"/>
  <c r="G5" i="1"/>
  <c r="G6" i="1"/>
  <c r="G7" i="1"/>
  <c r="G3" i="1"/>
  <c r="H3" i="1"/>
  <c r="H4" i="1"/>
  <c r="E4" i="1"/>
  <c r="E5" i="1"/>
  <c r="E6" i="1"/>
  <c r="E7" i="1"/>
  <c r="H7" i="1" s="1"/>
  <c r="E3" i="1"/>
  <c r="L24" i="1"/>
  <c r="L25" i="1"/>
  <c r="L26" i="1"/>
  <c r="L23" i="1"/>
  <c r="C26" i="1"/>
  <c r="C24" i="1"/>
  <c r="C25" i="1"/>
  <c r="C23" i="1"/>
  <c r="L14" i="1"/>
  <c r="L15" i="1"/>
  <c r="L16" i="1"/>
  <c r="L13" i="1"/>
  <c r="L17" i="1" s="1"/>
  <c r="H6" i="1"/>
  <c r="H5" i="1"/>
  <c r="G24" i="1"/>
  <c r="G25" i="1"/>
  <c r="G26" i="1"/>
  <c r="P24" i="1"/>
  <c r="P25" i="1"/>
  <c r="P26" i="1"/>
  <c r="P14" i="1"/>
  <c r="P15" i="1"/>
  <c r="P16" i="1"/>
  <c r="G23" i="1"/>
  <c r="P23" i="1"/>
  <c r="P13" i="1"/>
  <c r="L27" i="1"/>
  <c r="C17" i="1"/>
  <c r="U18" i="2" l="1"/>
  <c r="U10" i="2"/>
  <c r="C27" i="1"/>
  <c r="L20" i="1"/>
  <c r="N26" i="1" s="1"/>
  <c r="C20" i="1"/>
  <c r="E26" i="1" s="1"/>
  <c r="N24" i="1"/>
  <c r="C10" i="1"/>
  <c r="H8" i="1"/>
  <c r="L10" i="1"/>
  <c r="E25" i="1" l="1"/>
  <c r="E23" i="1"/>
  <c r="E24" i="1"/>
  <c r="F24" i="1" s="1"/>
  <c r="N25" i="1"/>
  <c r="O25" i="1" s="1"/>
  <c r="N23" i="1"/>
  <c r="O23" i="1" s="1"/>
  <c r="Q26" i="1"/>
  <c r="O26" i="1"/>
  <c r="Q25" i="1"/>
  <c r="Q24" i="1"/>
  <c r="O24" i="1"/>
  <c r="H24" i="1"/>
  <c r="H26" i="1"/>
  <c r="F26" i="1"/>
  <c r="H25" i="1"/>
  <c r="F25" i="1"/>
  <c r="H23" i="1"/>
  <c r="F23" i="1"/>
  <c r="N15" i="1"/>
  <c r="N16" i="1"/>
  <c r="N14" i="1"/>
  <c r="N13" i="1"/>
  <c r="O13" i="1" s="1"/>
  <c r="E14" i="1"/>
  <c r="E13" i="1"/>
  <c r="F13" i="1" s="1"/>
  <c r="E15" i="1"/>
  <c r="E16" i="1"/>
  <c r="E27" i="1"/>
  <c r="N27" i="1" l="1"/>
  <c r="Q23" i="1"/>
  <c r="R27" i="1"/>
  <c r="Q27" i="1"/>
  <c r="O27" i="1"/>
  <c r="I27" i="1"/>
  <c r="Q16" i="1"/>
  <c r="O16" i="1"/>
  <c r="Q14" i="1"/>
  <c r="O14" i="1"/>
  <c r="Q15" i="1"/>
  <c r="O15" i="1"/>
  <c r="H27" i="1"/>
  <c r="F27" i="1"/>
  <c r="H15" i="1"/>
  <c r="F15" i="1"/>
  <c r="H14" i="1"/>
  <c r="F14" i="1"/>
  <c r="H16" i="1"/>
  <c r="F16" i="1"/>
  <c r="H13" i="1"/>
  <c r="E17" i="1"/>
  <c r="Q13" i="1"/>
  <c r="N17" i="1"/>
  <c r="O17" i="1" l="1"/>
  <c r="F17" i="1"/>
  <c r="F30" i="1" s="1"/>
  <c r="H17" i="1"/>
  <c r="G30" i="1" s="1"/>
  <c r="I17" i="1"/>
  <c r="H30" i="1" s="1"/>
  <c r="Q17" i="1"/>
  <c r="R17" i="1"/>
</calcChain>
</file>

<file path=xl/sharedStrings.xml><?xml version="1.0" encoding="utf-8"?>
<sst xmlns="http://schemas.openxmlformats.org/spreadsheetml/2006/main" count="98" uniqueCount="45">
  <si>
    <t>Wohnfläche</t>
  </si>
  <si>
    <t>m²</t>
  </si>
  <si>
    <t>Aufteilung</t>
  </si>
  <si>
    <t>Personen pro Wohnung</t>
  </si>
  <si>
    <t>Personen</t>
  </si>
  <si>
    <t>Summe</t>
  </si>
  <si>
    <t>W1</t>
  </si>
  <si>
    <t>W3</t>
  </si>
  <si>
    <t>W4</t>
  </si>
  <si>
    <t>anz Stockwerke</t>
  </si>
  <si>
    <t>Höhe [m]</t>
  </si>
  <si>
    <t>gfa [m²]</t>
  </si>
  <si>
    <t>boden[m²]</t>
  </si>
  <si>
    <t>Wohnfläche W1</t>
  </si>
  <si>
    <t>Wohnfläche W2</t>
  </si>
  <si>
    <t>Wohnfläche W3</t>
  </si>
  <si>
    <t>Wohnfläche W4</t>
  </si>
  <si>
    <t>[m²]</t>
  </si>
  <si>
    <t xml:space="preserve">Strom pro Person/Jahr </t>
  </si>
  <si>
    <t>[kWh/a]</t>
  </si>
  <si>
    <t>anz. Wohnungen</t>
  </si>
  <si>
    <t>Strom Gesamt</t>
  </si>
  <si>
    <t>Wohnungen Gesamt</t>
  </si>
  <si>
    <t>Personen Gesamt</t>
  </si>
  <si>
    <t>Korrekturfaktor</t>
  </si>
  <si>
    <t>Für Flur schächte, technikräume etc.</t>
  </si>
  <si>
    <t xml:space="preserve">Fläche pro Wohnung </t>
  </si>
  <si>
    <t xml:space="preserve">Wohnfläche </t>
  </si>
  <si>
    <t>gfa red [m²]</t>
  </si>
  <si>
    <t>W2.1</t>
  </si>
  <si>
    <t>W2.2</t>
  </si>
  <si>
    <t>Wohnen</t>
  </si>
  <si>
    <t>Gewerbe</t>
  </si>
  <si>
    <t>G1</t>
  </si>
  <si>
    <t>G2</t>
  </si>
  <si>
    <t>G3</t>
  </si>
  <si>
    <t>G4</t>
  </si>
  <si>
    <t>B1</t>
  </si>
  <si>
    <t>B2</t>
  </si>
  <si>
    <t>B3</t>
  </si>
  <si>
    <t>B4</t>
  </si>
  <si>
    <t>Dach</t>
  </si>
  <si>
    <t>Hülle</t>
  </si>
  <si>
    <t>Boden</t>
  </si>
  <si>
    <t>Volumen [m³]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</si>
</sst>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14</xdr:col>
      <xdr:colOff>703534</xdr:colOff>
      <xdr:row>42</xdr:row>
      <xdr:rowOff>101130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FB41A-0CD6-4D3B-B505-1A06393A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9980884" cy="810213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23</xdr:row>
      <xdr:rowOff>104775</xdr:rowOff>
    </xdr:from>
    <xdr:to>
      <xdr:col>3</xdr:col>
      <xdr:colOff>628650</xdr:colOff>
      <xdr:row>25</xdr:row>
      <xdr:rowOff>57150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91E7D01-125E-4C30-B4BF-CECE33E0BB31}"/>
            </a:ext>
          </a:extLst>
        </xdr:cNvPr>
        <xdr:cNvSpPr txBox="1"/>
      </xdr:nvSpPr>
      <xdr:spPr>
        <a:xfrm>
          <a:off x="2390775" y="44862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W1</a:t>
          </a:r>
        </a:p>
      </xdr:txBody>
    </xdr:sp>
    <xdr:clientData/>
  </xdr:twoCellAnchor>
  <xdr:twoCellAnchor>
    <xdr:from>
      <xdr:col>6</xdr:col>
      <xdr:colOff>495300</xdr:colOff>
      <xdr:row>25</xdr:row>
      <xdr:rowOff>180975</xdr:rowOff>
    </xdr:from>
    <xdr:to>
      <xdr:col>7</xdr:col>
      <xdr:colOff>419100</xdr:colOff>
      <xdr:row>27</xdr:row>
      <xdr:rowOff>133350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79B0350-37DE-44C7-8787-4096F2858F97}"/>
            </a:ext>
          </a:extLst>
        </xdr:cNvPr>
        <xdr:cNvSpPr txBox="1"/>
      </xdr:nvSpPr>
      <xdr:spPr>
        <a:xfrm>
          <a:off x="5067300" y="4943475"/>
          <a:ext cx="685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W2.1</a:t>
          </a:r>
        </a:p>
      </xdr:txBody>
    </xdr:sp>
    <xdr:clientData/>
  </xdr:twoCellAnchor>
  <xdr:twoCellAnchor>
    <xdr:from>
      <xdr:col>8</xdr:col>
      <xdr:colOff>723900</xdr:colOff>
      <xdr:row>25</xdr:row>
      <xdr:rowOff>19050</xdr:rowOff>
    </xdr:from>
    <xdr:to>
      <xdr:col>9</xdr:col>
      <xdr:colOff>485775</xdr:colOff>
      <xdr:row>26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EB6A1C8-8EE9-458E-949F-C18152E3FD69}"/>
            </a:ext>
          </a:extLst>
        </xdr:cNvPr>
        <xdr:cNvSpPr txBox="1"/>
      </xdr:nvSpPr>
      <xdr:spPr>
        <a:xfrm>
          <a:off x="6819900" y="47815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W3</a:t>
          </a:r>
        </a:p>
      </xdr:txBody>
    </xdr:sp>
    <xdr:clientData/>
  </xdr:twoCellAnchor>
  <xdr:twoCellAnchor>
    <xdr:from>
      <xdr:col>11</xdr:col>
      <xdr:colOff>180975</xdr:colOff>
      <xdr:row>28</xdr:row>
      <xdr:rowOff>171450</xdr:rowOff>
    </xdr:from>
    <xdr:to>
      <xdr:col>11</xdr:col>
      <xdr:colOff>704850</xdr:colOff>
      <xdr:row>30</xdr:row>
      <xdr:rowOff>123825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53D5105-F8CC-41E7-9EBF-F2DFE7D84E7B}"/>
            </a:ext>
          </a:extLst>
        </xdr:cNvPr>
        <xdr:cNvSpPr txBox="1"/>
      </xdr:nvSpPr>
      <xdr:spPr>
        <a:xfrm>
          <a:off x="8562975" y="55054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W4</a:t>
          </a:r>
        </a:p>
      </xdr:txBody>
    </xdr:sp>
    <xdr:clientData/>
  </xdr:twoCellAnchor>
  <xdr:twoCellAnchor>
    <xdr:from>
      <xdr:col>7</xdr:col>
      <xdr:colOff>9525</xdr:colOff>
      <xdr:row>32</xdr:row>
      <xdr:rowOff>95250</xdr:rowOff>
    </xdr:from>
    <xdr:to>
      <xdr:col>8</xdr:col>
      <xdr:colOff>104775</xdr:colOff>
      <xdr:row>34</xdr:row>
      <xdr:rowOff>47625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D5EF12BE-E281-4360-ADDA-D3F70ACA9F30}"/>
            </a:ext>
          </a:extLst>
        </xdr:cNvPr>
        <xdr:cNvSpPr txBox="1"/>
      </xdr:nvSpPr>
      <xdr:spPr>
        <a:xfrm>
          <a:off x="5343525" y="6191250"/>
          <a:ext cx="857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W2.2</a:t>
          </a:r>
        </a:p>
      </xdr:txBody>
    </xdr:sp>
    <xdr:clientData/>
  </xdr:twoCellAnchor>
  <xdr:twoCellAnchor>
    <xdr:from>
      <xdr:col>3</xdr:col>
      <xdr:colOff>695325</xdr:colOff>
      <xdr:row>23</xdr:row>
      <xdr:rowOff>123825</xdr:rowOff>
    </xdr:from>
    <xdr:to>
      <xdr:col>4</xdr:col>
      <xdr:colOff>457200</xdr:colOff>
      <xdr:row>25</xdr:row>
      <xdr:rowOff>76200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D5CCAA21-AE59-464A-A134-8461765806C6}"/>
            </a:ext>
          </a:extLst>
        </xdr:cNvPr>
        <xdr:cNvSpPr txBox="1"/>
      </xdr:nvSpPr>
      <xdr:spPr>
        <a:xfrm>
          <a:off x="2981325" y="45053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G1</a:t>
          </a:r>
        </a:p>
      </xdr:txBody>
    </xdr:sp>
    <xdr:clientData/>
  </xdr:twoCellAnchor>
  <xdr:twoCellAnchor>
    <xdr:from>
      <xdr:col>7</xdr:col>
      <xdr:colOff>409575</xdr:colOff>
      <xdr:row>23</xdr:row>
      <xdr:rowOff>142875</xdr:rowOff>
    </xdr:from>
    <xdr:to>
      <xdr:col>8</xdr:col>
      <xdr:colOff>171450</xdr:colOff>
      <xdr:row>25</xdr:row>
      <xdr:rowOff>95250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C51CB70-B88C-42A5-96BE-222092B4DE2E}"/>
            </a:ext>
          </a:extLst>
        </xdr:cNvPr>
        <xdr:cNvSpPr txBox="1"/>
      </xdr:nvSpPr>
      <xdr:spPr>
        <a:xfrm>
          <a:off x="5743575" y="4524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G2</a:t>
          </a:r>
        </a:p>
      </xdr:txBody>
    </xdr:sp>
    <xdr:clientData/>
  </xdr:twoCellAnchor>
  <xdr:twoCellAnchor>
    <xdr:from>
      <xdr:col>9</xdr:col>
      <xdr:colOff>628650</xdr:colOff>
      <xdr:row>22</xdr:row>
      <xdr:rowOff>66675</xdr:rowOff>
    </xdr:from>
    <xdr:to>
      <xdr:col>10</xdr:col>
      <xdr:colOff>390525</xdr:colOff>
      <xdr:row>24</xdr:row>
      <xdr:rowOff>19050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F9B011-0492-4190-B364-9C8BF24C9701}"/>
            </a:ext>
          </a:extLst>
        </xdr:cNvPr>
        <xdr:cNvSpPr txBox="1"/>
      </xdr:nvSpPr>
      <xdr:spPr>
        <a:xfrm>
          <a:off x="7486650" y="42576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G3</a:t>
          </a:r>
        </a:p>
      </xdr:txBody>
    </xdr:sp>
    <xdr:clientData/>
  </xdr:twoCellAnchor>
  <xdr:twoCellAnchor>
    <xdr:from>
      <xdr:col>11</xdr:col>
      <xdr:colOff>123825</xdr:colOff>
      <xdr:row>23</xdr:row>
      <xdr:rowOff>85725</xdr:rowOff>
    </xdr:from>
    <xdr:to>
      <xdr:col>11</xdr:col>
      <xdr:colOff>647700</xdr:colOff>
      <xdr:row>25</xdr:row>
      <xdr:rowOff>38100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A9F498BF-798F-4D60-A3C5-BFBA1FA77640}"/>
            </a:ext>
          </a:extLst>
        </xdr:cNvPr>
        <xdr:cNvSpPr txBox="1"/>
      </xdr:nvSpPr>
      <xdr:spPr>
        <a:xfrm>
          <a:off x="8505825" y="44672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G4</a:t>
          </a:r>
        </a:p>
      </xdr:txBody>
    </xdr:sp>
    <xdr:clientData/>
  </xdr:twoCellAnchor>
  <xdr:twoCellAnchor>
    <xdr:from>
      <xdr:col>7</xdr:col>
      <xdr:colOff>171450</xdr:colOff>
      <xdr:row>13</xdr:row>
      <xdr:rowOff>142875</xdr:rowOff>
    </xdr:from>
    <xdr:to>
      <xdr:col>7</xdr:col>
      <xdr:colOff>695325</xdr:colOff>
      <xdr:row>15</xdr:row>
      <xdr:rowOff>95250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B848F73-A76A-4EE8-A3A5-7B9177A74277}"/>
            </a:ext>
          </a:extLst>
        </xdr:cNvPr>
        <xdr:cNvSpPr txBox="1"/>
      </xdr:nvSpPr>
      <xdr:spPr>
        <a:xfrm>
          <a:off x="5505450" y="2619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S1</a:t>
          </a:r>
        </a:p>
      </xdr:txBody>
    </xdr:sp>
    <xdr:clientData/>
  </xdr:twoCellAnchor>
  <xdr:twoCellAnchor>
    <xdr:from>
      <xdr:col>9</xdr:col>
      <xdr:colOff>9525</xdr:colOff>
      <xdr:row>16</xdr:row>
      <xdr:rowOff>114300</xdr:rowOff>
    </xdr:from>
    <xdr:to>
      <xdr:col>9</xdr:col>
      <xdr:colOff>533400</xdr:colOff>
      <xdr:row>18</xdr:row>
      <xdr:rowOff>66675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3FFB99C0-386A-416E-8F29-18B0796D2CD1}"/>
            </a:ext>
          </a:extLst>
        </xdr:cNvPr>
        <xdr:cNvSpPr txBox="1"/>
      </xdr:nvSpPr>
      <xdr:spPr>
        <a:xfrm>
          <a:off x="6867525" y="316230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D90-934B-474B-A672-1D4F9D9EBE3C}">
  <dimension ref="Q3:V32"/>
  <sheetViews>
    <sheetView tabSelected="1" workbookViewId="0">
      <selection activeCell="Q15" sqref="Q15"/>
    </sheetView>
  </sheetViews>
  <sheetFormatPr baseColWidth="10" defaultRowHeight="15" x14ac:dyDescent="0.25"/>
  <sheetData>
    <row r="3" spans="17:22" x14ac:dyDescent="0.25">
      <c r="Q3" s="3" t="s">
        <v>31</v>
      </c>
      <c r="R3" s="3"/>
      <c r="S3" s="3"/>
      <c r="T3" s="3"/>
      <c r="U3" s="3"/>
    </row>
    <row r="4" spans="17:22" x14ac:dyDescent="0.25">
      <c r="R4" t="s">
        <v>10</v>
      </c>
      <c r="S4" t="s">
        <v>9</v>
      </c>
      <c r="T4" t="s">
        <v>12</v>
      </c>
      <c r="U4" t="s">
        <v>11</v>
      </c>
      <c r="V4" t="s">
        <v>44</v>
      </c>
    </row>
    <row r="5" spans="17:22" x14ac:dyDescent="0.25">
      <c r="Q5" t="s">
        <v>6</v>
      </c>
      <c r="R5">
        <v>18</v>
      </c>
      <c r="S5">
        <f>R5/3-1</f>
        <v>5</v>
      </c>
      <c r="T5">
        <v>1974</v>
      </c>
      <c r="U5">
        <f>T5*S5</f>
        <v>9870</v>
      </c>
      <c r="V5">
        <f>R5*T5</f>
        <v>35532</v>
      </c>
    </row>
    <row r="6" spans="17:22" x14ac:dyDescent="0.25">
      <c r="Q6" t="s">
        <v>29</v>
      </c>
      <c r="R6">
        <v>21</v>
      </c>
      <c r="S6">
        <f t="shared" ref="S6:S9" si="0">R6/3-1</f>
        <v>6</v>
      </c>
      <c r="T6">
        <v>612</v>
      </c>
      <c r="U6">
        <f t="shared" ref="U6:U9" si="1">T6*S6</f>
        <v>3672</v>
      </c>
      <c r="V6">
        <f t="shared" ref="V6:V9" si="2">R6*T6</f>
        <v>12852</v>
      </c>
    </row>
    <row r="7" spans="17:22" x14ac:dyDescent="0.25">
      <c r="Q7" t="s">
        <v>30</v>
      </c>
      <c r="R7">
        <v>48</v>
      </c>
      <c r="S7">
        <f t="shared" si="0"/>
        <v>15</v>
      </c>
      <c r="T7">
        <v>612</v>
      </c>
      <c r="U7">
        <f t="shared" si="1"/>
        <v>9180</v>
      </c>
      <c r="V7">
        <f t="shared" si="2"/>
        <v>29376</v>
      </c>
    </row>
    <row r="8" spans="17:22" x14ac:dyDescent="0.25">
      <c r="Q8" t="s">
        <v>7</v>
      </c>
      <c r="R8">
        <v>45</v>
      </c>
      <c r="S8">
        <f t="shared" si="0"/>
        <v>14</v>
      </c>
      <c r="T8">
        <v>750</v>
      </c>
      <c r="U8">
        <f t="shared" si="1"/>
        <v>10500</v>
      </c>
      <c r="V8">
        <f t="shared" si="2"/>
        <v>33750</v>
      </c>
    </row>
    <row r="9" spans="17:22" x14ac:dyDescent="0.25">
      <c r="Q9" t="s">
        <v>8</v>
      </c>
      <c r="R9">
        <v>45</v>
      </c>
      <c r="S9">
        <f t="shared" si="0"/>
        <v>14</v>
      </c>
      <c r="T9">
        <v>652</v>
      </c>
      <c r="U9">
        <f t="shared" si="1"/>
        <v>9128</v>
      </c>
      <c r="V9">
        <f t="shared" si="2"/>
        <v>29340</v>
      </c>
    </row>
    <row r="10" spans="17:22" x14ac:dyDescent="0.25">
      <c r="U10">
        <f>SUM(U5:U9)</f>
        <v>42350</v>
      </c>
    </row>
    <row r="13" spans="17:22" x14ac:dyDescent="0.25">
      <c r="Q13" s="3" t="s">
        <v>32</v>
      </c>
      <c r="R13" s="3"/>
      <c r="S13" s="3"/>
      <c r="T13" s="3"/>
      <c r="U13" s="3"/>
    </row>
    <row r="14" spans="17:22" x14ac:dyDescent="0.25">
      <c r="R14" t="s">
        <v>10</v>
      </c>
      <c r="S14" t="s">
        <v>9</v>
      </c>
      <c r="T14" t="s">
        <v>12</v>
      </c>
      <c r="U14" t="s">
        <v>11</v>
      </c>
      <c r="V14" t="s">
        <v>44</v>
      </c>
    </row>
    <row r="15" spans="17:22" x14ac:dyDescent="0.25">
      <c r="Q15" t="s">
        <v>33</v>
      </c>
      <c r="R15">
        <v>3</v>
      </c>
      <c r="S15">
        <v>1</v>
      </c>
      <c r="T15">
        <v>1974</v>
      </c>
      <c r="U15">
        <f>T15*S15</f>
        <v>1974</v>
      </c>
      <c r="V15">
        <f>R15*T15</f>
        <v>5922</v>
      </c>
    </row>
    <row r="16" spans="17:22" x14ac:dyDescent="0.25">
      <c r="Q16" t="s">
        <v>34</v>
      </c>
      <c r="R16">
        <v>6</v>
      </c>
      <c r="S16">
        <v>1</v>
      </c>
      <c r="T16">
        <v>2509</v>
      </c>
      <c r="U16">
        <f t="shared" ref="U16:U19" si="3">T16*S16</f>
        <v>2509</v>
      </c>
      <c r="V16">
        <f t="shared" ref="V16:V18" si="4">R16*T16</f>
        <v>15054</v>
      </c>
    </row>
    <row r="17" spans="17:22" x14ac:dyDescent="0.25">
      <c r="Q17" t="s">
        <v>35</v>
      </c>
      <c r="R17">
        <v>10</v>
      </c>
      <c r="S17">
        <v>2</v>
      </c>
      <c r="T17">
        <v>1600</v>
      </c>
      <c r="U17">
        <f t="shared" si="3"/>
        <v>3200</v>
      </c>
      <c r="V17">
        <f t="shared" si="4"/>
        <v>16000</v>
      </c>
    </row>
    <row r="18" spans="17:22" x14ac:dyDescent="0.25">
      <c r="Q18" t="s">
        <v>36</v>
      </c>
      <c r="R18">
        <v>15</v>
      </c>
      <c r="S18">
        <f t="shared" ref="S16:S19" si="5">R18/3-1</f>
        <v>4</v>
      </c>
      <c r="T18">
        <f>285+177</f>
        <v>462</v>
      </c>
      <c r="U18">
        <f t="shared" si="3"/>
        <v>1848</v>
      </c>
      <c r="V18">
        <f t="shared" si="4"/>
        <v>6930</v>
      </c>
    </row>
    <row r="19" spans="17:22" x14ac:dyDescent="0.25">
      <c r="U19">
        <f>SUM(U15:U18)</f>
        <v>9531</v>
      </c>
    </row>
    <row r="21" spans="17:22" x14ac:dyDescent="0.25">
      <c r="U21" t="s">
        <v>11</v>
      </c>
      <c r="V21" t="s">
        <v>44</v>
      </c>
    </row>
    <row r="22" spans="17:22" x14ac:dyDescent="0.25">
      <c r="Q22" t="s">
        <v>37</v>
      </c>
      <c r="U22">
        <f>U15+U5</f>
        <v>11844</v>
      </c>
      <c r="V22">
        <f>V15+V5</f>
        <v>41454</v>
      </c>
    </row>
    <row r="23" spans="17:22" x14ac:dyDescent="0.25">
      <c r="Q23" t="s">
        <v>38</v>
      </c>
      <c r="U23">
        <f>U16+U6+U7</f>
        <v>15361</v>
      </c>
      <c r="V23">
        <f>V16+V6+V7</f>
        <v>57282</v>
      </c>
    </row>
    <row r="24" spans="17:22" x14ac:dyDescent="0.25">
      <c r="Q24" t="s">
        <v>39</v>
      </c>
      <c r="U24">
        <f>U8+U17</f>
        <v>13700</v>
      </c>
      <c r="V24">
        <f>V8+V17</f>
        <v>49750</v>
      </c>
    </row>
    <row r="25" spans="17:22" x14ac:dyDescent="0.25">
      <c r="Q25" t="s">
        <v>40</v>
      </c>
      <c r="U25">
        <f>U9+U18</f>
        <v>10976</v>
      </c>
      <c r="V25">
        <f>V9+V18</f>
        <v>36270</v>
      </c>
    </row>
    <row r="27" spans="17:22" x14ac:dyDescent="0.25">
      <c r="Q27" t="s">
        <v>7</v>
      </c>
    </row>
    <row r="28" spans="17:22" x14ac:dyDescent="0.25">
      <c r="Q28" t="s">
        <v>41</v>
      </c>
      <c r="R28">
        <f>748.52+962</f>
        <v>1710.52</v>
      </c>
    </row>
    <row r="29" spans="17:22" x14ac:dyDescent="0.25">
      <c r="Q29" t="s">
        <v>43</v>
      </c>
      <c r="R29">
        <f>R28</f>
        <v>1710.52</v>
      </c>
    </row>
    <row r="30" spans="17:22" x14ac:dyDescent="0.25">
      <c r="Q30" t="s">
        <v>42</v>
      </c>
      <c r="R30">
        <f>990+135+400+1239.32+400+769.56+400+1239.32+45</f>
        <v>5618.1999999999989</v>
      </c>
    </row>
    <row r="31" spans="17:22" x14ac:dyDescent="0.25">
      <c r="R31">
        <f>R30*0.4</f>
        <v>2247.2799999999997</v>
      </c>
    </row>
    <row r="32" spans="17:22" x14ac:dyDescent="0.25">
      <c r="R32">
        <f>R30*0.6</f>
        <v>3370.9199999999992</v>
      </c>
    </row>
  </sheetData>
  <mergeCells count="2">
    <mergeCell ref="Q3:U3"/>
    <mergeCell ref="Q13:U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topLeftCell="B1" workbookViewId="0">
      <selection activeCell="G8" sqref="G8"/>
    </sheetView>
  </sheetViews>
  <sheetFormatPr baseColWidth="10" defaultColWidth="9.140625" defaultRowHeight="15" x14ac:dyDescent="0.25"/>
  <cols>
    <col min="2" max="2" width="15" bestFit="1" customWidth="1"/>
    <col min="3" max="3" width="10.42578125" bestFit="1" customWidth="1"/>
    <col min="4" max="4" width="19.7109375" customWidth="1"/>
    <col min="5" max="5" width="14.85546875" customWidth="1"/>
    <col min="6" max="6" width="16.140625" customWidth="1"/>
    <col min="7" max="7" width="15.140625" customWidth="1"/>
    <col min="8" max="8" width="9.42578125" bestFit="1" customWidth="1"/>
    <col min="9" max="9" width="21.42578125" bestFit="1" customWidth="1"/>
    <col min="11" max="11" width="15" bestFit="1" customWidth="1"/>
    <col min="12" max="12" width="10.42578125" bestFit="1" customWidth="1"/>
    <col min="13" max="13" width="19.5703125" customWidth="1"/>
    <col min="14" max="14" width="12.42578125" customWidth="1"/>
    <col min="15" max="15" width="16.140625" customWidth="1"/>
    <col min="16" max="16" width="14.42578125" customWidth="1"/>
    <col min="17" max="17" width="9.42578125" bestFit="1" customWidth="1"/>
    <col min="18" max="18" width="21.42578125" bestFit="1" customWidth="1"/>
  </cols>
  <sheetData>
    <row r="2" spans="2:18" x14ac:dyDescent="0.25">
      <c r="D2" t="s">
        <v>10</v>
      </c>
      <c r="E2" t="s">
        <v>9</v>
      </c>
      <c r="F2" t="s">
        <v>12</v>
      </c>
      <c r="G2" t="s">
        <v>11</v>
      </c>
      <c r="H2" t="s">
        <v>28</v>
      </c>
      <c r="I2" t="s">
        <v>24</v>
      </c>
    </row>
    <row r="3" spans="2:18" x14ac:dyDescent="0.25">
      <c r="C3" t="s">
        <v>6</v>
      </c>
      <c r="D3">
        <v>18</v>
      </c>
      <c r="E3">
        <f>D3/3-1</f>
        <v>5</v>
      </c>
      <c r="F3">
        <v>1974</v>
      </c>
      <c r="G3">
        <f>F3*E3</f>
        <v>9870</v>
      </c>
      <c r="H3">
        <f>F3*E3*I3</f>
        <v>7896</v>
      </c>
      <c r="I3">
        <v>0.8</v>
      </c>
      <c r="J3" t="s">
        <v>25</v>
      </c>
    </row>
    <row r="4" spans="2:18" x14ac:dyDescent="0.25">
      <c r="C4" t="s">
        <v>29</v>
      </c>
      <c r="D4">
        <v>21</v>
      </c>
      <c r="E4">
        <f t="shared" ref="E4:E7" si="0">D4/3-1</f>
        <v>6</v>
      </c>
      <c r="F4">
        <v>612</v>
      </c>
      <c r="G4">
        <f t="shared" ref="G4:G7" si="1">F4*E4</f>
        <v>3672</v>
      </c>
      <c r="H4" s="5">
        <f>F4*E4*I3</f>
        <v>2937.6000000000004</v>
      </c>
    </row>
    <row r="5" spans="2:18" x14ac:dyDescent="0.25">
      <c r="C5" t="s">
        <v>30</v>
      </c>
      <c r="D5">
        <v>48</v>
      </c>
      <c r="E5">
        <f t="shared" si="0"/>
        <v>15</v>
      </c>
      <c r="F5">
        <v>612</v>
      </c>
      <c r="G5">
        <f t="shared" si="1"/>
        <v>9180</v>
      </c>
      <c r="H5">
        <f>F5*E5*I3</f>
        <v>7344</v>
      </c>
    </row>
    <row r="6" spans="2:18" x14ac:dyDescent="0.25">
      <c r="C6" t="s">
        <v>7</v>
      </c>
      <c r="D6">
        <v>45</v>
      </c>
      <c r="E6">
        <f t="shared" si="0"/>
        <v>14</v>
      </c>
      <c r="F6">
        <v>750</v>
      </c>
      <c r="G6">
        <f t="shared" si="1"/>
        <v>10500</v>
      </c>
      <c r="H6">
        <f>F6*E6*I3</f>
        <v>8400</v>
      </c>
    </row>
    <row r="7" spans="2:18" x14ac:dyDescent="0.25">
      <c r="C7" t="s">
        <v>8</v>
      </c>
      <c r="D7">
        <v>45</v>
      </c>
      <c r="E7">
        <f t="shared" si="0"/>
        <v>14</v>
      </c>
      <c r="F7">
        <v>652</v>
      </c>
      <c r="G7">
        <f t="shared" si="1"/>
        <v>9128</v>
      </c>
      <c r="H7" s="5">
        <f>F7*E7*I3</f>
        <v>7302.4000000000005</v>
      </c>
    </row>
    <row r="8" spans="2:18" x14ac:dyDescent="0.25">
      <c r="G8">
        <f>SUM(G3:G7)</f>
        <v>42350</v>
      </c>
      <c r="H8">
        <f>SUM(H3:H7)</f>
        <v>33880</v>
      </c>
    </row>
    <row r="10" spans="2:18" x14ac:dyDescent="0.25">
      <c r="B10" t="s">
        <v>13</v>
      </c>
      <c r="C10">
        <f>H3</f>
        <v>7896</v>
      </c>
      <c r="D10" t="s">
        <v>1</v>
      </c>
      <c r="K10" t="s">
        <v>14</v>
      </c>
      <c r="L10">
        <f>H4+H5</f>
        <v>10281.6</v>
      </c>
      <c r="M10" t="s">
        <v>1</v>
      </c>
    </row>
    <row r="11" spans="2:18" x14ac:dyDescent="0.25">
      <c r="C11" t="s">
        <v>2</v>
      </c>
      <c r="D11" t="s">
        <v>26</v>
      </c>
      <c r="E11" t="s">
        <v>0</v>
      </c>
      <c r="F11" t="s">
        <v>20</v>
      </c>
      <c r="G11" s="4" t="s">
        <v>3</v>
      </c>
      <c r="H11" t="s">
        <v>4</v>
      </c>
      <c r="I11" t="s">
        <v>18</v>
      </c>
      <c r="L11" t="s">
        <v>2</v>
      </c>
      <c r="M11" t="s">
        <v>26</v>
      </c>
      <c r="N11" t="s">
        <v>0</v>
      </c>
      <c r="O11" t="s">
        <v>20</v>
      </c>
      <c r="P11" s="4" t="s">
        <v>3</v>
      </c>
      <c r="Q11" t="s">
        <v>4</v>
      </c>
      <c r="R11" t="s">
        <v>18</v>
      </c>
    </row>
    <row r="12" spans="2:18" x14ac:dyDescent="0.25">
      <c r="D12" t="s">
        <v>17</v>
      </c>
      <c r="E12" t="s">
        <v>17</v>
      </c>
      <c r="G12" s="4"/>
      <c r="I12" t="s">
        <v>19</v>
      </c>
      <c r="M12" t="s">
        <v>17</v>
      </c>
      <c r="N12" t="s">
        <v>17</v>
      </c>
      <c r="P12" s="4"/>
      <c r="R12" t="s">
        <v>19</v>
      </c>
    </row>
    <row r="13" spans="2:18" x14ac:dyDescent="0.25">
      <c r="C13" s="1">
        <v>0.1</v>
      </c>
      <c r="D13">
        <v>25</v>
      </c>
      <c r="E13">
        <f>C13*$C$10</f>
        <v>789.6</v>
      </c>
      <c r="F13">
        <f>E13/D13</f>
        <v>31.584</v>
      </c>
      <c r="G13">
        <v>1.1499999999999999</v>
      </c>
      <c r="H13">
        <f>ROUNDUP(G13*E13/D13,0)</f>
        <v>37</v>
      </c>
      <c r="I13">
        <v>1300</v>
      </c>
      <c r="L13" s="1">
        <f>C13</f>
        <v>0.1</v>
      </c>
      <c r="M13">
        <v>25</v>
      </c>
      <c r="N13">
        <f>L13*$L$10</f>
        <v>1028.1600000000001</v>
      </c>
      <c r="O13">
        <f>N13/M13</f>
        <v>41.126400000000004</v>
      </c>
      <c r="P13">
        <f>G13</f>
        <v>1.1499999999999999</v>
      </c>
      <c r="Q13">
        <f>ROUNDUP(P13*N13/M13,0)</f>
        <v>48</v>
      </c>
      <c r="R13">
        <v>1300</v>
      </c>
    </row>
    <row r="14" spans="2:18" x14ac:dyDescent="0.25">
      <c r="C14" s="1">
        <v>0.2</v>
      </c>
      <c r="D14">
        <v>45</v>
      </c>
      <c r="E14">
        <f>C14*$C$10</f>
        <v>1579.2</v>
      </c>
      <c r="F14">
        <f t="shared" ref="F14:F16" si="2">E14/D14</f>
        <v>35.093333333333334</v>
      </c>
      <c r="G14">
        <v>1.5</v>
      </c>
      <c r="H14">
        <f>ROUNDUP(G14*E14/D14,0)</f>
        <v>53</v>
      </c>
      <c r="I14">
        <v>2200</v>
      </c>
      <c r="L14" s="1">
        <f t="shared" ref="L14:L16" si="3">C14</f>
        <v>0.2</v>
      </c>
      <c r="M14">
        <v>45</v>
      </c>
      <c r="N14">
        <f>L14*$L$10</f>
        <v>2056.3200000000002</v>
      </c>
      <c r="O14">
        <f t="shared" ref="O14:O16" si="4">N14/M14</f>
        <v>45.696000000000005</v>
      </c>
      <c r="P14">
        <f t="shared" ref="P14:P16" si="5">G14</f>
        <v>1.5</v>
      </c>
      <c r="Q14">
        <f t="shared" ref="Q14:Q16" si="6">ROUNDUP(P14*N14/M14,0)</f>
        <v>69</v>
      </c>
      <c r="R14">
        <v>2200</v>
      </c>
    </row>
    <row r="15" spans="2:18" x14ac:dyDescent="0.25">
      <c r="C15" s="1">
        <v>0.35</v>
      </c>
      <c r="D15">
        <v>65</v>
      </c>
      <c r="E15">
        <f>C15*$C$10</f>
        <v>2763.6</v>
      </c>
      <c r="F15">
        <f t="shared" si="2"/>
        <v>42.516923076923078</v>
      </c>
      <c r="G15">
        <v>2.5</v>
      </c>
      <c r="H15">
        <f>ROUNDUP(G15*E15/D15,0)</f>
        <v>107</v>
      </c>
      <c r="I15">
        <v>2800</v>
      </c>
      <c r="L15" s="1">
        <f t="shared" si="3"/>
        <v>0.35</v>
      </c>
      <c r="M15">
        <v>65</v>
      </c>
      <c r="N15">
        <f>L15*$L$10</f>
        <v>3598.56</v>
      </c>
      <c r="O15">
        <f t="shared" si="4"/>
        <v>55.362461538461538</v>
      </c>
      <c r="P15">
        <f t="shared" si="5"/>
        <v>2.5</v>
      </c>
      <c r="Q15">
        <f t="shared" si="6"/>
        <v>139</v>
      </c>
      <c r="R15">
        <v>2800</v>
      </c>
    </row>
    <row r="16" spans="2:18" x14ac:dyDescent="0.25">
      <c r="C16" s="1">
        <v>0.35</v>
      </c>
      <c r="D16">
        <v>85</v>
      </c>
      <c r="E16">
        <f>C16*$C$10</f>
        <v>2763.6</v>
      </c>
      <c r="F16">
        <f t="shared" si="2"/>
        <v>32.512941176470591</v>
      </c>
      <c r="G16">
        <v>3.5</v>
      </c>
      <c r="H16">
        <f>ROUNDUP(G16*E16/D16,0)</f>
        <v>114</v>
      </c>
      <c r="I16">
        <v>3300</v>
      </c>
      <c r="L16" s="1">
        <f t="shared" si="3"/>
        <v>0.35</v>
      </c>
      <c r="M16">
        <v>85</v>
      </c>
      <c r="N16">
        <f>L16*$L$10</f>
        <v>3598.56</v>
      </c>
      <c r="O16">
        <f t="shared" si="4"/>
        <v>42.335999999999999</v>
      </c>
      <c r="P16">
        <f t="shared" si="5"/>
        <v>3.5</v>
      </c>
      <c r="Q16">
        <f t="shared" si="6"/>
        <v>149</v>
      </c>
      <c r="R16">
        <v>3300</v>
      </c>
    </row>
    <row r="17" spans="2:18" x14ac:dyDescent="0.25">
      <c r="B17" t="s">
        <v>5</v>
      </c>
      <c r="C17" s="2">
        <f>SUM(C13:C16)</f>
        <v>1</v>
      </c>
      <c r="E17">
        <f>SUM(E13:E16)</f>
        <v>7896</v>
      </c>
      <c r="F17">
        <f>SUM(F13:F16)</f>
        <v>141.70719758672701</v>
      </c>
      <c r="H17">
        <f>SUM(H13:H16)</f>
        <v>311</v>
      </c>
      <c r="I17">
        <f>SUMPRODUCT(I13:I16,H13:H16)</f>
        <v>840500</v>
      </c>
      <c r="K17" t="s">
        <v>5</v>
      </c>
      <c r="L17" s="2">
        <f>SUM(L13:L16)</f>
        <v>1</v>
      </c>
      <c r="N17">
        <f>SUM(N13:N16)</f>
        <v>10281.6</v>
      </c>
      <c r="O17">
        <f>SUM(O13:O16)</f>
        <v>184.52086153846153</v>
      </c>
      <c r="Q17">
        <f>SUM(Q13:Q16)</f>
        <v>405</v>
      </c>
      <c r="R17">
        <f>SUMPRODUCT(R13:R16,Q13:Q16)</f>
        <v>1095100</v>
      </c>
    </row>
    <row r="20" spans="2:18" x14ac:dyDescent="0.25">
      <c r="B20" t="s">
        <v>15</v>
      </c>
      <c r="C20">
        <f>H6</f>
        <v>8400</v>
      </c>
      <c r="D20" t="s">
        <v>1</v>
      </c>
      <c r="K20" t="s">
        <v>16</v>
      </c>
      <c r="L20">
        <f>H7</f>
        <v>7302.4000000000005</v>
      </c>
      <c r="M20" t="s">
        <v>1</v>
      </c>
    </row>
    <row r="21" spans="2:18" x14ac:dyDescent="0.25">
      <c r="C21" t="s">
        <v>2</v>
      </c>
      <c r="D21" t="s">
        <v>26</v>
      </c>
      <c r="E21" t="s">
        <v>27</v>
      </c>
      <c r="F21" t="s">
        <v>20</v>
      </c>
      <c r="G21" s="4" t="s">
        <v>3</v>
      </c>
      <c r="H21" t="s">
        <v>4</v>
      </c>
      <c r="I21" t="s">
        <v>18</v>
      </c>
      <c r="L21" t="s">
        <v>2</v>
      </c>
      <c r="M21" t="s">
        <v>26</v>
      </c>
      <c r="N21" t="s">
        <v>0</v>
      </c>
      <c r="O21" t="s">
        <v>20</v>
      </c>
      <c r="P21" s="4" t="s">
        <v>3</v>
      </c>
      <c r="Q21" t="s">
        <v>4</v>
      </c>
      <c r="R21" t="s">
        <v>18</v>
      </c>
    </row>
    <row r="22" spans="2:18" x14ac:dyDescent="0.25">
      <c r="D22" t="s">
        <v>17</v>
      </c>
      <c r="E22" t="s">
        <v>17</v>
      </c>
      <c r="G22" s="4"/>
      <c r="I22" t="s">
        <v>19</v>
      </c>
      <c r="M22" t="s">
        <v>17</v>
      </c>
      <c r="N22" t="s">
        <v>17</v>
      </c>
      <c r="P22" s="4"/>
      <c r="R22" t="s">
        <v>19</v>
      </c>
    </row>
    <row r="23" spans="2:18" x14ac:dyDescent="0.25">
      <c r="C23" s="1">
        <f>C13</f>
        <v>0.1</v>
      </c>
      <c r="D23">
        <v>25</v>
      </c>
      <c r="E23">
        <f>C23*$C$20</f>
        <v>840</v>
      </c>
      <c r="F23">
        <f>E23/D23</f>
        <v>33.6</v>
      </c>
      <c r="G23">
        <f>G13</f>
        <v>1.1499999999999999</v>
      </c>
      <c r="H23">
        <f>ROUNDUP(G23*E23/D23,0)</f>
        <v>39</v>
      </c>
      <c r="I23">
        <v>1300</v>
      </c>
      <c r="L23" s="1">
        <f>C13</f>
        <v>0.1</v>
      </c>
      <c r="M23">
        <v>25</v>
      </c>
      <c r="N23">
        <f>L23*$L$20</f>
        <v>730.24000000000012</v>
      </c>
      <c r="O23">
        <f>N23/M23</f>
        <v>29.209600000000005</v>
      </c>
      <c r="P23">
        <f>G13</f>
        <v>1.1499999999999999</v>
      </c>
      <c r="Q23">
        <f>ROUNDUP(P23*N23/M23,0)</f>
        <v>34</v>
      </c>
      <c r="R23">
        <v>1300</v>
      </c>
    </row>
    <row r="24" spans="2:18" x14ac:dyDescent="0.25">
      <c r="C24" s="1">
        <f t="shared" ref="C24:C26" si="7">C14</f>
        <v>0.2</v>
      </c>
      <c r="D24">
        <v>45</v>
      </c>
      <c r="E24">
        <f>C24*$C$20</f>
        <v>1680</v>
      </c>
      <c r="F24">
        <f t="shared" ref="F24:F26" si="8">E24/D24</f>
        <v>37.333333333333336</v>
      </c>
      <c r="G24">
        <f t="shared" ref="G24:G26" si="9">G14</f>
        <v>1.5</v>
      </c>
      <c r="H24">
        <f t="shared" ref="H24:H26" si="10">ROUNDUP(G24*E24/D24,0)</f>
        <v>56</v>
      </c>
      <c r="I24">
        <v>2200</v>
      </c>
      <c r="L24" s="1">
        <f t="shared" ref="L24:L26" si="11">C14</f>
        <v>0.2</v>
      </c>
      <c r="M24">
        <v>45</v>
      </c>
      <c r="N24">
        <f>L24*$L$20</f>
        <v>1460.4800000000002</v>
      </c>
      <c r="O24">
        <f t="shared" ref="O24:O26" si="12">N24/M24</f>
        <v>32.455111111111115</v>
      </c>
      <c r="P24">
        <f t="shared" ref="P24:P26" si="13">G14</f>
        <v>1.5</v>
      </c>
      <c r="Q24">
        <f t="shared" ref="Q24:Q26" si="14">ROUNDUP(P24*N24/M24,0)</f>
        <v>49</v>
      </c>
      <c r="R24">
        <v>2200</v>
      </c>
    </row>
    <row r="25" spans="2:18" x14ac:dyDescent="0.25">
      <c r="C25" s="1">
        <f t="shared" si="7"/>
        <v>0.35</v>
      </c>
      <c r="D25">
        <v>65</v>
      </c>
      <c r="E25">
        <f>C25*$C$20</f>
        <v>2940</v>
      </c>
      <c r="F25">
        <f t="shared" si="8"/>
        <v>45.230769230769234</v>
      </c>
      <c r="G25">
        <f t="shared" si="9"/>
        <v>2.5</v>
      </c>
      <c r="H25">
        <f t="shared" si="10"/>
        <v>114</v>
      </c>
      <c r="I25">
        <v>2800</v>
      </c>
      <c r="L25" s="1">
        <f t="shared" si="11"/>
        <v>0.35</v>
      </c>
      <c r="M25">
        <v>65</v>
      </c>
      <c r="N25">
        <f>L25*$L$20</f>
        <v>2555.84</v>
      </c>
      <c r="O25">
        <f t="shared" si="12"/>
        <v>39.320615384615387</v>
      </c>
      <c r="P25">
        <f t="shared" si="13"/>
        <v>2.5</v>
      </c>
      <c r="Q25">
        <f t="shared" si="14"/>
        <v>99</v>
      </c>
      <c r="R25">
        <v>2800</v>
      </c>
    </row>
    <row r="26" spans="2:18" x14ac:dyDescent="0.25">
      <c r="C26" s="1">
        <f t="shared" si="7"/>
        <v>0.35</v>
      </c>
      <c r="D26">
        <v>85</v>
      </c>
      <c r="E26">
        <f>C26*$C$20</f>
        <v>2940</v>
      </c>
      <c r="F26">
        <f t="shared" si="8"/>
        <v>34.588235294117645</v>
      </c>
      <c r="G26">
        <f t="shared" si="9"/>
        <v>3.5</v>
      </c>
      <c r="H26">
        <f t="shared" si="10"/>
        <v>122</v>
      </c>
      <c r="I26">
        <v>3300</v>
      </c>
      <c r="L26" s="1">
        <f t="shared" si="11"/>
        <v>0.35</v>
      </c>
      <c r="M26">
        <v>85</v>
      </c>
      <c r="N26">
        <f>L26*$L$20</f>
        <v>2555.84</v>
      </c>
      <c r="O26">
        <f t="shared" si="12"/>
        <v>30.068705882352944</v>
      </c>
      <c r="P26">
        <f t="shared" si="13"/>
        <v>3.5</v>
      </c>
      <c r="Q26">
        <f t="shared" si="14"/>
        <v>106</v>
      </c>
      <c r="R26">
        <v>3300</v>
      </c>
    </row>
    <row r="27" spans="2:18" x14ac:dyDescent="0.25">
      <c r="B27" t="s">
        <v>5</v>
      </c>
      <c r="C27" s="2">
        <f>SUM(C23:C26)</f>
        <v>1</v>
      </c>
      <c r="E27">
        <f>SUM(E23:E26)</f>
        <v>8400</v>
      </c>
      <c r="F27">
        <f>SUM(F23:F26)</f>
        <v>150.75233785822022</v>
      </c>
      <c r="H27">
        <f>SUM(H23:H26)</f>
        <v>331</v>
      </c>
      <c r="I27">
        <f>SUMPRODUCT(I23:I26,H23:H26)</f>
        <v>895700</v>
      </c>
      <c r="K27" t="s">
        <v>5</v>
      </c>
      <c r="L27" s="2">
        <f>SUM(L23:L26)</f>
        <v>1</v>
      </c>
      <c r="N27">
        <f>SUM(N23:N26)</f>
        <v>7302.4000000000005</v>
      </c>
      <c r="O27">
        <f>SUM(O23:O26)</f>
        <v>131.05403237807946</v>
      </c>
      <c r="Q27">
        <f>SUM(Q23:Q26)</f>
        <v>288</v>
      </c>
      <c r="R27">
        <f>SUMPRODUCT(R23:R26,Q23:Q26)</f>
        <v>779000</v>
      </c>
    </row>
    <row r="29" spans="2:18" x14ac:dyDescent="0.25">
      <c r="F29" t="s">
        <v>22</v>
      </c>
      <c r="G29" t="s">
        <v>23</v>
      </c>
      <c r="H29" t="s">
        <v>21</v>
      </c>
    </row>
    <row r="30" spans="2:18" x14ac:dyDescent="0.25">
      <c r="F30">
        <f>ROUNDUP(F27+F17+O17+O27,0)</f>
        <v>609</v>
      </c>
      <c r="G30">
        <f>ROUNDUP(H27+H17+O17+O27,0)</f>
        <v>958</v>
      </c>
      <c r="H30">
        <f>I27+I17+R27+R17</f>
        <v>3610300</v>
      </c>
    </row>
  </sheetData>
  <mergeCells count="4">
    <mergeCell ref="G11:G12"/>
    <mergeCell ref="G21:G22"/>
    <mergeCell ref="P11:P12"/>
    <mergeCell ref="P21:P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9CB-4F96-4396-AA2B-83371DF475E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2FA-4A69-4020-BD2D-E76A64DF884D}">
  <dimension ref="A1"/>
  <sheetViews>
    <sheetView workbookViewId="0">
      <selection activeCell="C31" sqref="C3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Wohnen</vt:lpstr>
      <vt:lpstr>Gewerbe</vt:lpstr>
      <vt:lpstr>Schule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Cermak</dc:creator>
  <cp:lastModifiedBy>Inge Cermak</cp:lastModifiedBy>
  <dcterms:created xsi:type="dcterms:W3CDTF">2015-06-05T18:17:20Z</dcterms:created>
  <dcterms:modified xsi:type="dcterms:W3CDTF">2022-04-29T17:47:59Z</dcterms:modified>
</cp:coreProperties>
</file>