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1D59C702-DB0B-4C04-B13C-4CFDA41437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DatenZeitreihen" sheetId="2" r:id="rId5"/>
  </sheets>
  <definedNames>
    <definedName name="ExterneDaten_1" localSheetId="3" hidden="1">DatenIndikatoren!$B$2:$AH$3</definedName>
    <definedName name="ExterneDaten_1" localSheetId="4" hidden="1">DatenZeitreihen!$B$1:$E$8761</definedName>
    <definedName name="ExterneDaten_2" localSheetId="3" hidden="1">DatenIndikatoren!$B$4:$AH$5</definedName>
    <definedName name="ExterneDaten_3" localSheetId="3" hidden="1">DatenIndikatoren!$B$6:$AH$7</definedName>
    <definedName name="ExterneDaten_4" localSheetId="3" hidden="1">DatenIndikatoren!$B$8:$AH$9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E3" i="1" s="1"/>
  <c r="F2" i="1"/>
  <c r="F4" i="1" s="1"/>
  <c r="G2" i="1"/>
  <c r="H2" i="1"/>
  <c r="I2" i="1"/>
  <c r="J2" i="1"/>
  <c r="J3" i="1" s="1"/>
  <c r="K2" i="1"/>
  <c r="L2" i="1"/>
  <c r="M2" i="1"/>
  <c r="N2" i="1"/>
  <c r="N4" i="1" s="1"/>
  <c r="O2" i="1"/>
  <c r="P2" i="1"/>
  <c r="Q2" i="1"/>
  <c r="R2" i="1"/>
  <c r="R4" i="1" s="1"/>
  <c r="S2" i="1"/>
  <c r="T2" i="1"/>
  <c r="U2" i="1"/>
  <c r="V2" i="1"/>
  <c r="V4" i="1" s="1"/>
  <c r="W2" i="1"/>
  <c r="X2" i="1"/>
  <c r="Y2" i="1"/>
  <c r="Z2" i="1"/>
  <c r="Z3" i="1" s="1"/>
  <c r="AA2" i="1"/>
  <c r="AB2" i="1"/>
  <c r="AC2" i="1"/>
  <c r="AD2" i="1"/>
  <c r="AD4" i="1" s="1"/>
  <c r="AE2" i="1"/>
  <c r="AF2" i="1"/>
  <c r="AG2" i="1"/>
  <c r="AG3" i="1" s="1"/>
  <c r="AG4" i="1"/>
  <c r="AG6" i="1"/>
  <c r="F3" i="1"/>
  <c r="V3" i="1"/>
  <c r="C3" i="1"/>
  <c r="D3" i="1"/>
  <c r="G3" i="1"/>
  <c r="H3" i="1"/>
  <c r="I3" i="1"/>
  <c r="K3" i="1"/>
  <c r="L3" i="1"/>
  <c r="M3" i="1"/>
  <c r="O3" i="1"/>
  <c r="P3" i="1"/>
  <c r="Q3" i="1"/>
  <c r="S3" i="1"/>
  <c r="T3" i="1"/>
  <c r="U3" i="1"/>
  <c r="W3" i="1"/>
  <c r="X3" i="1"/>
  <c r="Y3" i="1"/>
  <c r="AA3" i="1"/>
  <c r="AB3" i="1"/>
  <c r="AC3" i="1"/>
  <c r="AE3" i="1"/>
  <c r="AF3" i="1"/>
  <c r="C4" i="1"/>
  <c r="D4" i="1"/>
  <c r="E4" i="1"/>
  <c r="G4" i="1"/>
  <c r="H4" i="1"/>
  <c r="I4" i="1"/>
  <c r="K4" i="1"/>
  <c r="L4" i="1"/>
  <c r="M4" i="1"/>
  <c r="O4" i="1"/>
  <c r="P4" i="1"/>
  <c r="Q4" i="1"/>
  <c r="S4" i="1"/>
  <c r="T4" i="1"/>
  <c r="U4" i="1"/>
  <c r="W4" i="1"/>
  <c r="X4" i="1"/>
  <c r="Y4" i="1"/>
  <c r="AA4" i="1"/>
  <c r="AB4" i="1"/>
  <c r="AC4" i="1"/>
  <c r="AE4" i="1"/>
  <c r="AF4" i="1"/>
  <c r="C5" i="1"/>
  <c r="D5" i="1"/>
  <c r="E5" i="1"/>
  <c r="G5" i="1"/>
  <c r="H5" i="1"/>
  <c r="I5" i="1"/>
  <c r="K5" i="1"/>
  <c r="L5" i="1"/>
  <c r="M5" i="1"/>
  <c r="O5" i="1"/>
  <c r="P5" i="1"/>
  <c r="Q5" i="1"/>
  <c r="S5" i="1"/>
  <c r="T5" i="1"/>
  <c r="U5" i="1"/>
  <c r="W5" i="1"/>
  <c r="X5" i="1"/>
  <c r="Y5" i="1"/>
  <c r="AA5" i="1"/>
  <c r="AB5" i="1"/>
  <c r="AC5" i="1"/>
  <c r="AE5" i="1"/>
  <c r="AF5" i="1"/>
  <c r="C6" i="1"/>
  <c r="D6" i="1"/>
  <c r="E6" i="1"/>
  <c r="G6" i="1"/>
  <c r="H6" i="1"/>
  <c r="I6" i="1"/>
  <c r="K6" i="1"/>
  <c r="L6" i="1"/>
  <c r="M6" i="1"/>
  <c r="O6" i="1"/>
  <c r="P6" i="1"/>
  <c r="Q6" i="1"/>
  <c r="S6" i="1"/>
  <c r="T6" i="1"/>
  <c r="U6" i="1"/>
  <c r="W6" i="1"/>
  <c r="X6" i="1"/>
  <c r="Y6" i="1"/>
  <c r="AA6" i="1"/>
  <c r="AB6" i="1"/>
  <c r="AC6" i="1"/>
  <c r="AE6" i="1"/>
  <c r="AF6" i="1"/>
  <c r="B6" i="1"/>
  <c r="B5" i="1"/>
  <c r="B4" i="1"/>
  <c r="B3" i="1"/>
  <c r="B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3" i="1" l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J5" i="1"/>
  <c r="F5" i="1"/>
  <c r="C6" i="4"/>
  <c r="C7" i="4"/>
  <c r="C9" i="4" l="1"/>
  <c r="C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0CCE-08A0-4831-8075-599EA68671DF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FA84AA58-2501-4D2B-9FD4-08422D7E12B9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8B70B7BA-2AD0-4527-B3A4-5FBF58789B66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6BC52176-EEF8-428C-829B-093B4FEFCAAB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<sst xmlns="http://schemas.openxmlformats.org/spreadsheetml/2006/main" count="213" uniqueCount="95">
  <si>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</si>
  <si>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</si>
  <si>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</si>
  <si>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</si>
  <si>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</si>
  <si>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</si>
  <si>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</si>
  <si>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</si>
  <si>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</si>
  <si>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</si>
  <si>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</si>
  <si>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</si>
  <si>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</si>
  <si>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</si>
  <si>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</si>
  <si>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</si>
  <si>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</si>
  <si>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</si>
  <si>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</si>
  <si>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</si>
  <si>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</si>
  <si>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</si>
  <si>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</si>
  <si>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</si>
  <si>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</si>
  <si>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</si>
  <si>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</si>
  <si>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</si>
  <si>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</si>
  <si>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</si>
  <si>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</si>
  <si>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</si>
  <si>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</si>
  <si>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</si>
  <si>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</si>
  <si>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</si>
  <si>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</si>
  <si>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</si>
  <si>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</si>
  <si>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</si>
  <si>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</si>
  <si>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</si>
  <si>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</si>
  <si>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</si>
  <si>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</si>
  <si>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</si>
  <si>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</si>
  <si>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</si>
  <si>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</si>
  <si>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</si>
  <si>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</si>
  <si>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</si>
  <si>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</si>
  <si>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</si>
  <si>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</si>
  <si>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</si>
  <si>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</si>
  <si>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</si>
  <si>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</si>
  <si>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</si>
  <si>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</si>
  <si>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</si>
  <si>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</si>
  <si>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</si>
  <si>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</si>
  <si>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</si>
  <si>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</si>
  <si>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</si>
  <si>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</si>
  <si>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</si>
  <si>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</si>
  <si>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</si>
  <si>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</si>
  <si>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</si>
  <si>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</si>
  <si>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</si>
  <si>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</si>
  <si>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</si>
  <si>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</si>
  <si>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</si>
  <si>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</si>
  <si>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</si>
  <si>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</si>
  <si>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</si>
  <si>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</si>
  <si>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</si>
  <si>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</si>
  <si>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</si>
  <si>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</si>
  <si>
    <t>Anzahl der Personen</t>
  </si>
  <si>
    <t>durchschnittliche km Strecke</t>
  </si>
  <si>
    <t>maximale Ladung der E-Autos</t>
  </si>
  <si>
    <t>Wahrscheinlichkeit, dass das Auto unterwegs geladen wird</t>
  </si>
  <si>
    <t>Verbreitung externe Ladestationen</t>
  </si>
  <si>
    <t>eMobilitätFahren_externe Ladung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</si>
</sst>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4.0151505012246212E-3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183</c:v>
                </c:pt>
                <c:pt idx="2677">
                  <c:v>128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132</c:v>
                </c:pt>
                <c:pt idx="2797">
                  <c:v>136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95</c:v>
                </c:pt>
                <c:pt idx="2818">
                  <c:v>122</c:v>
                </c:pt>
                <c:pt idx="2819">
                  <c:v>110</c:v>
                </c:pt>
                <c:pt idx="2820">
                  <c:v>107</c:v>
                </c:pt>
                <c:pt idx="2821">
                  <c:v>100</c:v>
                </c:pt>
                <c:pt idx="2822">
                  <c:v>156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136</c:v>
                </c:pt>
                <c:pt idx="2845">
                  <c:v>116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89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128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125</c:v>
                </c:pt>
                <c:pt idx="3013">
                  <c:v>136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114</c:v>
                </c:pt>
                <c:pt idx="3036">
                  <c:v>138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119</c:v>
                </c:pt>
                <c:pt idx="3108">
                  <c:v>125</c:v>
                </c:pt>
                <c:pt idx="3109">
                  <c:v>131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130</c:v>
                </c:pt>
                <c:pt idx="3155">
                  <c:v>128</c:v>
                </c:pt>
                <c:pt idx="3156">
                  <c:v>116</c:v>
                </c:pt>
                <c:pt idx="3157">
                  <c:v>109</c:v>
                </c:pt>
                <c:pt idx="3158">
                  <c:v>118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161</c:v>
                </c:pt>
                <c:pt idx="3181">
                  <c:v>133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120</c:v>
                </c:pt>
                <c:pt idx="3276">
                  <c:v>133</c:v>
                </c:pt>
                <c:pt idx="3277">
                  <c:v>128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108</c:v>
                </c:pt>
                <c:pt idx="3299">
                  <c:v>124</c:v>
                </c:pt>
                <c:pt idx="3300">
                  <c:v>114</c:v>
                </c:pt>
                <c:pt idx="3301">
                  <c:v>126</c:v>
                </c:pt>
                <c:pt idx="3302">
                  <c:v>160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152</c:v>
                </c:pt>
                <c:pt idx="3322">
                  <c:v>73</c:v>
                </c:pt>
                <c:pt idx="3323">
                  <c:v>82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135</c:v>
                </c:pt>
                <c:pt idx="3348">
                  <c:v>129</c:v>
                </c:pt>
                <c:pt idx="3349">
                  <c:v>128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112</c:v>
                </c:pt>
                <c:pt idx="3539">
                  <c:v>139</c:v>
                </c:pt>
                <c:pt idx="3540">
                  <c:v>124</c:v>
                </c:pt>
                <c:pt idx="3541">
                  <c:v>98</c:v>
                </c:pt>
                <c:pt idx="3542">
                  <c:v>116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174</c:v>
                </c:pt>
                <c:pt idx="3565">
                  <c:v>91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160</c:v>
                </c:pt>
                <c:pt idx="3586">
                  <c:v>113</c:v>
                </c:pt>
                <c:pt idx="3587">
                  <c:v>107</c:v>
                </c:pt>
                <c:pt idx="3588">
                  <c:v>105</c:v>
                </c:pt>
                <c:pt idx="3589">
                  <c:v>111</c:v>
                </c:pt>
                <c:pt idx="3590">
                  <c:v>141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107</c:v>
                </c:pt>
                <c:pt idx="3612">
                  <c:v>106</c:v>
                </c:pt>
                <c:pt idx="3613">
                  <c:v>121</c:v>
                </c:pt>
                <c:pt idx="3614">
                  <c:v>121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133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141</c:v>
                </c:pt>
                <c:pt idx="3658">
                  <c:v>137</c:v>
                </c:pt>
                <c:pt idx="3659">
                  <c:v>57</c:v>
                </c:pt>
                <c:pt idx="3660">
                  <c:v>89</c:v>
                </c:pt>
                <c:pt idx="3661">
                  <c:v>147</c:v>
                </c:pt>
                <c:pt idx="3662">
                  <c:v>144</c:v>
                </c:pt>
                <c:pt idx="3663">
                  <c:v>157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140</c:v>
                </c:pt>
                <c:pt idx="3781">
                  <c:v>148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114</c:v>
                </c:pt>
                <c:pt idx="3827">
                  <c:v>111</c:v>
                </c:pt>
                <c:pt idx="3828">
                  <c:v>101</c:v>
                </c:pt>
                <c:pt idx="3829">
                  <c:v>109</c:v>
                </c:pt>
                <c:pt idx="3830">
                  <c:v>146</c:v>
                </c:pt>
                <c:pt idx="3831">
                  <c:v>165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176</c:v>
                </c:pt>
                <c:pt idx="3900">
                  <c:v>199</c:v>
                </c:pt>
                <c:pt idx="3901">
                  <c:v>81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152</c:v>
                </c:pt>
                <c:pt idx="3998">
                  <c:v>201</c:v>
                </c:pt>
                <c:pt idx="3999">
                  <c:v>149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151</c:v>
                </c:pt>
                <c:pt idx="4020">
                  <c:v>113</c:v>
                </c:pt>
                <c:pt idx="4021">
                  <c:v>124</c:v>
                </c:pt>
                <c:pt idx="4022">
                  <c:v>139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173</c:v>
                </c:pt>
                <c:pt idx="4068">
                  <c:v>140</c:v>
                </c:pt>
                <c:pt idx="4069">
                  <c:v>59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175</c:v>
                </c:pt>
                <c:pt idx="4090">
                  <c:v>108</c:v>
                </c:pt>
                <c:pt idx="4091">
                  <c:v>101</c:v>
                </c:pt>
                <c:pt idx="4092">
                  <c:v>121</c:v>
                </c:pt>
                <c:pt idx="4093">
                  <c:v>123</c:v>
                </c:pt>
                <c:pt idx="4094">
                  <c:v>138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174</c:v>
                </c:pt>
                <c:pt idx="4236">
                  <c:v>200</c:v>
                </c:pt>
                <c:pt idx="4237">
                  <c:v>99</c:v>
                </c:pt>
                <c:pt idx="4238">
                  <c:v>77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140</c:v>
                </c:pt>
                <c:pt idx="4259">
                  <c:v>117</c:v>
                </c:pt>
                <c:pt idx="4260">
                  <c:v>123</c:v>
                </c:pt>
                <c:pt idx="4261">
                  <c:v>103</c:v>
                </c:pt>
                <c:pt idx="4262">
                  <c:v>132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144</c:v>
                </c:pt>
                <c:pt idx="4284">
                  <c:v>136</c:v>
                </c:pt>
                <c:pt idx="4285">
                  <c:v>144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95</c:v>
                </c:pt>
                <c:pt idx="4306">
                  <c:v>144</c:v>
                </c:pt>
                <c:pt idx="4307">
                  <c:v>127</c:v>
                </c:pt>
                <c:pt idx="4308">
                  <c:v>114</c:v>
                </c:pt>
                <c:pt idx="4309">
                  <c:v>125</c:v>
                </c:pt>
                <c:pt idx="4310">
                  <c:v>165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155</c:v>
                </c:pt>
                <c:pt idx="4330">
                  <c:v>125</c:v>
                </c:pt>
                <c:pt idx="4331">
                  <c:v>99</c:v>
                </c:pt>
                <c:pt idx="4332">
                  <c:v>104</c:v>
                </c:pt>
                <c:pt idx="4333">
                  <c:v>130</c:v>
                </c:pt>
                <c:pt idx="4334">
                  <c:v>128</c:v>
                </c:pt>
                <c:pt idx="4335">
                  <c:v>123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136</c:v>
                </c:pt>
                <c:pt idx="4355">
                  <c:v>122</c:v>
                </c:pt>
                <c:pt idx="4356">
                  <c:v>104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243</c:v>
                </c:pt>
                <c:pt idx="4405">
                  <c:v>110</c:v>
                </c:pt>
                <c:pt idx="4406">
                  <c:v>84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121</c:v>
                </c:pt>
                <c:pt idx="4426">
                  <c:v>114</c:v>
                </c:pt>
                <c:pt idx="4427">
                  <c:v>100</c:v>
                </c:pt>
                <c:pt idx="4428">
                  <c:v>125</c:v>
                </c:pt>
                <c:pt idx="4429">
                  <c:v>109</c:v>
                </c:pt>
                <c:pt idx="4430">
                  <c:v>129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126</c:v>
                </c:pt>
                <c:pt idx="4450">
                  <c:v>119</c:v>
                </c:pt>
                <c:pt idx="4451">
                  <c:v>116</c:v>
                </c:pt>
                <c:pt idx="4452">
                  <c:v>106</c:v>
                </c:pt>
                <c:pt idx="4453">
                  <c:v>137</c:v>
                </c:pt>
                <c:pt idx="4454">
                  <c:v>116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157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128</c:v>
                </c:pt>
                <c:pt idx="4497">
                  <c:v>185</c:v>
                </c:pt>
                <c:pt idx="4498">
                  <c:v>121</c:v>
                </c:pt>
                <c:pt idx="4499">
                  <c:v>129</c:v>
                </c:pt>
                <c:pt idx="4500">
                  <c:v>79</c:v>
                </c:pt>
                <c:pt idx="4501">
                  <c:v>138</c:v>
                </c:pt>
                <c:pt idx="4502">
                  <c:v>136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130</c:v>
                </c:pt>
                <c:pt idx="4523">
                  <c:v>113</c:v>
                </c:pt>
                <c:pt idx="4524">
                  <c:v>111</c:v>
                </c:pt>
                <c:pt idx="4525">
                  <c:v>116</c:v>
                </c:pt>
                <c:pt idx="4526">
                  <c:v>150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167</c:v>
                </c:pt>
                <c:pt idx="4547">
                  <c:v>120</c:v>
                </c:pt>
                <c:pt idx="4548">
                  <c:v>99</c:v>
                </c:pt>
                <c:pt idx="4549">
                  <c:v>128</c:v>
                </c:pt>
                <c:pt idx="4550">
                  <c:v>102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157</c:v>
                </c:pt>
                <c:pt idx="4574">
                  <c:v>139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134</c:v>
                </c:pt>
                <c:pt idx="4597">
                  <c:v>135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130</c:v>
                </c:pt>
                <c:pt idx="4642">
                  <c:v>133</c:v>
                </c:pt>
                <c:pt idx="4643">
                  <c:v>124</c:v>
                </c:pt>
                <c:pt idx="4644">
                  <c:v>104</c:v>
                </c:pt>
                <c:pt idx="4645">
                  <c:v>118</c:v>
                </c:pt>
                <c:pt idx="4646">
                  <c:v>120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185</c:v>
                </c:pt>
                <c:pt idx="4717">
                  <c:v>110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139</c:v>
                </c:pt>
                <c:pt idx="4740">
                  <c:v>64</c:v>
                </c:pt>
                <c:pt idx="4741">
                  <c:v>78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128</c:v>
                </c:pt>
                <c:pt idx="4810">
                  <c:v>135</c:v>
                </c:pt>
                <c:pt idx="4811">
                  <c:v>113</c:v>
                </c:pt>
                <c:pt idx="4812">
                  <c:v>102</c:v>
                </c:pt>
                <c:pt idx="4813">
                  <c:v>146</c:v>
                </c:pt>
                <c:pt idx="4814">
                  <c:v>116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170</c:v>
                </c:pt>
                <c:pt idx="4834">
                  <c:v>106</c:v>
                </c:pt>
                <c:pt idx="4835">
                  <c:v>93</c:v>
                </c:pt>
                <c:pt idx="4836">
                  <c:v>105</c:v>
                </c:pt>
                <c:pt idx="4837">
                  <c:v>113</c:v>
                </c:pt>
                <c:pt idx="4838">
                  <c:v>112</c:v>
                </c:pt>
                <c:pt idx="4839">
                  <c:v>163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113</c:v>
                </c:pt>
                <c:pt idx="4858">
                  <c:v>129</c:v>
                </c:pt>
                <c:pt idx="4859">
                  <c:v>98</c:v>
                </c:pt>
                <c:pt idx="4860">
                  <c:v>136</c:v>
                </c:pt>
                <c:pt idx="4861">
                  <c:v>138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154</c:v>
                </c:pt>
                <c:pt idx="4883">
                  <c:v>119</c:v>
                </c:pt>
                <c:pt idx="4884">
                  <c:v>121</c:v>
                </c:pt>
                <c:pt idx="4885">
                  <c:v>131</c:v>
                </c:pt>
                <c:pt idx="4886">
                  <c:v>123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154</c:v>
                </c:pt>
                <c:pt idx="4933">
                  <c:v>96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115</c:v>
                </c:pt>
                <c:pt idx="4978">
                  <c:v>157</c:v>
                </c:pt>
                <c:pt idx="4979">
                  <c:v>112</c:v>
                </c:pt>
                <c:pt idx="4980">
                  <c:v>113</c:v>
                </c:pt>
                <c:pt idx="4981">
                  <c:v>152</c:v>
                </c:pt>
                <c:pt idx="4982">
                  <c:v>141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117</c:v>
                </c:pt>
                <c:pt idx="5027">
                  <c:v>134</c:v>
                </c:pt>
                <c:pt idx="5028">
                  <c:v>109</c:v>
                </c:pt>
                <c:pt idx="5029">
                  <c:v>125</c:v>
                </c:pt>
                <c:pt idx="5030">
                  <c:v>143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127</c:v>
                </c:pt>
                <c:pt idx="5051">
                  <c:v>159</c:v>
                </c:pt>
                <c:pt idx="5052">
                  <c:v>93</c:v>
                </c:pt>
                <c:pt idx="5053">
                  <c:v>105</c:v>
                </c:pt>
                <c:pt idx="5054">
                  <c:v>120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144</c:v>
                </c:pt>
                <c:pt idx="5099">
                  <c:v>119</c:v>
                </c:pt>
                <c:pt idx="5100">
                  <c:v>76</c:v>
                </c:pt>
                <c:pt idx="5101">
                  <c:v>108</c:v>
                </c:pt>
                <c:pt idx="5102">
                  <c:v>143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119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124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135</c:v>
                </c:pt>
                <c:pt idx="5219">
                  <c:v>124</c:v>
                </c:pt>
                <c:pt idx="5220">
                  <c:v>99</c:v>
                </c:pt>
                <c:pt idx="5221">
                  <c:v>102</c:v>
                </c:pt>
                <c:pt idx="5222">
                  <c:v>144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175</c:v>
                </c:pt>
                <c:pt idx="5244">
                  <c:v>213</c:v>
                </c:pt>
                <c:pt idx="5245">
                  <c:v>82</c:v>
                </c:pt>
                <c:pt idx="5246">
                  <c:v>95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131</c:v>
                </c:pt>
                <c:pt idx="5267">
                  <c:v>117</c:v>
                </c:pt>
                <c:pt idx="5268">
                  <c:v>118</c:v>
                </c:pt>
                <c:pt idx="5269">
                  <c:v>127</c:v>
                </c:pt>
                <c:pt idx="5270">
                  <c:v>152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122</c:v>
                </c:pt>
                <c:pt idx="5293">
                  <c:v>122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141</c:v>
                </c:pt>
                <c:pt idx="5315">
                  <c:v>122</c:v>
                </c:pt>
                <c:pt idx="5316">
                  <c:v>113</c:v>
                </c:pt>
                <c:pt idx="5317">
                  <c:v>103</c:v>
                </c:pt>
                <c:pt idx="5318">
                  <c:v>156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142</c:v>
                </c:pt>
                <c:pt idx="5338">
                  <c:v>96</c:v>
                </c:pt>
                <c:pt idx="5339">
                  <c:v>145</c:v>
                </c:pt>
                <c:pt idx="5340">
                  <c:v>105</c:v>
                </c:pt>
                <c:pt idx="5341">
                  <c:v>110</c:v>
                </c:pt>
                <c:pt idx="5342">
                  <c:v>134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115</c:v>
                </c:pt>
                <c:pt idx="5364">
                  <c:v>129</c:v>
                </c:pt>
                <c:pt idx="5365">
                  <c:v>119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143</c:v>
                </c:pt>
                <c:pt idx="5389">
                  <c:v>138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177</c:v>
                </c:pt>
                <c:pt idx="5413">
                  <c:v>106</c:v>
                </c:pt>
                <c:pt idx="5414">
                  <c:v>100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115</c:v>
                </c:pt>
                <c:pt idx="5484">
                  <c:v>116</c:v>
                </c:pt>
                <c:pt idx="5485">
                  <c:v>102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117</c:v>
                </c:pt>
                <c:pt idx="5506">
                  <c:v>107</c:v>
                </c:pt>
                <c:pt idx="5507">
                  <c:v>127</c:v>
                </c:pt>
                <c:pt idx="5508">
                  <c:v>120</c:v>
                </c:pt>
                <c:pt idx="5509">
                  <c:v>106</c:v>
                </c:pt>
                <c:pt idx="5510">
                  <c:v>132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133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143</c:v>
                </c:pt>
                <c:pt idx="5749">
                  <c:v>141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124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118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F93F4A5-5A6C-4AB6-BF18-437A85084431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CBD5A4B-B091-4870-9637-6D55ACE8287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539CF5B-0BC1-4B39-A4A7-5FC09EE4E90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A2B23284-AF67-4BF0-BC57-00332A7ABD45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3CE2EB-F249-40C9-BBA1-AC0BA4B7FD80}" name="Ergebnis_SzenarioPV_FW_2" displayName="Ergebnis_SzenarioPV_FW_2" ref="B2:AH3" tableType="queryTable" totalsRowShown="0">
  <autoFilter ref="B2:AH3" xr:uid="{CC3CE2EB-F249-40C9-BBA1-AC0BA4B7FD80}"/>
  <tableColumns count="33">
    <tableColumn id="1" xr3:uid="{E321CD4F-B68B-428B-821D-A53E283C1DAC}" uniqueName="1" name="Column1" queryTableFieldId="1"/>
    <tableColumn id="2" xr3:uid="{765ECFE3-F176-402C-B37B-BF7C7F41C68C}" uniqueName="2" name="außenstehende_Ladung [kWH]" queryTableFieldId="2"/>
    <tableColumn id="3" xr3:uid="{14A0DE07-47C8-46D1-8C9C-38DF299D3656}" uniqueName="3" name="eMobilitätFahren_Gesamt [kWh]" queryTableFieldId="3"/>
    <tableColumn id="4" xr3:uid="{36563CAB-E121-409A-8CB9-EE1AEFB7909F}" uniqueName="4" name="eMobilitätFahren_Lokal [kWh]" queryTableFieldId="4"/>
    <tableColumn id="5" xr3:uid="{62A434B7-C2F4-4110-BF08-E279AF2D3049}" uniqueName="5" name="eMobilitätFahren_Netz [kWh]" queryTableFieldId="5"/>
    <tableColumn id="6" xr3:uid="{FF840081-7DFB-434C-9A89-6265507B6446}" uniqueName="6" name="eMobilitätFahren_externe Ladung [kWh]" queryTableFieldId="6"/>
    <tableColumn id="7" xr3:uid="{8216AD18-D6EE-48B8-B1FE-7EB111A00688}" uniqueName="7" name="eMobilitätGebäude_Lade/Entladeverluste [kWh]" queryTableFieldId="7"/>
    <tableColumn id="8" xr3:uid="{AD47D1D7-9181-4BF5-BAB1-4465FCED69B8}" uniqueName="8" name="eMobilitätGebäude_GebäudezuEMobilität [kWh]" queryTableFieldId="8"/>
    <tableColumn id="9" xr3:uid="{83CE31E6-9112-4B25-9A65-D872766B1B77}" uniqueName="9" name="eMobilitätGebäude_EMobilitätzuGebäude [kWh]" queryTableFieldId="9"/>
    <tableColumn id="10" xr3:uid="{11D38298-8068-47CC-AB5D-F6D7DB47742F}" uniqueName="10" name="eMobilitätGebäude_Fahrverbrauch [kWh]" queryTableFieldId="10"/>
    <tableColumn id="11" xr3:uid="{21E6EAB0-9B2F-4F80-A595-4812BC82BD92}" uniqueName="11" name="generell_personenKilometer Elektrisch durch. [km]" queryTableFieldId="11"/>
    <tableColumn id="12" xr3:uid="{946C6A5E-7F67-431A-B7AA-F7CADAC0F7F4}" uniqueName="12" name="generell_personenKilometer Elektrisch [km]" queryTableFieldId="12"/>
    <tableColumn id="13" xr3:uid="{BF810768-8314-4556-B62E-6D20CEF008E8}" uniqueName="13" name="generell_personenKilometer Fossil [km]" queryTableFieldId="13"/>
    <tableColumn id="14" xr3:uid="{C22F89CF-D3DB-4ECF-833A-F8C73891B387}" uniqueName="14" name="generell_stromverbrauch Wohnen [kWh]" queryTableFieldId="14"/>
    <tableColumn id="15" xr3:uid="{30632130-27BE-4663-8768-49E4C2A01050}" uniqueName="15" name="generell_stromverbrauch Gewerbe [kWh]" queryTableFieldId="15"/>
    <tableColumn id="16" xr3:uid="{85766538-860A-4B55-A120-08A86E08911F}" uniqueName="16" name="generell_stromverbrauch Schule [kWh]" queryTableFieldId="16"/>
    <tableColumn id="17" xr3:uid="{D01AE3D4-5E94-4CB7-A080-D26E68E1D65F}" uniqueName="17" name="generell_stromverbrauch WP [kWh]" queryTableFieldId="17"/>
    <tableColumn id="18" xr3:uid="{64745DC6-7F47-4D0C-A399-5793FE2E5F10}" uniqueName="18" name="generell_stromverbrauch E-Mobilität [kWh]" queryTableFieldId="18"/>
    <tableColumn id="19" xr3:uid="{6AE34158-627B-4EE7-9E94-253C560DF522}" uniqueName="19" name="generell_pvProduktion [kWh]" queryTableFieldId="19"/>
    <tableColumn id="20" xr3:uid="{BFBE2A63-B410-4C86-A608-5F036E4B0367}" uniqueName="20" name="generell_pvProduktionGfa [kWh]" queryTableFieldId="20"/>
    <tableColumn id="21" xr3:uid="{921E6496-0D41-438A-9CC0-8EDE646B6DC8}" uniqueName="21" name="indikatoren_fehlgeschlagene Fahrversuche [%]" queryTableFieldId="21"/>
    <tableColumn id="22" xr3:uid="{901D1AEC-16E5-41A2-A822-1A0ACDFB9FB4}" uniqueName="22" name="indikatoren_ungenutzte Ladung der E-Mobilität [%]" queryTableFieldId="22"/>
    <tableColumn id="23" xr3:uid="{895CC8C8-921C-4EB3-97B1-7EF8C6CB4AB7}" uniqueName="23" name="indikatoren_erhöhung Eigenverbrauch [%]" queryTableFieldId="23"/>
    <tableColumn id="24" xr3:uid="{1FFB886E-8D57-4C67-9498-C69B81B0C191}" uniqueName="24" name="indikatoren_LadeEntlade_Zyklen ohne EMobilität pro Auto [Anzahl]" queryTableFieldId="24"/>
    <tableColumn id="25" xr3:uid="{8A0239B4-628C-4401-9ABA-CC2B2EB0DBBA}" uniqueName="25" name="indikatoren_LadeEntlade_Zyklen mit EMobilität pro Auto [Anzahl]" queryTableFieldId="25"/>
    <tableColumn id="26" xr3:uid="{287EDBC7-2B5A-4793-848D-DBBEE9690373}" uniqueName="26" name="indikatoren_Ladevorgänge [Anzahl]" queryTableFieldId="26"/>
    <tableColumn id="27" xr3:uid="{9756319C-19C3-48EA-9989-C359554FD68C}" uniqueName="27" name="indikatoren_Entladevorgänge [Anzahl]" queryTableFieldId="27"/>
    <tableColumn id="28" xr3:uid="{0594BC4F-8800-4461-9BB6-F1A62E895EDD}" uniqueName="28" name="pvNachEMobilität_Eigenverbrauch [kWh]" queryTableFieldId="28"/>
    <tableColumn id="29" xr3:uid="{ED74B207-3905-4EBA-A9E1-FC281CD465B1}" uniqueName="29" name="pvNachEMobilität_Einspeisung [kWh]" queryTableFieldId="29"/>
    <tableColumn id="30" xr3:uid="{4E46F6C7-5F3B-4D86-B747-8DBA758A84D4}" uniqueName="30" name="pvNachEMobilität_Netzbezug [kWh]" queryTableFieldId="30"/>
    <tableColumn id="31" xr3:uid="{5106BA41-D240-43C3-B576-CF28228EC5CE}" uniqueName="31" name="pvVorEMobilität_Eigenverbrauch [kWh]" queryTableFieldId="31"/>
    <tableColumn id="32" xr3:uid="{8DE9B57C-6B98-4334-A554-3DA24D0251A5}" uniqueName="32" name="pvVorEMobilität_Einspeisung [kWh]" queryTableFieldId="32"/>
    <tableColumn id="33" xr3:uid="{C37EAAC1-B3CE-451B-AB50-3D669948404B}" uniqueName="33" name="pvVorEMobilität_Netzbezug [kWh]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013D16-6D70-4A61-ADCD-74E06CC5A768}" name="Ergebnis_SzenarioPV_max_FW_2" displayName="Ergebnis_SzenarioPV_max_FW_2" ref="B4:AH5" tableType="queryTable" totalsRowShown="0">
  <autoFilter ref="B4:AH5" xr:uid="{69013D16-6D70-4A61-ADCD-74E06CC5A768}"/>
  <tableColumns count="33">
    <tableColumn id="1" xr3:uid="{B6789752-A892-4AA5-8CFC-E6348606B574}" uniqueName="1" name="Column1" queryTableFieldId="1"/>
    <tableColumn id="2" xr3:uid="{8CA97026-6AF3-4174-B79F-34228C462C7E}" uniqueName="2" name="außenstehende_Ladung [kWH]" queryTableFieldId="2"/>
    <tableColumn id="3" xr3:uid="{A4950231-ECA9-4468-A2D9-02D9B338B16D}" uniqueName="3" name="eMobilitätFahren_Gesamt [kWh]" queryTableFieldId="3"/>
    <tableColumn id="4" xr3:uid="{C5A53A43-A7A1-49E0-8D99-A2E5C7EFD15C}" uniqueName="4" name="eMobilitätFahren_Lokal [kWh]" queryTableFieldId="4"/>
    <tableColumn id="5" xr3:uid="{06A0B193-BE13-456B-ADE8-B0C9CECEE6A3}" uniqueName="5" name="eMobilitätFahren_Netz [kWh]" queryTableFieldId="5"/>
    <tableColumn id="6" xr3:uid="{E53887F2-F778-42B7-8B6A-95138C4EE0DF}" uniqueName="6" name="eMobilitätFahren_externe Ladung [kWh]" queryTableFieldId="6"/>
    <tableColumn id="7" xr3:uid="{3D9975B9-A1D1-4B92-8EB9-383EF0FCA087}" uniqueName="7" name="eMobilitätGebäude_Lade/Entladeverluste [kWh]" queryTableFieldId="7"/>
    <tableColumn id="8" xr3:uid="{9B841ADE-AC00-41CF-B200-73B38F8C7562}" uniqueName="8" name="eMobilitätGebäude_GebäudezuEMobilität [kWh]" queryTableFieldId="8"/>
    <tableColumn id="9" xr3:uid="{603E4CA4-E72D-459B-B367-75BB50C9BEA3}" uniqueName="9" name="eMobilitätGebäude_EMobilitätzuGebäude [kWh]" queryTableFieldId="9"/>
    <tableColumn id="10" xr3:uid="{F047B234-1A9E-4F9C-8ED2-F6E690A3E744}" uniqueName="10" name="eMobilitätGebäude_Fahrverbrauch [kWh]" queryTableFieldId="10"/>
    <tableColumn id="11" xr3:uid="{FFFADAED-1836-4AFE-885E-9681CE38863A}" uniqueName="11" name="generell_personenKilometer Elektrisch durch. [km]" queryTableFieldId="11"/>
    <tableColumn id="12" xr3:uid="{5C329822-4B30-46B2-AAFA-BDFFEFF9DD51}" uniqueName="12" name="generell_personenKilometer Elektrisch [km]" queryTableFieldId="12"/>
    <tableColumn id="13" xr3:uid="{A14341E8-BCBE-4AC6-9439-2384703E92CE}" uniqueName="13" name="generell_personenKilometer Fossil [km]" queryTableFieldId="13"/>
    <tableColumn id="14" xr3:uid="{573CEEA0-5171-4049-901D-BCED4CCEA949}" uniqueName="14" name="generell_stromverbrauch Wohnen [kWh]" queryTableFieldId="14"/>
    <tableColumn id="15" xr3:uid="{3DFC63EE-C87E-4DAB-890B-30225C3F8EEB}" uniqueName="15" name="generell_stromverbrauch Gewerbe [kWh]" queryTableFieldId="15"/>
    <tableColumn id="16" xr3:uid="{D8FB4BFF-2AB7-4414-B5B3-DCDD27508A10}" uniqueName="16" name="generell_stromverbrauch Schule [kWh]" queryTableFieldId="16"/>
    <tableColumn id="17" xr3:uid="{4398E3C9-758A-4F62-B2AA-947EC13946D3}" uniqueName="17" name="generell_stromverbrauch WP [kWh]" queryTableFieldId="17"/>
    <tableColumn id="18" xr3:uid="{C6F2FF57-CA8A-4F35-A684-8DE0E72B5EA9}" uniqueName="18" name="generell_stromverbrauch E-Mobilität [kWh]" queryTableFieldId="18"/>
    <tableColumn id="19" xr3:uid="{EA12588D-3FEA-495D-ADCD-23D936B607B7}" uniqueName="19" name="generell_pvProduktion [kWh]" queryTableFieldId="19"/>
    <tableColumn id="20" xr3:uid="{7B1D1061-7EA6-45E3-ADBD-F88082B48251}" uniqueName="20" name="generell_pvProduktionGfa [kWh]" queryTableFieldId="20"/>
    <tableColumn id="21" xr3:uid="{D4BE9252-4535-4758-A800-19C4003D3B4F}" uniqueName="21" name="indikatoren_fehlgeschlagene Fahrversuche [%]" queryTableFieldId="21"/>
    <tableColumn id="22" xr3:uid="{016E1D19-56BF-480E-8658-426873F3522B}" uniqueName="22" name="indikatoren_ungenutzte Ladung der E-Mobilität [%]" queryTableFieldId="22"/>
    <tableColumn id="23" xr3:uid="{26216216-9461-477F-8371-B552B5B2DBC6}" uniqueName="23" name="indikatoren_erhöhung Eigenverbrauch [%]" queryTableFieldId="23"/>
    <tableColumn id="24" xr3:uid="{9F981A89-F128-4A5D-AEDD-F458506A91D3}" uniqueName="24" name="indikatoren_LadeEntlade_Zyklen ohne EMobilität pro Auto [Anzahl]" queryTableFieldId="24"/>
    <tableColumn id="25" xr3:uid="{C6D87B7E-EB70-47A6-B38D-46889148F101}" uniqueName="25" name="indikatoren_LadeEntlade_Zyklen mit EMobilität pro Auto [Anzahl]" queryTableFieldId="25"/>
    <tableColumn id="26" xr3:uid="{34F5D122-BE8D-4552-A9A9-AF90ADB3E71E}" uniqueName="26" name="indikatoren_Ladevorgänge [Anzahl]" queryTableFieldId="26"/>
    <tableColumn id="27" xr3:uid="{A6BA40C4-6F0A-4E16-A1CB-EF978388F7EE}" uniqueName="27" name="indikatoren_Entladevorgänge [Anzahl]" queryTableFieldId="27"/>
    <tableColumn id="28" xr3:uid="{3083034C-666E-46E6-ADBF-BE82A97CBC7C}" uniqueName="28" name="pvNachEMobilität_Eigenverbrauch [kWh]" queryTableFieldId="28"/>
    <tableColumn id="29" xr3:uid="{B83C3213-206F-4DBA-A89E-BE3442C1D82B}" uniqueName="29" name="pvNachEMobilität_Einspeisung [kWh]" queryTableFieldId="29"/>
    <tableColumn id="30" xr3:uid="{6E922171-DCED-4D52-A605-5A824683DD5D}" uniqueName="30" name="pvNachEMobilität_Netzbezug [kWh]" queryTableFieldId="30"/>
    <tableColumn id="31" xr3:uid="{90247AB3-2F15-46DC-B141-AE314E5FE7CE}" uniqueName="31" name="pvVorEMobilität_Eigenverbrauch [kWh]" queryTableFieldId="31"/>
    <tableColumn id="32" xr3:uid="{1C85B0AC-0CE1-42F3-8E18-6B967767A70A}" uniqueName="32" name="pvVorEMobilität_Einspeisung [kWh]" queryTableFieldId="32"/>
    <tableColumn id="33" xr3:uid="{E24C3217-3925-4CED-B018-30F552F21062}" uniqueName="33" name="pvVorEMobilität_Netzbezug [kWh]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BB9EF6-45BD-4778-9BAE-F5C73E6CBFFC}" name="Ergebnis_SzenarioPV_WP_2" displayName="Ergebnis_SzenarioPV_WP_2" ref="B6:AH7" tableType="queryTable" totalsRowShown="0">
  <autoFilter ref="B6:AH7" xr:uid="{36BB9EF6-45BD-4778-9BAE-F5C73E6CBFFC}"/>
  <tableColumns count="33">
    <tableColumn id="1" xr3:uid="{3B7B51FC-1A76-49A9-9267-0369F5D46D10}" uniqueName="1" name="Column1" queryTableFieldId="1"/>
    <tableColumn id="2" xr3:uid="{0B1735D1-A8C5-4B14-8ABF-60142E6EC7C4}" uniqueName="2" name="außenstehende_Ladung [kWH]" queryTableFieldId="2"/>
    <tableColumn id="3" xr3:uid="{288F6858-9BF8-4B7D-9B1C-24F1A27283AF}" uniqueName="3" name="eMobilitätFahren_Gesamt [kWh]" queryTableFieldId="3"/>
    <tableColumn id="4" xr3:uid="{06168907-71BA-44AB-B3BA-4FABECB3C341}" uniqueName="4" name="eMobilitätFahren_Lokal [kWh]" queryTableFieldId="4"/>
    <tableColumn id="5" xr3:uid="{C82361A5-56DB-41C7-934C-2CAC77B1C1C9}" uniqueName="5" name="eMobilitätFahren_Netz [kWh]" queryTableFieldId="5"/>
    <tableColumn id="6" xr3:uid="{DC7E7CB1-9716-427B-A965-5225ACAAE1E2}" uniqueName="6" name="eMobilitätFahren_externe Ladung [kWh]" queryTableFieldId="6"/>
    <tableColumn id="7" xr3:uid="{97490E4D-5913-4038-BFAD-0F8D3201BDEF}" uniqueName="7" name="eMobilitätGebäude_Lade/Entladeverluste [kWh]" queryTableFieldId="7"/>
    <tableColumn id="8" xr3:uid="{E0F151EB-9D4B-4E0E-AF35-953285D8E4A2}" uniqueName="8" name="eMobilitätGebäude_GebäudezuEMobilität [kWh]" queryTableFieldId="8"/>
    <tableColumn id="9" xr3:uid="{F0E60C33-3E99-4ABF-8F74-003A314D0972}" uniqueName="9" name="eMobilitätGebäude_EMobilitätzuGebäude [kWh]" queryTableFieldId="9"/>
    <tableColumn id="10" xr3:uid="{92046E8E-B4D4-473F-8391-23AC605EF9F6}" uniqueName="10" name="eMobilitätGebäude_Fahrverbrauch [kWh]" queryTableFieldId="10"/>
    <tableColumn id="11" xr3:uid="{7F33FDAD-2987-48FB-932C-3FB2789E5155}" uniqueName="11" name="generell_personenKilometer Elektrisch durch. [km]" queryTableFieldId="11"/>
    <tableColumn id="12" xr3:uid="{D3DDE812-5CA5-4497-93C9-1DB4CBC08D2E}" uniqueName="12" name="generell_personenKilometer Elektrisch [km]" queryTableFieldId="12"/>
    <tableColumn id="13" xr3:uid="{6AA46162-3657-4398-9D0E-6C196636112F}" uniqueName="13" name="generell_personenKilometer Fossil [km]" queryTableFieldId="13"/>
    <tableColumn id="14" xr3:uid="{0D5A74BF-810D-487E-8235-1E069A9FA02F}" uniqueName="14" name="generell_stromverbrauch Wohnen [kWh]" queryTableFieldId="14"/>
    <tableColumn id="15" xr3:uid="{1580F9A4-14C3-4B3C-8D4B-2570C6B3A0C5}" uniqueName="15" name="generell_stromverbrauch Gewerbe [kWh]" queryTableFieldId="15"/>
    <tableColumn id="16" xr3:uid="{DAB52574-3123-487A-8B1A-099527502988}" uniqueName="16" name="generell_stromverbrauch Schule [kWh]" queryTableFieldId="16"/>
    <tableColumn id="17" xr3:uid="{5308B399-6AA8-4E2B-A139-BA654BCE9B21}" uniqueName="17" name="generell_stromverbrauch WP [kWh]" queryTableFieldId="17"/>
    <tableColumn id="18" xr3:uid="{0A4B88C4-FC04-4F06-9BF1-8F13D4654C83}" uniqueName="18" name="generell_stromverbrauch E-Mobilität [kWh]" queryTableFieldId="18"/>
    <tableColumn id="19" xr3:uid="{124FDC65-E945-422F-9D5C-950C1B507099}" uniqueName="19" name="generell_pvProduktion [kWh]" queryTableFieldId="19"/>
    <tableColumn id="20" xr3:uid="{40133AC4-1DE5-4D8D-BFAE-FBADA1875D42}" uniqueName="20" name="generell_pvProduktionGfa [kWh]" queryTableFieldId="20"/>
    <tableColumn id="21" xr3:uid="{FEF1FC0D-ADF1-46B9-B2F4-48D2805B3403}" uniqueName="21" name="indikatoren_fehlgeschlagene Fahrversuche [%]" queryTableFieldId="21"/>
    <tableColumn id="22" xr3:uid="{A13E575A-937A-495F-9B74-53A4C661DA69}" uniqueName="22" name="indikatoren_ungenutzte Ladung der E-Mobilität [%]" queryTableFieldId="22"/>
    <tableColumn id="23" xr3:uid="{BBC17207-8E0D-4628-B882-5B7D72DBBBE0}" uniqueName="23" name="indikatoren_erhöhung Eigenverbrauch [%]" queryTableFieldId="23"/>
    <tableColumn id="24" xr3:uid="{4116C840-EE6E-4495-BD33-C2BF0A3E7A62}" uniqueName="24" name="indikatoren_LadeEntlade_Zyklen ohne EMobilität pro Auto [Anzahl]" queryTableFieldId="24"/>
    <tableColumn id="25" xr3:uid="{0D14EC3B-3CCA-4AE5-9729-BB7EE754FADE}" uniqueName="25" name="indikatoren_LadeEntlade_Zyklen mit EMobilität pro Auto [Anzahl]" queryTableFieldId="25"/>
    <tableColumn id="26" xr3:uid="{7AD9BAEE-6219-40B5-9DD8-57BE69EE4F00}" uniqueName="26" name="indikatoren_Ladevorgänge [Anzahl]" queryTableFieldId="26"/>
    <tableColumn id="27" xr3:uid="{F3F50B2F-69B0-4A2D-8EC9-9D5541669453}" uniqueName="27" name="indikatoren_Entladevorgänge [Anzahl]" queryTableFieldId="27"/>
    <tableColumn id="28" xr3:uid="{2D7A2765-3183-4AB5-838C-D5D7A7C8A9DC}" uniqueName="28" name="pvNachEMobilität_Eigenverbrauch [kWh]" queryTableFieldId="28"/>
    <tableColumn id="29" xr3:uid="{9D5A03ED-C536-4541-9ED9-E09E87AD58E2}" uniqueName="29" name="pvNachEMobilität_Einspeisung [kWh]" queryTableFieldId="29"/>
    <tableColumn id="30" xr3:uid="{4C0E1F17-EAB9-435A-AB54-00122F80CBBC}" uniqueName="30" name="pvNachEMobilität_Netzbezug [kWh]" queryTableFieldId="30"/>
    <tableColumn id="31" xr3:uid="{35A01160-63F9-4EA5-9942-ADA9F9A4EC4B}" uniqueName="31" name="pvVorEMobilität_Eigenverbrauch [kWh]" queryTableFieldId="31"/>
    <tableColumn id="32" xr3:uid="{711FFE3B-DE9F-4192-8501-B0B44B0632B9}" uniqueName="32" name="pvVorEMobilität_Einspeisung [kWh]" queryTableFieldId="32"/>
    <tableColumn id="33" xr3:uid="{CF171FA3-46E1-4A01-8E36-B0268C5B68F9}" uniqueName="33" name="pvVorEMobilität_Netzbezug [kWh]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61D36B-4A31-487C-A8E8-3F5819E734B8}" name="Ergebnis_SzenarioPV_max_WP_2" displayName="Ergebnis_SzenarioPV_max_WP_2" ref="B8:AH9" tableType="queryTable" totalsRowShown="0">
  <autoFilter ref="B8:AH9" xr:uid="{4C61D36B-4A31-487C-A8E8-3F5819E734B8}"/>
  <tableColumns count="33">
    <tableColumn id="1" xr3:uid="{CF5184A3-7F99-4B8B-B760-A2C7DE2BA744}" uniqueName="1" name="Column1" queryTableFieldId="1"/>
    <tableColumn id="2" xr3:uid="{F5642D47-F947-440B-ABC9-7E77D7B62B61}" uniqueName="2" name="außenstehende_Ladung [kWH]" queryTableFieldId="2"/>
    <tableColumn id="3" xr3:uid="{FF5D6D3F-AE7A-427D-BF8B-7BA2FAD77DAD}" uniqueName="3" name="eMobilitätFahren_Gesamt [kWh]" queryTableFieldId="3"/>
    <tableColumn id="4" xr3:uid="{F0EE981E-43C1-4393-803A-2E5925150763}" uniqueName="4" name="eMobilitätFahren_Lokal [kWh]" queryTableFieldId="4"/>
    <tableColumn id="5" xr3:uid="{60F3F3B6-CAE2-4C0D-9A2C-B58A38C6B442}" uniqueName="5" name="eMobilitätFahren_Netz [kWh]" queryTableFieldId="5"/>
    <tableColumn id="6" xr3:uid="{15E722A5-536E-4B6C-8F43-C9E25A7BA486}" uniqueName="6" name="eMobilitätFahren_externe Ladung [kWh]" queryTableFieldId="6"/>
    <tableColumn id="7" xr3:uid="{991A8CF9-7819-4B9A-8E3C-A262777EC21A}" uniqueName="7" name="eMobilitätGebäude_Lade/Entladeverluste [kWh]" queryTableFieldId="7"/>
    <tableColumn id="8" xr3:uid="{365FBD0A-21CA-4BF3-980C-65FD1EB9DCD4}" uniqueName="8" name="eMobilitätGebäude_GebäudezuEMobilität [kWh]" queryTableFieldId="8"/>
    <tableColumn id="9" xr3:uid="{28819033-6CA8-4F11-9AFD-3C4804820A0A}" uniqueName="9" name="eMobilitätGebäude_EMobilitätzuGebäude [kWh]" queryTableFieldId="9"/>
    <tableColumn id="10" xr3:uid="{E4BC5A75-E84F-4859-868B-09AC36D18693}" uniqueName="10" name="eMobilitätGebäude_Fahrverbrauch [kWh]" queryTableFieldId="10"/>
    <tableColumn id="11" xr3:uid="{F6FF75D3-8B60-4D4C-B9FA-3303EDCC7628}" uniqueName="11" name="generell_personenKilometer Elektrisch durch. [km]" queryTableFieldId="11"/>
    <tableColumn id="12" xr3:uid="{FFE44C95-94D8-4630-822F-469DD6E3D183}" uniqueName="12" name="generell_personenKilometer Elektrisch [km]" queryTableFieldId="12"/>
    <tableColumn id="13" xr3:uid="{A04F7674-1767-4BD3-9464-4979C7812E5D}" uniqueName="13" name="generell_personenKilometer Fossil [km]" queryTableFieldId="13"/>
    <tableColumn id="14" xr3:uid="{D50F20FE-8375-42A6-A57C-048DB73B7F9D}" uniqueName="14" name="generell_stromverbrauch Wohnen [kWh]" queryTableFieldId="14"/>
    <tableColumn id="15" xr3:uid="{90E341E0-73EE-4248-9007-9B38714EB183}" uniqueName="15" name="generell_stromverbrauch Gewerbe [kWh]" queryTableFieldId="15"/>
    <tableColumn id="16" xr3:uid="{33EE8500-BBF7-4EDD-A050-7FFC5DE96E2A}" uniqueName="16" name="generell_stromverbrauch Schule [kWh]" queryTableFieldId="16"/>
    <tableColumn id="17" xr3:uid="{2717C94B-E9CE-4529-8DBF-7AC8F99157AC}" uniqueName="17" name="generell_stromverbrauch WP [kWh]" queryTableFieldId="17"/>
    <tableColumn id="18" xr3:uid="{812DC654-91A2-4BF5-AC32-21FD9F52531D}" uniqueName="18" name="generell_stromverbrauch E-Mobilität [kWh]" queryTableFieldId="18"/>
    <tableColumn id="19" xr3:uid="{2B5F2718-99BF-469B-AB49-C2E9783BB600}" uniqueName="19" name="generell_pvProduktion [kWh]" queryTableFieldId="19"/>
    <tableColumn id="20" xr3:uid="{B8D1F40F-23D3-4135-95AA-F972713B7998}" uniqueName="20" name="generell_pvProduktionGfa [kWh]" queryTableFieldId="20"/>
    <tableColumn id="21" xr3:uid="{931B73D1-76D1-4E73-A22D-5792D1DD55A9}" uniqueName="21" name="indikatoren_fehlgeschlagene Fahrversuche [%]" queryTableFieldId="21"/>
    <tableColumn id="22" xr3:uid="{6BB9D886-7DF2-480F-97D2-46C380057F22}" uniqueName="22" name="indikatoren_ungenutzte Ladung der E-Mobilität [%]" queryTableFieldId="22"/>
    <tableColumn id="23" xr3:uid="{23C1D2BD-BA6E-4843-95BD-E61149EFA283}" uniqueName="23" name="indikatoren_erhöhung Eigenverbrauch [%]" queryTableFieldId="23"/>
    <tableColumn id="24" xr3:uid="{5E09A245-79C7-41F0-A57A-A2E9679D3079}" uniqueName="24" name="indikatoren_LadeEntlade_Zyklen ohne EMobilität pro Auto [Anzahl]" queryTableFieldId="24"/>
    <tableColumn id="25" xr3:uid="{85370780-E0CF-49C1-8AFC-29CC58955392}" uniqueName="25" name="indikatoren_LadeEntlade_Zyklen mit EMobilität pro Auto [Anzahl]" queryTableFieldId="25"/>
    <tableColumn id="26" xr3:uid="{2784C1F2-6827-4E88-A8BF-953B2557497F}" uniqueName="26" name="indikatoren_Ladevorgänge [Anzahl]" queryTableFieldId="26"/>
    <tableColumn id="27" xr3:uid="{A1BBB554-3CF8-48F8-8276-9691F44F04AB}" uniqueName="27" name="indikatoren_Entladevorgänge [Anzahl]" queryTableFieldId="27"/>
    <tableColumn id="28" xr3:uid="{DA8E1197-219B-4D32-90D5-7D7FB724EA2B}" uniqueName="28" name="pvNachEMobilität_Eigenverbrauch [kWh]" queryTableFieldId="28"/>
    <tableColumn id="29" xr3:uid="{63BF7247-2DCB-497B-9590-392B00BA6861}" uniqueName="29" name="pvNachEMobilität_Einspeisung [kWh]" queryTableFieldId="29"/>
    <tableColumn id="30" xr3:uid="{C27EAED9-8765-4DBE-97AD-B175D88FCA92}" uniqueName="30" name="pvNachEMobilität_Netzbezug [kWh]" queryTableFieldId="30"/>
    <tableColumn id="31" xr3:uid="{44017319-44C0-4075-9D26-3C1C12D2795F}" uniqueName="31" name="pvVorEMobilität_Eigenverbrauch [kWh]" queryTableFieldId="31"/>
    <tableColumn id="32" xr3:uid="{158E5A10-A4EF-436D-BA87-832B1FABE0CE}" uniqueName="32" name="pvVorEMobilität_Einspeisung [kWh]" queryTableFieldId="32"/>
    <tableColumn id="33" xr3:uid="{2CAA7A0D-1381-4CA7-8778-D4EA806FA9D2}" uniqueName="33" name="pvVorEMobilität_Netzbezug [kWh]" queryTableField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tabSelected="1" workbookViewId="0">
      <selection activeCell="D7" sqref="D7"/>
    </sheetView>
  </sheetViews>
  <sheetFormatPr baseColWidth="10" defaultRowHeight="15" x14ac:dyDescent="0.25"/>
  <cols>
    <col min="2" max="2" width="32.7109375" bestFit="1" customWidth="1"/>
    <col min="3" max="3" width="20.7109375" bestFit="1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73</v>
      </c>
    </row>
    <row r="3" spans="2:6" x14ac:dyDescent="0.25">
      <c r="B3" t="s">
        <v>44</v>
      </c>
      <c r="C3">
        <v>90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3"/>
    </row>
    <row r="5" spans="2:6" x14ac:dyDescent="0.25">
      <c r="B5" t="s">
        <v>74</v>
      </c>
      <c r="C5">
        <v>0.17</v>
      </c>
      <c r="D5" t="s">
        <v>78</v>
      </c>
      <c r="E5" t="s">
        <v>81</v>
      </c>
    </row>
    <row r="6" spans="2:6" x14ac:dyDescent="0.25">
      <c r="B6" t="s">
        <v>75</v>
      </c>
      <c r="C6">
        <v>15</v>
      </c>
      <c r="D6" t="s">
        <v>77</v>
      </c>
      <c r="E6" t="s">
        <v>80</v>
      </c>
    </row>
    <row r="7" spans="2:6" x14ac:dyDescent="0.25">
      <c r="B7" t="s">
        <v>76</v>
      </c>
      <c r="C7">
        <v>95</v>
      </c>
      <c r="D7" t="s">
        <v>61</v>
      </c>
      <c r="E7" t="s">
        <v>79</v>
      </c>
    </row>
    <row r="9" spans="2:6" x14ac:dyDescent="0.25">
      <c r="B9" t="s">
        <v>86</v>
      </c>
    </row>
    <row r="10" spans="2:6" x14ac:dyDescent="0.25">
      <c r="B10" t="s">
        <v>49</v>
      </c>
      <c r="C10">
        <v>5527</v>
      </c>
      <c r="D10" t="s">
        <v>59</v>
      </c>
      <c r="E10" t="s">
        <v>68</v>
      </c>
    </row>
    <row r="11" spans="2:6" x14ac:dyDescent="0.25">
      <c r="B11" t="s">
        <v>64</v>
      </c>
      <c r="C11">
        <v>1335</v>
      </c>
      <c r="D11" t="s">
        <v>57</v>
      </c>
      <c r="E11" t="s">
        <v>69</v>
      </c>
    </row>
    <row r="12" spans="2:6" x14ac:dyDescent="0.25">
      <c r="B12" t="s">
        <v>65</v>
      </c>
      <c r="C12">
        <v>30</v>
      </c>
      <c r="D12" t="s">
        <v>61</v>
      </c>
      <c r="E12" t="s">
        <v>67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25">
      <c r="B14" t="s">
        <v>51</v>
      </c>
      <c r="C14">
        <v>25</v>
      </c>
      <c r="D14" t="s">
        <v>61</v>
      </c>
      <c r="E14" t="s">
        <v>63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6" spans="2:6" x14ac:dyDescent="0.25">
      <c r="B16" t="s">
        <v>93</v>
      </c>
      <c r="C16">
        <v>20</v>
      </c>
      <c r="D16" t="s">
        <v>61</v>
      </c>
      <c r="E16" t="s">
        <v>92</v>
      </c>
    </row>
    <row r="18" spans="2:6" x14ac:dyDescent="0.25">
      <c r="B18" t="s">
        <v>87</v>
      </c>
    </row>
    <row r="19" spans="2:6" x14ac:dyDescent="0.25">
      <c r="B19" t="s">
        <v>85</v>
      </c>
      <c r="C19" t="s">
        <v>52</v>
      </c>
      <c r="D19" t="s">
        <v>53</v>
      </c>
    </row>
    <row r="20" spans="2:6" x14ac:dyDescent="0.25">
      <c r="B20" t="s">
        <v>70</v>
      </c>
      <c r="C20">
        <v>40</v>
      </c>
      <c r="D20">
        <v>35</v>
      </c>
      <c r="E20" t="s">
        <v>58</v>
      </c>
      <c r="F20" t="s">
        <v>91</v>
      </c>
    </row>
    <row r="21" spans="2:6" x14ac:dyDescent="0.25">
      <c r="B21" t="s">
        <v>84</v>
      </c>
      <c r="C21">
        <v>20</v>
      </c>
      <c r="D21">
        <v>15</v>
      </c>
      <c r="E21" t="s">
        <v>59</v>
      </c>
      <c r="F21" t="s">
        <v>90</v>
      </c>
    </row>
    <row r="22" spans="2:6" x14ac:dyDescent="0.25">
      <c r="B22" t="s">
        <v>71</v>
      </c>
      <c r="C22">
        <v>30</v>
      </c>
      <c r="D22">
        <v>200</v>
      </c>
      <c r="E22" t="s">
        <v>57</v>
      </c>
      <c r="F22" t="s">
        <v>89</v>
      </c>
    </row>
    <row r="23" spans="2:6" x14ac:dyDescent="0.25">
      <c r="B23" t="s">
        <v>72</v>
      </c>
      <c r="C23">
        <v>30</v>
      </c>
      <c r="D23">
        <v>10</v>
      </c>
      <c r="E23" t="s">
        <v>61</v>
      </c>
      <c r="F23" t="s">
        <v>67</v>
      </c>
    </row>
    <row r="25" spans="2:6" x14ac:dyDescent="0.25">
      <c r="B25" t="s">
        <v>88</v>
      </c>
    </row>
    <row r="26" spans="2:6" x14ac:dyDescent="0.25">
      <c r="B26" s="2" t="s">
        <v>45</v>
      </c>
      <c r="C26" t="s">
        <v>82</v>
      </c>
    </row>
    <row r="27" spans="2:6" x14ac:dyDescent="0.25">
      <c r="B27" t="s">
        <v>46</v>
      </c>
      <c r="C27" t="s">
        <v>47</v>
      </c>
      <c r="D27" t="s">
        <v>83</v>
      </c>
    </row>
    <row r="28" spans="2:6" x14ac:dyDescent="0.25">
      <c r="B28">
        <v>10</v>
      </c>
      <c r="C28">
        <v>100</v>
      </c>
    </row>
    <row r="29" spans="2:6" x14ac:dyDescent="0.25">
      <c r="B29">
        <v>60</v>
      </c>
      <c r="C29">
        <v>75</v>
      </c>
    </row>
    <row r="30" spans="2:6" x14ac:dyDescent="0.25">
      <c r="B30">
        <v>30</v>
      </c>
      <c r="C30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6"/>
  <sheetViews>
    <sheetView workbookViewId="0">
      <selection activeCell="B8" sqref="B8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3" x14ac:dyDescent="0.25">
      <c r="B2" t="str">
        <f>Ergebnis_SzenarioPV_FW_2[[#Headers],[außenstehende_Ladung '[kWH']]]</f>
        <v>außenstehende_Ladung [kWH]</v>
      </c>
      <c r="C2" t="str">
        <f>Ergebnis_SzenarioPV_FW_2[[#Headers],[eMobilitätFahren_Gesamt '[kWh']]]</f>
        <v>eMobilitätFahren_Gesamt [kWh]</v>
      </c>
      <c r="D2" t="str">
        <f>Ergebnis_SzenarioPV_FW_2[[#Headers],[eMobilitätFahren_Lokal '[kWh']]]</f>
        <v>eMobilitätFahren_Lokal [kWh]</v>
      </c>
      <c r="E2" t="str">
        <f>Ergebnis_SzenarioPV_FW_2[[#Headers],[eMobilitätFahren_Netz '[kWh']]]</f>
        <v>eMobilitätFahren_Netz [kWh]</v>
      </c>
      <c r="F2" t="str">
        <f>Ergebnis_SzenarioPV_FW_2[[#Headers],[eMobilitätFahren_externe Ladung '[kWh']]]</f>
        <v>eMobilitätFahren_externe Ladung [kWh]</v>
      </c>
      <c r="G2" t="str">
        <f>Ergebnis_SzenarioPV_FW_2[[#Headers],[eMobilitätGebäude_Lade/Entladeverluste '[kWh']]]</f>
        <v>eMobilitätGebäude_Lade/Entladeverluste [kWh]</v>
      </c>
      <c r="H2" t="str">
        <f>Ergebnis_SzenarioPV_FW_2[[#Headers],[eMobilitätGebäude_GebäudezuEMobilität '[kWh']]]</f>
        <v>eMobilitätGebäude_GebäudezuEMobilität [kWh]</v>
      </c>
      <c r="I2" t="str">
        <f>Ergebnis_SzenarioPV_FW_2[[#Headers],[eMobilitätGebäude_EMobilitätzuGebäude '[kWh']]]</f>
        <v>eMobilitätGebäude_EMobilitätzuGebäude [kWh]</v>
      </c>
      <c r="J2" t="str">
        <f>Ergebnis_SzenarioPV_FW_2[[#Headers],[eMobilitätGebäude_Fahrverbrauch '[kWh']]]</f>
        <v>eMobilitätGebäude_Fahrverbrauch [kWh]</v>
      </c>
      <c r="K2" t="str">
        <f>Ergebnis_SzenarioPV_FW_2[[#Headers],[generell_personenKilometer Elektrisch durch. '[km']]]</f>
        <v>generell_personenKilometer Elektrisch durch. [km]</v>
      </c>
      <c r="L2" t="str">
        <f>Ergebnis_SzenarioPV_FW_2[[#Headers],[generell_personenKilometer Elektrisch '[km']]]</f>
        <v>generell_personenKilometer Elektrisch [km]</v>
      </c>
      <c r="M2" t="str">
        <f>Ergebnis_SzenarioPV_FW_2[[#Headers],[generell_personenKilometer Fossil '[km']]]</f>
        <v>generell_personenKilometer Fossil [km]</v>
      </c>
      <c r="N2" t="str">
        <f>Ergebnis_SzenarioPV_FW_2[[#Headers],[generell_stromverbrauch Wohnen '[kWh']]]</f>
        <v>generell_stromverbrauch Wohnen [kWh]</v>
      </c>
      <c r="O2" t="str">
        <f>Ergebnis_SzenarioPV_FW_2[[#Headers],[generell_stromverbrauch Gewerbe '[kWh']]]</f>
        <v>generell_stromverbrauch Gewerbe [kWh]</v>
      </c>
      <c r="P2" t="str">
        <f>Ergebnis_SzenarioPV_FW_2[[#Headers],[generell_stromverbrauch Schule '[kWh']]]</f>
        <v>generell_stromverbrauch Schule [kWh]</v>
      </c>
      <c r="Q2" t="str">
        <f>Ergebnis_SzenarioPV_FW_2[[#Headers],[generell_stromverbrauch WP '[kWh']]]</f>
        <v>generell_stromverbrauch WP [kWh]</v>
      </c>
      <c r="R2" t="str">
        <f>Ergebnis_SzenarioPV_FW_2[[#Headers],[generell_stromverbrauch E-Mobilität '[kWh']]]</f>
        <v>generell_stromverbrauch E-Mobilität [kWh]</v>
      </c>
      <c r="S2" t="str">
        <f>Ergebnis_SzenarioPV_FW_2[[#Headers],[generell_pvProduktion '[kWh']]]</f>
        <v>generell_pvProduktion [kWh]</v>
      </c>
      <c r="T2" t="str">
        <f>Ergebnis_SzenarioPV_FW_2[[#Headers],[generell_pvProduktionGfa '[kWh']]]</f>
        <v>generell_pvProduktionGfa [kWh]</v>
      </c>
      <c r="U2" t="str">
        <f>Ergebnis_SzenarioPV_FW_2[[#Headers],[indikatoren_fehlgeschlagene Fahrversuche '[%']]]</f>
        <v>indikatoren_fehlgeschlagene Fahrversuche [%]</v>
      </c>
      <c r="V2" t="str">
        <f>Ergebnis_SzenarioPV_FW_2[[#Headers],[indikatoren_ungenutzte Ladung der E-Mobilität '[%']]]</f>
        <v>indikatoren_ungenutzte Ladung der E-Mobilität [%]</v>
      </c>
      <c r="W2" t="str">
        <f>Ergebnis_SzenarioPV_FW_2[[#Headers],[indikatoren_erhöhung Eigenverbrauch '[%']]]</f>
        <v>indikatoren_erhöhung Eigenverbrauch [%]</v>
      </c>
      <c r="X2" t="str">
        <f>Ergebnis_SzenarioPV_FW_2[[#Headers],[indikatoren_LadeEntlade_Zyklen ohne EMobilität pro Auto '[Anzahl']]]</f>
        <v>indikatoren_LadeEntlade_Zyklen ohne EMobilität pro Auto [Anzahl]</v>
      </c>
      <c r="Y2" t="str">
        <f>Ergebnis_SzenarioPV_FW_2[[#Headers],[indikatoren_LadeEntlade_Zyklen mit EMobilität pro Auto '[Anzahl']]]</f>
        <v>indikatoren_LadeEntlade_Zyklen mit EMobilität pro Auto [Anzahl]</v>
      </c>
      <c r="Z2" t="str">
        <f>Ergebnis_SzenarioPV_FW_2[[#Headers],[indikatoren_Ladevorgänge '[Anzahl']]]</f>
        <v>indikatoren_Ladevorgänge [Anzahl]</v>
      </c>
      <c r="AA2" t="str">
        <f>Ergebnis_SzenarioPV_FW_2[[#Headers],[indikatoren_Entladevorgänge '[Anzahl']]]</f>
        <v>indikatoren_Entladevorgänge [Anzahl]</v>
      </c>
      <c r="AB2" t="str">
        <f>Ergebnis_SzenarioPV_FW_2[[#Headers],[pvNachEMobilität_Eigenverbrauch '[kWh']]]</f>
        <v>pvNachEMobilität_Eigenverbrauch [kWh]</v>
      </c>
      <c r="AC2" t="str">
        <f>Ergebnis_SzenarioPV_FW_2[[#Headers],[pvNachEMobilität_Einspeisung '[kWh']]]</f>
        <v>pvNachEMobilität_Einspeisung [kWh]</v>
      </c>
      <c r="AD2" t="str">
        <f>Ergebnis_SzenarioPV_FW_2[[#Headers],[pvNachEMobilität_Netzbezug '[kWh']]]</f>
        <v>pvNachEMobilität_Netzbezug [kWh]</v>
      </c>
      <c r="AE2" t="str">
        <f>Ergebnis_SzenarioPV_FW_2[[#Headers],[pvVorEMobilität_Eigenverbrauch '[kWh']]]</f>
        <v>pvVorEMobilität_Eigenverbrauch [kWh]</v>
      </c>
      <c r="AF2" t="str">
        <f>Ergebnis_SzenarioPV_FW_2[[#Headers],[pvVorEMobilität_Einspeisung '[kWh']]]</f>
        <v>pvVorEMobilität_Einspeisung [kWh]</v>
      </c>
      <c r="AG2" t="str">
        <f>Ergebnis_SzenarioPV_FW_2[[#Headers],[pvVorEMobilität_Netzbezug '[kWh']]]</f>
        <v>pvVorEMobilität_Netzbezug [kWh]</v>
      </c>
    </row>
    <row r="3" spans="1:33" x14ac:dyDescent="0.25">
      <c r="A3" t="s">
        <v>32</v>
      </c>
      <c r="B3" s="1">
        <f>HLOOKUP(B2,DatenIndikatoren!$A$2:$JC$3,2,FALSE)</f>
        <v>9600.9428309084433</v>
      </c>
      <c r="C3" s="1">
        <f>HLOOKUP(C2,DatenIndikatoren!$A$2:$JC$3,2,FALSE)</f>
        <v>376042.45172704279</v>
      </c>
      <c r="D3" s="1">
        <f>HLOOKUP(D2,DatenIndikatoren!$A$2:$JC$3,2,FALSE)</f>
        <v>39337.612834704574</v>
      </c>
      <c r="E3" s="1">
        <f>HLOOKUP(E2,DatenIndikatoren!$A$2:$JC$3,2,FALSE)</f>
        <v>336704.83889233822</v>
      </c>
      <c r="F3" s="1">
        <f>HLOOKUP(F2,DatenIndikatoren!$A$2:$JC$3,2,FALSE)</f>
        <v>0</v>
      </c>
      <c r="G3" s="1">
        <f>HLOOKUP(G2,DatenIndikatoren!$A$2:$JC$3,2,FALSE)</f>
        <v>4526.9617382821916</v>
      </c>
      <c r="H3" s="1">
        <f>HLOOKUP(H2,DatenIndikatoren!$A$2:$JC$3,2,FALSE)</f>
        <v>58219.853477834899</v>
      </c>
      <c r="I3" s="1">
        <f>HLOOKUP(I2,DatenIndikatoren!$A$2:$JC$3,2,FALSE)</f>
        <v>30703.412223418414</v>
      </c>
      <c r="J3" s="1">
        <f>HLOOKUP(J2,DatenIndikatoren!$A$2:$JC$3,2,FALSE)</f>
        <v>22989.479516134292</v>
      </c>
      <c r="K3" s="1">
        <f>HLOOKUP(K2,DatenIndikatoren!$A$2:$JC$3,2,FALSE)</f>
        <v>5531.5850150597153</v>
      </c>
      <c r="L3" s="1">
        <f>HLOOKUP(L2,DatenIndikatoren!$A$2:$JC$3,2,FALSE)</f>
        <v>2212634.0060238861</v>
      </c>
      <c r="M3" s="1">
        <f>HLOOKUP(M2,DatenIndikatoren!$A$2:$JC$3,2,FALSE)</f>
        <v>5165910.9939761143</v>
      </c>
      <c r="N3" s="1">
        <f>HLOOKUP(N2,DatenIndikatoren!$A$2:$JC$3,2,FALSE)</f>
        <v>1488565.0312598697</v>
      </c>
      <c r="O3" s="1">
        <f>HLOOKUP(O2,DatenIndikatoren!$A$2:$JC$3,2,FALSE)</f>
        <v>514674.58466966503</v>
      </c>
      <c r="P3" s="1">
        <f>HLOOKUP(P2,DatenIndikatoren!$A$2:$JC$3,2,FALSE)</f>
        <v>300118.07367717603</v>
      </c>
      <c r="Q3" s="1">
        <f>HLOOKUP(Q2,DatenIndikatoren!$A$2:$JC$3,2,FALSE)</f>
        <v>855490</v>
      </c>
      <c r="R3" s="1">
        <f>HLOOKUP(R2,DatenIndikatoren!$A$2:$JC$3,2,FALSE)</f>
        <v>376042.45172704279</v>
      </c>
      <c r="S3" s="1">
        <f>HLOOKUP(S2,DatenIndikatoren!$A$2:$JC$3,2,FALSE)</f>
        <v>595442.5106972931</v>
      </c>
      <c r="T3" s="1">
        <f>HLOOKUP(T2,DatenIndikatoren!$A$2:$JC$3,2,FALSE)</f>
        <v>7.7919918423812877</v>
      </c>
      <c r="U3" s="1">
        <f>HLOOKUP(U2,DatenIndikatoren!$A$2:$JC$3,2,FALSE)</f>
        <v>4.0151505012246212E-3</v>
      </c>
      <c r="V3" s="1">
        <f>HLOOKUP(V2,DatenIndikatoren!$A$2:$JC$3,2,FALSE)</f>
        <v>0</v>
      </c>
      <c r="W3" s="1">
        <f>HLOOKUP(W2,DatenIndikatoren!$A$2:$JC$3,2,FALSE)</f>
        <v>11.124252666897235</v>
      </c>
      <c r="X3" s="1">
        <f>HLOOKUP(X2,DatenIndikatoren!$A$2:$JC$3,2,FALSE)</f>
        <v>72.037834593996195</v>
      </c>
      <c r="Y3" s="1">
        <f>HLOOKUP(Y2,DatenIndikatoren!$A$2:$JC$3,2,FALSE)</f>
        <v>83.871138146401648</v>
      </c>
      <c r="Z3" s="1">
        <f>HLOOKUP(Z2,DatenIndikatoren!$A$2:$JC$3,2,FALSE)</f>
        <v>597.85</v>
      </c>
      <c r="AA3" s="1">
        <f>HLOOKUP(AA2,DatenIndikatoren!$A$2:$JC$3,2,FALSE)</f>
        <v>689.77499999999998</v>
      </c>
      <c r="AB3" s="1">
        <f>HLOOKUP(AB2,DatenIndikatoren!$A$2:$JC$3,2,FALSE)</f>
        <v>581581</v>
      </c>
      <c r="AC3" s="1">
        <f>HLOOKUP(AC2,DatenIndikatoren!$A$2:$JC$3,2,FALSE)</f>
        <v>13861</v>
      </c>
      <c r="AD3" s="1">
        <f>HLOOKUP(AD2,DatenIndikatoren!$A$2:$JC$3,2,FALSE)</f>
        <v>1749292.8010457216</v>
      </c>
      <c r="AE3" s="1">
        <f>HLOOKUP(AE2,DatenIndikatoren!$A$2:$JC$3,2,FALSE)</f>
        <v>523361</v>
      </c>
      <c r="AF3" s="1">
        <f>HLOOKUP(AF2,DatenIndikatoren!$A$2:$JC$3,2,FALSE)</f>
        <v>72081</v>
      </c>
      <c r="AG3" s="1">
        <f>HLOOKUP(AG2,DatenIndikatoren!$A$2:$JC$3,2,FALSE)</f>
        <v>1779996.2132691403</v>
      </c>
    </row>
    <row r="4" spans="1:33" x14ac:dyDescent="0.25">
      <c r="A4" t="s">
        <v>33</v>
      </c>
      <c r="B4" s="1">
        <f>HLOOKUP(B2,DatenIndikatoren!$A$4:$JC$5,2,FALSE)</f>
        <v>29994.814543952391</v>
      </c>
      <c r="C4" s="1">
        <f>HLOOKUP(C2,DatenIndikatoren!$A$4:$JC$5,2,FALSE)</f>
        <v>373862.41022373398</v>
      </c>
      <c r="D4" s="1">
        <f>HLOOKUP(D2,DatenIndikatoren!$A$4:$JC$5,2,FALSE)</f>
        <v>63836.749126619252</v>
      </c>
      <c r="E4" s="1">
        <f>HLOOKUP(E2,DatenIndikatoren!$A$4:$JC$5,2,FALSE)</f>
        <v>310025.66109711473</v>
      </c>
      <c r="F4" s="1">
        <f>HLOOKUP(F2,DatenIndikatoren!$A$4:$JC$5,2,FALSE)</f>
        <v>0</v>
      </c>
      <c r="G4" s="1">
        <f>HLOOKUP(G2,DatenIndikatoren!$A$4:$JC$5,2,FALSE)</f>
        <v>8665.5021604382346</v>
      </c>
      <c r="H4" s="1">
        <f>HLOOKUP(H2,DatenIndikatoren!$A$4:$JC$5,2,FALSE)</f>
        <v>113919.9764899453</v>
      </c>
      <c r="I4" s="1">
        <f>HLOOKUP(I2,DatenIndikatoren!$A$4:$JC$5,2,FALSE)</f>
        <v>56420.563382878281</v>
      </c>
      <c r="J4" s="1">
        <f>HLOOKUP(J2,DatenIndikatoren!$A$4:$JC$5,2,FALSE)</f>
        <v>48833.910946628792</v>
      </c>
      <c r="K4" s="1">
        <f>HLOOKUP(K2,DatenIndikatoren!$A$4:$JC$5,2,FALSE)</f>
        <v>5497.9766209371419</v>
      </c>
      <c r="L4" s="1">
        <f>HLOOKUP(L2,DatenIndikatoren!$A$4:$JC$5,2,FALSE)</f>
        <v>2199190.6483748569</v>
      </c>
      <c r="M4" s="1">
        <f>HLOOKUP(M2,DatenIndikatoren!$A$4:$JC$5,2,FALSE)</f>
        <v>5179354.3516251426</v>
      </c>
      <c r="N4" s="1">
        <f>HLOOKUP(N2,DatenIndikatoren!$A$4:$JC$5,2,FALSE)</f>
        <v>1488565.0312598697</v>
      </c>
      <c r="O4" s="1">
        <f>HLOOKUP(O2,DatenIndikatoren!$A$4:$JC$5,2,FALSE)</f>
        <v>514674.58466966503</v>
      </c>
      <c r="P4" s="1">
        <f>HLOOKUP(P2,DatenIndikatoren!$A$4:$JC$5,2,FALSE)</f>
        <v>300118.07367717603</v>
      </c>
      <c r="Q4" s="1">
        <f>HLOOKUP(Q2,DatenIndikatoren!$A$4:$JC$5,2,FALSE)</f>
        <v>855490</v>
      </c>
      <c r="R4" s="1">
        <f>HLOOKUP(R2,DatenIndikatoren!$A$4:$JC$5,2,FALSE)</f>
        <v>373862.41022373398</v>
      </c>
      <c r="S4" s="1">
        <f>HLOOKUP(S2,DatenIndikatoren!$A$4:$JC$5,2,FALSE)</f>
        <v>823138.59469701315</v>
      </c>
      <c r="T4" s="1">
        <f>HLOOKUP(T2,DatenIndikatoren!$A$4:$JC$5,2,FALSE)</f>
        <v>10.771634708306831</v>
      </c>
      <c r="U4" s="1">
        <f>HLOOKUP(U2,DatenIndikatoren!$A$4:$JC$5,2,FALSE)</f>
        <v>0</v>
      </c>
      <c r="V4" s="1">
        <f>HLOOKUP(V2,DatenIndikatoren!$A$4:$JC$5,2,FALSE)</f>
        <v>0</v>
      </c>
      <c r="W4" s="1">
        <f>HLOOKUP(W2,DatenIndikatoren!$A$4:$JC$5,2,FALSE)</f>
        <v>17.664754225461323</v>
      </c>
      <c r="X4" s="1">
        <f>HLOOKUP(X2,DatenIndikatoren!$A$4:$JC$5,2,FALSE)</f>
        <v>66.329837633101135</v>
      </c>
      <c r="Y4" s="1">
        <f>HLOOKUP(Y2,DatenIndikatoren!$A$4:$JC$5,2,FALSE)</f>
        <v>89.484304399350179</v>
      </c>
      <c r="Z4" s="1">
        <f>HLOOKUP(Z2,DatenIndikatoren!$A$4:$JC$5,2,FALSE)</f>
        <v>557.64166666666665</v>
      </c>
      <c r="AA4" s="1">
        <f>HLOOKUP(AA2,DatenIndikatoren!$A$4:$JC$5,2,FALSE)</f>
        <v>683.76666666666665</v>
      </c>
      <c r="AB4" s="1">
        <f>HLOOKUP(AB2,DatenIndikatoren!$A$4:$JC$5,2,FALSE)</f>
        <v>758820</v>
      </c>
      <c r="AC4" s="1">
        <f>HLOOKUP(AC2,DatenIndikatoren!$A$4:$JC$5,2,FALSE)</f>
        <v>64317</v>
      </c>
      <c r="AD4" s="1">
        <f>HLOOKUP(AD2,DatenIndikatoren!$A$4:$JC$5,2,FALSE)</f>
        <v>1602036.1618721453</v>
      </c>
      <c r="AE4" s="1">
        <f>HLOOKUP(AE2,DatenIndikatoren!$A$4:$JC$5,2,FALSE)</f>
        <v>644900</v>
      </c>
      <c r="AF4" s="1">
        <f>HLOOKUP(AF2,DatenIndikatoren!$A$4:$JC$5,2,FALSE)</f>
        <v>178237</v>
      </c>
      <c r="AG4" s="1">
        <f>HLOOKUP(AG2,DatenIndikatoren!$A$4:$JC$5,2,FALSE)</f>
        <v>1658456.7252550228</v>
      </c>
    </row>
    <row r="5" spans="1:33" x14ac:dyDescent="0.25">
      <c r="A5" t="s">
        <v>34</v>
      </c>
      <c r="B5" s="1">
        <f>HLOOKUP(B2,DatenIndikatoren!$A$6:$JC$7,2,FALSE)</f>
        <v>104.13520594605102</v>
      </c>
      <c r="C5" s="1">
        <f>HLOOKUP(C2,DatenIndikatoren!$A$6:$JC$7,2,FALSE)</f>
        <v>374172.69943071908</v>
      </c>
      <c r="D5" s="1">
        <f>HLOOKUP(D2,DatenIndikatoren!$A$6:$JC$7,2,FALSE)</f>
        <v>19599.121840528212</v>
      </c>
      <c r="E5" s="1">
        <f>HLOOKUP(E2,DatenIndikatoren!$A$6:$JC$7,2,FALSE)</f>
        <v>354573.57759019086</v>
      </c>
      <c r="F5" s="1">
        <f>HLOOKUP(F2,DatenIndikatoren!$A$6:$JC$7,2,FALSE)</f>
        <v>0</v>
      </c>
      <c r="G5" s="1">
        <f>HLOOKUP(G2,DatenIndikatoren!$A$6:$JC$7,2,FALSE)</f>
        <v>880.41166189016531</v>
      </c>
      <c r="H5" s="1">
        <f>HLOOKUP(H2,DatenIndikatoren!$A$6:$JC$7,2,FALSE)</f>
        <v>10290.535405014938</v>
      </c>
      <c r="I5" s="1">
        <f>HLOOKUP(I2,DatenIndikatoren!$A$6:$JC$7,2,FALSE)</f>
        <v>6951.8129411489317</v>
      </c>
      <c r="J5" s="1">
        <f>HLOOKUP(J2,DatenIndikatoren!$A$6:$JC$7,2,FALSE)</f>
        <v>2458.3108019758401</v>
      </c>
      <c r="K5" s="1">
        <f>HLOOKUP(K2,DatenIndikatoren!$A$6:$JC$7,2,FALSE)</f>
        <v>5502.5396975106232</v>
      </c>
      <c r="L5" s="1">
        <f>HLOOKUP(L2,DatenIndikatoren!$A$6:$JC$7,2,FALSE)</f>
        <v>2201015.8790042493</v>
      </c>
      <c r="M5" s="1">
        <f>HLOOKUP(M2,DatenIndikatoren!$A$6:$JC$7,2,FALSE)</f>
        <v>5177529.1209957507</v>
      </c>
      <c r="N5" s="1">
        <f>HLOOKUP(N2,DatenIndikatoren!$A$6:$JC$7,2,FALSE)</f>
        <v>1488565.0312598697</v>
      </c>
      <c r="O5" s="1">
        <f>HLOOKUP(O2,DatenIndikatoren!$A$6:$JC$7,2,FALSE)</f>
        <v>514674.58466966503</v>
      </c>
      <c r="P5" s="1">
        <f>HLOOKUP(P2,DatenIndikatoren!$A$6:$JC$7,2,FALSE)</f>
        <v>300118.07367717603</v>
      </c>
      <c r="Q5" s="1">
        <f>HLOOKUP(Q2,DatenIndikatoren!$A$6:$JC$7,2,FALSE)</f>
        <v>855490</v>
      </c>
      <c r="R5" s="1">
        <f>HLOOKUP(R2,DatenIndikatoren!$A$6:$JC$7,2,FALSE)</f>
        <v>374172.69943071908</v>
      </c>
      <c r="S5" s="1">
        <f>HLOOKUP(S2,DatenIndikatoren!$A$6:$JC$7,2,FALSE)</f>
        <v>595442.5106972931</v>
      </c>
      <c r="T5" s="1">
        <f>HLOOKUP(T2,DatenIndikatoren!$A$6:$JC$7,2,FALSE)</f>
        <v>7.7919918423812877</v>
      </c>
      <c r="U5" s="1">
        <f>HLOOKUP(U2,DatenIndikatoren!$A$6:$JC$7,2,FALSE)</f>
        <v>0</v>
      </c>
      <c r="V5" s="1">
        <f>HLOOKUP(V2,DatenIndikatoren!$A$6:$JC$7,2,FALSE)</f>
        <v>0</v>
      </c>
      <c r="W5" s="1">
        <f>HLOOKUP(W2,DatenIndikatoren!$A$6:$JC$7,2,FALSE)</f>
        <v>1.7590039774582351</v>
      </c>
      <c r="X5" s="1">
        <f>HLOOKUP(X2,DatenIndikatoren!$A$6:$JC$7,2,FALSE)</f>
        <v>75.860842445483712</v>
      </c>
      <c r="Y5" s="1">
        <f>HLOOKUP(Y2,DatenIndikatoren!$A$6:$JC$7,2,FALSE)</f>
        <v>77.952414682275361</v>
      </c>
      <c r="Z5" s="1">
        <f>HLOOKUP(Z2,DatenIndikatoren!$A$6:$JC$7,2,FALSE)</f>
        <v>624.54166666666663</v>
      </c>
      <c r="AA5" s="1">
        <f>HLOOKUP(AA2,DatenIndikatoren!$A$6:$JC$7,2,FALSE)</f>
        <v>691.01666666666665</v>
      </c>
      <c r="AB5" s="1">
        <f>HLOOKUP(AB2,DatenIndikatoren!$A$6:$JC$7,2,FALSE)</f>
        <v>595338</v>
      </c>
      <c r="AC5" s="1">
        <f>HLOOKUP(AC2,DatenIndikatoren!$A$6:$JC$7,2,FALSE)</f>
        <v>104</v>
      </c>
      <c r="AD5" s="1">
        <f>HLOOKUP(AD2,DatenIndikatoren!$A$6:$JC$7,2,FALSE)</f>
        <v>2566848.0365792233</v>
      </c>
      <c r="AE5" s="1">
        <f>HLOOKUP(AE2,DatenIndikatoren!$A$6:$JC$7,2,FALSE)</f>
        <v>585047</v>
      </c>
      <c r="AF5" s="1">
        <f>HLOOKUP(AF2,DatenIndikatoren!$A$6:$JC$7,2,FALSE)</f>
        <v>10394</v>
      </c>
      <c r="AG5" s="1">
        <f>HLOOKUP(AG2,DatenIndikatoren!$A$6:$JC$7,2,FALSE)</f>
        <v>2573799.8495203727</v>
      </c>
    </row>
    <row r="6" spans="1:33" x14ac:dyDescent="0.25">
      <c r="A6" t="s">
        <v>35</v>
      </c>
      <c r="B6" s="1">
        <f>HLOOKUP(B2,DatenIndikatoren!$A$8:$JC$9,2,FALSE)</f>
        <v>6333.9836300889738</v>
      </c>
      <c r="C6" s="1">
        <f>HLOOKUP(C2,DatenIndikatoren!$A$8:$JC$9,2,FALSE)</f>
        <v>374822.98227973824</v>
      </c>
      <c r="D6" s="1">
        <f>HLOOKUP(D2,DatenIndikatoren!$A$8:$JC$9,2,FALSE)</f>
        <v>34582.675153329736</v>
      </c>
      <c r="E6" s="1">
        <f>HLOOKUP(E2,DatenIndikatoren!$A$8:$JC$9,2,FALSE)</f>
        <v>340240.3071264085</v>
      </c>
      <c r="F6" s="1">
        <f>HLOOKUP(F2,DatenIndikatoren!$A$8:$JC$9,2,FALSE)</f>
        <v>0</v>
      </c>
      <c r="G6" s="1">
        <f>HLOOKUP(G2,DatenIndikatoren!$A$8:$JC$9,2,FALSE)</f>
        <v>3983.2080797460849</v>
      </c>
      <c r="H6" s="1">
        <f>HLOOKUP(H2,DatenIndikatoren!$A$8:$JC$9,2,FALSE)</f>
        <v>50133.560500359941</v>
      </c>
      <c r="I6" s="1">
        <f>HLOOKUP(I2,DatenIndikatoren!$A$8:$JC$9,2,FALSE)</f>
        <v>28054.071039833601</v>
      </c>
      <c r="J6" s="1">
        <f>HLOOKUP(J2,DatenIndikatoren!$A$8:$JC$9,2,FALSE)</f>
        <v>18096.281380780252</v>
      </c>
      <c r="K6" s="1">
        <f>HLOOKUP(K2,DatenIndikatoren!$A$8:$JC$9,2,FALSE)</f>
        <v>5512.1026805843685</v>
      </c>
      <c r="L6" s="1">
        <f>HLOOKUP(L2,DatenIndikatoren!$A$8:$JC$9,2,FALSE)</f>
        <v>2204841.0722337472</v>
      </c>
      <c r="M6" s="1">
        <f>HLOOKUP(M2,DatenIndikatoren!$A$8:$JC$9,2,FALSE)</f>
        <v>5173703.9277662523</v>
      </c>
      <c r="N6" s="1">
        <f>HLOOKUP(N2,DatenIndikatoren!$A$8:$JC$9,2,FALSE)</f>
        <v>1488565.0312598697</v>
      </c>
      <c r="O6" s="1">
        <f>HLOOKUP(O2,DatenIndikatoren!$A$8:$JC$9,2,FALSE)</f>
        <v>514674.58466966503</v>
      </c>
      <c r="P6" s="1">
        <f>HLOOKUP(P2,DatenIndikatoren!$A$8:$JC$9,2,FALSE)</f>
        <v>300118.07367717603</v>
      </c>
      <c r="Q6" s="1">
        <f>HLOOKUP(Q2,DatenIndikatoren!$A$8:$JC$9,2,FALSE)</f>
        <v>855490</v>
      </c>
      <c r="R6" s="1">
        <f>HLOOKUP(R2,DatenIndikatoren!$A$8:$JC$9,2,FALSE)</f>
        <v>374822.98227973824</v>
      </c>
      <c r="S6" s="1">
        <f>HLOOKUP(S2,DatenIndikatoren!$A$8:$JC$9,2,FALSE)</f>
        <v>823138.59469701315</v>
      </c>
      <c r="T6" s="1">
        <f>HLOOKUP(T2,DatenIndikatoren!$A$8:$JC$9,2,FALSE)</f>
        <v>10.771634708306831</v>
      </c>
      <c r="U6" s="1">
        <f>HLOOKUP(U2,DatenIndikatoren!$A$8:$JC$9,2,FALSE)</f>
        <v>0</v>
      </c>
      <c r="V6" s="1">
        <f>HLOOKUP(V2,DatenIndikatoren!$A$8:$JC$9,2,FALSE)</f>
        <v>0</v>
      </c>
      <c r="W6" s="1">
        <f>HLOOKUP(W2,DatenIndikatoren!$A$8:$JC$9,2,FALSE)</f>
        <v>6.5551584951104189</v>
      </c>
      <c r="X6" s="1">
        <f>HLOOKUP(X2,DatenIndikatoren!$A$8:$JC$9,2,FALSE)</f>
        <v>72.794246282928654</v>
      </c>
      <c r="Y6" s="1">
        <f>HLOOKUP(Y2,DatenIndikatoren!$A$8:$JC$9,2,FALSE)</f>
        <v>82.983994352107487</v>
      </c>
      <c r="Z6" s="1">
        <f>HLOOKUP(Z2,DatenIndikatoren!$A$8:$JC$9,2,FALSE)</f>
        <v>600.38333333333333</v>
      </c>
      <c r="AA6" s="1">
        <f>HLOOKUP(AA2,DatenIndikatoren!$A$8:$JC$9,2,FALSE)</f>
        <v>685.875</v>
      </c>
      <c r="AB6" s="1">
        <f>HLOOKUP(AB2,DatenIndikatoren!$A$8:$JC$9,2,FALSE)</f>
        <v>814920</v>
      </c>
      <c r="AC6" s="1">
        <f>HLOOKUP(AC2,DatenIndikatoren!$A$8:$JC$9,2,FALSE)</f>
        <v>8217</v>
      </c>
      <c r="AD6" s="1">
        <f>HLOOKUP(AD2,DatenIndikatoren!$A$8:$JC$9,2,FALSE)</f>
        <v>2366006.2362137013</v>
      </c>
      <c r="AE6" s="1">
        <f>HLOOKUP(AE2,DatenIndikatoren!$A$8:$JC$9,2,FALSE)</f>
        <v>764787</v>
      </c>
      <c r="AF6" s="1">
        <f>HLOOKUP(AF2,DatenIndikatoren!$A$8:$JC$9,2,FALSE)</f>
        <v>58351</v>
      </c>
      <c r="AG6" s="1">
        <f>HLOOKUP(AG2,DatenIndikatoren!$A$8:$JC$9,2,FALSE)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C16" sqref="C16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4.0151505012246212E-3</v>
      </c>
    </row>
    <row r="7" spans="2:3" x14ac:dyDescent="0.25">
      <c r="B7" t="s">
        <v>41</v>
      </c>
      <c r="C7" s="1">
        <f>HLOOKUP($C$5,Ergebnisdarstellung!$2:$6,3)</f>
        <v>0</v>
      </c>
    </row>
    <row r="8" spans="2:3" x14ac:dyDescent="0.25">
      <c r="B8" t="s">
        <v>42</v>
      </c>
      <c r="C8" s="1">
        <f>HLOOKUP($C$5,Ergebnisdarstellung!$2:$6,4)</f>
        <v>0</v>
      </c>
    </row>
    <row r="9" spans="2:3" x14ac:dyDescent="0.25">
      <c r="B9" t="s">
        <v>43</v>
      </c>
      <c r="C9" s="1">
        <f>HLOOKUP($C$5,Ergebnisdarstellung!$2:$6,5)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H9"/>
  <sheetViews>
    <sheetView workbookViewId="0">
      <selection activeCell="V3" sqref="V3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0.28515625" bestFit="1" customWidth="1"/>
    <col min="8" max="8" width="47.7109375" bestFit="1" customWidth="1"/>
    <col min="9" max="10" width="48.140625" bestFit="1" customWidth="1"/>
    <col min="11" max="11" width="41.28515625" bestFit="1" customWidth="1"/>
    <col min="12" max="12" width="49.5703125" bestFit="1" customWidth="1"/>
    <col min="13" max="13" width="43.28515625" bestFit="1" customWidth="1"/>
    <col min="14" max="14" width="39.7109375" bestFit="1" customWidth="1"/>
    <col min="15" max="15" width="40.5703125" bestFit="1" customWidth="1"/>
    <col min="16" max="16" width="41.140625" bestFit="1" customWidth="1"/>
    <col min="17" max="17" width="38.5703125" bestFit="1" customWidth="1"/>
    <col min="18" max="18" width="35.85546875" bestFit="1" customWidth="1"/>
    <col min="19" max="19" width="42.85546875" bestFit="1" customWidth="1"/>
    <col min="20" max="20" width="30.140625" bestFit="1" customWidth="1"/>
    <col min="21" max="21" width="33.28515625" bestFit="1" customWidth="1"/>
    <col min="22" max="22" width="45.7109375" bestFit="1" customWidth="1"/>
    <col min="23" max="23" width="49.7109375" bestFit="1" customWidth="1"/>
    <col min="24" max="24" width="41.42578125" bestFit="1" customWidth="1"/>
    <col min="25" max="25" width="64.28515625" bestFit="1" customWidth="1"/>
    <col min="26" max="26" width="62.7109375" bestFit="1" customWidth="1"/>
    <col min="27" max="27" width="35.28515625" bestFit="1" customWidth="1"/>
    <col min="28" max="28" width="37.85546875" bestFit="1" customWidth="1"/>
    <col min="29" max="29" width="40.5703125" bestFit="1" customWidth="1"/>
    <col min="30" max="30" width="37.28515625" bestFit="1" customWidth="1"/>
    <col min="31" max="31" width="36.140625" bestFit="1" customWidth="1"/>
    <col min="32" max="32" width="39.28515625" bestFit="1" customWidth="1"/>
    <col min="33" max="33" width="36" bestFit="1" customWidth="1"/>
    <col min="34" max="34" width="34.85546875" bestFit="1" customWidth="1"/>
  </cols>
  <sheetData>
    <row r="2" spans="1:34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</row>
    <row r="3" spans="1:34" x14ac:dyDescent="0.25">
      <c r="B3">
        <v>0</v>
      </c>
      <c r="C3">
        <v>9600.9428309084433</v>
      </c>
      <c r="D3">
        <v>376042.45172704279</v>
      </c>
      <c r="E3">
        <v>39337.612834704574</v>
      </c>
      <c r="F3">
        <v>336704.83889233822</v>
      </c>
      <c r="G3">
        <v>0</v>
      </c>
      <c r="H3">
        <v>4526.9617382821916</v>
      </c>
      <c r="I3">
        <v>58219.853477834899</v>
      </c>
      <c r="J3">
        <v>30703.412223418414</v>
      </c>
      <c r="K3">
        <v>22989.479516134292</v>
      </c>
      <c r="L3">
        <v>5531.5850150597153</v>
      </c>
      <c r="M3">
        <v>2212634.0060238861</v>
      </c>
      <c r="N3">
        <v>5165910.9939761143</v>
      </c>
      <c r="O3">
        <v>1488565.0312598697</v>
      </c>
      <c r="P3">
        <v>514674.58466966503</v>
      </c>
      <c r="Q3">
        <v>300118.07367717603</v>
      </c>
      <c r="R3">
        <v>855490</v>
      </c>
      <c r="S3">
        <v>376042.45172704279</v>
      </c>
      <c r="T3">
        <v>595442.5106972931</v>
      </c>
      <c r="U3">
        <v>7.7919918423812877</v>
      </c>
      <c r="V3">
        <v>4.0151505012246212E-3</v>
      </c>
      <c r="W3">
        <v>0</v>
      </c>
      <c r="X3">
        <v>11.124252666897235</v>
      </c>
      <c r="Y3">
        <v>72.037834593996195</v>
      </c>
      <c r="Z3">
        <v>83.871138146401648</v>
      </c>
      <c r="AA3">
        <v>597.85</v>
      </c>
      <c r="AB3">
        <v>689.77499999999998</v>
      </c>
      <c r="AC3">
        <v>581581</v>
      </c>
      <c r="AD3">
        <v>13861</v>
      </c>
      <c r="AE3">
        <v>1749292.8010457216</v>
      </c>
      <c r="AF3">
        <v>523361</v>
      </c>
      <c r="AG3">
        <v>72081</v>
      </c>
      <c r="AH3">
        <v>1779996.2132691403</v>
      </c>
    </row>
    <row r="4" spans="1:34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94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</row>
    <row r="5" spans="1:34" x14ac:dyDescent="0.25">
      <c r="B5">
        <v>0</v>
      </c>
      <c r="C5">
        <v>29994.814543952391</v>
      </c>
      <c r="D5">
        <v>373862.41022373398</v>
      </c>
      <c r="E5">
        <v>63836.749126619252</v>
      </c>
      <c r="F5">
        <v>310025.66109711473</v>
      </c>
      <c r="G5">
        <v>0</v>
      </c>
      <c r="H5">
        <v>8665.5021604382346</v>
      </c>
      <c r="I5">
        <v>113919.9764899453</v>
      </c>
      <c r="J5">
        <v>56420.563382878281</v>
      </c>
      <c r="K5">
        <v>48833.910946628792</v>
      </c>
      <c r="L5">
        <v>5497.9766209371419</v>
      </c>
      <c r="M5">
        <v>2199190.6483748569</v>
      </c>
      <c r="N5">
        <v>5179354.3516251426</v>
      </c>
      <c r="O5">
        <v>1488565.0312598697</v>
      </c>
      <c r="P5">
        <v>514674.58466966503</v>
      </c>
      <c r="Q5">
        <v>300118.07367717603</v>
      </c>
      <c r="R5">
        <v>855490</v>
      </c>
      <c r="S5">
        <v>373862.41022373398</v>
      </c>
      <c r="T5">
        <v>823138.59469701315</v>
      </c>
      <c r="U5">
        <v>10.771634708306831</v>
      </c>
      <c r="V5">
        <v>0</v>
      </c>
      <c r="W5">
        <v>0</v>
      </c>
      <c r="X5">
        <v>17.664754225461323</v>
      </c>
      <c r="Y5">
        <v>66.329837633101135</v>
      </c>
      <c r="Z5">
        <v>89.484304399350179</v>
      </c>
      <c r="AA5">
        <v>557.64166666666665</v>
      </c>
      <c r="AB5">
        <v>683.76666666666665</v>
      </c>
      <c r="AC5">
        <v>758820</v>
      </c>
      <c r="AD5">
        <v>64317</v>
      </c>
      <c r="AE5">
        <v>1602036.1618721453</v>
      </c>
      <c r="AF5">
        <v>644900</v>
      </c>
      <c r="AG5">
        <v>178237</v>
      </c>
      <c r="AH5">
        <v>1658456.7252550228</v>
      </c>
    </row>
    <row r="6" spans="1:34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</row>
    <row r="7" spans="1:34" x14ac:dyDescent="0.25">
      <c r="B7">
        <v>0</v>
      </c>
      <c r="C7">
        <v>104.13520594605102</v>
      </c>
      <c r="D7">
        <v>374172.69943071908</v>
      </c>
      <c r="E7">
        <v>19599.121840528212</v>
      </c>
      <c r="F7">
        <v>354573.57759019086</v>
      </c>
      <c r="G7">
        <v>0</v>
      </c>
      <c r="H7">
        <v>880.41166189016531</v>
      </c>
      <c r="I7">
        <v>10290.535405014938</v>
      </c>
      <c r="J7">
        <v>6951.8129411489317</v>
      </c>
      <c r="K7">
        <v>2458.3108019758401</v>
      </c>
      <c r="L7">
        <v>5502.5396975106232</v>
      </c>
      <c r="M7">
        <v>2201015.8790042493</v>
      </c>
      <c r="N7">
        <v>5177529.1209957507</v>
      </c>
      <c r="O7">
        <v>1488565.0312598697</v>
      </c>
      <c r="P7">
        <v>514674.58466966503</v>
      </c>
      <c r="Q7">
        <v>300118.07367717603</v>
      </c>
      <c r="R7">
        <v>855490</v>
      </c>
      <c r="S7">
        <v>374172.69943071908</v>
      </c>
      <c r="T7">
        <v>595442.5106972931</v>
      </c>
      <c r="U7">
        <v>7.7919918423812877</v>
      </c>
      <c r="V7">
        <v>0</v>
      </c>
      <c r="W7">
        <v>0</v>
      </c>
      <c r="X7">
        <v>1.7590039774582351</v>
      </c>
      <c r="Y7">
        <v>75.860842445483712</v>
      </c>
      <c r="Z7">
        <v>77.952414682275361</v>
      </c>
      <c r="AA7">
        <v>624.54166666666663</v>
      </c>
      <c r="AB7">
        <v>691.01666666666665</v>
      </c>
      <c r="AC7">
        <v>595338</v>
      </c>
      <c r="AD7">
        <v>104</v>
      </c>
      <c r="AE7">
        <v>2566848.0365792233</v>
      </c>
      <c r="AF7">
        <v>585047</v>
      </c>
      <c r="AG7">
        <v>10394</v>
      </c>
      <c r="AH7">
        <v>2573799.8495203727</v>
      </c>
    </row>
    <row r="8" spans="1:34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94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17</v>
      </c>
      <c r="U8" t="s">
        <v>18</v>
      </c>
      <c r="V8" t="s">
        <v>19</v>
      </c>
      <c r="W8" t="s">
        <v>20</v>
      </c>
      <c r="X8" t="s">
        <v>21</v>
      </c>
      <c r="Y8" t="s">
        <v>22</v>
      </c>
      <c r="Z8" t="s">
        <v>23</v>
      </c>
      <c r="AA8" t="s">
        <v>24</v>
      </c>
      <c r="AB8" t="s">
        <v>25</v>
      </c>
      <c r="AC8" t="s">
        <v>26</v>
      </c>
      <c r="AD8" t="s">
        <v>27</v>
      </c>
      <c r="AE8" t="s">
        <v>28</v>
      </c>
      <c r="AF8" t="s">
        <v>29</v>
      </c>
      <c r="AG8" t="s">
        <v>30</v>
      </c>
      <c r="AH8" t="s">
        <v>31</v>
      </c>
    </row>
    <row r="9" spans="1:34" x14ac:dyDescent="0.25">
      <c r="B9">
        <v>0</v>
      </c>
      <c r="C9">
        <v>6333.9836300889738</v>
      </c>
      <c r="D9">
        <v>374822.98227973824</v>
      </c>
      <c r="E9">
        <v>34582.675153329736</v>
      </c>
      <c r="F9">
        <v>340240.3071264085</v>
      </c>
      <c r="G9">
        <v>0</v>
      </c>
      <c r="H9">
        <v>3983.2080797460849</v>
      </c>
      <c r="I9">
        <v>50133.560500359941</v>
      </c>
      <c r="J9">
        <v>28054.071039833601</v>
      </c>
      <c r="K9">
        <v>18096.281380780252</v>
      </c>
      <c r="L9">
        <v>5512.1026805843685</v>
      </c>
      <c r="M9">
        <v>2204841.0722337472</v>
      </c>
      <c r="N9">
        <v>5173703.9277662523</v>
      </c>
      <c r="O9">
        <v>1488565.0312598697</v>
      </c>
      <c r="P9">
        <v>514674.58466966503</v>
      </c>
      <c r="Q9">
        <v>300118.07367717603</v>
      </c>
      <c r="R9">
        <v>855490</v>
      </c>
      <c r="S9">
        <v>374822.98227973824</v>
      </c>
      <c r="T9">
        <v>823138.59469701315</v>
      </c>
      <c r="U9">
        <v>10.771634708306831</v>
      </c>
      <c r="V9">
        <v>0</v>
      </c>
      <c r="W9">
        <v>0</v>
      </c>
      <c r="X9">
        <v>6.5551584951104189</v>
      </c>
      <c r="Y9">
        <v>72.794246282928654</v>
      </c>
      <c r="Z9">
        <v>82.983994352107487</v>
      </c>
      <c r="AA9">
        <v>600.38333333333333</v>
      </c>
      <c r="AB9">
        <v>685.875</v>
      </c>
      <c r="AC9">
        <v>814920</v>
      </c>
      <c r="AD9">
        <v>8217</v>
      </c>
      <c r="AE9">
        <v>2366006.2362137013</v>
      </c>
      <c r="AF9">
        <v>764787</v>
      </c>
      <c r="AG9">
        <v>58351</v>
      </c>
      <c r="AH9">
        <v>2394060.30725354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topLeftCell="B1" zoomScaleNormal="100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13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22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0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0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2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0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28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32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28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67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0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9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84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21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0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73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9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0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0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0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0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95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107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11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11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9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0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121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65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183</v>
      </c>
      <c r="E2678">
        <v>0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128</v>
      </c>
      <c r="E2679">
        <v>24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73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17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20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7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0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0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0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3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96</v>
      </c>
      <c r="E2703">
        <v>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152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62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0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0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110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0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0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30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2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132</v>
      </c>
      <c r="E2798">
        <v>0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136</v>
      </c>
      <c r="E2799">
        <v>18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106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36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5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2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7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8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95</v>
      </c>
      <c r="E2819">
        <v>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110</v>
      </c>
      <c r="E2821">
        <v>62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107</v>
      </c>
      <c r="E2822">
        <v>76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100</v>
      </c>
      <c r="E2823">
        <v>76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156</v>
      </c>
      <c r="E2824">
        <v>0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122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0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19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1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4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3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136</v>
      </c>
      <c r="E2846">
        <v>0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116</v>
      </c>
      <c r="E2847">
        <v>1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116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7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35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9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0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7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89</v>
      </c>
      <c r="E2870">
        <v>0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126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38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5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1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8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1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0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128</v>
      </c>
      <c r="E2895">
        <v>0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177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120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0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0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104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0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0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18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0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0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91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39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0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125</v>
      </c>
      <c r="E3014">
        <v>28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136</v>
      </c>
      <c r="E3015">
        <v>0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111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58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7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10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16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10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9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3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114</v>
      </c>
      <c r="E3037">
        <v>0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138</v>
      </c>
      <c r="E3038">
        <v>0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146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86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15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11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0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22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7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119</v>
      </c>
      <c r="E3109">
        <v>0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125</v>
      </c>
      <c r="E3110">
        <v>42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131</v>
      </c>
      <c r="E3111">
        <v>19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82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35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15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11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15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14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130</v>
      </c>
      <c r="E3156">
        <v>2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128</v>
      </c>
      <c r="E3157">
        <v>61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116</v>
      </c>
      <c r="E3158">
        <v>70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109</v>
      </c>
      <c r="E3159">
        <v>70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118</v>
      </c>
      <c r="E3160">
        <v>53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99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26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6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14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23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161</v>
      </c>
      <c r="E3182">
        <v>0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133</v>
      </c>
      <c r="E3183">
        <v>4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133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51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5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0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8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8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120</v>
      </c>
      <c r="E3277">
        <v>13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133</v>
      </c>
      <c r="E3278">
        <v>46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128</v>
      </c>
      <c r="E3279">
        <v>40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86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25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10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5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11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108</v>
      </c>
      <c r="E3300">
        <v>0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124</v>
      </c>
      <c r="E3301">
        <v>24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114</v>
      </c>
      <c r="E3302">
        <v>54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126</v>
      </c>
      <c r="E3303">
        <v>55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160</v>
      </c>
      <c r="E3304">
        <v>0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121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58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14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9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20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152</v>
      </c>
      <c r="E3323">
        <v>0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73</v>
      </c>
      <c r="E3324">
        <v>52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82</v>
      </c>
      <c r="E3325">
        <v>54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64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43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25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14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8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6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135</v>
      </c>
      <c r="E3349">
        <v>0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129</v>
      </c>
      <c r="E3350">
        <v>46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128</v>
      </c>
      <c r="E3351">
        <v>33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60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40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27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7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16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10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7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196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112</v>
      </c>
      <c r="E3540">
        <v>0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139</v>
      </c>
      <c r="E3541">
        <v>0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124</v>
      </c>
      <c r="E3542">
        <v>20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98</v>
      </c>
      <c r="E3543">
        <v>59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116</v>
      </c>
      <c r="E3544">
        <v>2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147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153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7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29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8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174</v>
      </c>
      <c r="E3566">
        <v>0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91</v>
      </c>
      <c r="E3567">
        <v>24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192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51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15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7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0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160</v>
      </c>
      <c r="E3587">
        <v>0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113</v>
      </c>
      <c r="E3588">
        <v>70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107</v>
      </c>
      <c r="E3589">
        <v>73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105</v>
      </c>
      <c r="E3590">
        <v>73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111</v>
      </c>
      <c r="E3591">
        <v>73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141</v>
      </c>
      <c r="E3592">
        <v>28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153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25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11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28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9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107</v>
      </c>
      <c r="E3613">
        <v>48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106</v>
      </c>
      <c r="E3614">
        <v>87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121</v>
      </c>
      <c r="E3615">
        <v>67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121</v>
      </c>
      <c r="E3616">
        <v>4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132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34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23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13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9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133</v>
      </c>
      <c r="E3640">
        <v>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121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3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1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8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141</v>
      </c>
      <c r="E3659">
        <v>42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137</v>
      </c>
      <c r="E3660">
        <v>80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57</v>
      </c>
      <c r="E3661">
        <v>85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89</v>
      </c>
      <c r="E3662">
        <v>85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147</v>
      </c>
      <c r="E3663">
        <v>85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144</v>
      </c>
      <c r="E3664">
        <v>85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157</v>
      </c>
      <c r="E3665">
        <v>0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31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14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27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25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98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0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8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0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7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140</v>
      </c>
      <c r="E3782">
        <v>53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148</v>
      </c>
      <c r="E3783">
        <v>0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62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23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0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6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114</v>
      </c>
      <c r="E3828">
        <v>0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111</v>
      </c>
      <c r="E3829">
        <v>0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109</v>
      </c>
      <c r="E3831">
        <v>76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146</v>
      </c>
      <c r="E3832">
        <v>61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165</v>
      </c>
      <c r="E3833">
        <v>0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70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18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30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14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120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0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0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176</v>
      </c>
      <c r="E3901">
        <v>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199</v>
      </c>
      <c r="E3902">
        <v>16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81</v>
      </c>
      <c r="E3903">
        <v>76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219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65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16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0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0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94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36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0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0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152</v>
      </c>
      <c r="E3999">
        <v>0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201</v>
      </c>
      <c r="E4000">
        <v>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149</v>
      </c>
      <c r="E4001">
        <v>24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219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160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0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8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151</v>
      </c>
      <c r="E4021">
        <v>18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113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124</v>
      </c>
      <c r="E4023">
        <v>69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139</v>
      </c>
      <c r="E4024">
        <v>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65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34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27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12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50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169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18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0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0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0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173</v>
      </c>
      <c r="E4069">
        <v>0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140</v>
      </c>
      <c r="E4070">
        <v>50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59</v>
      </c>
      <c r="E4071">
        <v>52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199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47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2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6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10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175</v>
      </c>
      <c r="E4091">
        <v>0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108</v>
      </c>
      <c r="E4092">
        <v>64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101</v>
      </c>
      <c r="E4093">
        <v>67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121</v>
      </c>
      <c r="E4094">
        <v>67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123</v>
      </c>
      <c r="E4095">
        <v>67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138</v>
      </c>
      <c r="E4096">
        <v>24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89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32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21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114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0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0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99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6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4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13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3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174</v>
      </c>
      <c r="E4237">
        <v>0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200</v>
      </c>
      <c r="E4238">
        <v>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99</v>
      </c>
      <c r="E4239">
        <v>69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77</v>
      </c>
      <c r="E4240">
        <v>55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172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224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42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9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8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0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140</v>
      </c>
      <c r="E4260">
        <v>0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123</v>
      </c>
      <c r="E4262">
        <v>81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103</v>
      </c>
      <c r="E4263">
        <v>81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132</v>
      </c>
      <c r="E4264">
        <v>9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172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21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2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3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144</v>
      </c>
      <c r="E4285">
        <v>0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136</v>
      </c>
      <c r="E4286">
        <v>62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144</v>
      </c>
      <c r="E4287">
        <v>31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95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22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40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5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10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0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0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95</v>
      </c>
      <c r="E4307">
        <v>0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144</v>
      </c>
      <c r="E4308">
        <v>0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127</v>
      </c>
      <c r="E4309">
        <v>55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114</v>
      </c>
      <c r="E4310">
        <v>64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125</v>
      </c>
      <c r="E4311">
        <v>64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165</v>
      </c>
      <c r="E4312">
        <v>40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169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12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23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0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155</v>
      </c>
      <c r="E4331">
        <v>0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125</v>
      </c>
      <c r="E4332">
        <v>77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99</v>
      </c>
      <c r="E4333">
        <v>81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104</v>
      </c>
      <c r="E4334">
        <v>81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130</v>
      </c>
      <c r="E4335">
        <v>81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128</v>
      </c>
      <c r="E4336">
        <v>81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123</v>
      </c>
      <c r="E4337">
        <v>54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201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27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23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12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136</v>
      </c>
      <c r="E4356">
        <v>0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122</v>
      </c>
      <c r="E4357">
        <v>41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104</v>
      </c>
      <c r="E4358">
        <v>53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83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15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17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13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2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243</v>
      </c>
      <c r="E4406">
        <v>0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110</v>
      </c>
      <c r="E4407">
        <v>52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84</v>
      </c>
      <c r="E4408">
        <v>55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205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211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0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121</v>
      </c>
      <c r="E4427">
        <v>0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114</v>
      </c>
      <c r="E4428">
        <v>49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100</v>
      </c>
      <c r="E4429">
        <v>52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125</v>
      </c>
      <c r="E4430">
        <v>52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109</v>
      </c>
      <c r="E4431">
        <v>52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129</v>
      </c>
      <c r="E4432">
        <v>0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67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26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12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14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10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11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126</v>
      </c>
      <c r="E4451">
        <v>0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119</v>
      </c>
      <c r="E4452">
        <v>56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116</v>
      </c>
      <c r="E4453">
        <v>61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106</v>
      </c>
      <c r="E4454">
        <v>61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137</v>
      </c>
      <c r="E4455">
        <v>61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116</v>
      </c>
      <c r="E4456">
        <v>61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157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28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20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13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8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157</v>
      </c>
      <c r="E4480">
        <v>0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146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12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1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8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128</v>
      </c>
      <c r="E4498">
        <v>0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185</v>
      </c>
      <c r="E4499">
        <v>5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121</v>
      </c>
      <c r="E4500">
        <v>77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129</v>
      </c>
      <c r="E4501">
        <v>81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79</v>
      </c>
      <c r="E4502">
        <v>81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138</v>
      </c>
      <c r="E4503">
        <v>81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136</v>
      </c>
      <c r="E4504">
        <v>69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107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19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3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18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130</v>
      </c>
      <c r="E4524">
        <v>35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113</v>
      </c>
      <c r="E4525">
        <v>45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111</v>
      </c>
      <c r="E4526">
        <v>46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116</v>
      </c>
      <c r="E4527">
        <v>46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150</v>
      </c>
      <c r="E4528">
        <v>21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140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28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17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21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15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167</v>
      </c>
      <c r="E4548">
        <v>0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120</v>
      </c>
      <c r="E4549">
        <v>64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99</v>
      </c>
      <c r="E4550">
        <v>68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128</v>
      </c>
      <c r="E4551">
        <v>68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102</v>
      </c>
      <c r="E4552">
        <v>26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166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100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5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1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18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10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0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157</v>
      </c>
      <c r="E4575">
        <v>0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139</v>
      </c>
      <c r="E4576">
        <v>0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213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0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134</v>
      </c>
      <c r="E4598">
        <v>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135</v>
      </c>
      <c r="E4599">
        <v>24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145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82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17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10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8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0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10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130</v>
      </c>
      <c r="E4643">
        <v>0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133</v>
      </c>
      <c r="E4644">
        <v>38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124</v>
      </c>
      <c r="E4645">
        <v>58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104</v>
      </c>
      <c r="E4646">
        <v>44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118</v>
      </c>
      <c r="E4647">
        <v>35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120</v>
      </c>
      <c r="E4648">
        <v>0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173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30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6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14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11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22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70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14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4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0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3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185</v>
      </c>
      <c r="E4718">
        <v>0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110</v>
      </c>
      <c r="E4719">
        <v>13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98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114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10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12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6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0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139</v>
      </c>
      <c r="E4741">
        <v>0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78</v>
      </c>
      <c r="E4743">
        <v>0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177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159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0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0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4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0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71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0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19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19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0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0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8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7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128</v>
      </c>
      <c r="E4811">
        <v>0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135</v>
      </c>
      <c r="E4812">
        <v>41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113</v>
      </c>
      <c r="E4813">
        <v>64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102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146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116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150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17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15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8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170</v>
      </c>
      <c r="E4835">
        <v>0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106</v>
      </c>
      <c r="E4836">
        <v>47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93</v>
      </c>
      <c r="E4837">
        <v>50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105</v>
      </c>
      <c r="E4838">
        <v>50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113</v>
      </c>
      <c r="E4839">
        <v>50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112</v>
      </c>
      <c r="E4840">
        <v>50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163</v>
      </c>
      <c r="E4841">
        <v>6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203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61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20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1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0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113</v>
      </c>
      <c r="E4859">
        <v>0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129</v>
      </c>
      <c r="E4860">
        <v>34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98</v>
      </c>
      <c r="E4861">
        <v>62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136</v>
      </c>
      <c r="E4862">
        <v>63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138</v>
      </c>
      <c r="E4863">
        <v>63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101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65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47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16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12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5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9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17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16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154</v>
      </c>
      <c r="E4884">
        <v>0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119</v>
      </c>
      <c r="E4885">
        <v>77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121</v>
      </c>
      <c r="E4886">
        <v>87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131</v>
      </c>
      <c r="E4887">
        <v>88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123</v>
      </c>
      <c r="E4888">
        <v>44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205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15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5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11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10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10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154</v>
      </c>
      <c r="E4934">
        <v>19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96</v>
      </c>
      <c r="E4935">
        <v>41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35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9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10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10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115</v>
      </c>
      <c r="E4979">
        <v>0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157</v>
      </c>
      <c r="E4980">
        <v>7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112</v>
      </c>
      <c r="E4981">
        <v>59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113</v>
      </c>
      <c r="E4982">
        <v>62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152</v>
      </c>
      <c r="E4983">
        <v>62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141</v>
      </c>
      <c r="E4984">
        <v>62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180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39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37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11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5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7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1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6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117</v>
      </c>
      <c r="E5028">
        <v>0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134</v>
      </c>
      <c r="E5029">
        <v>32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109</v>
      </c>
      <c r="E5030">
        <v>79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125</v>
      </c>
      <c r="E5031">
        <v>81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143</v>
      </c>
      <c r="E5032">
        <v>19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75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24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22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8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6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127</v>
      </c>
      <c r="E5052">
        <v>0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159</v>
      </c>
      <c r="E5053">
        <v>0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93</v>
      </c>
      <c r="E5054">
        <v>75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105</v>
      </c>
      <c r="E5055">
        <v>78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120</v>
      </c>
      <c r="E5056">
        <v>28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194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60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2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14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12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144</v>
      </c>
      <c r="E5100">
        <v>0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119</v>
      </c>
      <c r="E5101">
        <v>61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76</v>
      </c>
      <c r="E5102">
        <v>64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108</v>
      </c>
      <c r="E5103">
        <v>64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143</v>
      </c>
      <c r="E5104">
        <v>7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60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13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10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119</v>
      </c>
      <c r="E5124">
        <v>0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31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133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18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0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6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0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7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124</v>
      </c>
      <c r="E5196">
        <v>0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36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10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3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9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15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7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17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23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0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7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135</v>
      </c>
      <c r="E5220">
        <v>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124</v>
      </c>
      <c r="E5221">
        <v>57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99</v>
      </c>
      <c r="E5222">
        <v>84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102</v>
      </c>
      <c r="E5223">
        <v>86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144</v>
      </c>
      <c r="E5224">
        <v>8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195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18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16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11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175</v>
      </c>
      <c r="E5245">
        <v>0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213</v>
      </c>
      <c r="E5246">
        <v>0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82</v>
      </c>
      <c r="E5247">
        <v>61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95</v>
      </c>
      <c r="E5248">
        <v>60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220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28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4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131</v>
      </c>
      <c r="E5268">
        <v>0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117</v>
      </c>
      <c r="E5269">
        <v>53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118</v>
      </c>
      <c r="E5270">
        <v>56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127</v>
      </c>
      <c r="E5271">
        <v>56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152</v>
      </c>
      <c r="E5272">
        <v>0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94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36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12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12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21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122</v>
      </c>
      <c r="E5294">
        <v>33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122</v>
      </c>
      <c r="E5295">
        <v>6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45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32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9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1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0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15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2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141</v>
      </c>
      <c r="E5316">
        <v>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122</v>
      </c>
      <c r="E5317">
        <v>63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113</v>
      </c>
      <c r="E5318">
        <v>66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103</v>
      </c>
      <c r="E5319">
        <v>66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156</v>
      </c>
      <c r="E5320">
        <v>31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77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1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16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142</v>
      </c>
      <c r="E5339">
        <v>0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96</v>
      </c>
      <c r="E5340">
        <v>70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145</v>
      </c>
      <c r="E5341">
        <v>40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105</v>
      </c>
      <c r="E5342">
        <v>37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110</v>
      </c>
      <c r="E5343">
        <v>72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134</v>
      </c>
      <c r="E5344">
        <v>58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193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126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33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1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115</v>
      </c>
      <c r="E5365">
        <v>11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129</v>
      </c>
      <c r="E5366">
        <v>32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119</v>
      </c>
      <c r="E5367">
        <v>44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66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12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19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24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7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2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143</v>
      </c>
      <c r="E5390">
        <v>0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138</v>
      </c>
      <c r="E5391">
        <v>5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153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24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8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7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4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177</v>
      </c>
      <c r="E5414">
        <v>0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106</v>
      </c>
      <c r="E5415">
        <v>73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100</v>
      </c>
      <c r="E5416">
        <v>31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242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16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5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7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0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159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15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0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0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81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21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10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1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10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0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13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115</v>
      </c>
      <c r="E5485">
        <v>43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116</v>
      </c>
      <c r="E5486">
        <v>51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102</v>
      </c>
      <c r="E5487">
        <v>52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142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20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13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20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0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8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117</v>
      </c>
      <c r="E5507">
        <v>0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107</v>
      </c>
      <c r="E5508">
        <v>43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127</v>
      </c>
      <c r="E5509">
        <v>56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120</v>
      </c>
      <c r="E5510">
        <v>57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106</v>
      </c>
      <c r="E5511">
        <v>57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132</v>
      </c>
      <c r="E5512">
        <v>42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91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35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31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18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24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133</v>
      </c>
      <c r="E5534">
        <v>2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64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34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35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23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7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2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4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0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110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3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0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5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17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89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0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0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0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143</v>
      </c>
      <c r="E5750">
        <v>0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141</v>
      </c>
      <c r="E5751">
        <v>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204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194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0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5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0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124</v>
      </c>
      <c r="E5774">
        <v>8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111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0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8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10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14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24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0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65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25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12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0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7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86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28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9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10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4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16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118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2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0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0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0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64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56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28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118</v>
      </c>
      <c r="E5991">
        <v>32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90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10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30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0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7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58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12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0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0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0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0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69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0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0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16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9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0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6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91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11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13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0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0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0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9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26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0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0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24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7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0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F 4 G A A B Q S w M E F A A C A A g A l 2 3 X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J d t 1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b d d U X M h j 2 l c D A A C h J g A A E w A c A E Z v c m 1 1 b G F z L 1 N l Y 3 R p b 2 4 x L m 0 g o h g A K K A U A A A A A A A A A A A A A A A A A A A A A A A A A A A A 7 V j b T i J B E H 0 3 8 R 8 6 s z H B h G X j Z f d h D Q 9 E E Y 2 X s M G V R M d M m q F k O v R 0 T / r C C s Z v 2 R e / Y X + A H 9 s a A U F l B H Q v J j Y v D N N 1 i l P F q Z o T N I S G S U F q g / e 1 r e W l 5 S U d U Q V N U l Y t a A i m g z N g 5 p S q o N Y D Q R W T 1 d N g t 0 6 K h I N Z X i L 4 + m a B c 8 A 7 2 7 p T 2 J G h j U G Y 3 C 7 j U N i W w u A H n f O 2 v / r f N S j t H 2 E O q 3 0 t r Q r B V 5 B I 7 Z c P a n 6 1 a y I p S k n C W U h T N h v + i I I / p O A / z 6 k Q 6 o 6 3 m j / f A c 5 i Z k A V v S 0 v T 7 Y l t 7 H Q x c 0 8 K Y t Q N p l o F d f W P 6 / n k b g 0 U D N d D s X x Z e F Y C r h Y z Q 9 q + + D t 9 X 9 F o E g L t L G X B s g e 0 C Y o D 8 s 9 o Q 0 M r y o Z I 3 Z w W + c G z c i T 8 + H 9 E u e 1 k H K q d N E o O 5 m 4 A v 1 b g R g k S k 6 6 y T j j i a J C X 0 o V D 5 j j G e h c J p H 8 9 b W H V e 4 L 8 2 W z k M b e 5 M m 1 V x a G 4 / E h M I w W r a c B h 3 O f l m z / J w h t I A K k + z D 2 Z n V 5 i Y m s i q b K 6 T / K a F 8 0 W Z s a q U D 4 0 / n M k N D G x n v S E H 3 w w w e o C V Q D O W / X 9 y 4 w 2 G A Y E T Z u g L q L h i P Z Y J y Z / q 3 Z p R G 2 O K i A p r F J A d F 8 g E P Z p n y B + G M w v Q X C 4 Q r b J I C M C 7 k D P q p 6 A l e B R v / W D k q H T 8 O R 6 o D i F p s y z x f f J x h d 9 G x 5 f L p Q h g l c z 4 7 u L p Q h 7 Q K S b y h q w y g T 2 Q I B C u U X J K h E V L E 4 Y F z G k A q s z K F t F N O I b u L U R Q V M E r 8 8 x + L g X a k 1 4 z O B 2 u D Y j C u t y w i z z C 7 4 E a w C P / A 6 u 8 V Z u F o Y W b 4 4 r F 7 N E m Q W o v x x D i m N u 9 n B Z d K 0 7 b v n / U L R l U u a C W D j j R p c Q s R x s Y Q R p 2 k e M t S b R q 7 Y j p V Z c B x J E N b 0 z P 2 A N l O 9 P C h y Z U p 7 J n O A i n D B p d g y w 2 w T a p / 5 9 e m I D y c 8 O O u 2 O S o m 1 Q 2 Z n N d E S V K y R p L z k u j R i L 8 g J z 5 U X p 2 y I 1 U L 1 3 4 L 5 g W N N t c 8 u K R z T M N o g m L w u J X T V T o N J 3 S C H u K Z X f s U l K 7 0 B q 7 J V q b k k s 6 p V C / h 9 w Q 2 B 7 1 H m O f Z v c 4 M x f T q z R m i A S d n i p w p c q b I m S J n i v 6 K K X r G z z h P 5 D z R e / Z E O P 9 v y g / V q 8 4 L O S / k v J D z Q s 4 L O S / k v J D z Q v / 2 / 6 G 3 5 o c G n J w n c p 7 I e S L n i Z w n c p 7 I e S L n i f 6 g J / o N U E s B A i 0 A F A A C A A g A l 2 3 X V D 0 3 8 v y l A A A A 9 g A A A B I A A A A A A A A A A A A A A A A A A A A A A E N v b m Z p Z y 9 Q Y W N r Y W d l L n h t b F B L A Q I t A B Q A A g A I A J d t 1 1 Q P y u m r p A A A A O k A A A A T A A A A A A A A A A A A A A A A A P E A A A B b Q 2 9 u d G V u d F 9 U e X B l c 1 0 u e G 1 s U E s B A i 0 A F A A C A A g A l 2 3 X V F z I Y 9 p X A w A A o S Y A A B M A A A A A A A A A A A A A A A A A 4 g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L Y A A A A A A A D 6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M D o 0 M T o w N y 4 z N z U 3 M D c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R W 5 0 b G F k Z U x l a X N 0 d W 5 n J n F 1 b 3 Q 7 L C Z x d W 9 0 O 0 x h Z G V M Z W l z d H V u Z y Z x d W 9 0 O y w m c X V v d D t M Y W R l T G V p c 3 R 1 b m d B d c O f Z W 5 z d G V o Z W 5 k Z S Z x d W 9 0 O 1 0 i I C 8 + P E V u d H J 5 I F R 5 c G U 9 I k Z p b G x T d G F 0 d X M i I F Z h b H V l P S J z Q 2 9 t c G x l d G U i I C 8 + P E V u d H J 5 I F R 5 c G U 9 I l F 1 Z X J 5 S U Q i I F Z h b H V l P S J z Y j B h Z j U z O G Y t M T I x O S 0 0 N 2 U 5 L T g w Z W I t M m Y 2 N z J i N T d j Z W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p l a X R W Y X J f U 3 p l b m F y a W 9 Q V l 9 G V y 9 B d X R v U m V t b 3 Z l Z E N v b H V t b n M x L n t D b 2 x 1 b W 4 x L D B 9 J n F 1 b 3 Q 7 L C Z x d W 9 0 O 1 N l Y 3 R p b 2 4 x L 0 V y Z 2 V i b m l z X 1 p l a X R W Y X J f U 3 p l b m F y a W 9 Q V l 9 G V y 9 B d X R v U m V t b 3 Z l Z E N v b H V t b n M x L n t F b n R s Y W R l T G V p c 3 R 1 b m c s M X 0 m c X V v d D s s J n F 1 b 3 Q 7 U 2 V j d G l v b j E v R X J n Z W J u a X N f W m V p d F Z h c l 9 T e m V u Y X J p b 1 B W X 0 Z X L 0 F 1 d G 9 S Z W 1 v d m V k Q 2 9 s d W 1 u c z E u e 0 x h Z G V M Z W l z d H V u Z y w y f S Z x d W 9 0 O y w m c X V v d D t T Z W N 0 a W 9 u M S 9 F c m d l Y m 5 p c 1 9 a Z W l 0 V m F y X 1 N 6 Z W 5 h c m l v U F Z f R l c v Q X V 0 b 1 J l b W 9 2 Z W R D b 2 x 1 b W 5 z M S 5 7 T G F k Z U x l a X N 0 d W 5 n Q X X D n 2 V u c 3 R l a G V u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E z I i A v P j x F b n R y e S B U e X B l P S J G a W x s V G F y Z 2 V 0 I i B W Y W x 1 Z T 0 i c 0 V y Z 2 V i b m l z X 1 N 6 Z W 5 h c m l v U F Z f R l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x O j Q z O j I 0 L j c 5 M T I 4 O T d a I i A v P j x F b n R y e S B U e X B l P S J G a W x s Q 2 9 s d W 1 u V H l w Z X M i I F Z h b H V l P S J z Q X d V R k J R V U R C U V V G Q l F V R k J R V U Z C U U 1 G Q l F V R k F 3 V U Z C U V V G Q X d N R k F 3 T U Y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G Y W h y Z W 5 f Z X h 0 Z X J u Z S B M Y W R 1 b m c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1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z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1 f S Z x d W 9 0 O y w m c X V v d D t T Z W N 0 a W 9 u M S 9 F c m d l Y m 5 p c 1 9 T e m V u Y X J p b 1 B W X 0 Z X L 0 F 1 d G 9 S Z W 1 v d m V k Q 2 9 s d W 1 u c z E u e 2 d l b m V y Z W x s X 3 N 0 c m 9 t d m V y Y n J h d W N o I F d Q I F t r V 2 h d L D E 2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G V y 9 B d X R v U m V t b 3 Z l Z E N v b H V t b n M x L n t n Z W 5 l c m V s b F 9 w d l B y b 2 R 1 a 3 R p b 2 4 g W 2 t X a F 0 s M T h 9 J n F 1 b 3 Q 7 L C Z x d W 9 0 O 1 N l Y 3 R p b 2 4 x L 0 V y Z 2 V i b m l z X 1 N 6 Z W 5 h c m l v U F Z f R l c v Q X V 0 b 1 J l b W 9 2 Z W R D b 2 x 1 b W 5 z M S 5 7 Z 2 V u Z X J l b G x f c H Z Q c m 9 k d W t 0 a W 9 u R 2 Z h I F t r V 2 h d L D E 5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G V y 9 B d X R v U m V t b 3 Z l Z E N v b H V t b n M x L n t p b m R p a 2 F 0 b 3 J l b l 9 M Y W R l d m 9 y Z 8 O k b m d l I F t B b n p h a G x d L D I 1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R l c v Q X V 0 b 1 J l b W 9 2 Z W R D b 2 x 1 b W 5 z M S 5 7 c H Z O Y W N o R U 1 v Y m l s a X T D p H R f R W l u c 3 B l a X N 1 b m c g W 2 t X a F 0 s M j h 9 J n F 1 b 3 Q 7 L C Z x d W 9 0 O 1 N l Y 3 R p b 2 4 x L 0 V y Z 2 V i b m l z X 1 N 6 Z W 5 h c m l v U F Z f R l c v Q X V 0 b 1 J l b W 9 2 Z W R D b 2 x 1 b W 5 z M S 5 7 c H Z O Y W N o R U 1 v Y m l s a X T D p H R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2 F 1 w 5 9 l b n N 0 Z W h l b m R l X 0 x h Z H V u Z y B b a 1 d I X S w x f S Z x d W 9 0 O y w m c X V v d D t T Z W N 0 a W 9 u M S 9 F c m d l Y m 5 p c 1 9 T e m V u Y X J p b 1 B W X 0 Z X L 0 F 1 d G 9 S Z W 1 v d m V k Q 2 9 s d W 1 u c z E u e 2 V N b 2 J p b G l 0 w 6 R 0 R m F o c m V u X 0 d l c 2 F t d C B b a 1 d o X S w y f S Z x d W 9 0 O y w m c X V v d D t T Z W N 0 a W 9 u M S 9 F c m d l Y m 5 p c 1 9 T e m V u Y X J p b 1 B W X 0 Z X L 0 F 1 d G 9 S Z W 1 v d m V k Q 2 9 s d W 1 u c z E u e 2 V N b 2 J p b G l 0 w 6 R 0 R m F o c m V u X 0 x v a 2 F s I F t r V 2 h d L D N 9 J n F 1 b 3 Q 7 L C Z x d W 9 0 O 1 N l Y 3 R p b 2 4 x L 0 V y Z 2 V i b m l z X 1 N 6 Z W 5 h c m l v U F Z f R l c v Q X V 0 b 1 J l b W 9 2 Z W R D b 2 x 1 b W 5 z M S 5 7 Z U 1 v Y m l s a X T D p H R G Y W h y Z W 5 f T m V 0 e i B b a 1 d o X S w 0 f S Z x d W 9 0 O y w m c X V v d D t T Z W N 0 a W 9 u M S 9 F c m d l Y m 5 p c 1 9 T e m V u Y X J p b 1 B W X 0 Z X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N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V 9 J n F 1 b 3 Q 7 L C Z x d W 9 0 O 1 N l Y 3 R p b 2 4 x L 0 V y Z 2 V i b m l z X 1 N 6 Z W 5 h c m l v U F Z f R l c v Q X V 0 b 1 J l b W 9 2 Z W R D b 2 x 1 b W 5 z M S 5 7 Z 2 V u Z X J l b G x f c 3 R y b 2 1 2 Z X J i c m F 1 Y 2 g g V 1 A g W 2 t X a F 0 s M T Z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0 Z X L 0 F 1 d G 9 S Z W 1 v d m V k Q 2 9 s d W 1 u c z E u e 2 d l b m V y Z W x s X 3 B 2 U H J v Z H V r d G l v b i B b a 1 d o X S w x O H 0 m c X V v d D s s J n F 1 b 3 Q 7 U 2 V j d G l v b j E v R X J n Z W J u a X N f U 3 p l b m F y a W 9 Q V l 9 G V y 9 B d X R v U m V t b 3 Z l Z E N v b H V t b n M x L n t n Z W 5 l c m V s b F 9 w d l B y b 2 R 1 a 3 R p b 2 5 H Z m E g W 2 t X a F 0 s M T l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G V y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0 Z X L 0 F 1 d G 9 S Z W 1 v d m V k Q 2 9 s d W 1 u c z E u e 2 l u Z G l r Y X R v c m V u X 0 x h Z G V 2 b 3 J n w 6 R u Z 2 U g W 0 F u e m F o b F 0 s M j V 9 J n F 1 b 3 Q 7 L C Z x d W 9 0 O 1 N l Y 3 R p b 2 4 x L 0 V y Z 2 V i b m l z X 1 N 6 Z W 5 h c m l v U F Z f R l c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G V y 9 B d X R v U m V t b 3 Z l Z E N v b H V t b n M x L n t w d k 5 h Y 2 h F T W 9 i a W x p d M O k d F 9 F a W 5 z c G V p c 3 V u Z y B b a 1 d o X S w y O H 0 m c X V v d D s s J n F 1 b 3 Q 7 U 2 V j d G l v b j E v R X J n Z W J u a X N f U 3 p l b m F y a W 9 Q V l 9 G V y 9 B d X R v U m V t b 3 Z l Z E N v b H V t b n M x L n t w d k 5 h Y 2 h F T W 9 i a W x p d M O k d F 9 O Z X R 6 Y m V 6 d W c g W 2 t X a F 0 s M j l 9 J n F 1 b 3 Q 7 L C Z x d W 9 0 O 1 N l Y 3 R p b 2 4 x L 0 V y Z 2 V i b m l z X 1 N 6 Z W 5 h c m l v U F Z f R l c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G V y 9 B d X R v U m V t b 3 Z l Z E N v b H V t b n M x L n t w d l Z v c k V N b 2 J p b G l 0 w 6 R 0 X 0 V p b n N w Z W l z d W 5 n I F t r V 2 h d L D M x f S Z x d W 9 0 O y w m c X V v d D t T Z W N 0 a W 9 u M S 9 F c m d l Y m 5 p c 1 9 T e m V u Y X J p b 1 B W X 0 Z X L 0 F 1 d G 9 S Z W 1 v d m V k Q 2 9 s d W 1 u c z E u e 3 B 2 V m 9 y R U 1 v Y m l s a X T D p H R f T m V 0 e m J l e n V n I F t r V 2 h d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x N S I g L z 4 8 R W 5 0 c n k g V H l w Z T 0 i R m l s b F R h c m d l d C I g V m F s d W U 9 I n N F c m d l Y m 5 p c 1 9 T e m V u Y X J p b 1 B W X 2 1 h e F 9 G V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E 6 N D M 6 N D I u M z g 2 M D Y 1 O V o i I C 8 + P E V u d H J 5 I F R 5 c G U 9 I k Z p b G x D b 2 x 1 b W 5 U e X B l c y I g V m F s d W U 9 I n N B d 1 V G Q l F V R E J R V U Z C U V V G Q l F V R k J R T U Z C U V V E Q X d V R k J R V U Z B d 0 1 G Q X d N R i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X S w x M 3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h d L D E 1 f S Z x d W 9 0 O y w m c X V v d D t T Z W N 0 a W 9 u M S 9 F c m d l Y m 5 p c 1 9 T e m V u Y X J p b 1 B W X 2 1 h e F 9 G V y 9 B d X R v U m V t b 3 Z l Z E N v b H V t b n M x L n t n Z W 5 l c m V s b F 9 z d H J v b X Z l c m J y Y X V j a C B X U C B b a 1 d o X S w x N n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2 1 h e F 9 G V y 9 B d X R v U m V t b 3 Z l Z E N v b H V t b n M x L n t n Z W 5 l c m V s b F 9 w d l B y b 2 R 1 a 3 R p b 2 4 g W 2 t X a F 0 s M T h 9 J n F 1 b 3 Q 7 L C Z x d W 9 0 O 1 N l Y 3 R p b 2 4 x L 0 V y Z 2 V i b m l z X 1 N 6 Z W 5 h c m l v U F Z f b W F 4 X 0 Z X L 0 F 1 d G 9 S Z W 1 v d m V k Q 2 9 s d W 1 u c z E u e 2 d l b m V y Z W x s X 3 B 2 U H J v Z H V r d G l v b k d m Y S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t Y X h f R l c v Q X V 0 b 1 J l b W 9 2 Z W R D b 2 x 1 b W 5 z M S 5 7 a W 5 k a W t h d G 9 y Z W 5 f T G F k Z X Z v c m f D p G 5 n Z S B b Q W 5 6 Y W h s X S w y N X 0 m c X V v d D s s J n F 1 b 3 Q 7 U 2 V j d G l v b j E v R X J n Z W J u a X N f U 3 p l b m F y a W 9 Q V l 9 t Y X h f R l c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b W F 4 X 0 Z X L 0 F 1 d G 9 S Z W 1 v d m V k Q 2 9 s d W 1 u c z E u e 3 B 2 T m F j a E V N b 2 J p b G l 0 w 6 R 0 X 0 V p b n N w Z W l z d W 5 n I F t r V 2 h d L D I 4 f S Z x d W 9 0 O y w m c X V v d D t T Z W N 0 a W 9 u M S 9 F c m d l Y m 5 p c 1 9 T e m V u Y X J p b 1 B W X 2 1 h e F 9 G V y 9 B d X R v U m V t b 3 Z l Z E N v b H V t b n M x L n t w d k 5 h Y 2 h F T W 9 i a W x p d M O k d F 9 O Z X R 6 Y m V 6 d W c g W 2 t X a F 0 s M j l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b W F 4 X 0 Z X L 0 F 1 d G 9 S Z W 1 v d m V k Q 2 9 s d W 1 u c z E u e 3 B 2 V m 9 y R U 1 v Y m l s a X T D p H R f R W l u c 3 B l a X N 1 b m c g W 2 t X a F 0 s M z F 9 J n F 1 b 3 Q 7 L C Z x d W 9 0 O 1 N l Y 3 R p b 2 4 x L 0 V y Z 2 V i b m l z X 1 N 6 Z W 5 h c m l v U F Z f b W F 4 X 0 Z X L 0 F 1 d G 9 S Z W 1 v d m V k Q 2 9 s d W 1 u c z E u e 3 B 2 V m 9 y R U 1 v Y m l s a X T D p H R f T m V 0 e m J l e n V n I F t r V 2 h d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z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0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V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2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b W F 4 X 0 Z X L 0 F 1 d G 9 S Z W 1 v d m V k Q 2 9 s d W 1 u c z E u e 2 d l b m V y Z W x s X 3 B 2 U H J v Z H V r d G l v b i B b a 1 d o X S w x O H 0 m c X V v d D s s J n F 1 b 3 Q 7 U 2 V j d G l v b j E v R X J n Z W J u a X N f U 3 p l b m F y a W 9 Q V l 9 t Y X h f R l c v Q X V 0 b 1 J l b W 9 2 Z W R D b 2 x 1 b W 5 z M S 5 7 Z 2 V u Z X J l b G x f c H Z Q c m 9 k d W t 0 a W 9 u R 2 Z h I F t r V 2 h d L D E 5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1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2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h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T c i I C 8 + P E V u d H J 5 I F R 5 c G U 9 I k Z p b G x U Y X J n Z X Q i I F Z h b H V l P S J z R X J n Z W J u a X N f U 3 p l b m F y a W 9 Q V l 9 X U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E 6 N D Q 6 M D M u O T k 1 N T g w O F o i I C 8 + P E V u d H J 5 I F R 5 c G U 9 I k Z p b G x D b 2 x 1 b W 5 U e X B l c y I g V m F s d W U 9 I n N B d 1 V G Q l F V R E J R V U Z C U V V G Q l F V R k J R T U Z C U V V E Q X d V R k J R V U Z B d 0 1 G Q X d N R i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V 1 A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X U C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N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V 9 J n F 1 b 3 Q 7 L C Z x d W 9 0 O 1 N l Y 3 R p b 2 4 x L 0 V y Z 2 V i b m l z X 1 N 6 Z W 5 h c m l v U F Z f V 1 A v Q X V 0 b 1 J l b W 9 2 Z W R D b 2 x 1 b W 5 z M S 5 7 Z 2 V u Z X J l b G x f c 3 R y b 2 1 2 Z X J i c m F 1 Y 2 g g V 1 A g W 2 t X a F 0 s M T Z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1 d Q L 0 F 1 d G 9 S Z W 1 v d m V k Q 2 9 s d W 1 u c z E u e 2 d l b m V y Z W x s X 3 B 2 U H J v Z H V r d G l v b i B b a 1 d o X S w x O H 0 m c X V v d D s s J n F 1 b 3 Q 7 U 2 V j d G l v b j E v R X J n Z W J u a X N f U 3 p l b m F y a W 9 Q V l 9 X U C 9 B d X R v U m V t b 3 Z l Z E N v b H V t b n M x L n t n Z W 5 l c m V s b F 9 w d l B y b 2 R 1 a 3 R p b 2 5 H Z m E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1 d Q L 0 F 1 d G 9 S Z W 1 v d m V k Q 2 9 s d W 1 u c z E u e 2 l u Z G l r Y X R v c m V u X 0 x h Z G V 2 b 3 J n w 6 R u Z 2 U g W 0 F u e m F o b F 0 s M j V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X U C 9 B d X R v U m V t b 3 Z l Z E N v b H V t b n M x L n t w d k 5 h Y 2 h F T W 9 i a W x p d M O k d F 9 F a W 5 z c G V p c 3 V u Z y B b a 1 d o X S w y O H 0 m c X V v d D s s J n F 1 b 3 Q 7 U 2 V j d G l v b j E v R X J n Z W J u a X N f U 3 p l b m F y a W 9 Q V l 9 X U C 9 B d X R v U m V t b 3 Z l Z E N v b H V t b n M x L n t w d k 5 h Y 2 h F T W 9 i a W x p d M O k d F 9 O Z X R 6 Y m V 6 d W c g W 2 t X a F 0 s M j l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X U C 9 B d X R v U m V t b 3 Z l Z E N v b H V t b n M x L n t w d l Z v c k V N b 2 J p b G l 0 w 6 R 0 X 0 V p b n N w Z W l z d W 5 n I F t r V 2 h d L D M x f S Z x d W 9 0 O y w m c X V v d D t T Z W N 0 a W 9 u M S 9 F c m d l Y m 5 p c 1 9 T e m V u Y X J p b 1 B W X 1 d Q L 0 F 1 d G 9 S Z W 1 v d m V k Q 2 9 s d W 1 u c z E u e 3 B 2 V m 9 y R U 1 v Y m l s a X T D p H R f T m V 0 e m J l e n V n I F t r V 2 h d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Y X X D n 2 V u c 3 R l a G V u Z G V f T G F k d W 5 n I F t r V 0 h d L D F 9 J n F 1 b 3 Q 7 L C Z x d W 9 0 O 1 N l Y 3 R p b 2 4 x L 0 V y Z 2 V i b m l z X 1 N 6 Z W 5 h c m l v U F Z f V 1 A v Q X V 0 b 1 J l b W 9 2 Z W R D b 2 x 1 b W 5 z M S 5 7 Z U 1 v Y m l s a X T D p H R G Y W h y Z W 5 f R 2 V z Y W 1 0 I F t r V 2 h d L D J 9 J n F 1 b 3 Q 7 L C Z x d W 9 0 O 1 N l Y 3 R p b 2 4 x L 0 V y Z 2 V i b m l z X 1 N 6 Z W 5 h c m l v U F Z f V 1 A v Q X V 0 b 1 J l b W 9 2 Z W R D b 2 x 1 b W 5 z M S 5 7 Z U 1 v Y m l s a X T D p H R G Y W h y Z W 5 f T G 9 r Y W w g W 2 t X a F 0 s M 3 0 m c X V v d D s s J n F 1 b 3 Q 7 U 2 V j d G l v b j E v R X J n Z W J u a X N f U 3 p l b m F y a W 9 Q V l 9 X U C 9 B d X R v U m V t b 3 Z l Z E N v b H V t b n M x L n t l T W 9 i a W x p d M O k d E Z h a H J l b l 9 O Z X R 6 I F t r V 2 h d L D R 9 J n F 1 b 3 Q 7 L C Z x d W 9 0 O 1 N l Y 3 R p b 2 4 x L 0 V y Z 2 V i b m l z X 1 N 6 Z W 5 h c m l v U F Z f V 1 A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1 d Q L 0 F 1 d G 9 S Z W 1 v d m V k Q 2 9 s d W 1 u c z E u e 2 d l b m V y Z W x s X 3 N 0 c m 9 t d m V y Y n J h d W N o I F d v a G 5 l b i B b a 1 d o X S w x M 3 0 m c X V v d D s s J n F 1 b 3 Q 7 U 2 V j d G l v b j E v R X J n Z W J u a X N f U 3 p l b m F y a W 9 Q V l 9 X U C 9 B d X R v U m V t b 3 Z l Z E N v b H V t b n M x L n t n Z W 5 l c m V s b F 9 z d H J v b X Z l c m J y Y X V j a C B H Z X d l c m J l I F t r V 2 h d L D E 0 f S Z x d W 9 0 O y w m c X V v d D t T Z W N 0 a W 9 u M S 9 F c m d l Y m 5 p c 1 9 T e m V u Y X J p b 1 B W X 1 d Q L 0 F 1 d G 9 S Z W 1 v d m V k Q 2 9 s d W 1 u c z E u e 2 d l b m V y Z W x s X 3 N 0 c m 9 t d m V y Y n J h d W N o I F N j a H V s Z S B b a 1 d o X S w x N X 0 m c X V v d D s s J n F 1 b 3 Q 7 U 2 V j d G l v b j E v R X J n Z W J u a X N f U 3 p l b m F y a W 9 Q V l 9 X U C 9 B d X R v U m V t b 3 Z l Z E N v b H V t b n M x L n t n Z W 5 l c m V s b F 9 z d H J v b X Z l c m J y Y X V j a C B X U C B b a 1 d o X S w x N n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V 1 A v Q X V 0 b 1 J l b W 9 2 Z W R D b 2 x 1 b W 5 z M S 5 7 Z 2 V u Z X J l b G x f c H Z Q c m 9 k d W t 0 a W 9 u I F t r V 2 h d L D E 4 f S Z x d W 9 0 O y w m c X V v d D t T Z W N 0 a W 9 u M S 9 F c m d l Y m 5 p c 1 9 T e m V u Y X J p b 1 B W X 1 d Q L 0 F 1 d G 9 S Z W 1 v d m V k Q 2 9 s d W 1 u c z E u e 2 d l b m V y Z W x s X 3 B 2 U H J v Z H V r d G l v b k d m Y S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1 d Q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V 1 A v Q X V 0 b 1 J l b W 9 2 Z W R D b 2 x 1 b W 5 z M S 5 7 a W 5 k a W t h d G 9 y Z W 5 f T G F k Z X Z v c m f D p G 5 n Z S B b Q W 5 6 Y W h s X S w y N X 0 m c X V v d D s s J n F 1 b 3 Q 7 U 2 V j d G l v b j E v R X J n Z W J u a X N f U 3 p l b m F y a W 9 Q V l 9 X U C 9 B d X R v U m V t b 3 Z l Z E N v b H V t b n M x L n t p b m R p a 2 F 0 b 3 J l b l 9 F b n R s Y W R l d m 9 y Z 8 O k b m d l I F t B b n p h a G x d L D I 2 f S Z x d W 9 0 O y w m c X V v d D t T Z W N 0 a W 9 u M S 9 F c m d l Y m 5 p c 1 9 T e m V u Y X J p b 1 B W X 1 d Q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1 d Q L 0 F 1 d G 9 S Z W 1 v d m V k Q 2 9 s d W 1 u c z E u e 3 B 2 T m F j a E V N b 2 J p b G l 0 w 6 R 0 X 0 V p b n N w Z W l z d W 5 n I F t r V 2 h d L D I 4 f S Z x d W 9 0 O y w m c X V v d D t T Z W N 0 a W 9 u M S 9 F c m d l Y m 5 p c 1 9 T e m V u Y X J p b 1 B W X 1 d Q L 0 F 1 d G 9 S Z W 1 v d m V k Q 2 9 s d W 1 u c z E u e 3 B 2 T m F j a E V N b 2 J p b G l 0 w 6 R 0 X 0 5 l d H p i Z X p 1 Z y B b a 1 d o X S w y O X 0 m c X V v d D s s J n F 1 b 3 Q 7 U 2 V j d G l v b j E v R X J n Z W J u a X N f U 3 p l b m F y a W 9 Q V l 9 X U C 9 B d X R v U m V t b 3 Z l Z E N v b H V t b n M x L n t w d l Z v c k V N b 2 J p b G l 0 w 6 R 0 X 0 V p Z 2 V u d m V y Y n J h d W N o I F t r V 2 h d L D M w f S Z x d W 9 0 O y w m c X V v d D t T Z W N 0 a W 9 u M S 9 F c m d l Y m 5 p c 1 9 T e m V u Y X J p b 1 B W X 1 d Q L 0 F 1 d G 9 S Z W 1 v d m V k Q 2 9 s d W 1 u c z E u e 3 B 2 V m 9 y R U 1 v Y m l s a X T D p H R f R W l u c 3 B l a X N 1 b m c g W 2 t X a F 0 s M z F 9 J n F 1 b 3 Q 7 L C Z x d W 9 0 O 1 N l Y 3 R p b 2 4 x L 0 V y Z 2 V i b m l z X 1 N 6 Z W 5 h c m l v U F Z f V 1 A v Q X V 0 b 1 J l b W 9 2 Z W R D b 2 x 1 b W 5 z M S 5 7 c H Z W b 3 J F T W 9 i a W x p d M O k d F 9 O Z X R 6 Y m V 6 d W c g W 2 t X a F 0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1 d Q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F 1 w 5 9 l b n N 0 Z W h l b m R l X 0 x h Z H V u Z y B b a 1 d I X S w x f S Z x d W 9 0 O y w m c X V v d D t T Z W N 0 a W 9 u M S 9 F c m d l Y m 5 p c 1 9 T e m V u Y X J p b 1 B W X 2 1 h e F 9 X U C 9 B d X R v U m V t b 3 Z l Z E N v b H V t b n M x L n t l T W 9 i a W x p d M O k d E Z h a H J l b l 9 H Z X N h b X Q g W 2 t X a F 0 s M n 0 m c X V v d D s s J n F 1 b 3 Q 7 U 2 V j d G l v b j E v R X J n Z W J u a X N f U 3 p l b m F y a W 9 Q V l 9 t Y X h f V 1 A v Q X V 0 b 1 J l b W 9 2 Z W R D b 2 x 1 b W 5 z M S 5 7 Z U 1 v Y m l s a X T D p H R G Y W h y Z W 5 f T G 9 r Y W w g W 2 t X a F 0 s M 3 0 m c X V v d D s s J n F 1 b 3 Q 7 U 2 V j d G l v b j E v R X J n Z W J u a X N f U 3 p l b m F y a W 9 Q V l 9 t Y X h f V 1 A v Q X V 0 b 1 J l b W 9 2 Z W R D b 2 x 1 b W 5 z M S 5 7 Z U 1 v Y m l s a X T D p H R G Y W h y Z W 5 f T m V 0 e i B b a 1 d o X S w 0 f S Z x d W 9 0 O y w m c X V v d D t T Z W N 0 a W 9 u M S 9 F c m d l Y m 5 p c 1 9 T e m V u Y X J p b 1 B W X 2 1 h e F 9 X U C 9 B d X R v U m V t b 3 Z l Z E N v b H V t b n M x L n t l T W 9 i a W x p d M O k d E Z h a H J l b l 9 l e H R l c m 5 l I E x h Z H V u Z y B b a 1 d o X S w 1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F 0 s M T N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X S w x N X 0 m c X V v d D s s J n F 1 b 3 Q 7 U 2 V j d G l v b j E v R X J n Z W J u a X N f U 3 p l b m F y a W 9 Q V l 9 t Y X h f V 1 A v Q X V 0 b 1 J l b W 9 2 Z W R D b 2 x 1 b W 5 z M S 5 7 Z 2 V u Z X J l b G x f c 3 R y b 2 1 2 Z X J i c m F 1 Y 2 g g V 1 A g W 2 t X a F 0 s M T Z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t Y X h f V 1 A v Q X V 0 b 1 J l b W 9 2 Z W R D b 2 x 1 b W 5 z M S 5 7 Z 2 V u Z X J l b G x f c H Z Q c m 9 k d W t 0 a W 9 u I F t r V 2 h d L D E 4 f S Z x d W 9 0 O y w m c X V v d D t T Z W N 0 a W 9 u M S 9 F c m d l Y m 5 p c 1 9 T e m V u Y X J p b 1 B W X 2 1 h e F 9 X U C 9 B d X R v U m V t b 3 Z l Z E N v b H V t b n M x L n t n Z W 5 l c m V s b F 9 w d l B y b 2 R 1 a 3 R p b 2 5 H Z m E g W 2 t X a F 0 s M T l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t Y X h f V 1 A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b W F 4 X 1 d Q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b W F 4 X 1 d Q L 0 F 1 d G 9 S Z W 1 v d m V k Q 2 9 s d W 1 u c z E u e 2 l u Z G l r Y X R v c m V u X 0 x h Z G V 2 b 3 J n w 6 R u Z 2 U g W 0 F u e m F o b F 0 s M j V 9 J n F 1 b 3 Q 7 L C Z x d W 9 0 O 1 N l Y 3 R p b 2 4 x L 0 V y Z 2 V i b m l z X 1 N 6 Z W 5 h c m l v U F Z f b W F 4 X 1 d Q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X S w y O H 0 m c X V v d D s s J n F 1 b 3 Q 7 U 2 V j d G l v b j E v R X J n Z W J u a X N f U 3 p l b m F y a W 9 Q V l 9 t Y X h f V 1 A v Q X V 0 b 1 J l b W 9 2 Z W R D b 2 x 1 b W 5 z M S 5 7 c H Z O Y W N o R U 1 v Y m l s a X T D p H R f T m V 0 e m J l e n V n I F t r V 2 h d L D I 5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h d L D M w f S Z x d W 9 0 O y w m c X V v d D t T Z W N 0 a W 9 u M S 9 F c m d l Y m 5 p c 1 9 T e m V u Y X J p b 1 B W X 2 1 h e F 9 X U C 9 B d X R v U m V t b 3 Z l Z E N v b H V t b n M x L n t w d l Z v c k V N b 2 J p b G l 0 w 6 R 0 X 0 V p b n N w Z W l z d W 5 n I F t r V 2 h d L D M x f S Z x d W 9 0 O y w m c X V v d D t T Z W N 0 a W 9 u M S 9 F c m d l Y m 5 p c 1 9 T e m V u Y X J p b 1 B W X 2 1 h e F 9 X U C 9 B d X R v U m V t b 3 Z l Z E N v b H V t b n M x L n t w d l Z v c k V N b 2 J p b G l 0 w 6 R 0 X 0 5 l d H p i Z X p 1 Z y B b a 1 d o X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X S w x M 3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h d L D E 1 f S Z x d W 9 0 O y w m c X V v d D t T Z W N 0 a W 9 u M S 9 F c m d l Y m 5 p c 1 9 T e m V u Y X J p b 1 B W X 2 1 h e F 9 X U C 9 B d X R v U m V t b 3 Z l Z E N v b H V t b n M x L n t n Z W 5 l c m V s b F 9 z d H J v b X Z l c m J y Y X V j a C B X U C B b a 1 d o X S w x N n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2 1 h e F 9 X U C 9 B d X R v U m V t b 3 Z l Z E N v b H V t b n M x L n t n Z W 5 l c m V s b F 9 w d l B y b 2 R 1 a 3 R p b 2 4 g W 2 t X a F 0 s M T h 9 J n F 1 b 3 Q 7 L C Z x d W 9 0 O 1 N l Y 3 R p b 2 4 x L 0 V y Z 2 V i b m l z X 1 N 6 Z W 5 h c m l v U F Z f b W F 4 X 1 d Q L 0 F 1 d G 9 S Z W 1 v d m V k Q 2 9 s d W 1 u c z E u e 2 d l b m V y Z W x s X 3 B 2 U H J v Z H V r d G l v b k d m Y S B b a 1 d o X S w x O X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t Y X h f V 1 A v Q X V 0 b 1 J l b W 9 2 Z W R D b 2 x 1 b W 5 z M S 5 7 a W 5 k a W t h d G 9 y Z W 5 f T G F k Z X Z v c m f D p G 5 n Z S B b Q W 5 6 Y W h s X S w y N X 0 m c X V v d D s s J n F 1 b 3 Q 7 U 2 V j d G l v b j E v R X J n Z W J u a X N f U 3 p l b m F y a W 9 Q V l 9 t Y X h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b W F 4 X 1 d Q L 0 F 1 d G 9 S Z W 1 v d m V k Q 2 9 s d W 1 u c z E u e 3 B 2 T m F j a E V N b 2 J p b G l 0 w 6 R 0 X 0 V p b n N w Z W l z d W 5 n I F t r V 2 h d L D I 4 f S Z x d W 9 0 O y w m c X V v d D t T Z W N 0 a W 9 u M S 9 F c m d l Y m 5 p c 1 9 T e m V u Y X J p b 1 B W X 2 1 h e F 9 X U C 9 B d X R v U m V t b 3 Z l Z E N v b H V t b n M x L n t w d k 5 h Y 2 h F T W 9 i a W x p d M O k d F 9 O Z X R 6 Y m V 6 d W c g W 2 t X a F 0 s M j l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b W F 4 X 1 d Q L 0 F 1 d G 9 S Z W 1 v d m V k Q 2 9 s d W 1 u c z E u e 3 B 2 V m 9 y R U 1 v Y m l s a X T D p H R f R W l u c 3 B l a X N 1 b m c g W 2 t X a F 0 s M z F 9 J n F 1 b 3 Q 7 L C Z x d W 9 0 O 1 N l Y 3 R p b 2 4 x L 0 V y Z 2 V i b m l z X 1 N 6 Z W 5 h c m l v U F Z f b W F 4 X 1 d Q L 0 F 1 d G 9 S Z W 1 v d m V k Q 2 9 s d W 1 u c z E u e 3 B 2 V m 9 y R U 1 v Y m l s a X T D p H R f T m V 0 e m J l e n V n I F t r V 2 h d L D M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G Y W h y Z W 5 f Z X h 0 Z X J u Z S B M Y W R 1 b m c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D b 2 x 1 b W 5 U e X B l c y I g V m F s d W U 9 I n N B d 1 V G Q l F V R E J R V U Z C U V V G Q l F V R k J R T U Z C U V V E Q X d V R k J R V U Z B d 0 1 G Q X d N R i I g L z 4 8 R W 5 0 c n k g V H l w Z T 0 i R m l s b E x h c 3 R V c G R h d G V k I i B W Y W x 1 Z T 0 i Z D I w M j I t M D Y t M j N U M T E 6 N D Q 6 N D Y u O D c z N z Q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x O S I g L z 4 8 R W 5 0 c n k g V H l w Z T 0 i R m l s b F R h c m d l d C I g V m F s d W U 9 I n N F c m d l Y m 5 p c 1 9 T e m V u Y X J p b 1 B W X 2 1 h e F 9 X U F 8 y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1 d Q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z 6 m v k O x B T Z m D X Z a c V J 0 s A A A A A A I A A A A A A B B m A A A A A Q A A I A A A A H I A w z K G M I 4 d H p f S v v x w K 5 E T 1 p 1 4 T D q c V 1 g n v h W P G d A F A A A A A A 6 A A A A A A g A A I A A A A N W 5 2 w j L o t w 6 p N V V x I M 9 c k j G S 0 R V l + H 5 7 i r g h D v x S R V H U A A A A E Q 1 8 t b F 7 f u + F 3 3 0 c Z b b p T t G b k b 7 s 1 G 6 I g k z z C m K 3 M 9 T c q Q 4 p 3 B A j 8 T d q N + D k b u k 1 4 r 8 B o D g T S Z E r 7 G b Q M u d R p o p m d R H w w z P z x B / N Q a Z 8 x d T Q A A A A B g n R S V e F f a 8 S y c D S v B R l M z i K 7 6 L w s F m I e r M I H D 8 I B L e i s P l w m 9 t + K E w C S 5 n G D J K + F g 6 f I g u D E k h J o U 7 w o W h e B U = < / D a t a M a s h u p > 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Eingabe</vt:lpstr>
      <vt:lpstr>Ergebnisdarstellung</vt:lpstr>
      <vt:lpstr>Plots</vt:lpstr>
      <vt:lpstr>DatenIndikatoren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2022-06-23T13:24:21Z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