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73427F03-8DC7-40EB-B42B-0BE4B67DF7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DatenZeitreihen" sheetId="2" r:id="rId5"/>
    <sheet name="Tabelle2" sheetId="8" r:id="rId6"/>
  </sheets>
  <definedNames>
    <definedName name="ExterneDaten_1" localSheetId="3" hidden="1">DatenIndikatoren!$B$2:$AJ$3</definedName>
    <definedName name="ExterneDaten_2" localSheetId="3" hidden="1">DatenIndikatoren!$B$4:$AJ$5</definedName>
    <definedName name="ExterneDaten_3" localSheetId="3" hidden="1">DatenIndikatoren!$B$6:$AJ$7</definedName>
    <definedName name="ExterneDaten_4" localSheetId="3" hidden="1">DatenIndikatoren!$B$8:$AJ$9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K23" i="8"/>
  <c r="L20" i="8"/>
  <c r="K22" i="8" s="1"/>
  <c r="K20" i="8"/>
  <c r="J20" i="8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H5" i="1" s="1"/>
  <c r="AI2" i="1"/>
  <c r="AI3" i="1" s="1"/>
  <c r="B2" i="1"/>
  <c r="M6" i="8"/>
  <c r="N6" i="8" s="1"/>
  <c r="K8" i="8"/>
  <c r="M7" i="8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AI6" i="1" l="1"/>
  <c r="AI5" i="1"/>
  <c r="AI4" i="1"/>
  <c r="AH6" i="1"/>
  <c r="AH3" i="1"/>
  <c r="AH4" i="1"/>
  <c r="K24" i="8"/>
  <c r="O7" i="8"/>
  <c r="N7" i="8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E22" i="4" s="1"/>
  <c r="V4" i="1"/>
  <c r="E23" i="4" s="1"/>
  <c r="W4" i="1"/>
  <c r="E24" i="4" s="1"/>
  <c r="X3" i="1"/>
  <c r="D25" i="4" s="1"/>
  <c r="Y5" i="1"/>
  <c r="F26" i="4" s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G5" i="1"/>
  <c r="K5" i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Y4" i="1" l="1"/>
  <c r="E26" i="4" s="1"/>
  <c r="D5" i="1"/>
  <c r="AA6" i="1"/>
  <c r="AA5" i="1"/>
  <c r="K4" i="1"/>
  <c r="AE3" i="1"/>
  <c r="AE4" i="1"/>
  <c r="O6" i="1"/>
  <c r="AE5" i="1"/>
  <c r="O5" i="1"/>
  <c r="O4" i="1"/>
  <c r="W6" i="1"/>
  <c r="G24" i="4" s="1"/>
  <c r="W5" i="1"/>
  <c r="F24" i="4" s="1"/>
  <c r="W3" i="1"/>
  <c r="D24" i="4" s="1"/>
  <c r="S6" i="1"/>
  <c r="S3" i="1"/>
  <c r="X4" i="1"/>
  <c r="E25" i="4" s="1"/>
  <c r="AB3" i="1"/>
  <c r="P6" i="1"/>
  <c r="S5" i="1"/>
  <c r="AA4" i="1"/>
  <c r="I6" i="1"/>
  <c r="U3" i="1"/>
  <c r="D22" i="4" s="1"/>
  <c r="O6" i="8"/>
  <c r="V3" i="1"/>
  <c r="D23" i="4" s="1"/>
  <c r="I5" i="1"/>
  <c r="M3" i="1"/>
  <c r="B3" i="1"/>
  <c r="AC6" i="1"/>
  <c r="U6" i="1"/>
  <c r="G22" i="4" s="1"/>
  <c r="AC5" i="1"/>
  <c r="U5" i="1"/>
  <c r="F22" i="4" s="1"/>
  <c r="Q4" i="1"/>
  <c r="I4" i="1"/>
  <c r="B5" i="1"/>
  <c r="M6" i="1"/>
  <c r="E6" i="1"/>
  <c r="T5" i="1"/>
  <c r="M5" i="1"/>
  <c r="E5" i="1"/>
  <c r="AC4" i="1"/>
  <c r="H4" i="1"/>
  <c r="Y3" i="1"/>
  <c r="D26" i="4" s="1"/>
  <c r="Q3" i="1"/>
  <c r="AF6" i="1"/>
  <c r="Y6" i="1"/>
  <c r="G26" i="4" s="1"/>
  <c r="I26" i="4" s="1"/>
  <c r="AG4" i="1"/>
  <c r="L3" i="1"/>
  <c r="B4" i="1"/>
  <c r="T6" i="1"/>
  <c r="D6" i="1"/>
  <c r="X5" i="1"/>
  <c r="F25" i="4" s="1"/>
  <c r="H5" i="1"/>
  <c r="AB4" i="1"/>
  <c r="L4" i="1"/>
  <c r="AF3" i="1"/>
  <c r="P3" i="1"/>
  <c r="D3" i="1"/>
  <c r="AG6" i="1"/>
  <c r="X6" i="1"/>
  <c r="G25" i="4" s="1"/>
  <c r="H6" i="1"/>
  <c r="AB5" i="1"/>
  <c r="L5" i="1"/>
  <c r="AF4" i="1"/>
  <c r="C7" i="4"/>
  <c r="P4" i="1"/>
  <c r="T3" i="1"/>
  <c r="C6" i="4"/>
  <c r="R3" i="1"/>
  <c r="AD6" i="1"/>
  <c r="Z6" i="1"/>
  <c r="V6" i="1"/>
  <c r="G23" i="4" s="1"/>
  <c r="R6" i="1"/>
  <c r="N6" i="1"/>
  <c r="J6" i="1"/>
  <c r="F6" i="1"/>
  <c r="AD3" i="1"/>
  <c r="N3" i="1"/>
  <c r="AG5" i="1"/>
  <c r="Z4" i="1"/>
  <c r="J4" i="1"/>
  <c r="AD5" i="1"/>
  <c r="Z5" i="1"/>
  <c r="V5" i="1"/>
  <c r="F23" i="4" s="1"/>
  <c r="R5" i="1"/>
  <c r="N5" i="1"/>
  <c r="J5" i="1"/>
  <c r="F5" i="1"/>
  <c r="I24" i="4" l="1"/>
  <c r="I25" i="4"/>
  <c r="I23" i="4"/>
  <c r="I22" i="4"/>
  <c r="C9" i="4"/>
  <c r="C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F599B8-D34B-4AA3-916D-9C999CC3B8A5}" keepAlive="1" name="Abfrage - Ergebnis_SzenarioPV_FW" description="Verbindung mit der Abfrage 'Ergebnis_SzenarioPV_FW' in der Arbeitsmappe." type="5" refreshedVersion="0" background="1">
    <dbPr connection="Provider=Microsoft.Mashup.OleDb.1;Data Source=$Workbook$;Location=Ergebnis_SzenarioPV_FW;Extended Properties=&quot;&quot;" command="SELECT * FROM [Ergebnis_SzenarioPV_FW]"/>
  </connection>
  <connection id="2" xr16:uid="{AAF83C2D-8210-46D8-935F-D02431550C57}" keepAlive="1" name="Abfrage - Ergebnis_SzenarioPV_FW (2)" description="Verbindung mit der Abfrage 'Ergebnis_SzenarioPV_FW (2)' in der Arbeitsmappe." type="5" refreshedVersion="7" background="1" saveData="1">
    <dbPr connection="Provider=Microsoft.Mashup.OleDb.1;Data Source=$Workbook$;Location=&quot;Ergebnis_SzenarioPV_FW (2)&quot;;Extended Properties=&quot;&quot;" command="SELECT * FROM [Ergebnis_SzenarioPV_FW (2)]"/>
  </connection>
  <connection id="3" xr16:uid="{FD87C4CC-3B89-460B-AC2A-236A3702F746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4" xr16:uid="{BA040E96-F86A-46EE-8F8D-9B5550DF2880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5" xr16:uid="{12737AB2-B15E-4D79-A18B-3856C8F1531F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<sst xmlns="http://schemas.openxmlformats.org/spreadsheetml/2006/main" count="238" uniqueCount="106">
  <si>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</si>
  <si>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</si>
  <si>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</si>
  <si>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</si>
  <si>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</si>
  <si>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</si>
  <si>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</si>
  <si>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</si>
  <si>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</si>
  <si>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</si>
  <si>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</si>
  <si>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</si>
  <si>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</si>
  <si>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</si>
  <si>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</si>
  <si>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</si>
  <si>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</si>
  <si>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</si>
  <si>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</si>
  <si>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</si>
  <si>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</si>
  <si>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</si>
  <si>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</si>
  <si>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</si>
  <si>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</si>
  <si>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</si>
  <si>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</si>
  <si>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</si>
  <si>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</si>
  <si>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</si>
  <si>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</si>
  <si>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</si>
  <si>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</si>
  <si>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</si>
  <si>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</si>
  <si>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</si>
  <si>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</si>
  <si>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</si>
  <si>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</si>
  <si>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</si>
  <si>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</si>
  <si>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</si>
  <si>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</si>
  <si>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</si>
  <si>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</si>
  <si>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</si>
  <si>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</si>
  <si>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</si>
  <si>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</si>
  <si>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</si>
  <si>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</si>
  <si>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</si>
  <si>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</si>
  <si>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</si>
  <si>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</si>
  <si>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</si>
  <si>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</si>
  <si>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</si>
  <si>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</si>
  <si>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</si>
  <si>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</si>
  <si>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</si>
  <si>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</si>
  <si>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</si>
  <si>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</si>
  <si>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</si>
  <si>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</si>
  <si>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</si>
  <si>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</si>
  <si>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</si>
  <si>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</si>
  <si>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</si>
  <si>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</si>
  <si>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</si>
  <si>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</si>
  <si>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</si>
  <si>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</si>
  <si>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</si>
  <si>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</si>
  <si>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</si>
  <si>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</si>
  <si>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</si>
  <si>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</si>
  <si>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</si>
  <si>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</si>
  <si>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</si>
  <si>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</si>
  <si>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</si>
  <si>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</si>
  <si>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</si>
  <si>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</si>
  <si>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</si>
  <si>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</si>
  <si>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</si>
  <si>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</si>
  <si>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</si>
  <si>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</si>
  <si>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</si>
  <si>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</si>
  <si>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</si>
  <si>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</si>
  <si>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</si>
  <si>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</si>
  <si>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</si>
  <si>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</si>
  <si>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anzAutos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</si>
</sst>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1.5257474393365555</c:v>
                </c:pt>
                <c:pt idx="1">
                  <c:v>2.4251065803398291</c:v>
                </c:pt>
                <c:pt idx="2">
                  <c:v>0.17239110853218165</c:v>
                </c:pt>
                <c:pt idx="3">
                  <c:v>0.87165144044094234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4667356-1FCC-44DD-B5F9-BEBBA2E519F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AE453F31-AB04-4875-8A98-B6D758176BE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58047EEB-0C3D-4076-A475-B4B2ABA695A5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340CD168-68A1-4BAA-90B1-51E29ADA0BE4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4B599-349E-475E-B6BF-8EDEBCF89985}" name="Ergebnis_SzenarioPV_FW__2" displayName="Ergebnis_SzenarioPV_FW__2" ref="B2:AJ3" tableType="queryTable" totalsRowShown="0">
  <autoFilter ref="B2:AJ3" xr:uid="{9DF4B599-349E-475E-B6BF-8EDEBCF89985}"/>
  <tableColumns count="35">
    <tableColumn id="1" xr3:uid="{5B00EABE-C2B0-4826-8F86-553B02F023FB}" uniqueName="1" name="Column1" queryTableFieldId="1"/>
    <tableColumn id="2" xr3:uid="{D65F6CE5-6E3E-4C80-A134-2A12510579B6}" uniqueName="2" name="eMobilitätFahren_Gesamt [kWh/Auto]" queryTableFieldId="2"/>
    <tableColumn id="3" xr3:uid="{7AE3FA5C-9813-4DE2-ABD5-BDC82C81C671}" uniqueName="3" name="eMobilitätFahren_Lokal [kWh/Auto]" queryTableFieldId="3"/>
    <tableColumn id="4" xr3:uid="{3D13739B-8DEF-47E9-BB12-3F772C801F45}" uniqueName="4" name="eMobilitätFahren_Netz [kWh/Auto]" queryTableFieldId="4"/>
    <tableColumn id="5" xr3:uid="{9AF6B3D2-4387-40C8-AF9F-F182E10087AD}" uniqueName="5" name="eMobilitätFahren_externe Ladung [kWh/Auto]" queryTableFieldId="5"/>
    <tableColumn id="6" xr3:uid="{83DDF4FA-681D-438F-968E-EFF145F46389}" uniqueName="6" name="eMobilitätGebäude_Lade/Entladeverluste [kWh/Auto]" queryTableFieldId="6"/>
    <tableColumn id="7" xr3:uid="{C786A8F6-FA20-412F-9759-4D531419A783}" uniqueName="7" name="eMobilitätGebäude_GebäudezuEMobilität [kWh/Auto]" queryTableFieldId="7"/>
    <tableColumn id="8" xr3:uid="{DDC6D8BC-BB18-4218-809C-41D7B2A9956D}" uniqueName="8" name="eMobilitätGebäude_EMobilitätzuGebäude [kWh/Auto]" queryTableFieldId="8"/>
    <tableColumn id="9" xr3:uid="{215F4320-600D-4DBA-9411-575416A426BA}" uniqueName="9" name="eMobilitätGebäude_Fahrverbrauch [kWh/Auto]" queryTableFieldId="9"/>
    <tableColumn id="10" xr3:uid="{B829C9B6-BE63-4A86-8426-A58C89FDD4B2}" uniqueName="10" name="generell_personenKilometer Elektrisch durch. [km]" queryTableFieldId="10"/>
    <tableColumn id="11" xr3:uid="{2C91859A-1C10-4221-BEB5-E509B53B6CFB}" uniqueName="11" name="generell_personenKilometer Elektrisch [km]" queryTableFieldId="11"/>
    <tableColumn id="12" xr3:uid="{336419C1-2F63-40AE-A95A-CF75C8FBF879}" uniqueName="12" name="generell_personenKilometer Fossil [km]" queryTableFieldId="12"/>
    <tableColumn id="13" xr3:uid="{8D662CC5-38B0-461A-ADFC-0D05F63B7774}" uniqueName="13" name="generell_stromverbrauch Wohnen [kWh/m²]" queryTableFieldId="13"/>
    <tableColumn id="14" xr3:uid="{A94031A1-A28A-46BC-8606-42BCC1438F57}" uniqueName="14" name="generell_stromverbrauch Gewerbe [kWh/m²]" queryTableFieldId="14"/>
    <tableColumn id="15" xr3:uid="{B8801936-2E28-457F-9B33-493795F31AA2}" uniqueName="15" name="generell_stromverbrauch Schule [kWh/m²]" queryTableFieldId="15"/>
    <tableColumn id="16" xr3:uid="{76542B33-D19B-4116-9471-FBA9C5713F5D}" uniqueName="16" name="generell_stromverbrauch WP [kWh/m²]" queryTableFieldId="16"/>
    <tableColumn id="17" xr3:uid="{670523A0-61E3-4CB9-933B-4AD33866F4F3}" uniqueName="17" name="generell_stromverbrauch E-Mobilität [kWh/Auto]" queryTableFieldId="17"/>
    <tableColumn id="18" xr3:uid="{24D82AF4-B149-458A-9651-02AFCD8C90B7}" uniqueName="18" name="generell_pvProduktion [kWh/m²]" queryTableFieldId="18"/>
    <tableColumn id="19" xr3:uid="{7378CF56-9E70-43F6-A563-EAF0884A4C42}" uniqueName="19" name="generell_pvProduktionGfa [kWh/m²]" queryTableFieldId="19"/>
    <tableColumn id="20" xr3:uid="{0A9C8369-2BE8-4D75-B00C-35701845FD74}" uniqueName="20" name="generell_pvProduktion [kWh]" queryTableFieldId="20"/>
    <tableColumn id="21" xr3:uid="{87245FF1-A33B-426B-BEA5-9648135E45D3}" uniqueName="21" name="indikatoren_fehlgeschlagene Fahrversuche [%]" queryTableFieldId="21"/>
    <tableColumn id="22" xr3:uid="{568157AE-57FB-40D9-9B83-AB96378C6544}" uniqueName="22" name="indikatoren_ungenutzte Ladung der E-Mobilität [%]" queryTableFieldId="22"/>
    <tableColumn id="23" xr3:uid="{49487DBE-1E0E-47D0-930D-76D2856CF481}" uniqueName="23" name="indikatoren_erhöhung Eigenverbrauch E-Mobilität [%]" queryTableFieldId="23"/>
    <tableColumn id="24" xr3:uid="{408D4461-7673-4210-84FD-56B0F02DDE9B}" uniqueName="24" name="indikatoren_erhöhung Eigenverbrauch Zureisende [%]" queryTableFieldId="24"/>
    <tableColumn id="25" xr3:uid="{EFA01A5C-385C-4D1E-8ACA-D1BD5E80BA6F}" uniqueName="25" name="indikatoren_LadeEntlade_Zyklen pro Auto [Anzahl]" queryTableFieldId="25"/>
    <tableColumn id="26" xr3:uid="{E51F433F-30F8-4628-837B-DEB92CEFC108}" uniqueName="26" name="pvNachEMobilität_Eigenverbrauch [kWh/m²]" queryTableFieldId="26"/>
    <tableColumn id="27" xr3:uid="{B07C71EE-9B5A-491B-9F0B-5E9F64B9042B}" uniqueName="27" name="pvNachEMobilität_Einspeisung [kWh/m²]" queryTableFieldId="27"/>
    <tableColumn id="28" xr3:uid="{99EA1E0D-8CDE-4212-82AC-E6153ADA3B45}" uniqueName="28" name="pvNachEMobilität_Netzbezug [kWh/m²]" queryTableFieldId="28"/>
    <tableColumn id="29" xr3:uid="{95EE1F08-F4D1-4208-A7D3-56BBC45508A6}" uniqueName="29" name="pvNachZureisenden_Eigenverbrauch [kWh/m²]" queryTableFieldId="29"/>
    <tableColumn id="30" xr3:uid="{9734C963-2663-4BA2-83DA-B44311A42B3F}" uniqueName="30" name="pvNachZureisenden_Einspeisung [kWh/m²]" queryTableFieldId="30"/>
    <tableColumn id="31" xr3:uid="{5326ABC0-C42E-4966-919B-6FCEE31BC540}" uniqueName="31" name="pvNachZureisenden_Netzbezug [kWh/m²]" queryTableFieldId="31"/>
    <tableColumn id="32" xr3:uid="{41E5168F-2E21-4659-8DCA-3EA9A41001D2}" uniqueName="32" name="pvVorEMobilität_Eigenverbrauch [kWh/m²]" queryTableFieldId="32"/>
    <tableColumn id="33" xr3:uid="{3609546F-BE78-4CC7-8C1E-DD48C1BA2F09}" uniqueName="33" name="pvVorEMobilität_Einspeisung [kWh/m²]" queryTableFieldId="33"/>
    <tableColumn id="34" xr3:uid="{61539DDF-BE31-4903-A446-C554CF861D45}" uniqueName="34" name="pvVorEMobilität_Netzbezug [kWh/m²]" queryTableFieldId="34"/>
    <tableColumn id="35" xr3:uid="{87AEC6FE-9C67-4DA7-A68A-5CC3927B26D4}" uniqueName="35" name="zureisenden_Ladung [kWh/m²]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17DFFC-A1C2-4170-958F-2F4129138A0B}" name="Ergebnis_SzenarioPV_max_FW" displayName="Ergebnis_SzenarioPV_max_FW" ref="B4:AJ5" tableType="queryTable" totalsRowShown="0">
  <autoFilter ref="B4:AJ5" xr:uid="{7D17DFFC-A1C2-4170-958F-2F4129138A0B}"/>
  <tableColumns count="35">
    <tableColumn id="1" xr3:uid="{4C2A71CF-E2FF-4361-9F7D-A1165A3AA2E4}" uniqueName="1" name="Column1" queryTableFieldId="1"/>
    <tableColumn id="2" xr3:uid="{C352E85E-E13D-4E6A-9051-38081FC2A772}" uniqueName="2" name="eMobilitätFahren_Gesamt [kWh/Auto]" queryTableFieldId="2"/>
    <tableColumn id="3" xr3:uid="{7EFC3C5A-47D6-447A-A1F7-F0C3018540B4}" uniqueName="3" name="eMobilitätFahren_Lokal [kWh/Auto]" queryTableFieldId="3"/>
    <tableColumn id="4" xr3:uid="{CAF30C89-6112-43B7-B5DF-F86DB165C5CD}" uniqueName="4" name="eMobilitätFahren_Netz [kWh/Auto]" queryTableFieldId="4"/>
    <tableColumn id="5" xr3:uid="{7F62DF0A-F2C6-4BB2-B45E-406728D5A571}" uniqueName="5" name="eMobilitätFahren_externe Ladung [kWh/Auto]" queryTableFieldId="5"/>
    <tableColumn id="6" xr3:uid="{B2D84A33-D3DA-4378-A8D0-774D3174BF2D}" uniqueName="6" name="eMobilitätGebäude_Lade/Entladeverluste [kWh/Auto]" queryTableFieldId="6"/>
    <tableColumn id="7" xr3:uid="{AA1B59A1-75A8-427B-B8AA-C1BB97581D22}" uniqueName="7" name="eMobilitätGebäude_GebäudezuEMobilität [kWh/Auto]" queryTableFieldId="7"/>
    <tableColumn id="8" xr3:uid="{6C8462EA-B1A2-47AF-B89C-374E055AF429}" uniqueName="8" name="eMobilitätGebäude_EMobilitätzuGebäude [kWh/Auto]" queryTableFieldId="8"/>
    <tableColumn id="9" xr3:uid="{06C14D94-369A-4312-89DA-0CF8809D1700}" uniqueName="9" name="eMobilitätGebäude_Fahrverbrauch [kWh/Auto]" queryTableFieldId="9"/>
    <tableColumn id="10" xr3:uid="{EF866418-707D-4EBA-9B5A-624207EBB054}" uniqueName="10" name="generell_personenKilometer Elektrisch durch. [km]" queryTableFieldId="10"/>
    <tableColumn id="11" xr3:uid="{FEA6F4FD-2332-4CE4-B5B4-B514B8D125D7}" uniqueName="11" name="generell_personenKilometer Elektrisch [km]" queryTableFieldId="11"/>
    <tableColumn id="12" xr3:uid="{E903433D-38A0-4320-8008-DBE3AC418D90}" uniqueName="12" name="generell_personenKilometer Fossil [km]" queryTableFieldId="12"/>
    <tableColumn id="13" xr3:uid="{54E4958D-9384-4F14-80AF-BC8EB5453E43}" uniqueName="13" name="generell_stromverbrauch Wohnen [kWh/m²]" queryTableFieldId="13"/>
    <tableColumn id="14" xr3:uid="{D61BFDD7-948B-4460-9556-88FAEF84C899}" uniqueName="14" name="generell_stromverbrauch Gewerbe [kWh/m²]" queryTableFieldId="14"/>
    <tableColumn id="15" xr3:uid="{454FEA69-8DEE-4CF7-A413-FA2DBAB55F23}" uniqueName="15" name="generell_stromverbrauch Schule [kWh/m²]" queryTableFieldId="15"/>
    <tableColumn id="16" xr3:uid="{E0D39052-C17B-47E4-9328-2D64928832BA}" uniqueName="16" name="generell_stromverbrauch WP [kWh/m²]" queryTableFieldId="16"/>
    <tableColumn id="17" xr3:uid="{162E6A54-6AE2-411F-AFC0-B8735341A5E2}" uniqueName="17" name="generell_stromverbrauch E-Mobilität [kWh/Auto]" queryTableFieldId="17"/>
    <tableColumn id="18" xr3:uid="{43ECEB06-880B-4AA8-97AB-B70B2603B609}" uniqueName="18" name="generell_pvProduktion [kWh/m²]" queryTableFieldId="18"/>
    <tableColumn id="19" xr3:uid="{59D4CBFF-DD2F-4A73-B617-7C3892F79497}" uniqueName="19" name="generell_pvProduktionGfa [kWh/m²]" queryTableFieldId="19"/>
    <tableColumn id="20" xr3:uid="{3C0C173F-F067-41E8-802B-804A35C7BE08}" uniqueName="20" name="generell_pvProduktion [kWh]" queryTableFieldId="20"/>
    <tableColumn id="21" xr3:uid="{9AF282EA-33FF-424E-93FB-355563B71152}" uniqueName="21" name="indikatoren_fehlgeschlagene Fahrversuche [%]" queryTableFieldId="21"/>
    <tableColumn id="22" xr3:uid="{D17A66C1-E92D-489A-AF88-F89A7129187C}" uniqueName="22" name="indikatoren_ungenutzte Ladung der E-Mobilität [%]" queryTableFieldId="22"/>
    <tableColumn id="23" xr3:uid="{B232D23F-8A74-47B0-B244-487BB960057B}" uniqueName="23" name="indikatoren_erhöhung Eigenverbrauch E-Mobilität [%]" queryTableFieldId="23"/>
    <tableColumn id="24" xr3:uid="{629339B6-3014-4CB2-B3B8-D286B51ECA26}" uniqueName="24" name="indikatoren_erhöhung Eigenverbrauch Zureisende [%]" queryTableFieldId="24"/>
    <tableColumn id="25" xr3:uid="{92C569CF-D966-4E60-8643-1B39DA59BD28}" uniqueName="25" name="indikatoren_LadeEntlade_Zyklen pro Auto [Anzahl]" queryTableFieldId="25"/>
    <tableColumn id="26" xr3:uid="{D2ABA3E3-02C2-488F-9E3E-1B146BF4017E}" uniqueName="26" name="pvNachEMobilität_Eigenverbrauch [kWh/m²]" queryTableFieldId="26"/>
    <tableColumn id="27" xr3:uid="{6996AF36-4B69-474D-ABC6-FAED2425DE34}" uniqueName="27" name="pvNachEMobilität_Einspeisung [kWh/m²]" queryTableFieldId="27"/>
    <tableColumn id="28" xr3:uid="{1620FC14-4175-46B8-993F-2C8984666878}" uniqueName="28" name="pvNachEMobilität_Netzbezug [kWh/m²]" queryTableFieldId="28"/>
    <tableColumn id="29" xr3:uid="{9D190B1D-BC84-4CED-B02D-4BDE13AC2C93}" uniqueName="29" name="pvNachZureisenden_Eigenverbrauch [kWh/m²]" queryTableFieldId="29"/>
    <tableColumn id="30" xr3:uid="{8FCA8C8F-B341-4178-94E2-B8B539698486}" uniqueName="30" name="pvNachZureisenden_Einspeisung [kWh/m²]" queryTableFieldId="30"/>
    <tableColumn id="31" xr3:uid="{F07C39B7-25F7-4CF4-AA08-5073ECB9F7D0}" uniqueName="31" name="pvNachZureisenden_Netzbezug [kWh/m²]" queryTableFieldId="31"/>
    <tableColumn id="32" xr3:uid="{34C9594A-3856-458A-8C29-5084501AC872}" uniqueName="32" name="pvVorEMobilität_Eigenverbrauch [kWh/m²]" queryTableFieldId="32"/>
    <tableColumn id="33" xr3:uid="{B78ABA31-1F72-4CAD-B340-6127F78B12F7}" uniqueName="33" name="pvVorEMobilität_Einspeisung [kWh/m²]" queryTableFieldId="33"/>
    <tableColumn id="34" xr3:uid="{2E04031D-E924-4399-8FED-6F666991DBB9}" uniqueName="34" name="pvVorEMobilität_Netzbezug [kWh/m²]" queryTableFieldId="34"/>
    <tableColumn id="35" xr3:uid="{8408E376-754D-4C80-9F1E-5FB275BB997D}" uniqueName="35" name="zureisenden_Ladung [kWh/m²]" queryTableField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ADAEC-5E7F-4904-B826-187DA66DD201}" name="Ergebnis_SzenarioPV_WP" displayName="Ergebnis_SzenarioPV_WP" ref="B6:AJ7" tableType="queryTable" totalsRowShown="0">
  <autoFilter ref="B6:AJ7" xr:uid="{6FDADAEC-5E7F-4904-B826-187DA66DD201}"/>
  <tableColumns count="35">
    <tableColumn id="1" xr3:uid="{8BB3BAFE-623D-44CB-B371-AEC30B8437BC}" uniqueName="1" name="Column1" queryTableFieldId="1"/>
    <tableColumn id="2" xr3:uid="{E0431CF4-A447-477D-B9FA-10A8FEE4B916}" uniqueName="2" name="eMobilitätFahren_Gesamt [kWh/Auto]" queryTableFieldId="2"/>
    <tableColumn id="3" xr3:uid="{57A6C733-A175-4E73-AC83-225D4499D164}" uniqueName="3" name="eMobilitätFahren_Lokal [kWh/Auto]" queryTableFieldId="3"/>
    <tableColumn id="4" xr3:uid="{8C51AF05-2029-4DDD-A88B-EE1D7052BA6A}" uniqueName="4" name="eMobilitätFahren_Netz [kWh/Auto]" queryTableFieldId="4"/>
    <tableColumn id="5" xr3:uid="{00EF63BD-A743-423D-B331-4F60939B7DBC}" uniqueName="5" name="eMobilitätFahren_externe Ladung [kWh/Auto]" queryTableFieldId="5"/>
    <tableColumn id="6" xr3:uid="{6E378C30-29EB-4A52-A29D-86B1DFB349AD}" uniqueName="6" name="eMobilitätGebäude_Lade/Entladeverluste [kWh/Auto]" queryTableFieldId="6"/>
    <tableColumn id="7" xr3:uid="{00D6ABC3-F3FF-4279-8FBB-0987661C580E}" uniqueName="7" name="eMobilitätGebäude_GebäudezuEMobilität [kWh/Auto]" queryTableFieldId="7"/>
    <tableColumn id="8" xr3:uid="{B4E47EE1-09C7-4DAB-BAC2-ED10B2B715EC}" uniqueName="8" name="eMobilitätGebäude_EMobilitätzuGebäude [kWh/Auto]" queryTableFieldId="8"/>
    <tableColumn id="9" xr3:uid="{BD23871D-7A6F-424E-B62A-B386FE8198BD}" uniqueName="9" name="eMobilitätGebäude_Fahrverbrauch [kWh/Auto]" queryTableFieldId="9"/>
    <tableColumn id="10" xr3:uid="{DF8D6005-B17D-4EC9-A5CE-C5ED68DE502E}" uniqueName="10" name="generell_personenKilometer Elektrisch durch. [km]" queryTableFieldId="10"/>
    <tableColumn id="11" xr3:uid="{71F430FF-22E3-4EB3-A3EE-0ABFB24F531F}" uniqueName="11" name="generell_personenKilometer Elektrisch [km]" queryTableFieldId="11"/>
    <tableColumn id="12" xr3:uid="{DAFFFB02-511C-4F31-B3AD-C61E52E2DA64}" uniqueName="12" name="generell_personenKilometer Fossil [km]" queryTableFieldId="12"/>
    <tableColumn id="13" xr3:uid="{75687C77-90AF-4A0D-BD74-C14C91DD0AA5}" uniqueName="13" name="generell_stromverbrauch Wohnen [kWh/m²]" queryTableFieldId="13"/>
    <tableColumn id="14" xr3:uid="{6F0262F2-BDC5-44A0-B38B-487D6BD6769F}" uniqueName="14" name="generell_stromverbrauch Gewerbe [kWh/m²]" queryTableFieldId="14"/>
    <tableColumn id="15" xr3:uid="{EE63312C-CEDA-439F-8AEF-E008C630B973}" uniqueName="15" name="generell_stromverbrauch Schule [kWh/m²]" queryTableFieldId="15"/>
    <tableColumn id="16" xr3:uid="{F5C9F653-BD72-484F-BF19-3CA7696D66A1}" uniqueName="16" name="generell_stromverbrauch WP [kWh/m²]" queryTableFieldId="16"/>
    <tableColumn id="17" xr3:uid="{3EBF9D37-00D9-48B3-B84C-C4B49268ED34}" uniqueName="17" name="generell_stromverbrauch E-Mobilität [kWh/Auto]" queryTableFieldId="17"/>
    <tableColumn id="18" xr3:uid="{023ED580-AAAB-42D3-8261-C4E4D789E9D7}" uniqueName="18" name="generell_pvProduktion [kWh/m²]" queryTableFieldId="18"/>
    <tableColumn id="19" xr3:uid="{733335AD-188F-43DD-BD1E-970BB9FCA990}" uniqueName="19" name="generell_pvProduktionGfa [kWh/m²]" queryTableFieldId="19"/>
    <tableColumn id="20" xr3:uid="{FCF73BB8-91EE-4149-8255-3C71E8D61E60}" uniqueName="20" name="generell_pvProduktion [kWh]" queryTableFieldId="20"/>
    <tableColumn id="21" xr3:uid="{BCF64CD4-494C-4148-99E2-3CF49DB169C1}" uniqueName="21" name="indikatoren_fehlgeschlagene Fahrversuche [%]" queryTableFieldId="21"/>
    <tableColumn id="22" xr3:uid="{14C202ED-4E11-493D-AC01-C988D949821C}" uniqueName="22" name="indikatoren_ungenutzte Ladung der E-Mobilität [%]" queryTableFieldId="22"/>
    <tableColumn id="23" xr3:uid="{3B03E423-E06A-48CD-9C7E-F5299CD38138}" uniqueName="23" name="indikatoren_erhöhung Eigenverbrauch E-Mobilität [%]" queryTableFieldId="23"/>
    <tableColumn id="24" xr3:uid="{EB4DD625-7648-4EB8-AD0C-A5D44DEB85EB}" uniqueName="24" name="indikatoren_erhöhung Eigenverbrauch Zureisende [%]" queryTableFieldId="24"/>
    <tableColumn id="25" xr3:uid="{AAC8A081-4E5E-4991-A74C-D4701197A85D}" uniqueName="25" name="indikatoren_LadeEntlade_Zyklen pro Auto [Anzahl]" queryTableFieldId="25"/>
    <tableColumn id="26" xr3:uid="{D20B156A-38C5-4746-A89E-C37B7D02F1C9}" uniqueName="26" name="pvNachEMobilität_Eigenverbrauch [kWh/m²]" queryTableFieldId="26"/>
    <tableColumn id="27" xr3:uid="{F5F73E69-85A4-4BDA-A160-7765605DFE61}" uniqueName="27" name="pvNachEMobilität_Einspeisung [kWh/m²]" queryTableFieldId="27"/>
    <tableColumn id="28" xr3:uid="{AF6654CB-A482-4385-A2EB-33EF6D3403D7}" uniqueName="28" name="pvNachEMobilität_Netzbezug [kWh/m²]" queryTableFieldId="28"/>
    <tableColumn id="29" xr3:uid="{2DC87210-E7E2-40A3-A97F-C1879A95306B}" uniqueName="29" name="pvNachZureisenden_Eigenverbrauch [kWh/m²]" queryTableFieldId="29"/>
    <tableColumn id="30" xr3:uid="{0052DC80-A699-4E15-BD57-D9CAFFA88BFA}" uniqueName="30" name="pvNachZureisenden_Einspeisung [kWh/m²]" queryTableFieldId="30"/>
    <tableColumn id="31" xr3:uid="{6251BC25-350D-42CD-A5E3-A8B4A12CEEE1}" uniqueName="31" name="pvNachZureisenden_Netzbezug [kWh/m²]" queryTableFieldId="31"/>
    <tableColumn id="32" xr3:uid="{886058F6-50CD-48B2-86DB-E919FC672184}" uniqueName="32" name="pvVorEMobilität_Eigenverbrauch [kWh/m²]" queryTableFieldId="32"/>
    <tableColumn id="33" xr3:uid="{989A9B53-A577-426B-9AD8-4620FE6C8E13}" uniqueName="33" name="pvVorEMobilität_Einspeisung [kWh/m²]" queryTableFieldId="33"/>
    <tableColumn id="34" xr3:uid="{2C42852F-50F5-4CB4-A606-79F8D5509D0E}" uniqueName="34" name="pvVorEMobilität_Netzbezug [kWh/m²]" queryTableFieldId="34"/>
    <tableColumn id="35" xr3:uid="{1E7A9159-B81A-4D68-B1E5-3477140AF42D}" uniqueName="35" name="zureisenden_Ladung [kWh/m²]" queryTableField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641B0-971B-4174-90D4-C4F68420C485}" name="Ergebnis_SzenarioPV_max_WP" displayName="Ergebnis_SzenarioPV_max_WP" ref="B8:AJ9" tableType="queryTable" totalsRowShown="0">
  <autoFilter ref="B8:AJ9" xr:uid="{509641B0-971B-4174-90D4-C4F68420C485}"/>
  <tableColumns count="35">
    <tableColumn id="1" xr3:uid="{BEC3D8DE-8633-4D28-97CC-3C5F2FDBC33A}" uniqueName="1" name="Column1" queryTableFieldId="1"/>
    <tableColumn id="2" xr3:uid="{56AD60FB-05F6-45C5-8F63-699BAF6CFAB6}" uniqueName="2" name="eMobilitätFahren_Gesamt [kWh/Auto]" queryTableFieldId="2"/>
    <tableColumn id="3" xr3:uid="{F55F1BDD-795C-46DE-ACF2-BFAD850D2A28}" uniqueName="3" name="eMobilitätFahren_Lokal [kWh/Auto]" queryTableFieldId="3"/>
    <tableColumn id="4" xr3:uid="{B0E832B3-75F4-40CF-B09F-50C6A3244C12}" uniqueName="4" name="eMobilitätFahren_Netz [kWh/Auto]" queryTableFieldId="4"/>
    <tableColumn id="5" xr3:uid="{9423317F-7D5F-47F5-B93F-162F0B68BDC1}" uniqueName="5" name="eMobilitätFahren_externe Ladung [kWh/Auto]" queryTableFieldId="5"/>
    <tableColumn id="6" xr3:uid="{518CF87C-E6AC-4E3D-A5D5-EBF719D7453C}" uniqueName="6" name="eMobilitätGebäude_Lade/Entladeverluste [kWh/Auto]" queryTableFieldId="6"/>
    <tableColumn id="7" xr3:uid="{EA218772-422B-4429-AD5C-BFB5B7D20144}" uniqueName="7" name="eMobilitätGebäude_GebäudezuEMobilität [kWh/Auto]" queryTableFieldId="7"/>
    <tableColumn id="8" xr3:uid="{06D83B7A-34B1-42DC-8312-59AE8BBCBB92}" uniqueName="8" name="eMobilitätGebäude_EMobilitätzuGebäude [kWh/Auto]" queryTableFieldId="8"/>
    <tableColumn id="9" xr3:uid="{0F25918A-3F96-4354-B6B5-77C6AF8EBA9A}" uniqueName="9" name="eMobilitätGebäude_Fahrverbrauch [kWh/Auto]" queryTableFieldId="9"/>
    <tableColumn id="10" xr3:uid="{342A4EF7-9515-4A82-9C46-E6D22B91CA65}" uniqueName="10" name="generell_personenKilometer Elektrisch durch. [km]" queryTableFieldId="10"/>
    <tableColumn id="11" xr3:uid="{E18EA6FC-EA18-4BBE-ACBA-4CE8853A9798}" uniqueName="11" name="generell_personenKilometer Elektrisch [km]" queryTableFieldId="11"/>
    <tableColumn id="12" xr3:uid="{C7443FFE-9DE0-4C1D-9B59-C66C2C09F60C}" uniqueName="12" name="generell_personenKilometer Fossil [km]" queryTableFieldId="12"/>
    <tableColumn id="13" xr3:uid="{2892933C-B4C7-46CE-8CC0-721B8E2D7170}" uniqueName="13" name="generell_stromverbrauch Wohnen [kWh/m²]" queryTableFieldId="13"/>
    <tableColumn id="14" xr3:uid="{63C9775B-4CF0-453D-A51E-E618BE2C46E5}" uniqueName="14" name="generell_stromverbrauch Gewerbe [kWh/m²]" queryTableFieldId="14"/>
    <tableColumn id="15" xr3:uid="{EE263BAB-C96B-46C5-A6EC-73AEC5481F4B}" uniqueName="15" name="generell_stromverbrauch Schule [kWh/m²]" queryTableFieldId="15"/>
    <tableColumn id="16" xr3:uid="{7218C58E-E892-48A9-B0E5-049A9852177A}" uniqueName="16" name="generell_stromverbrauch WP [kWh/m²]" queryTableFieldId="16"/>
    <tableColumn id="17" xr3:uid="{FEE81BD4-D20D-4E19-B2B5-B40343655F9A}" uniqueName="17" name="generell_stromverbrauch E-Mobilität [kWh/Auto]" queryTableFieldId="17"/>
    <tableColumn id="18" xr3:uid="{087CB78B-54DF-426D-B8BD-C3D9B1C59AA7}" uniqueName="18" name="generell_pvProduktion [kWh/m²]" queryTableFieldId="18"/>
    <tableColumn id="19" xr3:uid="{9B4D14D9-60E7-45D8-9501-7C955319D5C9}" uniqueName="19" name="generell_pvProduktionGfa [kWh/m²]" queryTableFieldId="19"/>
    <tableColumn id="20" xr3:uid="{A95AC6C1-9946-4E21-8212-967FF8601FEC}" uniqueName="20" name="generell_pvProduktion [kWh]" queryTableFieldId="20"/>
    <tableColumn id="21" xr3:uid="{04AC5D8F-7AA2-4AB6-A11E-6BD39CDEDE6D}" uniqueName="21" name="indikatoren_fehlgeschlagene Fahrversuche [%]" queryTableFieldId="21"/>
    <tableColumn id="22" xr3:uid="{AF2E5ADC-6CB1-452B-B125-6C4BBCC7074F}" uniqueName="22" name="indikatoren_ungenutzte Ladung der E-Mobilität [%]" queryTableFieldId="22"/>
    <tableColumn id="23" xr3:uid="{2363304A-7405-4016-96E6-14EADEF2C82A}" uniqueName="23" name="indikatoren_erhöhung Eigenverbrauch E-Mobilität [%]" queryTableFieldId="23"/>
    <tableColumn id="24" xr3:uid="{E87F49B7-7ADB-468E-82D9-03116AFF80D2}" uniqueName="24" name="indikatoren_erhöhung Eigenverbrauch Zureisende [%]" queryTableFieldId="24"/>
    <tableColumn id="25" xr3:uid="{A5B0D701-3DA1-4D69-BD31-A7DD1C6FBE5A}" uniqueName="25" name="indikatoren_LadeEntlade_Zyklen pro Auto [Anzahl]" queryTableFieldId="25"/>
    <tableColumn id="26" xr3:uid="{8A378B14-98BD-473D-A6B9-DDE9D8A5A08F}" uniqueName="26" name="pvNachEMobilität_Eigenverbrauch [kWh/m²]" queryTableFieldId="26"/>
    <tableColumn id="27" xr3:uid="{7E3A9A59-CC72-4B47-BE0A-ED33CF902CD7}" uniqueName="27" name="pvNachEMobilität_Einspeisung [kWh/m²]" queryTableFieldId="27"/>
    <tableColumn id="28" xr3:uid="{69FB6184-910A-4DAB-84CA-F2465D98B66C}" uniqueName="28" name="pvNachEMobilität_Netzbezug [kWh/m²]" queryTableFieldId="28"/>
    <tableColumn id="29" xr3:uid="{03913895-842D-41E6-961F-C230F0E3B6CB}" uniqueName="29" name="pvNachZureisenden_Eigenverbrauch [kWh/m²]" queryTableFieldId="29"/>
    <tableColumn id="30" xr3:uid="{995BB11C-7E81-4529-96E8-6E9B302F2F4E}" uniqueName="30" name="pvNachZureisenden_Einspeisung [kWh/m²]" queryTableFieldId="30"/>
    <tableColumn id="31" xr3:uid="{9E21ABE8-2C80-48FD-9545-8EDAA92F4F1D}" uniqueName="31" name="pvNachZureisenden_Netzbezug [kWh/m²]" queryTableFieldId="31"/>
    <tableColumn id="32" xr3:uid="{0AD5C31C-9831-4ECF-91F7-73CB45C6136A}" uniqueName="32" name="pvVorEMobilität_Eigenverbrauch [kWh/m²]" queryTableFieldId="32"/>
    <tableColumn id="33" xr3:uid="{1048206E-7A74-4594-A5A3-00A8A14F16B5}" uniqueName="33" name="pvVorEMobilität_Einspeisung [kWh/m²]" queryTableFieldId="33"/>
    <tableColumn id="34" xr3:uid="{E2C677A7-8169-4DD6-BB07-2A86123559D8}" uniqueName="34" name="pvVorEMobilität_Netzbezug [kWh/m²]" queryTableFieldId="34"/>
    <tableColumn id="35" xr3:uid="{05CDC691-F09E-47E4-A022-F98DD4559976}" uniqueName="35" name="zureisenden_Ladung [kWh/m²]" queryTableField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2"/>
  <sheetViews>
    <sheetView tabSelected="1" workbookViewId="0">
      <selection activeCell="G16" sqref="G16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100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30</v>
      </c>
      <c r="D12" t="s">
        <v>36</v>
      </c>
      <c r="E12" t="s">
        <v>41</v>
      </c>
    </row>
    <row r="13" spans="2:6" x14ac:dyDescent="0.25">
      <c r="B13" t="s">
        <v>25</v>
      </c>
      <c r="C13">
        <v>76417.240000000005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0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40</v>
      </c>
      <c r="C28">
        <v>75</v>
      </c>
    </row>
    <row r="29" spans="2:6" x14ac:dyDescent="0.25">
      <c r="B29">
        <v>30</v>
      </c>
      <c r="C29">
        <v>50</v>
      </c>
    </row>
    <row r="30" spans="2:6" x14ac:dyDescent="0.25">
      <c r="B30">
        <v>10</v>
      </c>
      <c r="C30">
        <v>40</v>
      </c>
    </row>
    <row r="32" spans="2:6" x14ac:dyDescent="0.25">
      <c r="C32">
        <f>SUM(C27:C30)</f>
        <v>265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6"/>
  <sheetViews>
    <sheetView workbookViewId="0">
      <pane xSplit="1" topLeftCell="B1" activePane="topRight" state="frozen"/>
      <selection pane="topRight" activeCell="G5" sqref="G5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5" x14ac:dyDescent="0.25">
      <c r="B2" t="str">
        <f>DatenIndikatoren!C$2</f>
        <v>eMobilitätFahren_Gesamt [kWh/Auto]</v>
      </c>
      <c r="C2" t="str">
        <f>DatenIndikatoren!D$2</f>
        <v>eMobilitätFahren_Lokal [kWh/Auto]</v>
      </c>
      <c r="D2" t="str">
        <f>DatenIndikatoren!E$2</f>
        <v>eMobilitätFahren_Netz [kWh/Auto]</v>
      </c>
      <c r="E2" t="str">
        <f>DatenIndikatoren!F$2</f>
        <v>eMobilitätFahren_externe Ladung [kWh/Auto]</v>
      </c>
      <c r="F2" t="str">
        <f>DatenIndikatoren!G$2</f>
        <v>eMobilitätGebäude_Lade/Entladeverluste [kWh/Auto]</v>
      </c>
      <c r="G2" t="str">
        <f>DatenIndikatoren!H$2</f>
        <v>eMobilitätGebäude_GebäudezuEMobilität [kWh/Auto]</v>
      </c>
      <c r="H2" t="str">
        <f>DatenIndikatoren!I$2</f>
        <v>eMobilitätGebäude_EMobilitätzuGebäude [kWh/Auto]</v>
      </c>
      <c r="I2" t="str">
        <f>DatenIndikatoren!J$2</f>
        <v>eMobilitätGebäude_Fahrverbrauch [kWh/Auto]</v>
      </c>
      <c r="J2" t="str">
        <f>DatenIndikatoren!K$2</f>
        <v>generell_personenKilometer Elektrisch durch. [km]</v>
      </c>
      <c r="K2" t="str">
        <f>DatenIndikatoren!L$2</f>
        <v>generell_personenKilometer Elektrisch [km]</v>
      </c>
      <c r="L2" t="str">
        <f>DatenIndikatoren!M$2</f>
        <v>generell_personenKilometer Fossil [km]</v>
      </c>
      <c r="M2" t="str">
        <f>DatenIndikatoren!N$2</f>
        <v>generell_stromverbrauch Wohnen [kWh/m²]</v>
      </c>
      <c r="N2" t="str">
        <f>DatenIndikatoren!O$2</f>
        <v>generell_stromverbrauch Gewerbe [kWh/m²]</v>
      </c>
      <c r="O2" t="str">
        <f>DatenIndikatoren!P$2</f>
        <v>generell_stromverbrauch Schule [kWh/m²]</v>
      </c>
      <c r="P2" t="str">
        <f>DatenIndikatoren!Q$2</f>
        <v>generell_stromverbrauch WP [kWh/m²]</v>
      </c>
      <c r="Q2" t="str">
        <f>DatenIndikatoren!R$2</f>
        <v>generell_stromverbrauch E-Mobilität [kWh/Auto]</v>
      </c>
      <c r="R2" t="str">
        <f>DatenIndikatoren!S$2</f>
        <v>generell_pvProduktion [kWh/m²]</v>
      </c>
      <c r="S2" t="str">
        <f>DatenIndikatoren!T$2</f>
        <v>generell_pvProduktionGfa [kWh/m²]</v>
      </c>
      <c r="T2" t="str">
        <f>DatenIndikatoren!U$2</f>
        <v>generell_pvProduktion [kWh]</v>
      </c>
      <c r="U2" t="str">
        <f>DatenIndikatoren!V$2</f>
        <v>indikatoren_fehlgeschlagene Fahrversuche [%]</v>
      </c>
      <c r="V2" t="str">
        <f>DatenIndikatoren!W$2</f>
        <v>indikatoren_ungenutzte Ladung der E-Mobilität [%]</v>
      </c>
      <c r="W2" t="str">
        <f>DatenIndikatoren!X$2</f>
        <v>indikatoren_erhöhung Eigenverbrauch E-Mobilität [%]</v>
      </c>
      <c r="X2" t="str">
        <f>DatenIndikatoren!Y$2</f>
        <v>indikatoren_erhöhung Eigenverbrauch Zureisende [%]</v>
      </c>
      <c r="Y2" t="str">
        <f>DatenIndikatoren!Z$2</f>
        <v>indikatoren_LadeEntlade_Zyklen pro Auto [Anzahl]</v>
      </c>
      <c r="Z2" t="str">
        <f>DatenIndikatoren!AA$2</f>
        <v>pvNachEMobilität_Eigenverbrauch [kWh/m²]</v>
      </c>
      <c r="AA2" t="str">
        <f>DatenIndikatoren!AB$2</f>
        <v>pvNachEMobilität_Einspeisung [kWh/m²]</v>
      </c>
      <c r="AB2" t="str">
        <f>DatenIndikatoren!AC$2</f>
        <v>pvNachEMobilität_Netzbezug [kWh/m²]</v>
      </c>
      <c r="AC2" t="str">
        <f>DatenIndikatoren!AD$2</f>
        <v>pvNachZureisenden_Eigenverbrauch [kWh/m²]</v>
      </c>
      <c r="AD2" t="str">
        <f>DatenIndikatoren!AE$2</f>
        <v>pvNachZureisenden_Einspeisung [kWh/m²]</v>
      </c>
      <c r="AE2" t="str">
        <f>DatenIndikatoren!AF$2</f>
        <v>pvNachZureisenden_Netzbezug [kWh/m²]</v>
      </c>
      <c r="AF2" t="str">
        <f>DatenIndikatoren!AG$2</f>
        <v>pvVorEMobilität_Eigenverbrauch [kWh/m²]</v>
      </c>
      <c r="AG2" t="str">
        <f>DatenIndikatoren!AH$2</f>
        <v>pvVorEMobilität_Einspeisung [kWh/m²]</v>
      </c>
      <c r="AH2" t="str">
        <f>DatenIndikatoren!AI$2</f>
        <v>pvVorEMobilität_Netzbezug [kWh/m²]</v>
      </c>
      <c r="AI2" t="str">
        <f>DatenIndikatoren!AJ$2</f>
        <v>zureisenden_Ladung [kWh/m²]</v>
      </c>
    </row>
    <row r="3" spans="1:35" x14ac:dyDescent="0.25">
      <c r="A3" t="s">
        <v>7</v>
      </c>
      <c r="B3" s="1">
        <f>HLOOKUP(B2,DatenIndikatoren!$A$2:$LS$3,2,FALSE)</f>
        <v>20142.000321607586</v>
      </c>
      <c r="C3" s="1">
        <f>HLOOKUP(C2,DatenIndikatoren!$A$2:$LS$3,2,FALSE)</f>
        <v>1879.2289870533555</v>
      </c>
      <c r="D3" s="1">
        <f>HLOOKUP(D2,DatenIndikatoren!$A$2:$LS$3,2,FALSE)</f>
        <v>18173.299394000915</v>
      </c>
      <c r="E3" s="1">
        <f>HLOOKUP(E2,DatenIndikatoren!$A$2:$LS$3,2,FALSE)</f>
        <v>0</v>
      </c>
      <c r="F3" s="1">
        <f>HLOOKUP(F2,DatenIndikatoren!$A$2:$LS$3,2,FALSE)</f>
        <v>179.83430463135983</v>
      </c>
      <c r="G3" s="1">
        <f>HLOOKUP(G2,DatenIndikatoren!$A$2:$LS$3,2,FALSE)</f>
        <v>2906.6857733695579</v>
      </c>
      <c r="H3" s="1">
        <f>HLOOKUP(H2,DatenIndikatoren!$A$2:$LS$3,2,FALSE)</f>
        <v>484.65771389496149</v>
      </c>
      <c r="I3" s="1">
        <f>HLOOKUP(I2,DatenIndikatoren!$A$2:$LS$3,2,FALSE)</f>
        <v>2369.6689158682157</v>
      </c>
      <c r="J3" s="1">
        <f>HLOOKUP(J2,DatenIndikatoren!$A$2:$LS$3,2,FALSE)</f>
        <v>5492.5495443921918</v>
      </c>
      <c r="K3" s="1">
        <f>HLOOKUP(K2,DatenIndikatoren!$A$2:$LS$3,2,FALSE)</f>
        <v>2197019.8177568768</v>
      </c>
      <c r="L3" s="1">
        <f>HLOOKUP(L2,DatenIndikatoren!$A$2:$LS$3,2,FALSE)</f>
        <v>5181525.1822431237</v>
      </c>
      <c r="M3" s="1">
        <f>HLOOKUP(M2,DatenIndikatoren!$A$2:$LS$3,2,FALSE)</f>
        <v>19.479439865400394</v>
      </c>
      <c r="N3" s="1">
        <f>HLOOKUP(N2,DatenIndikatoren!$A$2:$LS$3,2,FALSE)</f>
        <v>6.7350585374408309</v>
      </c>
      <c r="O3" s="1">
        <f>HLOOKUP(O2,DatenIndikatoren!$A$2:$LS$3,2,FALSE)</f>
        <v>3.9273608112145375</v>
      </c>
      <c r="P3" s="1">
        <f>HLOOKUP(P2,DatenIndikatoren!$A$2:$LS$3,2,FALSE)</f>
        <v>11.194986890392796</v>
      </c>
      <c r="Q3" s="1">
        <f>HLOOKUP(Q2,DatenIndikatoren!$A$2:$LS$3,2,FALSE)</f>
        <v>20142.000321607586</v>
      </c>
      <c r="R3" s="1">
        <f>HLOOKUP(R2,DatenIndikatoren!$A$2:$LS$3,2,FALSE)</f>
        <v>0</v>
      </c>
      <c r="S3" s="1">
        <f>HLOOKUP(S2,DatenIndikatoren!$A$2:$LS$3,2,FALSE)</f>
        <v>7.7919918423812877</v>
      </c>
      <c r="T3" s="1">
        <f>HLOOKUP(T2,DatenIndikatoren!$A$2:$LS$3,2,FALSE)</f>
        <v>595442.5106972931</v>
      </c>
      <c r="U3" s="1">
        <f>HLOOKUP(U2,DatenIndikatoren!$A$2:$LS$3,2,FALSE)</f>
        <v>45.761278195488721</v>
      </c>
      <c r="V3" s="1">
        <f>HLOOKUP(V2,DatenIndikatoren!$A$2:$LS$3,2,FALSE)</f>
        <v>93.874362299309567</v>
      </c>
      <c r="W3" s="1">
        <f>HLOOKUP(W2,DatenIndikatoren!$A$2:$LS$3,2,FALSE)</f>
        <v>5.8462514402104944</v>
      </c>
      <c r="X3" s="1">
        <f>HLOOKUP(X2,DatenIndikatoren!$A$2:$LS$3,2,FALSE)</f>
        <v>1.5257474393365555</v>
      </c>
      <c r="Y3" s="1">
        <f>HLOOKUP(Y2,DatenIndikatoren!$A$2:$LS$3,2,FALSE)</f>
        <v>509.83947959906146</v>
      </c>
      <c r="Z3" s="1">
        <f>HLOOKUP(Z2,DatenIndikatoren!$A$2:$LS$3,2,FALSE)</f>
        <v>7.249123365355775</v>
      </c>
      <c r="AA3" s="1">
        <f>HLOOKUP(AA2,DatenIndikatoren!$A$2:$LS$3,2,FALSE)</f>
        <v>0.5428617940140209</v>
      </c>
      <c r="AB3" s="1">
        <f>HLOOKUP(AB2,DatenIndikatoren!$A$2:$LS$3,2,FALSE)</f>
        <v>23.226362966300243</v>
      </c>
      <c r="AC3" s="1">
        <f>HLOOKUP(AC2,DatenIndikatoren!$A$2:$LS$3,2,FALSE)</f>
        <v>7.3597266794770393</v>
      </c>
      <c r="AD3" s="1">
        <f>HLOOKUP(AD2,DatenIndikatoren!$A$2:$LS$3,2,FALSE)</f>
        <v>0.43224539384044747</v>
      </c>
      <c r="AE3" s="1">
        <f>HLOOKUP(AE2,DatenIndikatoren!$A$2:$LS$3,2,FALSE)</f>
        <v>23.226362966300243</v>
      </c>
      <c r="AF3" s="1">
        <f>HLOOKUP(AF2,DatenIndikatoren!$A$2:$LS$3,2,FALSE)</f>
        <v>6.848729422837045</v>
      </c>
      <c r="AG3" s="1">
        <f>HLOOKUP(AG2,DatenIndikatoren!$A$2:$LS$3,2,FALSE)</f>
        <v>0.94325573653275097</v>
      </c>
      <c r="AH3" s="1">
        <f>HLOOKUP(AH2,DatenIndikatoren!$A$2:$LS$3,2,FALSE)</f>
        <v>23.293123557840353</v>
      </c>
      <c r="AI3" s="1">
        <f>HLOOKUP(AI2,DatenIndikatoren!$A$2:$LS$3,2,FALSE)</f>
        <v>0.11060780826261252</v>
      </c>
    </row>
    <row r="4" spans="1:35" x14ac:dyDescent="0.25">
      <c r="A4" t="s">
        <v>8</v>
      </c>
      <c r="B4" s="1">
        <f>HLOOKUP(B2,DatenIndikatoren!$A$4:$LS$5,2,FALSE)</f>
        <v>20281.023562000897</v>
      </c>
      <c r="C4" s="1">
        <f>HLOOKUP(C2,DatenIndikatoren!$A$4:$LS$5,2,FALSE)</f>
        <v>3274.2186551827076</v>
      </c>
      <c r="D4" s="1">
        <f>HLOOKUP(D2,DatenIndikatoren!$A$4:$LS$5,2,FALSE)</f>
        <v>16845.517347038061</v>
      </c>
      <c r="E4" s="1">
        <f>HLOOKUP(E2,DatenIndikatoren!$A$4:$LS$5,2,FALSE)</f>
        <v>0</v>
      </c>
      <c r="F4" s="1">
        <f>HLOOKUP(F2,DatenIndikatoren!$A$4:$LS$5,2,FALSE)</f>
        <v>300.21328612644101</v>
      </c>
      <c r="G4" s="1">
        <f>HLOOKUP(G2,DatenIndikatoren!$A$4:$LS$5,2,FALSE)</f>
        <v>4894.6419193233833</v>
      </c>
      <c r="H4" s="1">
        <f>HLOOKUP(H2,DatenIndikatoren!$A$4:$LS$5,2,FALSE)</f>
        <v>768.93999122504147</v>
      </c>
      <c r="I4" s="1">
        <f>HLOOKUP(I2,DatenIndikatoren!$A$4:$LS$5,2,FALSE)</f>
        <v>4042.6308487139186</v>
      </c>
      <c r="J4" s="1">
        <f>HLOOKUP(J2,DatenIndikatoren!$A$4:$LS$5,2,FALSE)</f>
        <v>5521.285694964894</v>
      </c>
      <c r="K4" s="1">
        <f>HLOOKUP(K2,DatenIndikatoren!$A$4:$LS$5,2,FALSE)</f>
        <v>2208514.2779859575</v>
      </c>
      <c r="L4" s="1">
        <f>HLOOKUP(L2,DatenIndikatoren!$A$4:$LS$5,2,FALSE)</f>
        <v>5170030.7220140425</v>
      </c>
      <c r="M4" s="1">
        <f>HLOOKUP(M2,DatenIndikatoren!$A$4:$LS$5,2,FALSE)</f>
        <v>19.479439865400394</v>
      </c>
      <c r="N4" s="1">
        <f>HLOOKUP(N2,DatenIndikatoren!$A$4:$LS$5,2,FALSE)</f>
        <v>6.7350585374408309</v>
      </c>
      <c r="O4" s="1">
        <f>HLOOKUP(O2,DatenIndikatoren!$A$4:$LS$5,2,FALSE)</f>
        <v>3.9273608112145375</v>
      </c>
      <c r="P4" s="1">
        <f>HLOOKUP(P2,DatenIndikatoren!$A$4:$LS$5,2,FALSE)</f>
        <v>11.194986890392796</v>
      </c>
      <c r="Q4" s="1">
        <f>HLOOKUP(Q2,DatenIndikatoren!$A$4:$LS$5,2,FALSE)</f>
        <v>20281.023562000897</v>
      </c>
      <c r="R4" s="1">
        <f>HLOOKUP(R2,DatenIndikatoren!$A$4:$LS$5,2,FALSE)</f>
        <v>0</v>
      </c>
      <c r="S4" s="1">
        <f>HLOOKUP(S2,DatenIndikatoren!$A$4:$LS$5,2,FALSE)</f>
        <v>10.771634708306831</v>
      </c>
      <c r="T4" s="1">
        <f>HLOOKUP(T2,DatenIndikatoren!$A$4:$LS$5,2,FALSE)</f>
        <v>823138.59469701315</v>
      </c>
      <c r="U4" s="1">
        <f>HLOOKUP(U2,DatenIndikatoren!$A$4:$LS$5,2,FALSE)</f>
        <v>45.801721133481678</v>
      </c>
      <c r="V4" s="1">
        <f>HLOOKUP(V2,DatenIndikatoren!$A$4:$LS$5,2,FALSE)</f>
        <v>89.617988197337837</v>
      </c>
      <c r="W4" s="1">
        <f>HLOOKUP(W2,DatenIndikatoren!$A$4:$LS$5,2,FALSE)</f>
        <v>7.9893006667700348</v>
      </c>
      <c r="X4" s="1">
        <f>HLOOKUP(X2,DatenIndikatoren!$A$4:$LS$5,2,FALSE)</f>
        <v>2.4251065803398291</v>
      </c>
      <c r="Y4" s="1">
        <f>HLOOKUP(Y2,DatenIndikatoren!$A$4:$LS$5,2,FALSE)</f>
        <v>523.34832433703525</v>
      </c>
      <c r="Z4" s="1">
        <f>HLOOKUP(Z2,DatenIndikatoren!$A$4:$LS$5,2,FALSE)</f>
        <v>9.1134278076517798</v>
      </c>
      <c r="AA4" s="1">
        <f>HLOOKUP(AA2,DatenIndikatoren!$A$4:$LS$5,2,FALSE)</f>
        <v>1.6581991184188278</v>
      </c>
      <c r="AB4" s="1">
        <f>HLOOKUP(AB2,DatenIndikatoren!$A$4:$LS$5,2,FALSE)</f>
        <v>21.596731576333202</v>
      </c>
      <c r="AC4" s="1">
        <f>HLOOKUP(AC2,DatenIndikatoren!$A$4:$LS$5,2,FALSE)</f>
        <v>9.3344381451096634</v>
      </c>
      <c r="AD4" s="1">
        <f>HLOOKUP(AD2,DatenIndikatoren!$A$4:$LS$5,2,FALSE)</f>
        <v>1.4371756949086356</v>
      </c>
      <c r="AE4" s="1">
        <f>HLOOKUP(AE2,DatenIndikatoren!$A$4:$LS$5,2,FALSE)</f>
        <v>21.596731576333202</v>
      </c>
      <c r="AF4" s="1">
        <f>HLOOKUP(AF2,DatenIndikatoren!$A$4:$LS$5,2,FALSE)</f>
        <v>8.4391951345010625</v>
      </c>
      <c r="AG4" s="1">
        <f>HLOOKUP(AG2,DatenIndikatoren!$A$4:$LS$5,2,FALSE)</f>
        <v>2.3324187055172367</v>
      </c>
      <c r="AH4" s="1">
        <f>HLOOKUP(AH2,DatenIndikatoren!$A$4:$LS$5,2,FALSE)</f>
        <v>21.702651459998066</v>
      </c>
      <c r="AI4" s="1">
        <f>HLOOKUP(AI2,DatenIndikatoren!$A$4:$LS$5,2,FALSE)</f>
        <v>0.22101427340997531</v>
      </c>
    </row>
    <row r="5" spans="1:35" x14ac:dyDescent="0.25">
      <c r="A5" t="s">
        <v>9</v>
      </c>
      <c r="B5" s="1">
        <f>HLOOKUP(B2,DatenIndikatoren!$A$6:$LS$7,2,FALSE)</f>
        <v>20214.682496630969</v>
      </c>
      <c r="C5" s="1">
        <f>HLOOKUP(C2,DatenIndikatoren!$A$6:$LS$7,2,FALSE)</f>
        <v>464.14370551183436</v>
      </c>
      <c r="D5" s="1">
        <f>HLOOKUP(D2,DatenIndikatoren!$A$6:$LS$7,2,FALSE)</f>
        <v>19707.640002229</v>
      </c>
      <c r="E5" s="1">
        <f>HLOOKUP(E2,DatenIndikatoren!$A$6:$LS$7,2,FALSE)</f>
        <v>0</v>
      </c>
      <c r="F5" s="1">
        <f>HLOOKUP(F2,DatenIndikatoren!$A$6:$LS$7,2,FALSE)</f>
        <v>47.026360212205901</v>
      </c>
      <c r="G5" s="1">
        <f>HLOOKUP(G2,DatenIndikatoren!$A$6:$LS$7,2,FALSE)</f>
        <v>740.14406084020868</v>
      </c>
      <c r="H5" s="1">
        <f>HLOOKUP(H2,DatenIndikatoren!$A$6:$LS$7,2,FALSE)</f>
        <v>145.68894403211749</v>
      </c>
      <c r="I5" s="1">
        <f>HLOOKUP(I2,DatenIndikatoren!$A$6:$LS$7,2,FALSE)</f>
        <v>578.71586800683747</v>
      </c>
      <c r="J5" s="1">
        <f>HLOOKUP(J2,DatenIndikatoren!$A$6:$LS$7,2,FALSE)</f>
        <v>5495.8719900199303</v>
      </c>
      <c r="K5" s="1">
        <f>HLOOKUP(K2,DatenIndikatoren!$A$6:$LS$7,2,FALSE)</f>
        <v>2198348.7960079722</v>
      </c>
      <c r="L5" s="1">
        <f>HLOOKUP(L2,DatenIndikatoren!$A$6:$LS$7,2,FALSE)</f>
        <v>5180196.2039920278</v>
      </c>
      <c r="M5" s="1">
        <f>HLOOKUP(M2,DatenIndikatoren!$A$6:$LS$7,2,FALSE)</f>
        <v>19.479439865400394</v>
      </c>
      <c r="N5" s="1">
        <f>HLOOKUP(N2,DatenIndikatoren!$A$6:$LS$7,2,FALSE)</f>
        <v>6.7350585374408309</v>
      </c>
      <c r="O5" s="1">
        <f>HLOOKUP(O2,DatenIndikatoren!$A$6:$LS$7,2,FALSE)</f>
        <v>3.9273608112145375</v>
      </c>
      <c r="P5" s="1">
        <f>HLOOKUP(P2,DatenIndikatoren!$A$6:$LS$7,2,FALSE)</f>
        <v>11.194986890392796</v>
      </c>
      <c r="Q5" s="1">
        <f>HLOOKUP(Q2,DatenIndikatoren!$A$6:$LS$7,2,FALSE)</f>
        <v>20214.682496630969</v>
      </c>
      <c r="R5" s="1">
        <f>HLOOKUP(R2,DatenIndikatoren!$A$6:$LS$7,2,FALSE)</f>
        <v>0</v>
      </c>
      <c r="S5" s="1">
        <f>HLOOKUP(S2,DatenIndikatoren!$A$6:$LS$7,2,FALSE)</f>
        <v>7.7919918423812877</v>
      </c>
      <c r="T5" s="1">
        <f>HLOOKUP(T2,DatenIndikatoren!$A$6:$LS$7,2,FALSE)</f>
        <v>595442.5106972931</v>
      </c>
      <c r="U5" s="1">
        <f>HLOOKUP(U2,DatenIndikatoren!$A$6:$LS$7,2,FALSE)</f>
        <v>45.724352164382829</v>
      </c>
      <c r="V5" s="1">
        <f>HLOOKUP(V2,DatenIndikatoren!$A$6:$LS$7,2,FALSE)</f>
        <v>98.217854922684808</v>
      </c>
      <c r="W5" s="1">
        <f>HLOOKUP(W2,DatenIndikatoren!$A$6:$LS$7,2,FALSE)</f>
        <v>1.3316878814864594</v>
      </c>
      <c r="X5" s="1">
        <f>HLOOKUP(X2,DatenIndikatoren!$A$6:$LS$7,2,FALSE)</f>
        <v>0.17239110853218165</v>
      </c>
      <c r="Y5" s="1">
        <f>HLOOKUP(Y2,DatenIndikatoren!$A$6:$LS$7,2,FALSE)</f>
        <v>499.99352895768197</v>
      </c>
      <c r="Z5" s="1">
        <f>HLOOKUP(Z2,DatenIndikatoren!$A$6:$LS$7,2,FALSE)</f>
        <v>7.7579090791554357</v>
      </c>
      <c r="AA5" s="1">
        <f>HLOOKUP(AA2,DatenIndikatoren!$A$6:$LS$7,2,FALSE)</f>
        <v>3.4062994162050345E-2</v>
      </c>
      <c r="AB5" s="1">
        <f>HLOOKUP(AB2,DatenIndikatoren!$A$6:$LS$7,2,FALSE)</f>
        <v>33.660811116555038</v>
      </c>
      <c r="AC5" s="1">
        <f>HLOOKUP(AC2,DatenIndikatoren!$A$6:$LS$7,2,FALSE)</f>
        <v>7.7712830246159106</v>
      </c>
      <c r="AD5" s="1">
        <f>HLOOKUP(AD2,DatenIndikatoren!$A$6:$LS$7,2,FALSE)</f>
        <v>2.0689048701575716E-2</v>
      </c>
      <c r="AE5" s="1">
        <f>HLOOKUP(AE2,DatenIndikatoren!$A$6:$LS$7,2,FALSE)</f>
        <v>33.660811116555038</v>
      </c>
      <c r="AF5" s="1">
        <f>HLOOKUP(AF2,DatenIndikatoren!$A$6:$LS$7,2,FALSE)</f>
        <v>7.6559556456108586</v>
      </c>
      <c r="AG5" s="1">
        <f>HLOOKUP(AG2,DatenIndikatoren!$A$6:$LS$7,2,FALSE)</f>
        <v>0.13601642770662745</v>
      </c>
      <c r="AH5" s="1">
        <f>HLOOKUP(AH2,DatenIndikatoren!$A$6:$LS$7,2,FALSE)</f>
        <v>33.680879465423935</v>
      </c>
      <c r="AI5" s="1">
        <f>HLOOKUP(AI2,DatenIndikatoren!$A$6:$LS$7,2,FALSE)</f>
        <v>1.3372293180789606E-2</v>
      </c>
    </row>
    <row r="6" spans="1:35" x14ac:dyDescent="0.25">
      <c r="A6" t="s">
        <v>10</v>
      </c>
      <c r="B6" s="1">
        <f>HLOOKUP(B2,DatenIndikatoren!$A$8:$LS$9,2,FALSE)</f>
        <v>20200.299063115868</v>
      </c>
      <c r="C6" s="1">
        <f>HLOOKUP(C2,DatenIndikatoren!$A$8:$LS$9,2,FALSE)</f>
        <v>1667.2291916550391</v>
      </c>
      <c r="D6" s="1">
        <f>HLOOKUP(D2,DatenIndikatoren!$A$8:$LS$9,2,FALSE)</f>
        <v>18449.265334392847</v>
      </c>
      <c r="E6" s="1">
        <f>HLOOKUP(E2,DatenIndikatoren!$A$8:$LS$9,2,FALSE)</f>
        <v>0</v>
      </c>
      <c r="F6" s="1">
        <f>HLOOKUP(F2,DatenIndikatoren!$A$8:$LS$9,2,FALSE)</f>
        <v>160.66671027197395</v>
      </c>
      <c r="G6" s="1">
        <f>HLOOKUP(G2,DatenIndikatoren!$A$8:$LS$9,2,FALSE)</f>
        <v>2579.9844331925356</v>
      </c>
      <c r="H6" s="1">
        <f>HLOOKUP(H2,DatenIndikatoren!$A$8:$LS$9,2,FALSE)</f>
        <v>449.04890887621815</v>
      </c>
      <c r="I6" s="1">
        <f>HLOOKUP(I2,DatenIndikatoren!$A$8:$LS$9,2,FALSE)</f>
        <v>2082.4233153241498</v>
      </c>
      <c r="J6" s="1">
        <f>HLOOKUP(J2,DatenIndikatoren!$A$8:$LS$9,2,FALSE)</f>
        <v>5510.5636324606367</v>
      </c>
      <c r="K6" s="1">
        <f>HLOOKUP(K2,DatenIndikatoren!$A$8:$LS$9,2,FALSE)</f>
        <v>2204225.4529842548</v>
      </c>
      <c r="L6" s="1">
        <f>HLOOKUP(L2,DatenIndikatoren!$A$8:$LS$9,2,FALSE)</f>
        <v>5174319.5470157452</v>
      </c>
      <c r="M6" s="1">
        <f>HLOOKUP(M2,DatenIndikatoren!$A$8:$LS$9,2,FALSE)</f>
        <v>19.479439865400394</v>
      </c>
      <c r="N6" s="1">
        <f>HLOOKUP(N2,DatenIndikatoren!$A$8:$LS$9,2,FALSE)</f>
        <v>6.7350585374408309</v>
      </c>
      <c r="O6" s="1">
        <f>HLOOKUP(O2,DatenIndikatoren!$A$8:$LS$9,2,FALSE)</f>
        <v>3.9273608112145375</v>
      </c>
      <c r="P6" s="1">
        <f>HLOOKUP(P2,DatenIndikatoren!$A$8:$LS$9,2,FALSE)</f>
        <v>11.194986890392796</v>
      </c>
      <c r="Q6" s="1">
        <f>HLOOKUP(Q2,DatenIndikatoren!$A$8:$LS$9,2,FALSE)</f>
        <v>20200.299063115868</v>
      </c>
      <c r="R6" s="1">
        <f>HLOOKUP(R2,DatenIndikatoren!$A$8:$LS$9,2,FALSE)</f>
        <v>0</v>
      </c>
      <c r="S6" s="1">
        <f>HLOOKUP(S2,DatenIndikatoren!$A$8:$LS$9,2,FALSE)</f>
        <v>10.771634708306831</v>
      </c>
      <c r="T6" s="1">
        <f>HLOOKUP(T2,DatenIndikatoren!$A$8:$LS$9,2,FALSE)</f>
        <v>823138.59469701315</v>
      </c>
      <c r="U6" s="1">
        <f>HLOOKUP(U2,DatenIndikatoren!$A$8:$LS$9,2,FALSE)</f>
        <v>45.974228606784493</v>
      </c>
      <c r="V6" s="1">
        <f>HLOOKUP(V2,DatenIndikatoren!$A$8:$LS$9,2,FALSE)</f>
        <v>94.709407559374824</v>
      </c>
      <c r="W6" s="1">
        <f>HLOOKUP(W2,DatenIndikatoren!$A$8:$LS$9,2,FALSE)</f>
        <v>3.5510540843398246</v>
      </c>
      <c r="X6" s="1">
        <f>HLOOKUP(X2,DatenIndikatoren!$A$8:$LS$9,2,FALSE)</f>
        <v>0.87165144044094234</v>
      </c>
      <c r="Y6" s="1">
        <f>HLOOKUP(Y2,DatenIndikatoren!$A$8:$LS$9,2,FALSE)</f>
        <v>509.90978940231264</v>
      </c>
      <c r="Z6" s="1">
        <f>HLOOKUP(Z2,DatenIndikatoren!$A$8:$LS$9,2,FALSE)</f>
        <v>10.363433696375321</v>
      </c>
      <c r="AA6" s="1">
        <f>HLOOKUP(AA2,DatenIndikatoren!$A$8:$LS$9,2,FALSE)</f>
        <v>0.40819322969528865</v>
      </c>
      <c r="AB6" s="1">
        <f>HLOOKUP(AB2,DatenIndikatoren!$A$8:$LS$9,2,FALSE)</f>
        <v>31.266942860456474</v>
      </c>
      <c r="AC6" s="1">
        <f>HLOOKUP(AC2,DatenIndikatoren!$A$8:$LS$9,2,FALSE)</f>
        <v>10.453766715468918</v>
      </c>
      <c r="AD6" s="1">
        <f>HLOOKUP(AD2,DatenIndikatoren!$A$8:$LS$9,2,FALSE)</f>
        <v>0.31784712454938174</v>
      </c>
      <c r="AE6" s="1">
        <f>HLOOKUP(AE2,DatenIndikatoren!$A$8:$LS$9,2,FALSE)</f>
        <v>31.266942860456474</v>
      </c>
      <c r="AF6" s="1">
        <f>HLOOKUP(AF2,DatenIndikatoren!$A$8:$LS$9,2,FALSE)</f>
        <v>10.008042687749517</v>
      </c>
      <c r="AG6" s="1">
        <f>HLOOKUP(AG2,DatenIndikatoren!$A$8:$LS$9,2,FALSE)</f>
        <v>0.76358423832109079</v>
      </c>
      <c r="AH6" s="1">
        <f>HLOOKUP(AH2,DatenIndikatoren!$A$8:$LS$9,2,FALSE)</f>
        <v>31.328798413205448</v>
      </c>
      <c r="AI6" s="1">
        <f>HLOOKUP(AI2,DatenIndikatoren!$A$8:$LS$9,2,FALSE)</f>
        <v>9.0340527641992727E-2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S26"/>
  <sheetViews>
    <sheetView topLeftCell="C1" workbookViewId="0">
      <selection activeCell="L24" sqref="L24"/>
    </sheetView>
  </sheetViews>
  <sheetFormatPr baseColWidth="10" defaultRowHeight="15" x14ac:dyDescent="0.25"/>
  <cols>
    <col min="2" max="2" width="28.7109375" bestFit="1" customWidth="1"/>
    <col min="3" max="3" width="49.85546875" bestFit="1" customWidth="1"/>
  </cols>
  <sheetData>
    <row r="5" spans="2:3" x14ac:dyDescent="0.25">
      <c r="C5" t="s">
        <v>5</v>
      </c>
    </row>
    <row r="6" spans="2:3" x14ac:dyDescent="0.25">
      <c r="B6" t="s">
        <v>15</v>
      </c>
      <c r="C6" s="1">
        <f>HLOOKUP($C$5,Ergebnisdarstellung!$2:$6,2)</f>
        <v>1.5257474393365555</v>
      </c>
    </row>
    <row r="7" spans="2:3" x14ac:dyDescent="0.25">
      <c r="B7" t="s">
        <v>16</v>
      </c>
      <c r="C7" s="1">
        <f>HLOOKUP($C$5,Ergebnisdarstellung!$2:$6,3)</f>
        <v>2.4251065803398291</v>
      </c>
    </row>
    <row r="8" spans="2:3" x14ac:dyDescent="0.25">
      <c r="B8" t="s">
        <v>17</v>
      </c>
      <c r="C8" s="1">
        <f>HLOOKUP($C$5,Ergebnisdarstellung!$2:$6,4)</f>
        <v>0.17239110853218165</v>
      </c>
    </row>
    <row r="9" spans="2:3" x14ac:dyDescent="0.25">
      <c r="B9" t="s">
        <v>18</v>
      </c>
      <c r="C9" s="1">
        <f>HLOOKUP($C$5,Ergebnisdarstellung!$2:$6,5)</f>
        <v>0.87165144044094234</v>
      </c>
    </row>
    <row r="20" spans="3:19" x14ac:dyDescent="0.25">
      <c r="J20" t="s">
        <v>105</v>
      </c>
    </row>
    <row r="21" spans="3:19" x14ac:dyDescent="0.25">
      <c r="D21" t="s">
        <v>15</v>
      </c>
      <c r="E21" t="s">
        <v>16</v>
      </c>
      <c r="F21" t="s">
        <v>17</v>
      </c>
      <c r="G21" t="s">
        <v>18</v>
      </c>
      <c r="J21">
        <v>10</v>
      </c>
      <c r="K21">
        <v>20</v>
      </c>
      <c r="L21">
        <v>30</v>
      </c>
      <c r="M21">
        <v>40</v>
      </c>
      <c r="N21">
        <v>50</v>
      </c>
      <c r="O21">
        <v>60</v>
      </c>
      <c r="P21">
        <v>70</v>
      </c>
      <c r="Q21">
        <v>80</v>
      </c>
      <c r="R21">
        <v>90</v>
      </c>
      <c r="S21">
        <v>100</v>
      </c>
    </row>
    <row r="22" spans="3:19" x14ac:dyDescent="0.25">
      <c r="C22" t="s">
        <v>5</v>
      </c>
      <c r="D22" s="1">
        <f>HLOOKUP($C22,Ergebnisdarstellung!$2:$6,2,FALSE)</f>
        <v>45.761278195488721</v>
      </c>
      <c r="E22" s="1">
        <f>HLOOKUP($C22,Ergebnisdarstellung!$2:$6,3,FALSE)</f>
        <v>45.801721133481678</v>
      </c>
      <c r="F22" s="1">
        <f>HLOOKUP($C22,Ergebnisdarstellung!$2:$6,4,FALSE)</f>
        <v>45.724352164382829</v>
      </c>
      <c r="G22" s="1">
        <f>HLOOKUP($C22,Ergebnisdarstellung!$2:$6,5,FALSE)</f>
        <v>45.974228606784493</v>
      </c>
      <c r="I22" s="1">
        <f>AVERAGE(D22:G22)</f>
        <v>45.815395025034427</v>
      </c>
      <c r="J22" s="1">
        <v>45.815395025034427</v>
      </c>
      <c r="K22" s="1"/>
      <c r="L22" s="1"/>
      <c r="M22" s="1"/>
      <c r="N22" s="1"/>
      <c r="O22" s="1"/>
      <c r="P22" s="1"/>
      <c r="Q22" s="1"/>
      <c r="R22" s="1"/>
      <c r="S22" s="1"/>
    </row>
    <row r="23" spans="3:19" x14ac:dyDescent="0.25">
      <c r="C23" t="s">
        <v>6</v>
      </c>
      <c r="D23" s="1">
        <f>HLOOKUP($C23,Ergebnisdarstellung!$2:$6,2,FALSE)</f>
        <v>93.874362299309567</v>
      </c>
      <c r="E23" s="1">
        <f>HLOOKUP($C23,Ergebnisdarstellung!$2:$6,3,FALSE)</f>
        <v>89.617988197337837</v>
      </c>
      <c r="F23" s="1">
        <f>HLOOKUP($C23,Ergebnisdarstellung!$2:$6,4,FALSE)</f>
        <v>98.217854922684808</v>
      </c>
      <c r="G23" s="1">
        <f>HLOOKUP($C23,Ergebnisdarstellung!$2:$6,5,FALSE)</f>
        <v>94.709407559374824</v>
      </c>
      <c r="I23" s="1">
        <f t="shared" ref="I23:I26" si="0">AVERAGE(D23:G23)</f>
        <v>94.104903244676763</v>
      </c>
      <c r="J23" s="1">
        <v>94.104903244676763</v>
      </c>
      <c r="K23" s="1"/>
      <c r="L23" s="1"/>
      <c r="M23" s="1"/>
      <c r="N23" s="1"/>
      <c r="O23" s="1"/>
      <c r="P23" s="1"/>
      <c r="Q23" s="1"/>
      <c r="R23" s="1"/>
      <c r="S23" s="1"/>
    </row>
    <row r="24" spans="3:19" x14ac:dyDescent="0.25">
      <c r="C24" t="s">
        <v>78</v>
      </c>
      <c r="D24" s="1">
        <f>HLOOKUP($C24,Ergebnisdarstellung!$2:$6,2,FALSE)</f>
        <v>5.8462514402104944</v>
      </c>
      <c r="E24" s="1">
        <f>HLOOKUP($C24,Ergebnisdarstellung!$2:$6,3,FALSE)</f>
        <v>7.9893006667700348</v>
      </c>
      <c r="F24" s="1">
        <f>HLOOKUP($C24,Ergebnisdarstellung!$2:$6,4,FALSE)</f>
        <v>1.3316878814864594</v>
      </c>
      <c r="G24" s="1">
        <f>HLOOKUP($C24,Ergebnisdarstellung!$2:$6,5,FALSE)</f>
        <v>3.5510540843398246</v>
      </c>
      <c r="I24" s="1">
        <f t="shared" si="0"/>
        <v>4.6795735182017033</v>
      </c>
      <c r="J24" s="1">
        <v>4.6795735182017033</v>
      </c>
      <c r="K24" s="1"/>
      <c r="L24" s="1"/>
      <c r="M24" s="1"/>
      <c r="N24" s="1"/>
      <c r="O24" s="1"/>
      <c r="P24" s="1"/>
      <c r="Q24" s="1"/>
      <c r="R24" s="1"/>
      <c r="S24" s="1"/>
    </row>
    <row r="25" spans="3:19" x14ac:dyDescent="0.25">
      <c r="C25" t="s">
        <v>79</v>
      </c>
      <c r="D25" s="1">
        <f>HLOOKUP($C25,Ergebnisdarstellung!$2:$6,2,FALSE)</f>
        <v>1.5257474393365555</v>
      </c>
      <c r="E25" s="1">
        <f>HLOOKUP($C25,Ergebnisdarstellung!$2:$6,3,FALSE)</f>
        <v>2.4251065803398291</v>
      </c>
      <c r="F25" s="1">
        <f>HLOOKUP($C25,Ergebnisdarstellung!$2:$6,4,FALSE)</f>
        <v>0.17239110853218165</v>
      </c>
      <c r="G25" s="1">
        <f>HLOOKUP($C25,Ergebnisdarstellung!$2:$6,5,FALSE)</f>
        <v>0.87165144044094234</v>
      </c>
      <c r="I25" s="1">
        <f t="shared" si="0"/>
        <v>1.2487241421623771</v>
      </c>
      <c r="J25" s="1">
        <v>1.2487241421623771</v>
      </c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t="s">
        <v>68</v>
      </c>
      <c r="D26" s="1">
        <f>HLOOKUP($C26,Ergebnisdarstellung!$2:$6,2,FALSE)</f>
        <v>509.83947959906146</v>
      </c>
      <c r="E26" s="1">
        <f>HLOOKUP($C26,Ergebnisdarstellung!$2:$6,3,FALSE)</f>
        <v>523.34832433703525</v>
      </c>
      <c r="F26" s="1">
        <f>HLOOKUP($C26,Ergebnisdarstellung!$2:$6,4,FALSE)</f>
        <v>499.99352895768197</v>
      </c>
      <c r="G26" s="1">
        <f>HLOOKUP($C26,Ergebnisdarstellung!$2:$6,5,FALSE)</f>
        <v>509.90978940231264</v>
      </c>
      <c r="I26" s="1">
        <f t="shared" si="0"/>
        <v>510.77278057402282</v>
      </c>
      <c r="J26" s="1">
        <v>510.77278057402282</v>
      </c>
      <c r="K26" s="1"/>
      <c r="L26" s="1"/>
      <c r="M26" s="1"/>
      <c r="N26" s="1"/>
      <c r="O26" s="1"/>
      <c r="P26" s="1"/>
      <c r="Q26" s="1"/>
      <c r="R26" s="1"/>
      <c r="S26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J9"/>
  <sheetViews>
    <sheetView workbookViewId="0">
      <pane xSplit="1" topLeftCell="Q1" activePane="topRight" state="frozen"/>
      <selection pane="topRight" activeCell="V8" sqref="V8:Z8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36" width="21.42578125" bestFit="1" customWidth="1"/>
  </cols>
  <sheetData>
    <row r="2" spans="1:36" x14ac:dyDescent="0.25">
      <c r="A2" t="s">
        <v>7</v>
      </c>
      <c r="B2" t="s">
        <v>0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1</v>
      </c>
      <c r="L2" t="s">
        <v>2</v>
      </c>
      <c r="M2" t="s">
        <v>3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4</v>
      </c>
      <c r="V2" t="s">
        <v>5</v>
      </c>
      <c r="W2" t="s">
        <v>6</v>
      </c>
      <c r="X2" t="s">
        <v>78</v>
      </c>
      <c r="Y2" t="s">
        <v>79</v>
      </c>
      <c r="Z2" t="s">
        <v>68</v>
      </c>
      <c r="AA2" t="s">
        <v>95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  <c r="AI2" t="s">
        <v>103</v>
      </c>
      <c r="AJ2" t="s">
        <v>104</v>
      </c>
    </row>
    <row r="3" spans="1:36" x14ac:dyDescent="0.25">
      <c r="B3">
        <v>0</v>
      </c>
      <c r="C3">
        <v>20142.000321607586</v>
      </c>
      <c r="D3">
        <v>1879.2289870533555</v>
      </c>
      <c r="E3">
        <v>18173.299394000915</v>
      </c>
      <c r="F3">
        <v>0</v>
      </c>
      <c r="G3">
        <v>179.83430463135983</v>
      </c>
      <c r="H3">
        <v>2906.6857733695579</v>
      </c>
      <c r="I3">
        <v>484.65771389496149</v>
      </c>
      <c r="J3">
        <v>2369.6689158682157</v>
      </c>
      <c r="K3">
        <v>5492.5495443921918</v>
      </c>
      <c r="L3">
        <v>2197019.8177568768</v>
      </c>
      <c r="M3">
        <v>5181525.1822431237</v>
      </c>
      <c r="N3">
        <v>19.479439865400394</v>
      </c>
      <c r="O3">
        <v>6.7350585374408309</v>
      </c>
      <c r="P3">
        <v>3.9273608112145375</v>
      </c>
      <c r="Q3">
        <v>11.194986890392796</v>
      </c>
      <c r="R3">
        <v>20142.000321607586</v>
      </c>
      <c r="S3">
        <v>0</v>
      </c>
      <c r="T3">
        <v>7.7919918423812877</v>
      </c>
      <c r="U3">
        <v>595442.5106972931</v>
      </c>
      <c r="V3">
        <v>45.761278195488721</v>
      </c>
      <c r="W3">
        <v>93.874362299309567</v>
      </c>
      <c r="X3">
        <v>5.8462514402104944</v>
      </c>
      <c r="Y3">
        <v>1.5257474393365555</v>
      </c>
      <c r="Z3">
        <v>509.83947959906146</v>
      </c>
      <c r="AA3">
        <v>7.249123365355775</v>
      </c>
      <c r="AB3">
        <v>0.5428617940140209</v>
      </c>
      <c r="AC3">
        <v>23.226362966300243</v>
      </c>
      <c r="AD3">
        <v>7.3597266794770393</v>
      </c>
      <c r="AE3">
        <v>0.43224539384044747</v>
      </c>
      <c r="AF3">
        <v>23.226362966300243</v>
      </c>
      <c r="AG3">
        <v>6.848729422837045</v>
      </c>
      <c r="AH3">
        <v>0.94325573653275097</v>
      </c>
      <c r="AI3">
        <v>23.293123557840353</v>
      </c>
      <c r="AJ3">
        <v>0.11060780826261252</v>
      </c>
    </row>
    <row r="4" spans="1:36" x14ac:dyDescent="0.25">
      <c r="A4" t="s">
        <v>8</v>
      </c>
      <c r="B4" t="s">
        <v>0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1</v>
      </c>
      <c r="L4" t="s">
        <v>2</v>
      </c>
      <c r="M4" t="s">
        <v>3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4</v>
      </c>
      <c r="V4" t="s">
        <v>5</v>
      </c>
      <c r="W4" t="s">
        <v>6</v>
      </c>
      <c r="X4" t="s">
        <v>78</v>
      </c>
      <c r="Y4" t="s">
        <v>79</v>
      </c>
      <c r="Z4" t="s">
        <v>68</v>
      </c>
      <c r="AA4" t="s">
        <v>95</v>
      </c>
      <c r="AB4" t="s">
        <v>96</v>
      </c>
      <c r="AC4" t="s">
        <v>97</v>
      </c>
      <c r="AD4" t="s">
        <v>98</v>
      </c>
      <c r="AE4" t="s">
        <v>99</v>
      </c>
      <c r="AF4" t="s">
        <v>100</v>
      </c>
      <c r="AG4" t="s">
        <v>101</v>
      </c>
      <c r="AH4" t="s">
        <v>102</v>
      </c>
      <c r="AI4" t="s">
        <v>103</v>
      </c>
      <c r="AJ4" t="s">
        <v>104</v>
      </c>
    </row>
    <row r="5" spans="1:36" x14ac:dyDescent="0.25">
      <c r="B5">
        <v>0</v>
      </c>
      <c r="C5">
        <v>20281.023562000897</v>
      </c>
      <c r="D5">
        <v>3274.2186551827076</v>
      </c>
      <c r="E5">
        <v>16845.517347038061</v>
      </c>
      <c r="F5">
        <v>0</v>
      </c>
      <c r="G5">
        <v>300.21328612644101</v>
      </c>
      <c r="H5">
        <v>4894.6419193233833</v>
      </c>
      <c r="I5">
        <v>768.93999122504147</v>
      </c>
      <c r="J5">
        <v>4042.6308487139186</v>
      </c>
      <c r="K5">
        <v>5521.285694964894</v>
      </c>
      <c r="L5">
        <v>2208514.2779859575</v>
      </c>
      <c r="M5">
        <v>5170030.7220140425</v>
      </c>
      <c r="N5">
        <v>19.479439865400394</v>
      </c>
      <c r="O5">
        <v>6.7350585374408309</v>
      </c>
      <c r="P5">
        <v>3.9273608112145375</v>
      </c>
      <c r="Q5">
        <v>11.194986890392796</v>
      </c>
      <c r="R5">
        <v>20281.023562000897</v>
      </c>
      <c r="S5">
        <v>0</v>
      </c>
      <c r="T5">
        <v>10.771634708306831</v>
      </c>
      <c r="U5">
        <v>823138.59469701315</v>
      </c>
      <c r="V5">
        <v>45.801721133481678</v>
      </c>
      <c r="W5">
        <v>89.617988197337837</v>
      </c>
      <c r="X5">
        <v>7.9893006667700348</v>
      </c>
      <c r="Y5">
        <v>2.4251065803398291</v>
      </c>
      <c r="Z5">
        <v>523.34832433703525</v>
      </c>
      <c r="AA5">
        <v>9.1134278076517798</v>
      </c>
      <c r="AB5">
        <v>1.6581991184188278</v>
      </c>
      <c r="AC5">
        <v>21.596731576333202</v>
      </c>
      <c r="AD5">
        <v>9.3344381451096634</v>
      </c>
      <c r="AE5">
        <v>1.4371756949086356</v>
      </c>
      <c r="AF5">
        <v>21.596731576333202</v>
      </c>
      <c r="AG5">
        <v>8.4391951345010625</v>
      </c>
      <c r="AH5">
        <v>2.3324187055172367</v>
      </c>
      <c r="AI5">
        <v>21.702651459998066</v>
      </c>
      <c r="AJ5">
        <v>0.22101427340997531</v>
      </c>
    </row>
    <row r="6" spans="1:36" x14ac:dyDescent="0.25">
      <c r="A6" t="s">
        <v>9</v>
      </c>
      <c r="B6" t="s">
        <v>0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1</v>
      </c>
      <c r="L6" t="s">
        <v>2</v>
      </c>
      <c r="M6" t="s">
        <v>3</v>
      </c>
      <c r="N6" t="s">
        <v>88</v>
      </c>
      <c r="O6" t="s">
        <v>89</v>
      </c>
      <c r="P6" t="s">
        <v>90</v>
      </c>
      <c r="Q6" t="s">
        <v>91</v>
      </c>
      <c r="R6" t="s">
        <v>92</v>
      </c>
      <c r="S6" t="s">
        <v>93</v>
      </c>
      <c r="T6" t="s">
        <v>94</v>
      </c>
      <c r="U6" t="s">
        <v>4</v>
      </c>
      <c r="V6" t="s">
        <v>5</v>
      </c>
      <c r="W6" t="s">
        <v>6</v>
      </c>
      <c r="X6" t="s">
        <v>78</v>
      </c>
      <c r="Y6" t="s">
        <v>79</v>
      </c>
      <c r="Z6" t="s">
        <v>68</v>
      </c>
      <c r="AA6" t="s">
        <v>95</v>
      </c>
      <c r="AB6" t="s">
        <v>96</v>
      </c>
      <c r="AC6" t="s">
        <v>97</v>
      </c>
      <c r="AD6" t="s">
        <v>98</v>
      </c>
      <c r="AE6" t="s">
        <v>99</v>
      </c>
      <c r="AF6" t="s">
        <v>100</v>
      </c>
      <c r="AG6" t="s">
        <v>101</v>
      </c>
      <c r="AH6" t="s">
        <v>102</v>
      </c>
      <c r="AI6" t="s">
        <v>103</v>
      </c>
      <c r="AJ6" t="s">
        <v>104</v>
      </c>
    </row>
    <row r="7" spans="1:36" x14ac:dyDescent="0.25">
      <c r="B7">
        <v>0</v>
      </c>
      <c r="C7">
        <v>20214.682496630969</v>
      </c>
      <c r="D7">
        <v>464.14370551183436</v>
      </c>
      <c r="E7">
        <v>19707.640002229</v>
      </c>
      <c r="F7">
        <v>0</v>
      </c>
      <c r="G7">
        <v>47.026360212205901</v>
      </c>
      <c r="H7">
        <v>740.14406084020868</v>
      </c>
      <c r="I7">
        <v>145.68894403211749</v>
      </c>
      <c r="J7">
        <v>578.71586800683747</v>
      </c>
      <c r="K7">
        <v>5495.8719900199303</v>
      </c>
      <c r="L7">
        <v>2198348.7960079722</v>
      </c>
      <c r="M7">
        <v>5180196.2039920278</v>
      </c>
      <c r="N7">
        <v>19.479439865400394</v>
      </c>
      <c r="O7">
        <v>6.7350585374408309</v>
      </c>
      <c r="P7">
        <v>3.9273608112145375</v>
      </c>
      <c r="Q7">
        <v>11.194986890392796</v>
      </c>
      <c r="R7">
        <v>20214.682496630969</v>
      </c>
      <c r="S7">
        <v>0</v>
      </c>
      <c r="T7">
        <v>7.7919918423812877</v>
      </c>
      <c r="U7">
        <v>595442.5106972931</v>
      </c>
      <c r="V7">
        <v>45.724352164382829</v>
      </c>
      <c r="W7">
        <v>98.217854922684808</v>
      </c>
      <c r="X7">
        <v>1.3316878814864594</v>
      </c>
      <c r="Y7">
        <v>0.17239110853218165</v>
      </c>
      <c r="Z7">
        <v>499.99352895768197</v>
      </c>
      <c r="AA7">
        <v>7.7579090791554357</v>
      </c>
      <c r="AB7">
        <v>3.4062994162050345E-2</v>
      </c>
      <c r="AC7">
        <v>33.660811116555038</v>
      </c>
      <c r="AD7">
        <v>7.7712830246159106</v>
      </c>
      <c r="AE7">
        <v>2.0689048701575716E-2</v>
      </c>
      <c r="AF7">
        <v>33.660811116555038</v>
      </c>
      <c r="AG7">
        <v>7.6559556456108586</v>
      </c>
      <c r="AH7">
        <v>0.13601642770662745</v>
      </c>
      <c r="AI7">
        <v>33.680879465423935</v>
      </c>
      <c r="AJ7">
        <v>1.3372293180789606E-2</v>
      </c>
    </row>
    <row r="8" spans="1:36" x14ac:dyDescent="0.25">
      <c r="A8" t="s">
        <v>10</v>
      </c>
      <c r="B8" t="s">
        <v>0</v>
      </c>
      <c r="C8" t="s">
        <v>80</v>
      </c>
      <c r="D8" t="s">
        <v>81</v>
      </c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1</v>
      </c>
      <c r="L8" t="s">
        <v>2</v>
      </c>
      <c r="M8" t="s">
        <v>3</v>
      </c>
      <c r="N8" t="s">
        <v>88</v>
      </c>
      <c r="O8" t="s">
        <v>89</v>
      </c>
      <c r="P8" t="s">
        <v>90</v>
      </c>
      <c r="Q8" t="s">
        <v>91</v>
      </c>
      <c r="R8" t="s">
        <v>92</v>
      </c>
      <c r="S8" t="s">
        <v>93</v>
      </c>
      <c r="T8" t="s">
        <v>94</v>
      </c>
      <c r="U8" t="s">
        <v>4</v>
      </c>
      <c r="V8" t="s">
        <v>5</v>
      </c>
      <c r="W8" t="s">
        <v>6</v>
      </c>
      <c r="X8" t="s">
        <v>78</v>
      </c>
      <c r="Y8" t="s">
        <v>79</v>
      </c>
      <c r="Z8" t="s">
        <v>68</v>
      </c>
      <c r="AA8" t="s">
        <v>95</v>
      </c>
      <c r="AB8" t="s">
        <v>96</v>
      </c>
      <c r="AC8" t="s">
        <v>97</v>
      </c>
      <c r="AD8" t="s">
        <v>98</v>
      </c>
      <c r="AE8" t="s">
        <v>99</v>
      </c>
      <c r="AF8" t="s">
        <v>100</v>
      </c>
      <c r="AG8" t="s">
        <v>101</v>
      </c>
      <c r="AH8" t="s">
        <v>102</v>
      </c>
      <c r="AI8" t="s">
        <v>103</v>
      </c>
      <c r="AJ8" t="s">
        <v>104</v>
      </c>
    </row>
    <row r="9" spans="1:36" x14ac:dyDescent="0.25">
      <c r="B9">
        <v>0</v>
      </c>
      <c r="C9">
        <v>20200.299063115868</v>
      </c>
      <c r="D9">
        <v>1667.2291916550391</v>
      </c>
      <c r="E9">
        <v>18449.265334392847</v>
      </c>
      <c r="F9">
        <v>0</v>
      </c>
      <c r="G9">
        <v>160.66671027197395</v>
      </c>
      <c r="H9">
        <v>2579.9844331925356</v>
      </c>
      <c r="I9">
        <v>449.04890887621815</v>
      </c>
      <c r="J9">
        <v>2082.4233153241498</v>
      </c>
      <c r="K9">
        <v>5510.5636324606367</v>
      </c>
      <c r="L9">
        <v>2204225.4529842548</v>
      </c>
      <c r="M9">
        <v>5174319.5470157452</v>
      </c>
      <c r="N9">
        <v>19.479439865400394</v>
      </c>
      <c r="O9">
        <v>6.7350585374408309</v>
      </c>
      <c r="P9">
        <v>3.9273608112145375</v>
      </c>
      <c r="Q9">
        <v>11.194986890392796</v>
      </c>
      <c r="R9">
        <v>20200.299063115868</v>
      </c>
      <c r="S9">
        <v>0</v>
      </c>
      <c r="T9">
        <v>10.771634708306831</v>
      </c>
      <c r="U9">
        <v>823138.59469701315</v>
      </c>
      <c r="V9">
        <v>45.974228606784493</v>
      </c>
      <c r="W9">
        <v>94.709407559374824</v>
      </c>
      <c r="X9">
        <v>3.5510540843398246</v>
      </c>
      <c r="Y9">
        <v>0.87165144044094234</v>
      </c>
      <c r="Z9">
        <v>509.90978940231264</v>
      </c>
      <c r="AA9">
        <v>10.363433696375321</v>
      </c>
      <c r="AB9">
        <v>0.40819322969528865</v>
      </c>
      <c r="AC9">
        <v>31.266942860456474</v>
      </c>
      <c r="AD9">
        <v>10.453766715468918</v>
      </c>
      <c r="AE9">
        <v>0.31784712454938174</v>
      </c>
      <c r="AF9">
        <v>31.266942860456474</v>
      </c>
      <c r="AG9">
        <v>10.008042687749517</v>
      </c>
      <c r="AH9">
        <v>0.76358423832109079</v>
      </c>
      <c r="AI9">
        <v>31.328798413205448</v>
      </c>
      <c r="AJ9">
        <v>9.0340527641992727E-2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B1" sqref="B1:F8761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J4:O24"/>
  <sheetViews>
    <sheetView workbookViewId="0">
      <selection activeCell="K20" sqref="K20"/>
    </sheetView>
  </sheetViews>
  <sheetFormatPr baseColWidth="10" defaultRowHeight="15" x14ac:dyDescent="0.25"/>
  <cols>
    <col min="10" max="11" width="19" bestFit="1" customWidth="1"/>
  </cols>
  <sheetData>
    <row r="4" spans="10:15" x14ac:dyDescent="0.25">
      <c r="N4" t="s">
        <v>66</v>
      </c>
      <c r="O4" t="s">
        <v>71</v>
      </c>
    </row>
    <row r="5" spans="10:15" x14ac:dyDescent="0.25">
      <c r="N5">
        <v>400</v>
      </c>
      <c r="O5">
        <v>200</v>
      </c>
    </row>
    <row r="6" spans="10:15" x14ac:dyDescent="0.25">
      <c r="J6" t="s">
        <v>69</v>
      </c>
      <c r="K6">
        <v>100</v>
      </c>
      <c r="M6">
        <f>K6/K8</f>
        <v>4.7619047619047616E-2</v>
      </c>
      <c r="N6">
        <f>N5*M6</f>
        <v>19.047619047619047</v>
      </c>
      <c r="O6">
        <f>M6*K6</f>
        <v>4.7619047619047619</v>
      </c>
    </row>
    <row r="7" spans="10:15" x14ac:dyDescent="0.25">
      <c r="J7" t="s">
        <v>70</v>
      </c>
      <c r="K7">
        <v>2000</v>
      </c>
      <c r="M7">
        <f>K7/K8</f>
        <v>0.95238095238095233</v>
      </c>
      <c r="N7">
        <f>N5*M7</f>
        <v>380.95238095238091</v>
      </c>
      <c r="O7">
        <f>O5*M7</f>
        <v>190.47619047619045</v>
      </c>
    </row>
    <row r="8" spans="10:15" x14ac:dyDescent="0.25">
      <c r="J8" t="s">
        <v>72</v>
      </c>
      <c r="K8">
        <f>K7+K6</f>
        <v>2100</v>
      </c>
    </row>
    <row r="13" spans="10:15" x14ac:dyDescent="0.25">
      <c r="J13">
        <v>40</v>
      </c>
      <c r="K13">
        <v>40</v>
      </c>
      <c r="L13">
        <v>38</v>
      </c>
    </row>
    <row r="14" spans="10:15" x14ac:dyDescent="0.25">
      <c r="J14">
        <v>40</v>
      </c>
      <c r="K14">
        <v>40</v>
      </c>
      <c r="L14">
        <v>38</v>
      </c>
    </row>
    <row r="15" spans="10:15" x14ac:dyDescent="0.25">
      <c r="J15">
        <v>40</v>
      </c>
      <c r="K15">
        <v>40</v>
      </c>
      <c r="L15">
        <v>38</v>
      </c>
    </row>
    <row r="16" spans="10:15" x14ac:dyDescent="0.25">
      <c r="J16">
        <v>40</v>
      </c>
      <c r="K16">
        <v>20</v>
      </c>
      <c r="L16">
        <v>18</v>
      </c>
    </row>
    <row r="17" spans="10:12" x14ac:dyDescent="0.25">
      <c r="J17">
        <v>40</v>
      </c>
      <c r="K17">
        <v>20</v>
      </c>
      <c r="L17">
        <v>18</v>
      </c>
    </row>
    <row r="18" spans="10:12" x14ac:dyDescent="0.25">
      <c r="J18">
        <v>40</v>
      </c>
      <c r="K18">
        <v>20</v>
      </c>
      <c r="L18">
        <v>18</v>
      </c>
    </row>
    <row r="19" spans="10:12" x14ac:dyDescent="0.25">
      <c r="J19" t="s">
        <v>74</v>
      </c>
      <c r="K19" t="s">
        <v>73</v>
      </c>
      <c r="L19" t="s">
        <v>75</v>
      </c>
    </row>
    <row r="20" spans="10:12" x14ac:dyDescent="0.25">
      <c r="J20">
        <f>SUM(J13:J18)</f>
        <v>240</v>
      </c>
      <c r="K20">
        <f>SUM(K13:K18)</f>
        <v>180</v>
      </c>
      <c r="L20">
        <f>SUM(L13:L18)</f>
        <v>168</v>
      </c>
    </row>
    <row r="22" spans="10:12" x14ac:dyDescent="0.25">
      <c r="J22" t="s">
        <v>77</v>
      </c>
      <c r="K22">
        <f>L20-K20</f>
        <v>-12</v>
      </c>
    </row>
    <row r="23" spans="10:12" x14ac:dyDescent="0.25">
      <c r="J23" t="s">
        <v>76</v>
      </c>
      <c r="K23">
        <f>J20-L20</f>
        <v>72</v>
      </c>
    </row>
    <row r="24" spans="10:12" x14ac:dyDescent="0.25">
      <c r="K24" s="4">
        <f>K23/(K22+K23)</f>
        <v>1.2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L U G A A B Q S w M E F A A C A A g A g W X Y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I F l 2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Z d h U X Q B 9 y 6 4 D A A C X M A A A E w A c A E Z v c m 1 1 b G F z L 1 N l Y 3 R p b 2 4 x L m 0 g o h g A K K A U A A A A A A A A A A A A A A A A A A A A A A A A A A A A 7 Z j d b h J B F M f v m / Q d J m t M a I I 0 1 o 8 L G y 6 a S q l R G w x V k n Y N G X Z P 2 Q m z M 2 Q + 0 N L 4 N n 0 C L 3 w A + 2 K e F V o o Z d y d 3 l j N c M O y z O / w n 2 H m 8 A s a E s O k I N 3 Z 8 9 P d z Y 3 N D Z 1 R B S l p q S E M B N P 9 7 h Q E V U x 2 P v U P e q R J O J j N D Y K P D x Y 4 B 7 y z r y e N 1 z K x O Q h T O 2 A c G v t S G H y h a 9 H + q / i j B q X j 9 1 j D 6 l h L q x K I F Y y l j l t v u 3 H n 3 G R S 7 I 3 H n C W 0 S P E s v v 7 o + I 1 I 2 Y g a q U D E 6 / M 0 E j 2 J t u q n r 4 G z n B l Q z W g 3 q p N 9 y W 0 u d P P Z 8 z p p i U S m T A y b T 3 d e 7 N Q x t T T Q N e c c m o v L x p E U 8 H m r P p v Y o + j w 6 k c G i g x B G 3 t m g B w C T U F F O N d j O s D h H S V z Z G e 3 d W 2 2 E n V y O r + / x 3 k 3 o Z w q 3 T T K L h d u w 9 W l Q A a T k u P z 8 a L i s a J C n 0 m V z 6 L j e 6 B r z i D 1 i 4 s I p / l G m J f P G 8 X Y b 3 V y E c F 7 O W C c m a t L c 0 A z X L R + G z T N D T k d 9 b L P O N 7 g S C J s P g D l A N 7 J E e U e 4 4 / A T D 2 G w 1 e c u A D y j q Z W D K u A b R h c X d o U + o j A d k s Y j s 8 T U N x q X A 6 f A t c X U 9 t a v O t V Y Y m b 2 u u 7 X h W K Z c D w A 0 V t k j n J I Q h Q u K P 6 Y 9 x c u D H F W 8 Z l D s W e a X E Y G c U 0 0 i k e p K y B R f L 7 1 / C H D 6 T W j J e C 2 u B J W M y 0 J z O s U j 7 h F a w N X / D a v c Q u r p t k l v t j v c 4 N s n K y X E T r S Y W t t F j N C f a H 1 I 5 + 9 1 y v 0 e 0 z 6 g T Y o k n 2 z y D j 2 C u S j N O i D p n v N 4 1 Z c T k e l + F 4 J k F Y M z U 3 J z Q t 9 s u t S Z Y W A Z V h 0 y r g F s N y r s W 6 f 5 0 T q 4 B p E G m V K R V t Y 9 4 1 + i f n I 4 6 7 c K w k 2 b N G k t M 9 M a U Z X 1 d i P D m i S b Z 0 4 P s r I R w b Z R 0 n 9 B j z L v e 7 U q h o q w P s V O 4 W O W M W S y G 8 A t 7 m K g Z c h q o E / C T V f R b w D l Y h 3 g p T n m 6 6 N J f F j 9 H h 6 t B v W 5 s b T L h + v J d 1 6 V H k E K b a z l b 0 r 1 n T i 2 B N c 2 v a L h q F r z p 5 Q D f + 5 M G s k a g q d L l J e V V x 6 5 R X G b d T e Z W 5 K 1 Z O / L + 2 q + 3 8 5 / f 7 G p Y v u 2 R Z v u j c t H y x O 7 p V 4 U t e d a 7 r z 3 Q Z 3 j r t K s 1 Z y e y C q P 0 t U X N 9 f + W 2 V p 2 8 7 R x / 5 k q 0 z Q f 2 i e s W O D d X L n E e b N W w f 9 Q 5 F 7 Z e 6 d Y O r 6 5 1 6 / w p p 1 8 f 3 D 9 h s 0 z B 6 4 L X B a 8 L X h e 8 L n h d 8 L r g d c H r f L w O m 9 e D c r p e J / h c 8 L n g c 8 H n g s 8 F n w s + F 3 w u + J z v / 3 Q P z e l m m Y L X B a 8 L X h e 8 L n h d 8 L r g d c H r g t f d 8 r p f U E s B A i 0 A F A A C A A g A g W X Y V D 0 3 8 v y l A A A A 9 g A A A B I A A A A A A A A A A A A A A A A A A A A A A E N v b m Z p Z y 9 Q Y W N r Y W d l L n h t b F B L A Q I t A B Q A A g A I A I F l 2 F Q P y u m r p A A A A O k A A A A T A A A A A A A A A A A A A A A A A P E A A A B b Q 2 9 u d G V u d F 9 U e X B l c 1 0 u e G 1 s U E s B A i 0 A F A A C A A g A g W X Y V F 0 A f c u u A w A A l z A A A B M A A A A A A A A A A A A A A A A A 4 g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O M A A A A A A A C O 4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w O T o y N j o z N C 4 z O D Y 5 M T c y W i I g L z 4 8 R W 5 0 c n k g V H l w Z T 0 i R m l s b E N v b H V t b l R 5 c G V z I i B W Y W x 1 Z T 0 i c 0 F 3 V U Z C U V V G Q l F V R k J R V U Z C U V V G Q X d V R k J R V U Z C U V V G Q X d N R k F 3 T U Z B d 0 1 G Q l E 9 P S I g L z 4 8 R W 5 0 c n k g V H l w Z T 0 i R m l s b E N v b H V t b k 5 h b W V z I i B W Y W x 1 Z T 0 i c 1 s m c X V v d D t D b 2 x 1 b W 4 x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k 5 h Y 2 h a d X J l a X N l b m R l b l 9 F a W d l b n Z l c m J y Y X V j a C B b a 1 d o X S Z x d W 9 0 O y w m c X V v d D t w d k 5 h Y 2 h a d X J l a X N l b m R l b l 9 F a W 5 z c G V p c 3 V u Z y B b a 1 d o X S Z x d W 9 0 O y w m c X V v d D t w d k 5 h Y 2 h a d X J l a X N l b m R l b l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L C Z x d W 9 0 O 3 p 1 c m V p c 2 V u Z G V u X 0 x h Z H V u Z y B b a 1 d I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F 0 s M X 0 m c X V v d D s s J n F 1 b 3 Q 7 U 2 V j d G l v b j E v R X J n Z W J u a X N f U 3 p l b m F y a W 9 Q V l 9 G V y 9 B d X R v U m V t b 3 Z l Z E N v b H V t b n M x L n t l T W 9 i a W x p d M O k d E Z h a H J l b l 9 M b 2 t h b C B b a 1 d o X S w y f S Z x d W 9 0 O y w m c X V v d D t T Z W N 0 a W 9 u M S 9 F c m d l Y m 5 p c 1 9 T e m V u Y X J p b 1 B W X 0 Z X L 0 F 1 d G 9 S Z W 1 v d m V k Q 2 9 s d W 1 u c z E u e 2 V N b 2 J p b G l 0 w 6 R 0 R m F o c m V u X 0 5 l d H o g W 2 t X a F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p 1 c m V p c 2 V u Z G U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b Q W 5 6 Y W h s X S w y M 3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H 0 m c X V v d D s s J n F 1 b 3 Q 7 U 2 V j d G l v b j E v R X J n Z W J u a X N f U 3 p l b m F y a W 9 Q V l 9 G V y 9 B d X R v U m V t b 3 Z l Z E N v b H V t b n M x L n t w d k 5 h Y 2 h F T W 9 i a W x p d M O k d F 9 F a W 5 z c G V p c 3 V u Z y B b a 1 d o X S w y N X 0 m c X V v d D s s J n F 1 b 3 Q 7 U 2 V j d G l v b j E v R X J n Z W J u a X N f U 3 p l b m F y a W 9 Q V l 9 G V y 9 B d X R v U m V t b 3 Z l Z E N v b H V t b n M x L n t w d k 5 h Y 2 h F T W 9 i a W x p d M O k d F 9 O Z X R 6 Y m V 6 d W c g W 2 t X a F 0 s M j Z 9 J n F 1 b 3 Q 7 L C Z x d W 9 0 O 1 N l Y 3 R p b 2 4 x L 0 V y Z 2 V i b m l z X 1 N 6 Z W 5 h c m l v U F Z f R l c v Q X V 0 b 1 J l b W 9 2 Z W R D b 2 x 1 b W 5 z M S 5 7 c H Z O Y W N o W n V y Z W l z Z W 5 k Z W 5 f R W l n Z W 5 2 Z X J i c m F 1 Y 2 g g W 2 t X a F 0 s M j d 9 J n F 1 b 3 Q 7 L C Z x d W 9 0 O 1 N l Y 3 R p b 2 4 x L 0 V y Z 2 V i b m l z X 1 N 6 Z W 5 h c m l v U F Z f R l c v Q X V 0 b 1 J l b W 9 2 Z W R D b 2 x 1 b W 5 z M S 5 7 c H Z O Y W N o W n V y Z W l z Z W 5 k Z W 5 f R W l u c 3 B l a X N 1 b m c g W 2 t X a F 0 s M j h 9 J n F 1 b 3 Q 7 L C Z x d W 9 0 O 1 N l Y 3 R p b 2 4 x L 0 V y Z 2 V i b m l z X 1 N 6 Z W 5 h c m l v U F Z f R l c v Q X V 0 b 1 J l b W 9 2 Z W R D b 2 x 1 b W 5 z M S 5 7 c H Z O Y W N o W n V y Z W l z Z W 5 k Z W 5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s s J n F 1 b 3 Q 7 U 2 V j d G l v b j E v R X J n Z W J u a X N f U 3 p l b m F y a W 9 Q V l 9 G V y 9 B d X R v U m V t b 3 Z l Z E N v b H V t b n M x L n t 6 d X J l a X N l b m R l b l 9 M Y W R 1 b m c g W 2 t X S F 0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F 0 s M X 0 m c X V v d D s s J n F 1 b 3 Q 7 U 2 V j d G l v b j E v R X J n Z W J u a X N f U 3 p l b m F y a W 9 Q V l 9 G V y 9 B d X R v U m V t b 3 Z l Z E N v b H V t b n M x L n t l T W 9 i a W x p d M O k d E Z h a H J l b l 9 M b 2 t h b C B b a 1 d o X S w y f S Z x d W 9 0 O y w m c X V v d D t T Z W N 0 a W 9 u M S 9 F c m d l Y m 5 p c 1 9 T e m V u Y X J p b 1 B W X 0 Z X L 0 F 1 d G 9 S Z W 1 v d m V k Q 2 9 s d W 1 u c z E u e 2 V N b 2 J p b G l 0 w 6 R 0 R m F o c m V u X 0 5 l d H o g W 2 t X a F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p 1 c m V p c 2 V u Z G U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b Q W 5 6 Y W h s X S w y M 3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H 0 m c X V v d D s s J n F 1 b 3 Q 7 U 2 V j d G l v b j E v R X J n Z W J u a X N f U 3 p l b m F y a W 9 Q V l 9 G V y 9 B d X R v U m V t b 3 Z l Z E N v b H V t b n M x L n t w d k 5 h Y 2 h F T W 9 i a W x p d M O k d F 9 F a W 5 z c G V p c 3 V u Z y B b a 1 d o X S w y N X 0 m c X V v d D s s J n F 1 b 3 Q 7 U 2 V j d G l v b j E v R X J n Z W J u a X N f U 3 p l b m F y a W 9 Q V l 9 G V y 9 B d X R v U m V t b 3 Z l Z E N v b H V t b n M x L n t w d k 5 h Y 2 h F T W 9 i a W x p d M O k d F 9 O Z X R 6 Y m V 6 d W c g W 2 t X a F 0 s M j Z 9 J n F 1 b 3 Q 7 L C Z x d W 9 0 O 1 N l Y 3 R p b 2 4 x L 0 V y Z 2 V i b m l z X 1 N 6 Z W 5 h c m l v U F Z f R l c v Q X V 0 b 1 J l b W 9 2 Z W R D b 2 x 1 b W 5 z M S 5 7 c H Z O Y W N o W n V y Z W l z Z W 5 k Z W 5 f R W l n Z W 5 2 Z X J i c m F 1 Y 2 g g W 2 t X a F 0 s M j d 9 J n F 1 b 3 Q 7 L C Z x d W 9 0 O 1 N l Y 3 R p b 2 4 x L 0 V y Z 2 V i b m l z X 1 N 6 Z W 5 h c m l v U F Z f R l c v Q X V 0 b 1 J l b W 9 2 Z W R D b 2 x 1 b W 5 z M S 5 7 c H Z O Y W N o W n V y Z W l z Z W 5 k Z W 5 f R W l u c 3 B l a X N 1 b m c g W 2 t X a F 0 s M j h 9 J n F 1 b 3 Q 7 L C Z x d W 9 0 O 1 N l Y 3 R p b 2 4 x L 0 V y Z 2 V i b m l z X 1 N 6 Z W 5 h c m l v U F Z f R l c v Q X V 0 b 1 J l b W 9 2 Z W R D b 2 x 1 b W 5 z M S 5 7 c H Z O Y W N o W n V y Z W l z Z W 5 k Z W 5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s s J n F 1 b 3 Q 7 U 2 V j d G l v b j E v R X J n Z W J u a X N f U 3 p l b m F y a W 9 Q V l 9 G V y 9 B d X R v U m V t b 3 Z l Z E N v b H V t b n M x L n t 6 d X J l a X N l b m R l b l 9 M Y W R 1 b m c g W 2 t X S F 0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F c m d l Y m 5 p c 1 9 T e m V u Y X J p b 1 B W X 0 Z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A 6 N D Q 6 M D M u N z U y O T A 2 N l o i I C 8 + P E V u d H J 5 I F R 5 c G U 9 I k Z p b G x D b 2 x 1 b W 5 U e X B l c y I g V m F s d W U 9 I n N B d 1 V G Q l F V R k J R V U Z C U V V G Q l F V R k J R V U R C U V V G Q l F V R k J R V U Z C U V V G Q l F V R k J R V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I C g y K S 9 B d X R v U m V t b 3 Z l Z E N v b H V t b n M x L n t D b 2 x 1 b W 4 x L D B 9 J n F 1 b 3 Q 7 L C Z x d W 9 0 O 1 N l Y 3 R p b 2 4 x L 0 V y Z 2 V i b m l z X 1 N 6 Z W 5 h c m l v U F Z f R l c g K D I p L 0 F 1 d G 9 S Z W 1 v d m V k Q 2 9 s d W 1 u c z E u e 2 V N b 2 J p b G l 0 w 6 R 0 R m F o c m V u X 0 d l c 2 F t d C B b a 1 d o L 0 F 1 d G 9 d L D F 9 J n F 1 b 3 Q 7 L C Z x d W 9 0 O 1 N l Y 3 R p b 2 4 x L 0 V y Z 2 V i b m l z X 1 N 6 Z W 5 h c m l v U F Z f R l c g K D I p L 0 F 1 d G 9 S Z W 1 v d m V k Q 2 9 s d W 1 u c z E u e 2 V N b 2 J p b G l 0 w 6 R 0 R m F o c m V u X 0 x v a 2 F s I F t r V 2 g v Q X V 0 b 1 0 s M n 0 m c X V v d D s s J n F 1 b 3 Q 7 U 2 V j d G l v b j E v R X J n Z W J u a X N f U 3 p l b m F y a W 9 Q V l 9 G V y A o M i k v Q X V 0 b 1 J l b W 9 2 Z W R D b 2 x 1 b W 5 z M S 5 7 Z U 1 v Y m l s a X T D p H R G Y W h y Z W 5 f T m V 0 e i B b a 1 d o L 0 F 1 d G 9 d L D N 9 J n F 1 b 3 Q 7 L C Z x d W 9 0 O 1 N l Y 3 R p b 2 4 x L 0 V y Z 2 V i b m l z X 1 N 6 Z W 5 h c m l v U F Z f R l c g K D I p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G V y A o M i k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R l c g K D I p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G V y A o M i k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0 Z X I C g y K S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g K D I p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A o M i k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g K D I p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R l c g K D I p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0 Z X I C g y K S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0 Z X I C g y K S 9 B d X R v U m V t b 3 Z l Z E N v b H V t b n M x L n t n Z W 5 l c m V s b F 9 z d H J v b X Z l c m J y Y X V j a C B X U C B b a 1 d o L 2 3 C s l 0 s M T V 9 J n F 1 b 3 Q 7 L C Z x d W 9 0 O 1 N l Y 3 R p b 2 4 x L 0 V y Z 2 V i b m l z X 1 N 6 Z W 5 h c m l v U F Z f R l c g K D I p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0 Z X I C g y K S 9 B d X R v U m V t b 3 Z l Z E N v b H V t b n M x L n t n Z W 5 l c m V s b F 9 w d l B y b 2 R 1 a 3 R p b 2 4 g W 2 t X a C 9 t w r J d L D E 3 f S Z x d W 9 0 O y w m c X V v d D t T Z W N 0 a W 9 u M S 9 F c m d l Y m 5 p c 1 9 T e m V u Y X J p b 1 B W X 0 Z X I C g y K S 9 B d X R v U m V t b 3 Z l Z E N v b H V t b n M x L n t n Z W 5 l c m V s b F 9 w d l B y b 2 R 1 a 3 R p b 2 5 H Z m E g W 2 t X a C 9 t w r J d L D E 4 f S Z x d W 9 0 O y w m c X V v d D t T Z W N 0 a W 9 u M S 9 F c m d l Y m 5 p c 1 9 T e m V u Y X J p b 1 B W X 0 Z X I C g y K S 9 B d X R v U m V t b 3 Z l Z E N v b H V t b n M x L n t n Z W 5 l c m V s b F 9 w d l B y b 2 R 1 a 3 R p b 2 4 g W 2 t X a F 0 s M T l 9 J n F 1 b 3 Q 7 L C Z x d W 9 0 O 1 N l Y 3 R p b 2 4 x L 0 V y Z 2 V i b m l z X 1 N 6 Z W 5 h c m l v U F Z f R l c g K D I p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I C g y K S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G V y A o M i k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G V y A o M i k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0 Z X I C g y K S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R l c g K D I p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G V y A o M i k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G V y A o M i k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0 Z X I C g y K S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R l c g K D I p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R l c g K D I p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0 Z X I C g y K S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G V y A o M i k v Q X V 0 b 1 J l b W 9 2 Z W R D b 2 x 1 b W 5 z M S 5 7 c H Z W b 3 J F T W 9 i a W x p d M O k d F 9 O Z X R 6 Y m V 6 d W c g W 2 t X a C 9 t w r J d L D M z f S Z x d W 9 0 O y w m c X V v d D t T Z W N 0 a W 9 u M S 9 F c m d l Y m 5 p c 1 9 T e m V u Y X J p b 1 B W X 0 Z X I C g y K S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G V y A o M i k v Q X V 0 b 1 J l b W 9 2 Z W R D b 2 x 1 b W 5 z M S 5 7 Q 2 9 s d W 1 u M S w w f S Z x d W 9 0 O y w m c X V v d D t T Z W N 0 a W 9 u M S 9 F c m d l Y m 5 p c 1 9 T e m V u Y X J p b 1 B W X 0 Z X I C g y K S 9 B d X R v U m V t b 3 Z l Z E N v b H V t b n M x L n t l T W 9 i a W x p d M O k d E Z h a H J l b l 9 H Z X N h b X Q g W 2 t X a C 9 B d X R v X S w x f S Z x d W 9 0 O y w m c X V v d D t T Z W N 0 a W 9 u M S 9 F c m d l Y m 5 p c 1 9 T e m V u Y X J p b 1 B W X 0 Z X I C g y K S 9 B d X R v U m V t b 3 Z l Z E N v b H V t b n M x L n t l T W 9 i a W x p d M O k d E Z h a H J l b l 9 M b 2 t h b C B b a 1 d o L 0 F 1 d G 9 d L D J 9 J n F 1 b 3 Q 7 L C Z x d W 9 0 O 1 N l Y 3 R p b 2 4 x L 0 V y Z 2 V i b m l z X 1 N 6 Z W 5 h c m l v U F Z f R l c g K D I p L 0 F 1 d G 9 S Z W 1 v d m V k Q 2 9 s d W 1 u c z E u e 2 V N b 2 J p b G l 0 w 6 R 0 R m F o c m V u X 0 5 l d H o g W 2 t X a C 9 B d X R v X S w z f S Z x d W 9 0 O y w m c X V v d D t T Z W N 0 a W 9 u M S 9 F c m d l Y m 5 p c 1 9 T e m V u Y X J p b 1 B W X 0 Z X I C g y K S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R l c g K D I p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0 Z X I C g y K S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R l c g K D I p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G V y A o M i k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G V y A o M i k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g K D I p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I C g y K S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0 Z X I C g y K S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G V y A o M i k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G V y A o M i k v Q X V 0 b 1 J l b W 9 2 Z W R D b 2 x 1 b W 5 z M S 5 7 Z 2 V u Z X J l b G x f c 3 R y b 2 1 2 Z X J i c m F 1 Y 2 g g V 1 A g W 2 t X a C 9 t w r J d L D E 1 f S Z x d W 9 0 O y w m c X V v d D t T Z W N 0 a W 9 u M S 9 F c m d l Y m 5 p c 1 9 T e m V u Y X J p b 1 B W X 0 Z X I C g y K S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G V y A o M i k v Q X V 0 b 1 J l b W 9 2 Z W R D b 2 x 1 b W 5 z M S 5 7 Z 2 V u Z X J l b G x f c H Z Q c m 9 k d W t 0 a W 9 u I F t r V 2 g v b c K y X S w x N 3 0 m c X V v d D s s J n F 1 b 3 Q 7 U 2 V j d G l v b j E v R X J n Z W J u a X N f U 3 p l b m F y a W 9 Q V l 9 G V y A o M i k v Q X V 0 b 1 J l b W 9 2 Z W R D b 2 x 1 b W 5 z M S 5 7 Z 2 V u Z X J l b G x f c H Z Q c m 9 k d W t 0 a W 9 u R 2 Z h I F t r V 2 g v b c K y X S w x O H 0 m c X V v d D s s J n F 1 b 3 Q 7 U 2 V j d G l v b j E v R X J n Z W J u a X N f U 3 p l b m F y a W 9 Q V l 9 G V y A o M i k v Q X V 0 b 1 J l b W 9 2 Z W R D b 2 x 1 b W 5 z M S 5 7 Z 2 V u Z X J l b G x f c H Z Q c m 9 k d W t 0 a W 9 u I F t r V 2 h d L D E 5 f S Z x d W 9 0 O y w m c X V v d D t T Z W N 0 a W 9 u M S 9 F c m d l Y m 5 p c 1 9 T e m V u Y X J p b 1 B W X 0 Z X I C g y K S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G V y A o M i k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0 Z X I C g y K S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R l c g K D I p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G V y A o M i k v Q X V 0 b 1 J l b W 9 2 Z W R D b 2 x 1 b W 5 z M S 5 7 c H Z O Y W N o R U 1 v Y m l s a X T D p H R f R W l n Z W 5 2 Z X J i c m F 1 Y 2 g g W 2 t X a C 9 t w r J d L D I 1 f S Z x d W 9 0 O y w m c X V v d D t T Z W N 0 a W 9 u M S 9 F c m d l Y m 5 p c 1 9 T e m V u Y X J p b 1 B W X 0 Z X I C g y K S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R l c g K D I p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R l c g K D I p L 0 F 1 d G 9 S Z W 1 v d m V k Q 2 9 s d W 1 u c z E u e 3 B 2 T m F j a F p 1 c m V p c 2 V u Z G V u X 0 V p Z 2 V u d m V y Y n J h d W N o I F t r V 2 g v b c K y X S w y O H 0 m c X V v d D s s J n F 1 b 3 Q 7 U 2 V j d G l v b j E v R X J n Z W J u a X N f U 3 p l b m F y a W 9 Q V l 9 G V y A o M i k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0 Z X I C g y K S 9 B d X R v U m V t b 3 Z l Z E N v b H V t b n M x L n t w d k 5 h Y 2 h a d X J l a X N l b m R l b l 9 O Z X R 6 Y m V 6 d W c g W 2 t X a C 9 t w r J d L D M w f S Z x d W 9 0 O y w m c X V v d D t T Z W N 0 a W 9 u M S 9 F c m d l Y m 5 p c 1 9 T e m V u Y X J p b 1 B W X 0 Z X I C g y K S 9 B d X R v U m V t b 3 Z l Z E N v b H V t b n M x L n t w d l Z v c k V N b 2 J p b G l 0 w 6 R 0 X 0 V p Z 2 V u d m V y Y n J h d W N o I F t r V 2 g v b c K y X S w z M X 0 m c X V v d D s s J n F 1 b 3 Q 7 U 2 V j d G l v b j E v R X J n Z W J u a X N f U 3 p l b m F y a W 9 Q V l 9 G V y A o M i k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R l c g K D I p L 0 F 1 d G 9 S Z W 1 v d m V k Q 2 9 s d W 1 u c z E u e 3 B 2 V m 9 y R U 1 v Y m l s a X T D p H R f T m V 0 e m J l e n V n I F t r V 2 g v b c K y X S w z M 3 0 m c X V v d D s s J n F 1 b 3 Q 7 U 2 V j d G l v b j E v R X J n Z W J u a X N f U 3 p l b m F y a W 9 Q V l 9 G V y A o M i k v Q X V 0 b 1 J l b W 9 2 Z W R D b 2 x 1 b W 5 z M S 5 7 e n V y Z W l z Z W 5 k Z W 5 f T G F k d W 5 n I F t r V 2 g v b c K y X S w z N H 0 m c X V v d D t d L C Z x d W 9 0 O 1 J l b G F 0 a W 9 u c 2 h p c E l u Z m 8 m c X V v d D s 6 W 1 1 9 I i A v P j x F b n R y e S B U e X B l P S J R d W V y e U l E I i B W Y W x 1 Z T 0 i c z N k O W Q 2 Y T E 0 L T Q y N D g t N G Q 4 Z S 0 5 O D U 4 L W M x Z D J j O T h k Z j U 0 M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M D o 0 N D o w M y 4 2 O T E w N z E z W i I g L z 4 8 R W 5 0 c n k g V H l w Z T 0 i R m l s b E N v b H V t b l R 5 c G V z I i B W Y W x 1 Z T 0 i c 0 F 3 V U Z C U V V G Q l F V R k J R V U Z C U V V G Q l F V R E J R V U Z C U V V G Q l F V R k J R V U Z C U V V G Q l F V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M X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y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M 3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g v b c K y X S w x M n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g v b c K y X S w x N X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b W F 4 X 0 Z X L 0 F 1 d G 9 S Z W 1 v d m V k Q 2 9 s d W 1 u c z E u e 2 d l b m V y Z W x s X 3 B 2 U H J v Z H V r d G l v b i B b a 1 d o L 2 3 C s l 0 s M T d 9 J n F 1 b 3 Q 7 L C Z x d W 9 0 O 1 N l Y 3 R p b 2 4 x L 0 V y Z 2 V i b m l z X 1 N 6 Z W 5 h c m l v U F Z f b W F 4 X 0 Z X L 0 F 1 d G 9 S Z W 1 v d m V k Q 2 9 s d W 1 u c z E u e 2 d l b m V y Z W x s X 3 B 2 U H J v Z H V r d G l v b k d m Y S B b a 1 d o L 2 3 C s l 0 s M T h 9 J n F 1 b 3 Q 7 L C Z x d W 9 0 O 1 N l Y 3 R p b 2 4 x L 0 V y Z 2 V i b m l z X 1 N 6 Z W 5 h c m l v U F Z f b W F 4 X 0 Z X L 0 F 1 d G 9 S Z W 1 v d m V k Q 2 9 s d W 1 u c z E u e 2 d l b m V y Z W x s X 3 B 2 U H J v Z H V r d G l v b i B b a 1 d o X S w x O X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W 0 F u e m F o b F 0 s M j R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y N X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I 2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I 3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j h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y O X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z M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M z F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M y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M z N 9 J n F 1 b 3 Q 7 L C Z x d W 9 0 O 1 N l Y 3 R p b 2 4 x L 0 V y Z 2 V i b m l z X 1 N 6 Z W 5 h c m l v U F Z f b W F 4 X 0 Z X L 0 F 1 d G 9 S Z W 1 v d m V k Q 2 9 s d W 1 u c z E u e 3 p 1 c m V p c 2 V u Z G V u X 0 x h Z H V u Z y B b a 1 d o L 2 3 C s l 0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0 Z X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R l c v Q X V 0 b 1 J l b W 9 2 Z W R D b 2 x 1 b W 5 z M S 5 7 Z U 1 v Y m l s a X T D p H R G Y W h y Z W 5 f T m V 0 e i B b a 1 d o L 0 F 1 d G 9 d L D N 9 J n F 1 b 3 Q 7 L C Z x d W 9 0 O 1 N l Y 3 R p b 2 4 x L 0 V y Z 2 V i b m l z X 1 N 6 Z W 5 h c m l v U F Z f b W F 4 X 0 Z X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G V y 9 B d X R v U m V t b 3 Z l Z E N v b H V t b n M x L n t n Z W 5 l c m V s b F 9 w d l B y b 2 R 1 a 3 R p b 2 4 g W 2 t X a C 9 t w r J d L D E 3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G V y 9 B d X R v U m V t b 3 Z l Z E N v b H V t b n M x L n t n Z W 5 l c m V s b F 9 w d l B y b 2 R 1 a 3 R p b 2 4 g W 2 t X a F 0 s M T l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b W F 4 X 0 Z X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t Y X h f R l c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t Y X h f R l c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2 1 h e F 9 G V y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b W F 4 X 0 Z X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2 1 h e F 9 G V y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t Y X h f R l c v Q X V 0 b 1 J l b W 9 2 Z W R D b 2 x 1 b W 5 z M S 5 7 c H Z W b 3 J F T W 9 i a W x p d M O k d F 9 O Z X R 6 Y m V 6 d W c g W 2 t X a C 9 t w r J d L D M z f S Z x d W 9 0 O y w m c X V v d D t T Z W N 0 a W 9 u M S 9 F c m d l Y m 5 p c 1 9 T e m V u Y X J p b 1 B W X 2 1 h e F 9 G V y 9 B d X R v U m V t b 3 Z l Z E N v b H V t b n M x L n t 6 d X J l a X N l b m R l b l 9 M Y W R 1 b m c g W 2 t X a C 9 t w r J d L D M 0 f S Z x d W 9 0 O 1 0 s J n F 1 b 3 Q 7 U m V s Y X R p b 2 5 z a G l w S W 5 m b y Z x d W 9 0 O z p b X X 0 i I C 8 + P E V u d H J 5 I F R 5 c G U 9 I l F 1 Z X J 5 S U Q i I F Z h b H V l P S J z Z G J k N D Y 3 N W Y t M T c z N i 0 0 M z k 2 L T g 3 Y T g t N j l j Z T E 4 N T N h N T k 1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M D o 0 N D o w M y 4 3 M T A w M j A 0 W i I g L z 4 8 R W 5 0 c n k g V H l w Z T 0 i R m l s b E N v b H V t b l R 5 c G V z I i B W Y W x 1 Z T 0 i c 0 F 3 V U Z C U V V G Q l F V R k J R V U Z C U V V G Q l F V R E J R V U Z C U V V G Q l F V R k J R V U Z C U V V G Q l F V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V 1 A v Q X V 0 b 1 J l b W 9 2 Z W R D b 2 x 1 b W 5 z M S 5 7 Z U 1 v Y m l s a X T D p H R G Y W h y Z W 5 f T G 9 r Y W w g W 2 t X a C 9 B d X R v X S w y f S Z x d W 9 0 O y w m c X V v d D t T Z W N 0 a W 9 u M S 9 F c m d l Y m 5 p c 1 9 T e m V u Y X J p b 1 B W X 1 d Q L 0 F 1 d G 9 S Z W 1 v d m V k Q 2 9 s d W 1 u c z E u e 2 V N b 2 J p b G l 0 w 6 R 0 R m F o c m V u X 0 5 l d H o g W 2 t X a C 9 B d X R v X S w z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1 d Q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1 d Q L 0 F 1 d G 9 S Z W 1 v d m V k Q 2 9 s d W 1 u c z E u e 2 d l b m V y Z W x s X 3 B 2 U H J v Z H V r d G l v b i B b a 1 d o L 2 3 C s l 0 s M T d 9 J n F 1 b 3 Q 7 L C Z x d W 9 0 O 1 N l Y 3 R p b 2 4 x L 0 V y Z 2 V i b m l z X 1 N 6 Z W 5 h c m l v U F Z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X U C 9 B d X R v U m V t b 3 Z l Z E N v b H V t b n M x L n t n Z W 5 l c m V s b F 9 w d l B y b 2 R 1 a 3 R p b 2 4 g W 2 t X a F 0 s M T l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I 2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y O X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M w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M y f S Z x d W 9 0 O y w m c X V v d D t T Z W N 0 a W 9 u M S 9 F c m d l Y m 5 p c 1 9 T e m V u Y X J p b 1 B W X 1 d Q L 0 F 1 d G 9 S Z W 1 v d m V k Q 2 9 s d W 1 u c z E u e 3 B 2 V m 9 y R U 1 v Y m l s a X T D p H R f T m V 0 e m J l e n V n I F t r V 2 g v b c K y X S w z M 3 0 m c X V v d D s s J n F 1 b 3 Q 7 U 2 V j d G l v b j E v R X J n Z W J u a X N f U 3 p l b m F y a W 9 Q V l 9 X U C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Z U 1 v Y m l s a X T D p H R G Y W h y Z W 5 f R 2 V z Y W 1 0 I F t r V 2 g v Q X V 0 b 1 0 s M X 0 m c X V v d D s s J n F 1 b 3 Q 7 U 2 V j d G l v b j E v R X J n Z W J u a X N f U 3 p l b m F y a W 9 Q V l 9 X U C 9 B d X R v U m V t b 3 Z l Z E N v b H V t b n M x L n t l T W 9 i a W x p d M O k d E Z h a H J l b l 9 M b 2 t h b C B b a 1 d o L 0 F 1 d G 9 d L D J 9 J n F 1 b 3 Q 7 L C Z x d W 9 0 O 1 N l Y 3 R p b 2 4 x L 0 V y Z 2 V i b m l z X 1 N 6 Z W 5 h c m l v U F Z f V 1 A v Q X V 0 b 1 J l b W 9 2 Z W R D b 2 x 1 b W 5 z M S 5 7 Z U 1 v Y m l s a X T D p H R G Y W h y Z W 5 f T m V 0 e i B b a 1 d o L 0 F 1 d G 9 d L D N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V 1 A v Q X V 0 b 1 J l b W 9 2 Z W R D b 2 x 1 b W 5 z M S 5 7 Z 2 V u Z X J l b G x f c H Z Q c m 9 k d W t 0 a W 9 u I F t r V 2 g v b c K y X S w x N 3 0 m c X V v d D s s J n F 1 b 3 Q 7 U 2 V j d G l v b j E v R X J n Z W J u a X N f U 3 p l b m F y a W 9 Q V l 9 X U C 9 B d X R v U m V t b 3 Z l Z E N v b H V t b n M x L n t n Z W 5 l c m V s b F 9 w d l B y b 2 R 1 a 3 R p b 2 5 H Z m E g W 2 t X a C 9 t w r J d L D E 4 f S Z x d W 9 0 O y w m c X V v d D t T Z W N 0 a W 9 u M S 9 F c m d l Y m 5 p c 1 9 T e m V u Y X J p b 1 B W X 1 d Q L 0 F 1 d G 9 S Z W 1 v d m V k Q 2 9 s d W 1 u c z E u e 2 d l b m V y Z W x s X 3 B 2 U H J v Z H V r d G l v b i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1 d Q L 0 F 1 d G 9 S Z W 1 v d m V k Q 2 9 s d W 1 u c z E u e 3 B 2 T m F j a E V N b 2 J p b G l 0 w 6 R 0 X 0 V p Z 2 V u d m V y Y n J h d W N o I F t r V 2 g v b c K y X S w y N X 0 m c X V v d D s s J n F 1 b 3 Q 7 U 2 V j d G l v b j E v R X J n Z W J u a X N f U 3 p l b m F y a W 9 Q V l 9 X U C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V 1 A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X U C 9 B d X R v U m V t b 3 Z l Z E N v b H V t b n M x L n t w d k 5 h Y 2 h a d X J l a X N l b m R l b l 9 F a W d l b n Z l c m J y Y X V j a C B b a 1 d o L 2 3 C s l 0 s M j h 9 J n F 1 b 3 Q 7 L C Z x d W 9 0 O 1 N l Y 3 R p b 2 4 x L 0 V y Z 2 V i b m l z X 1 N 6 Z W 5 h c m l v U F Z f V 1 A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1 d Q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V 1 A v Q X V 0 b 1 J l b W 9 2 Z W R D b 2 x 1 b W 5 z M S 5 7 c H Z W b 3 J F T W 9 i a W x p d M O k d F 9 F a W d l b n Z l c m J y Y X V j a C B b a 1 d o L 2 3 C s l 0 s M z F 9 J n F 1 b 3 Q 7 L C Z x d W 9 0 O 1 N l Y 3 R p b 2 4 x L 0 V y Z 2 V i b m l z X 1 N 6 Z W 5 h c m l v U F Z f V 1 A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V 1 A v Q X V 0 b 1 J l b W 9 2 Z W R D b 2 x 1 b W 5 z M S 5 7 c H Z W b 3 J F T W 9 i a W x p d M O k d F 9 O Z X R 6 Y m V 6 d W c g W 2 t X a C 9 t w r J d L D M z f S Z x d W 9 0 O y w m c X V v d D t T Z W N 0 a W 9 u M S 9 F c m d l Y m 5 p c 1 9 T e m V u Y X J p b 1 B W X 1 d Q L 0 F 1 d G 9 S Z W 1 v d m V k Q 2 9 s d W 1 u c z E u e 3 p 1 c m V p c 2 V u Z G V u X 0 x h Z H V u Z y B b a 1 d o L 2 3 C s l 0 s M z R 9 J n F 1 b 3 Q 7 X S w m c X V v d D t S Z W x h d G l v b n N o a X B J b m Z v J n F 1 b 3 Q 7 O l t d f S I g L z 4 8 R W 5 0 c n k g V H l w Z T 0 i U X V l c n l J R C I g V m F s d W U 9 I n M 3 O T Z i O T E 0 N C 0 z Y 2 R h L T Q 3 Z T c t Y W R m N i 1 h Y z Z k N z E x Z T U 2 O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4 I i A v P j x F b n R y e S B U e X B l P S J G a W x s V G F y Z 2 V 0 I i B W Y W x 1 Z T 0 i c 0 V y Z 2 V i b m l z X 1 N 6 Z W 5 h c m l v U F Z f b W F 4 X 1 d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A 6 N D Q 6 M D M u N z M 1 O T U x M V o i I C 8 + P E V u d H J 5 I F R 5 c G U 9 I k Z p b G x D b 2 x 1 b W 5 U e X B l c y I g V m F s d W U 9 I n N B d 1 V G Q l F V R k J R V U Z C U V V G Q l F V R k J R V U R C U V V G Q l F V R k J R V U Z C U V V G Q l F V R k J R V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2 1 h e F 9 X U C 9 B d X R v U m V t b 3 Z l Z E N v b H V t b n M x L n t D b 2 x 1 b W 4 x L D B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N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X U C 9 B d X R v U m V t b 3 Z l Z E N v b H V t b n M x L n t n Z W 5 l c m V s b F 9 w d l B y b 2 R 1 a 3 R p b 2 4 g W 2 t X a C 9 t w r J d L D E 3 f S Z x d W 9 0 O y w m c X V v d D t T Z W N 0 a W 9 u M S 9 F c m d l Y m 5 p c 1 9 T e m V u Y X J p b 1 B W X 2 1 h e F 9 X U C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X U C 9 B d X R v U m V t b 3 Z l Z E N v b H V t b n M x L n t n Z W 5 l c m V s b F 9 w d l B y b 2 R 1 a 3 R p b 2 4 g W 2 t X a F 0 s M T l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M z f S Z x d W 9 0 O y w m c X V v d D t T Z W N 0 a W 9 u M S 9 F c m d l Y m 5 p c 1 9 T e m V u Y X J p b 1 B W X 2 1 h e F 9 X U C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l T W 9 i a W x p d M O k d E Z h a H J l b l 9 H Z X N h b X Q g W 2 t X a C 9 B d X R v X S w x f S Z x d W 9 0 O y w m c X V v d D t T Z W N 0 a W 9 u M S 9 F c m d l Y m 5 p c 1 9 T e m V u Y X J p b 1 B W X 2 1 h e F 9 X U C 9 B d X R v U m V t b 3 Z l Z E N v b H V t b n M x L n t l T W 9 i a W x p d M O k d E Z h a H J l b l 9 M b 2 t h b C B b a 1 d o L 0 F 1 d G 9 d L D J 9 J n F 1 b 3 Q 7 L C Z x d W 9 0 O 1 N l Y 3 R p b 2 4 x L 0 V y Z 2 V i b m l z X 1 N 6 Z W 5 h c m l v U F Z f b W F 4 X 1 d Q L 0 F 1 d G 9 S Z W 1 v d m V k Q 2 9 s d W 1 u c z E u e 2 V N b 2 J p b G l 0 w 6 R 0 R m F o c m V u X 0 5 l d H o g W 2 t X a C 9 B d X R v X S w z f S Z x d W 9 0 O y w m c X V v d D t T Z W N 0 a W 9 u M S 9 F c m d l Y m 5 p c 1 9 T e m V u Y X J p b 1 B W X 2 1 h e F 9 X U C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b W F 4 X 1 d Q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t Y X h f V 1 A v Q X V 0 b 1 J l b W 9 2 Z W R D b 2 x 1 b W 5 z M S 5 7 Z 2 V u Z X J l b G x f c H Z Q c m 9 k d W t 0 a W 9 u I F t r V 2 g v b c K y X S w x N 3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t Y X h f V 1 A v Q X V 0 b 1 J l b W 9 2 Z W R D b 2 x 1 b W 5 z M S 5 7 Z 2 V u Z X J l b G x f c H Z Q c m 9 k d W t 0 a W 9 u I F t r V 2 h d L D E 5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C 9 t w r J d L D I 1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b W F 4 X 1 d Q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b W F 4 X 1 d Q L 0 F 1 d G 9 S Z W 1 v d m V k Q 2 9 s d W 1 u c z E u e 3 B 2 T m F j a F p 1 c m V p c 2 V u Z G V u X 0 V p Z 2 V u d m V y Y n J h d W N o I F t r V 2 g v b c K y X S w y O H 0 m c X V v d D s s J n F 1 b 3 Q 7 U 2 V j d G l v b j E v R X J n Z W J u a X N f U 3 p l b m F y a W 9 Q V l 9 t Y X h f V 1 A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2 1 h e F 9 X U C 9 B d X R v U m V t b 3 Z l Z E N v b H V t b n M x L n t w d k 5 h Y 2 h a d X J l a X N l b m R l b l 9 O Z X R 6 Y m V 6 d W c g W 2 t X a C 9 t w r J d L D M w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g v b c K y X S w z M X 0 m c X V v d D s s J n F 1 b 3 Q 7 U 2 V j d G l v b j E v R X J n Z W J u a X N f U 3 p l b m F y a W 9 Q V l 9 t Y X h f V 1 A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b W F 4 X 1 d Q L 0 F 1 d G 9 S Z W 1 v d m V k Q 2 9 s d W 1 u c z E u e 3 B 2 V m 9 y R U 1 v Y m l s a X T D p H R f T m V 0 e m J l e n V n I F t r V 2 g v b c K y X S w z M 3 0 m c X V v d D s s J n F 1 b 3 Q 7 U 2 V j d G l v b j E v R X J n Z W J u a X N f U 3 p l b m F y a W 9 Q V l 9 t Y X h f V 1 A v Q X V 0 b 1 J l b W 9 2 Z W R D b 2 x 1 b W 5 z M S 5 7 e n V y Z W l z Z W 5 k Z W 5 f T G F k d W 5 n I F t r V 2 g v b c K y X S w z N H 0 m c X V v d D t d L C Z x d W 9 0 O 1 J l b G F 0 a W 9 u c 2 h p c E l u Z m 8 m c X V v d D s 6 W 1 1 9 I i A v P j x F b n R y e S B U e X B l P S J R d W V y e U l E I i B W Y W x 1 Z T 0 i c 2 V m N z E w N m N m L T E 3 M T k t N D g x M C 0 4 Y T N l L W E z Y W E w M T I y Y j Q x N y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C n 2 J t r q m L k C N e F C a E 4 6 n j w U 0 / G c p 5 5 i y V V I 8 q L 7 d G s S g A A A A A O g A A A A A I A A C A A A A D z m y O d 5 O H u 7 s g N H b Q S d E T Q C G l 0 M + I r v w B 0 f u f U P K B / b 1 A A A A B q y + b p h R Q Q m S e s B U p p 3 0 p J 0 O f 6 j x e A w m 4 A N d P s Z 9 m d D W y F q A r t + 3 s K x c V P v R G e a T r c s M 4 8 T P T M J s i 0 I g O 6 d I 8 N Q r G 3 V B u s 3 f Z D c v 8 d g z H h e k A A A A B r D i F X A E P J e + J R q T v F T b e g / o 3 b x X 7 3 + q 6 S A U V i Q N S 7 L J Q D 2 m q 8 d U x / p b 9 C M U o 3 k i r a z r e m s n 0 a p 2 F g 9 I i E / P k m < / D a t a M a s h u p > 
</file>

<file path=customXml/itemProps1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DatenZeitreihen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2022-06-24T16:48:19Z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