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787"/>
  </bookViews>
  <sheets>
    <sheet name="Funkcijos" sheetId="1" r:id="rId1"/>
    <sheet name="Užduotys" sheetId="19" r:id="rId2"/>
    <sheet name="Mano funkcijų moduliai" sheetId="12" r:id="rId3"/>
    <sheet name="Form.testavimas" sheetId="14" r:id="rId4"/>
    <sheet name="DB naujos form." sheetId="3" r:id="rId5"/>
    <sheet name="SUBTOTAL" sheetId="4" r:id="rId6"/>
    <sheet name="Unikalios reikšmės" sheetId="18" r:id="rId7"/>
    <sheet name="INDEX" sheetId="15" r:id="rId8"/>
    <sheet name="HLOOKUP" sheetId="6" r:id="rId9"/>
    <sheet name="LOOKUP" sheetId="7" r:id="rId10"/>
    <sheet name="VLOOKUP" sheetId="8" r:id="rId11"/>
    <sheet name="CELL" sheetId="9" r:id="rId12"/>
  </sheets>
  <definedNames>
    <definedName name="_xlnm._FilterDatabase" localSheetId="2" hidden="1">'Mano funkcijų moduliai'!$A$3:$B$91</definedName>
    <definedName name="_xlnm._FilterDatabase" localSheetId="5" hidden="1">SUBTOTAL!$A$2:$E$25</definedName>
    <definedName name="_xlnm.Print_Area" localSheetId="6">Material[]</definedName>
    <definedName name="Slicer_Filtras1">#N/A</definedName>
    <definedName name="Slicer_Funkcija">#N/A</definedName>
    <definedName name="Table2">INDEX!$E$12:$J$15</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5:slicerCaches>
    </ext>
  </extLst>
</workbook>
</file>

<file path=xl/calcChain.xml><?xml version="1.0" encoding="utf-8"?>
<calcChain xmlns="http://schemas.openxmlformats.org/spreadsheetml/2006/main">
  <c r="C4" i="19" l="1"/>
  <c r="D4" i="19"/>
  <c r="B4" i="19"/>
  <c r="E4" i="18" l="1" a="1"/>
  <c r="E4" i="18" s="1"/>
  <c r="E5" i="18" l="1" a="1"/>
  <c r="E5" i="18" s="1"/>
  <c r="E6" i="18" s="1" a="1"/>
  <c r="E6" i="18" s="1"/>
  <c r="E7" i="18" l="1" a="1"/>
  <c r="E7" i="18" s="1"/>
  <c r="E8" i="18" l="1" a="1"/>
  <c r="E8" i="18" s="1"/>
  <c r="E9" i="18" s="1" a="1"/>
  <c r="E9" i="18" s="1"/>
  <c r="E10" i="18" l="1" a="1"/>
  <c r="E10" i="18" s="1"/>
  <c r="E11" i="18" s="1" a="1"/>
  <c r="E11" i="18" s="1"/>
  <c r="E12" i="18" l="1" a="1"/>
  <c r="E12" i="18" s="1"/>
  <c r="E13" i="18" s="1" a="1"/>
  <c r="E13" i="18" s="1"/>
  <c r="E14" i="18" s="1" a="1"/>
  <c r="E14" i="18" s="1"/>
  <c r="E15" i="18" s="1" a="1"/>
  <c r="E15" i="18" s="1"/>
  <c r="E16" i="18" s="1" a="1"/>
  <c r="E16" i="18" s="1"/>
  <c r="E17" i="18" s="1" a="1"/>
  <c r="E17" i="18" s="1"/>
  <c r="C4" i="18" l="1"/>
  <c r="C5" i="18"/>
  <c r="C6" i="18"/>
  <c r="C7" i="18"/>
  <c r="C8" i="18"/>
  <c r="C9" i="18"/>
  <c r="C10" i="18"/>
  <c r="C11" i="18"/>
  <c r="C12" i="18"/>
  <c r="C13" i="18"/>
  <c r="C14" i="18"/>
  <c r="C15" i="18"/>
  <c r="C16" i="18"/>
  <c r="C17" i="18"/>
  <c r="C18" i="18"/>
  <c r="C19" i="18"/>
  <c r="C20" i="18"/>
  <c r="C21" i="18"/>
  <c r="C22" i="18"/>
  <c r="C23" i="18"/>
  <c r="C24" i="18"/>
  <c r="C25" i="18"/>
  <c r="C26" i="18"/>
  <c r="C27" i="18"/>
  <c r="C28" i="18"/>
  <c r="C29" i="18"/>
  <c r="F4" i="18" l="1"/>
  <c r="F5" i="18"/>
  <c r="F6" i="18" l="1"/>
  <c r="F7" i="18" l="1"/>
  <c r="F9" i="18" l="1"/>
  <c r="F8" i="18"/>
  <c r="C43" i="1" l="1"/>
  <c r="F10" i="18" l="1"/>
  <c r="C42" i="1"/>
  <c r="F11" i="18" l="1"/>
  <c r="C8" i="1"/>
  <c r="F12" i="18" l="1"/>
  <c r="C15" i="1"/>
  <c r="D13" i="4"/>
  <c r="A18" i="4"/>
  <c r="A19" i="4"/>
  <c r="A20" i="4"/>
  <c r="A21" i="4"/>
  <c r="A22" i="4"/>
  <c r="A23" i="4"/>
  <c r="A24" i="4"/>
  <c r="A25" i="4"/>
  <c r="A26" i="4"/>
  <c r="A27" i="4"/>
  <c r="A17" i="4"/>
  <c r="D18" i="4"/>
  <c r="D19" i="4"/>
  <c r="D20" i="4"/>
  <c r="D21" i="4"/>
  <c r="D22" i="4"/>
  <c r="D23" i="4"/>
  <c r="D24" i="4"/>
  <c r="D25" i="4"/>
  <c r="D26" i="4"/>
  <c r="D27" i="4"/>
  <c r="D17" i="4"/>
  <c r="D5" i="4"/>
  <c r="D6" i="4"/>
  <c r="D7" i="4"/>
  <c r="D8" i="4"/>
  <c r="D9" i="4"/>
  <c r="D10" i="4"/>
  <c r="D11" i="4"/>
  <c r="D12" i="4"/>
  <c r="D14" i="4"/>
  <c r="D4" i="4"/>
  <c r="F13" i="18" l="1"/>
  <c r="C7" i="1"/>
  <c r="C34" i="1"/>
  <c r="F14" i="18" l="1"/>
  <c r="C4" i="1"/>
  <c r="C31" i="1"/>
  <c r="C14" i="1"/>
  <c r="C27" i="1"/>
  <c r="C37" i="1"/>
  <c r="C24" i="1"/>
  <c r="C39" i="1"/>
  <c r="C18" i="1"/>
  <c r="C9" i="1"/>
  <c r="C38" i="1"/>
  <c r="C29" i="1"/>
  <c r="C22" i="1"/>
  <c r="C40" i="1"/>
  <c r="F15" i="18" l="1"/>
  <c r="E60" i="12"/>
  <c r="E62" i="12"/>
  <c r="E63" i="12"/>
  <c r="E72" i="12"/>
  <c r="E73" i="12"/>
  <c r="F16" i="18" l="1"/>
  <c r="F17" i="18"/>
  <c r="C11" i="15"/>
  <c r="C5" i="15"/>
  <c r="C35" i="1" l="1"/>
  <c r="C5" i="1"/>
  <c r="C6" i="1"/>
  <c r="C63" i="12" l="1"/>
  <c r="G63" i="12"/>
  <c r="L33" i="12" l="1"/>
  <c r="K33" i="12"/>
  <c r="C81" i="12" l="1"/>
  <c r="C80" i="12"/>
  <c r="H86" i="12" s="1"/>
  <c r="G54" i="12"/>
  <c r="G55" i="12"/>
  <c r="G56" i="12"/>
  <c r="G57" i="12"/>
  <c r="G58" i="12"/>
  <c r="G59" i="12"/>
  <c r="G60" i="12"/>
  <c r="G61" i="12"/>
  <c r="G62" i="12"/>
  <c r="G64" i="12"/>
  <c r="G68" i="12"/>
  <c r="G65" i="12"/>
  <c r="G66" i="12"/>
  <c r="G67" i="12"/>
  <c r="G69" i="12"/>
  <c r="G70" i="12"/>
  <c r="G71" i="12"/>
  <c r="G72" i="12"/>
  <c r="G73" i="12"/>
  <c r="G74" i="12"/>
  <c r="G53" i="12"/>
  <c r="C60" i="12"/>
  <c r="C62" i="12"/>
  <c r="C68" i="12"/>
  <c r="C72" i="12"/>
  <c r="C73" i="12"/>
  <c r="D54" i="12"/>
  <c r="D53" i="12"/>
  <c r="E66" i="12" l="1"/>
  <c r="E71" i="12"/>
  <c r="E53" i="12"/>
  <c r="E57" i="12"/>
  <c r="E65" i="12"/>
  <c r="E55" i="12"/>
  <c r="C56" i="12"/>
  <c r="E58" i="12"/>
  <c r="E70" i="12"/>
  <c r="E74" i="12"/>
  <c r="E56" i="12"/>
  <c r="E54" i="12"/>
  <c r="E59" i="12"/>
  <c r="E67" i="12"/>
  <c r="E64" i="12"/>
  <c r="E68" i="12"/>
  <c r="E61" i="12"/>
  <c r="E69" i="12"/>
  <c r="H83" i="12"/>
  <c r="H80" i="12"/>
  <c r="C59" i="12"/>
  <c r="C55" i="12"/>
  <c r="C70" i="12"/>
  <c r="C61" i="12"/>
  <c r="C58" i="12"/>
  <c r="C54" i="12"/>
  <c r="C69" i="12"/>
  <c r="C57" i="12"/>
  <c r="C71" i="12"/>
  <c r="C66" i="12"/>
  <c r="C74" i="12"/>
  <c r="C65" i="12"/>
  <c r="C53" i="12"/>
  <c r="C67" i="12"/>
  <c r="C64" i="12"/>
  <c r="D6" i="12"/>
  <c r="B17" i="9" l="1"/>
  <c r="B16" i="9"/>
  <c r="B15" i="9"/>
  <c r="B14" i="9"/>
  <c r="B13" i="9"/>
  <c r="B12" i="9"/>
  <c r="B10" i="9"/>
  <c r="B9" i="9"/>
  <c r="B8" i="9"/>
  <c r="B7" i="9"/>
  <c r="B6" i="9"/>
  <c r="B28" i="8"/>
  <c r="A1" i="8"/>
  <c r="C13" i="6"/>
  <c r="D13" i="6" s="1"/>
  <c r="E13" i="6" s="1"/>
  <c r="F13" i="6" s="1"/>
  <c r="C12" i="6"/>
  <c r="D12" i="6" s="1"/>
  <c r="E12" i="6" s="1"/>
  <c r="F12" i="6" s="1"/>
  <c r="C11" i="6"/>
  <c r="D11" i="6" s="1"/>
  <c r="E11" i="6" s="1"/>
  <c r="F11" i="6" s="1"/>
  <c r="C10" i="6"/>
  <c r="D10" i="6" s="1"/>
  <c r="E10" i="6" s="1"/>
  <c r="F10" i="6" s="1"/>
  <c r="C9" i="6"/>
  <c r="D9" i="6" s="1"/>
  <c r="E9" i="6" s="1"/>
  <c r="F9" i="6" s="1"/>
  <c r="C8" i="6"/>
  <c r="D8" i="6" s="1"/>
  <c r="E8" i="6" s="1"/>
  <c r="F8" i="6" s="1"/>
  <c r="C7" i="6"/>
  <c r="D7" i="6" s="1"/>
  <c r="E7" i="6" s="1"/>
  <c r="F7" i="6" s="1"/>
  <c r="C6" i="6"/>
  <c r="D6" i="6" s="1"/>
  <c r="E6" i="6" s="1"/>
  <c r="C5" i="6"/>
  <c r="D5" i="6" s="1"/>
  <c r="E5" i="6" s="1"/>
  <c r="F5" i="6" s="1"/>
  <c r="B1" i="6"/>
  <c r="G22" i="3"/>
  <c r="G13" i="3"/>
  <c r="B6" i="3"/>
  <c r="B3" i="3"/>
  <c r="D48" i="12"/>
  <c r="B48" i="12"/>
  <c r="D47" i="12"/>
  <c r="B47" i="12"/>
  <c r="D46" i="12"/>
  <c r="B46" i="12"/>
  <c r="D45" i="12"/>
  <c r="B45" i="12"/>
  <c r="D44" i="12"/>
  <c r="B44" i="12"/>
  <c r="D43" i="12"/>
  <c r="B43" i="12"/>
  <c r="D42" i="12"/>
  <c r="B42" i="12"/>
  <c r="D41" i="12"/>
  <c r="B41" i="12"/>
  <c r="D40" i="12"/>
  <c r="B40" i="12"/>
  <c r="D39" i="12"/>
  <c r="B39" i="12"/>
  <c r="D38" i="12"/>
  <c r="B38" i="12"/>
  <c r="D37" i="12"/>
  <c r="B37" i="12"/>
  <c r="D36" i="12"/>
  <c r="B36" i="12"/>
  <c r="D35" i="12"/>
  <c r="B35" i="12"/>
  <c r="D34" i="12"/>
  <c r="B34" i="12"/>
  <c r="D33" i="12"/>
  <c r="B33" i="12"/>
  <c r="D32" i="12"/>
  <c r="B32" i="12"/>
  <c r="D31" i="12"/>
  <c r="B31" i="12"/>
  <c r="D30" i="12"/>
  <c r="B30" i="12"/>
  <c r="D29" i="12"/>
  <c r="B29" i="12"/>
  <c r="C7" i="12"/>
  <c r="E6" i="12"/>
  <c r="B6" i="12"/>
  <c r="G3" i="14"/>
  <c r="C33" i="1"/>
  <c r="C26" i="1"/>
  <c r="C25" i="1"/>
  <c r="C19" i="1"/>
  <c r="C13" i="1"/>
  <c r="C12" i="1"/>
  <c r="C10" i="1"/>
  <c r="C17" i="1"/>
  <c r="C11" i="1"/>
  <c r="C36" i="1"/>
  <c r="C16" i="1"/>
  <c r="C32" i="1"/>
  <c r="C28" i="1"/>
  <c r="C23" i="1"/>
  <c r="C30" i="1"/>
  <c r="C20" i="1"/>
  <c r="C21" i="1"/>
  <c r="C41" i="1"/>
  <c r="B11" i="9"/>
  <c r="D7" i="12" l="1"/>
  <c r="B7" i="12" s="1"/>
  <c r="E7" i="12"/>
  <c r="A1" i="6"/>
  <c r="F6" i="6"/>
  <c r="C8" i="12"/>
  <c r="D8" i="12" s="1"/>
  <c r="B8" i="12" l="1"/>
  <c r="C9" i="12"/>
  <c r="D9" i="12" s="1"/>
  <c r="E8" i="12"/>
  <c r="B9" i="12" l="1"/>
  <c r="C10" i="12"/>
  <c r="D10" i="12" s="1"/>
  <c r="E9" i="12"/>
  <c r="B10" i="12" l="1"/>
  <c r="C11" i="12"/>
  <c r="D11" i="12" s="1"/>
  <c r="E10" i="12"/>
  <c r="B11" i="12" l="1"/>
  <c r="C12" i="12"/>
  <c r="D12" i="12" s="1"/>
  <c r="E11" i="12"/>
  <c r="B12" i="12" l="1"/>
  <c r="C13" i="12"/>
  <c r="D13" i="12" s="1"/>
  <c r="E12" i="12"/>
  <c r="B13" i="12" l="1"/>
  <c r="C14" i="12"/>
  <c r="D14" i="12" s="1"/>
  <c r="E13" i="12"/>
  <c r="B14" i="12" l="1"/>
  <c r="C15" i="12"/>
  <c r="D15" i="12" s="1"/>
  <c r="E14" i="12"/>
  <c r="B15" i="12" l="1"/>
  <c r="C16" i="12"/>
  <c r="D16" i="12" s="1"/>
  <c r="E15" i="12"/>
  <c r="B16" i="12" l="1"/>
  <c r="C17" i="12"/>
  <c r="D17" i="12" s="1"/>
  <c r="E16" i="12"/>
  <c r="B17" i="12" l="1"/>
  <c r="C18" i="12"/>
  <c r="D18" i="12" s="1"/>
  <c r="E17" i="12"/>
  <c r="B18" i="12" l="1"/>
  <c r="C19" i="12"/>
  <c r="D19" i="12" s="1"/>
  <c r="E18" i="12"/>
  <c r="B19" i="12" l="1"/>
  <c r="C20" i="12"/>
  <c r="D20" i="12" s="1"/>
  <c r="E19" i="12"/>
  <c r="B20" i="12" l="1"/>
  <c r="C21" i="12"/>
  <c r="D21" i="12" s="1"/>
  <c r="E20" i="12"/>
  <c r="B21" i="12" l="1"/>
  <c r="C22" i="12"/>
  <c r="D22" i="12" s="1"/>
  <c r="E21" i="12"/>
  <c r="B22" i="12" l="1"/>
  <c r="C23" i="12"/>
  <c r="D23" i="12" s="1"/>
  <c r="E22" i="12"/>
  <c r="B23" i="12" l="1"/>
  <c r="E23" i="12"/>
</calcChain>
</file>

<file path=xl/sharedStrings.xml><?xml version="1.0" encoding="utf-8"?>
<sst xmlns="http://schemas.openxmlformats.org/spreadsheetml/2006/main" count="890" uniqueCount="543">
  <si>
    <t>Argumentai funkcijose</t>
  </si>
  <si>
    <t>Funkcija</t>
  </si>
  <si>
    <t>Rezultatas</t>
  </si>
  <si>
    <t>3</t>
  </si>
  <si>
    <t>Pastabos</t>
  </si>
  <si>
    <t>VALUE</t>
  </si>
  <si>
    <t>LEN</t>
  </si>
  <si>
    <t>LEFT</t>
  </si>
  <si>
    <t>MALF-GTOTAL</t>
  </si>
  <si>
    <t>RIGHT</t>
  </si>
  <si>
    <t>MARIUS</t>
  </si>
  <si>
    <t>MID</t>
  </si>
  <si>
    <t>SUBSTITUTE</t>
  </si>
  <si>
    <t>REPLACE</t>
  </si>
  <si>
    <t>OOO</t>
  </si>
  <si>
    <t>SEARCH</t>
  </si>
  <si>
    <t>stalygienes laidotuves+</t>
  </si>
  <si>
    <t>Parodo rastos A teksto dalies pirmojo simbolio pradžios numeri B eilutėje</t>
  </si>
  <si>
    <t>FLOOR</t>
  </si>
  <si>
    <t>PROPER</t>
  </si>
  <si>
    <t>CLEAN</t>
  </si>
  <si>
    <t>Cel</t>
  </si>
  <si>
    <t>EXACT</t>
  </si>
  <si>
    <t>LOVER</t>
  </si>
  <si>
    <t>REPT</t>
  </si>
  <si>
    <t>AVERAGE</t>
  </si>
  <si>
    <t>T</t>
  </si>
  <si>
    <t>5h8u5</t>
  </si>
  <si>
    <t>Tikrina ar argumantas yra tekstas, jei taip - parašo A reikšmę, jei ne - tuščia celė ""</t>
  </si>
  <si>
    <t>TEXT</t>
  </si>
  <si>
    <t>TRIM</t>
  </si>
  <si>
    <t>e tt        tyrhsrty      erg</t>
  </si>
  <si>
    <t>UPPER</t>
  </si>
  <si>
    <t>ddeEFefs</t>
  </si>
  <si>
    <t>Mažasias reides paverčia didžiosiomis (atsakymas tekstas)</t>
  </si>
  <si>
    <t>COLUMN</t>
  </si>
  <si>
    <t>Stulpelio numeris</t>
  </si>
  <si>
    <t>INT</t>
  </si>
  <si>
    <t>TRUNC</t>
  </si>
  <si>
    <t>MOD</t>
  </si>
  <si>
    <t>CHOOSE</t>
  </si>
  <si>
    <t>Klaid</t>
  </si>
  <si>
    <t>IFERROR</t>
  </si>
  <si>
    <t>Tikrina ar "reikšmė" ne klaidinga, jei ne - atsakymas: reikšmė, jei taip atsakymas: klaidos kodas (reikšmė, reikšmė_jei_klaida)</t>
  </si>
  <si>
    <t>Data</t>
  </si>
  <si>
    <t>COUNTBLANK</t>
  </si>
  <si>
    <t>Skaičiuoja nurodyto lentelės fragmento tuščius langelius</t>
  </si>
  <si>
    <t>Konvertuoja tekstinę celės reikšmę į skaičių, atsakymas skaičius</t>
  </si>
  <si>
    <t>A</t>
  </si>
  <si>
    <t>B</t>
  </si>
  <si>
    <t>C</t>
  </si>
  <si>
    <t>D</t>
  </si>
  <si>
    <t>d</t>
  </si>
  <si>
    <t>Math&amp;trig</t>
  </si>
  <si>
    <t>Aktyvi formulė</t>
  </si>
  <si>
    <t>Pavadinimas</t>
  </si>
  <si>
    <t>Parodo informaciją apie celę, šiuo atveju failo vardą +kelias +puslapis(Sheet)</t>
  </si>
  <si>
    <t>ma</t>
  </si>
  <si>
    <t>r</t>
  </si>
  <si>
    <t>marius</t>
  </si>
  <si>
    <t>kriterijai nurodantys kokias salygas turi tenkinti "bebe" stulpelio nariai</t>
  </si>
  <si>
    <t>[3]</t>
  </si>
  <si>
    <t>molis</t>
  </si>
  <si>
    <t>stulpelio nr arba pavadinimas masyve, šiuo atveju 3, bet vietoj 3 galima rašyti  "bebe"</t>
  </si>
  <si>
    <t>[2]</t>
  </si>
  <si>
    <t>mama</t>
  </si>
  <si>
    <t>masyvas</t>
  </si>
  <si>
    <t>[1]</t>
  </si>
  <si>
    <t>šeši</t>
  </si>
  <si>
    <t>penki</t>
  </si>
  <si>
    <t>keturi</t>
  </si>
  <si>
    <t>bebe</t>
  </si>
  <si>
    <t>du</t>
  </si>
  <si>
    <t>vienas</t>
  </si>
  <si>
    <t>Parodo skaičių kiek masyvo stulpelyje yra eilučių tenkinančių salygą, užtenka kad eilutė prasidėtų nurodytu yrašu ir ji laikoma atitinkanti sąlygą</t>
  </si>
  <si>
    <t>DCOUNTA($E$27:$J$32;3;E25:J26)</t>
  </si>
  <si>
    <t>Formulė:</t>
  </si>
  <si>
    <t>o</t>
  </si>
  <si>
    <t>u</t>
  </si>
  <si>
    <t>trys</t>
  </si>
  <si>
    <t>Parodo skaičių kiek masyvo stulpelyje yra skaičių tenkinančių salygą</t>
  </si>
  <si>
    <t>&lt;7</t>
  </si>
  <si>
    <t>&gt;2</t>
  </si>
  <si>
    <t>DCOUNT($E$27:$J$32;3;E25:J26)</t>
  </si>
  <si>
    <t>Parodo n-tajį mažiausią masyvo skaičių</t>
  </si>
  <si>
    <t>SMALL($D$12:$D$20;2)</t>
  </si>
  <si>
    <t>Parodo n-tajį didžiausią masyvo skaičių</t>
  </si>
  <si>
    <t>LARGE($D$12:$D$20;2)</t>
  </si>
  <si>
    <t>Funkcijos su duomenų masyvais (bazėmis) [array]</t>
  </si>
  <si>
    <t>Suma</t>
  </si>
  <si>
    <t>Sandauga</t>
  </si>
  <si>
    <t>--------</t>
  </si>
  <si>
    <t>pp</t>
  </si>
  <si>
    <t>mnm</t>
  </si>
  <si>
    <t>Vidurkis</t>
  </si>
  <si>
    <t>$A$4:$F$13</t>
  </si>
  <si>
    <t>A18</t>
  </si>
  <si>
    <t>$A$2</t>
  </si>
  <si>
    <t>HLOOKUP($A$2;$A$4:$F$13;A18)</t>
  </si>
  <si>
    <t>spalis</t>
  </si>
  <si>
    <t>rugsėjis</t>
  </si>
  <si>
    <t>rugpjūtis</t>
  </si>
  <si>
    <t>liepa</t>
  </si>
  <si>
    <t>birželis</t>
  </si>
  <si>
    <t>gegužė</t>
  </si>
  <si>
    <t>balandis</t>
  </si>
  <si>
    <t>kovas</t>
  </si>
  <si>
    <t>vasaris</t>
  </si>
  <si>
    <t>mmmm</t>
  </si>
  <si>
    <t>kelinta eilutė</t>
  </si>
  <si>
    <t>Looks up 0 in column A, and returns an error because 0 is less than the smallest value in the lookup_vector A2:A7 (#N/A)</t>
  </si>
  <si>
    <t>=LOOKUP(0,A2:A6,B2:B6)</t>
  </si>
  <si>
    <t>Looks up 7.66 in column A, matches the next smallest value (6.39), and returns the value from column B that's in the same row (blue)</t>
  </si>
  <si>
    <t>=LOOKUP(7.66,A2:A6,B2:B6)</t>
  </si>
  <si>
    <t>Looks up 5.00 in column A, and returns the value from column B that's in the same row (orange)</t>
  </si>
  <si>
    <t>=LOOKUP(5.00,A2:A6,B2:B6)</t>
  </si>
  <si>
    <t>Looks up 4.19 in column A, and returns the value from column B that's in the same row (orange)</t>
  </si>
  <si>
    <t>=LOOKUP(4.91,A2:A6,B2:B6)</t>
  </si>
  <si>
    <t>Description (Result)</t>
  </si>
  <si>
    <t>Formula</t>
  </si>
  <si>
    <t>blue</t>
  </si>
  <si>
    <t>green</t>
  </si>
  <si>
    <t>yellow</t>
  </si>
  <si>
    <t>orange</t>
  </si>
  <si>
    <t>red</t>
  </si>
  <si>
    <t>Color</t>
  </si>
  <si>
    <t>Frequency</t>
  </si>
  <si>
    <t>jei argumentas nerastas</t>
  </si>
  <si>
    <t>Klaidų reikšmės:</t>
  </si>
  <si>
    <t>Ketvirtasis [diapaz_ieškoti] – (loginė reikšmė: TRUE arba FALSE) nurodome TRUE, kai reikalingas apytikslis atitikimas [tada pirmasis stulpelis turi būti išrūšiuotas didėjančia tvarka ...-2,-1,0,1,2...,a-z, false, true], ir FALSE kai tikslus [A reikšmė turi tiksliai simbolis į simbolį sutapti su pirmojo stulpelio reikšme, jei tokios neranda metamas klaidos kodas</t>
  </si>
  <si>
    <t>Trečiasis [stulp_indekso_num] – nurodome, kurio stulpelio duomenis grąžinti, radus ieškomą reikšmę, eilutė bus grąžinama ta pati, kurioje buvo rasta pirmąjame argumente nurodyta reikšmė.</t>
  </si>
  <si>
    <t>Antrasis [lentelė masyvas] – nurodoma lentelė, ar duomenų masyvas, kuriame ieškosime pirmąjame argumente nurodytos reikšmės – būtina, kad ieškoma reikšmė būtų pirmame pažymėtos lentelės ar langelių bloko stulpelyje;</t>
  </si>
  <si>
    <t>Pirmasis [paieškos peikšmė] – nurodoma reikšmė, kurios ieškosime kitoje lentelėje ar duomenų masyve;</t>
  </si>
  <si>
    <r>
      <t>=VLOOKUP(</t>
    </r>
    <r>
      <rPr>
        <sz val="10"/>
        <color indexed="12"/>
        <rFont val="TimesLT"/>
        <charset val="186"/>
      </rPr>
      <t>paieškos_reikšmė</t>
    </r>
    <r>
      <rPr>
        <sz val="10"/>
        <color indexed="10"/>
        <rFont val="TimesLT"/>
      </rPr>
      <t>;</t>
    </r>
    <r>
      <rPr>
        <sz val="10"/>
        <color indexed="61"/>
        <rFont val="TimesLT"/>
        <charset val="186"/>
      </rPr>
      <t>lentelė_masyvas</t>
    </r>
    <r>
      <rPr>
        <sz val="10"/>
        <color indexed="10"/>
        <rFont val="TimesLT"/>
      </rPr>
      <t>;stulp_indekso_num;</t>
    </r>
    <r>
      <rPr>
        <sz val="10"/>
        <color indexed="17"/>
        <rFont val="TimesLT"/>
        <charset val="186"/>
      </rPr>
      <t>diapaz_ieškoti</t>
    </r>
    <r>
      <rPr>
        <sz val="10"/>
        <color indexed="10"/>
        <rFont val="TimesLT"/>
      </rPr>
      <t>)</t>
    </r>
  </si>
  <si>
    <r>
      <t>Taigi, funkcija </t>
    </r>
    <r>
      <rPr>
        <b/>
        <i/>
        <sz val="10"/>
        <color indexed="8"/>
        <rFont val="Century Gothic"/>
        <family val="2"/>
        <charset val="186"/>
      </rPr>
      <t>VLOOKUP</t>
    </r>
    <r>
      <rPr>
        <i/>
        <sz val="10"/>
        <color indexed="8"/>
        <rFont val="Century Gothic"/>
        <family val="2"/>
        <charset val="186"/>
      </rPr>
      <t> </t>
    </r>
    <r>
      <rPr>
        <b/>
        <i/>
        <sz val="10"/>
        <color indexed="8"/>
        <rFont val="Century Gothic"/>
        <family val="2"/>
        <charset val="186"/>
      </rPr>
      <t>turi keturis argumentus</t>
    </r>
    <r>
      <rPr>
        <sz val="10"/>
        <color indexed="8"/>
        <rFont val="Century Gothic"/>
        <family val="2"/>
        <charset val="186"/>
      </rPr>
      <t>:</t>
    </r>
  </si>
  <si>
    <t>vito</t>
  </si>
  <si>
    <t>e</t>
  </si>
  <si>
    <t>str</t>
  </si>
  <si>
    <t>w</t>
  </si>
  <si>
    <t>gru</t>
  </si>
  <si>
    <t>q</t>
  </si>
  <si>
    <t>ona</t>
  </si>
  <si>
    <t>l</t>
  </si>
  <si>
    <t>mot</t>
  </si>
  <si>
    <t>k</t>
  </si>
  <si>
    <t>mar</t>
  </si>
  <si>
    <t>j</t>
  </si>
  <si>
    <t>levis</t>
  </si>
  <si>
    <t>h</t>
  </si>
  <si>
    <t>klk</t>
  </si>
  <si>
    <t>g</t>
  </si>
  <si>
    <t>rrr</t>
  </si>
  <si>
    <t>f</t>
  </si>
  <si>
    <t>fer</t>
  </si>
  <si>
    <t>false</t>
  </si>
  <si>
    <t>B8:G17</t>
  </si>
  <si>
    <t>D - paieškos raktas [galimos reikšmės TRUE arba FALSE]</t>
  </si>
  <si>
    <t>C - kelinta eilutė</t>
  </si>
  <si>
    <t>B - Masyvas kuriame ieškoma</t>
  </si>
  <si>
    <t>A - pirmo stulpelio reikšmė</t>
  </si>
  <si>
    <t>ketvirtasis argumentas (D)</t>
  </si>
  <si>
    <t>trečiasis argumentas (C)</t>
  </si>
  <si>
    <t>antrasis argumentas (B)</t>
  </si>
  <si>
    <t>pirmasis argumentas (A)</t>
  </si>
  <si>
    <r>
      <t xml:space="preserve">VLOOKUP formulė suranda </t>
    </r>
    <r>
      <rPr>
        <sz val="10"/>
        <color indexed="12"/>
        <rFont val="TimesLT"/>
        <charset val="186"/>
      </rPr>
      <t>pirmojo argumento (A) reikšmę</t>
    </r>
    <r>
      <rPr>
        <sz val="10"/>
        <rFont val="TimesLT"/>
        <charset val="186"/>
      </rPr>
      <t xml:space="preserve"> </t>
    </r>
    <r>
      <rPr>
        <sz val="10"/>
        <color indexed="61"/>
        <rFont val="TimesLT"/>
        <charset val="186"/>
      </rPr>
      <t>masyvo (B) pirmajame stulpelyje,</t>
    </r>
    <r>
      <rPr>
        <sz val="10"/>
        <rFont val="TimesLT"/>
        <charset val="186"/>
      </rPr>
      <t xml:space="preserve"> ir grąžina atsakymą: </t>
    </r>
    <r>
      <rPr>
        <sz val="10"/>
        <color indexed="10"/>
        <rFont val="TimesLT"/>
        <charset val="186"/>
      </rPr>
      <t>argumento (C) nurodyto stulpelio reikšmę</t>
    </r>
    <r>
      <rPr>
        <sz val="10"/>
        <rFont val="TimesLT"/>
        <charset val="186"/>
      </rPr>
      <t>.</t>
    </r>
  </si>
  <si>
    <t>"D8"</t>
  </si>
  <si>
    <t>h:mm:ss</t>
  </si>
  <si>
    <t>"D9"</t>
  </si>
  <si>
    <t>h:mm</t>
  </si>
  <si>
    <t>"D6"</t>
  </si>
  <si>
    <t>h:mm:ss AM/PM</t>
  </si>
  <si>
    <t>"D7"</t>
  </si>
  <si>
    <t>h:mm AM/PM</t>
  </si>
  <si>
    <t>"D5"</t>
  </si>
  <si>
    <t>mm/dd</t>
  </si>
  <si>
    <t>"D3"</t>
  </si>
  <si>
    <t>mmm-yy</t>
  </si>
  <si>
    <t>"D2"</t>
  </si>
  <si>
    <t>d-mmm or dd-mmm</t>
  </si>
  <si>
    <t>"D1"</t>
  </si>
  <si>
    <t>d-mmm-yy or dd-mmm-yy</t>
  </si>
  <si>
    <t>"D4"</t>
  </si>
  <si>
    <t>m/d/yy or m/d/yy h:mm or mm/dd/yy</t>
  </si>
  <si>
    <t>"G"</t>
  </si>
  <si>
    <t># ?/? or # ??/??</t>
  </si>
  <si>
    <t>"S2"</t>
  </si>
  <si>
    <t>0.00E+00</t>
  </si>
  <si>
    <t>"P2"</t>
  </si>
  <si>
    <t>0.00%</t>
  </si>
  <si>
    <t>"P0"</t>
  </si>
  <si>
    <t>"C2-"</t>
  </si>
  <si>
    <t>$#,##0.00_);[Red]($#,##0.00)</t>
  </si>
  <si>
    <t>"C2"</t>
  </si>
  <si>
    <t>$#,##0.00_);($#,##0.00)</t>
  </si>
  <si>
    <t>"C0-"</t>
  </si>
  <si>
    <t>$#,##0_);[Red]($#,##0)</t>
  </si>
  <si>
    <t>"C0"</t>
  </si>
  <si>
    <t>$#,##0_);($#,##0)</t>
  </si>
  <si>
    <t>",2"</t>
  </si>
  <si>
    <t>#,##0.00</t>
  </si>
  <si>
    <t>"F2"</t>
  </si>
  <si>
    <t>0.00</t>
  </si>
  <si>
    <t>",0"</t>
  </si>
  <si>
    <t>#,##0</t>
  </si>
  <si>
    <t>"F0"</t>
  </si>
  <si>
    <t>General</t>
  </si>
  <si>
    <t>CELL returns</t>
  </si>
  <si>
    <t>If the Microsoft Excel format is</t>
  </si>
  <si>
    <t>Reference    is the cell that you want information about. If omitted, information specified in info_type is returned for the last cell that was changed. The following list describes the text values CELL returns when info_type is "format", and reference is a cell formatted with a built-in number format.</t>
  </si>
  <si>
    <t>Column width of the cell rounded off to an integer. Each unit of column width is equal to the width of one character in the default font size.</t>
  </si>
  <si>
    <t>"width"</t>
  </si>
  <si>
    <t>Text value corresponding to the type of data in the cell. Returns "b" for blank if the cell is empty, "l" for label if the cell contains a text constant, and "v" for value if the cell contains anything else.</t>
  </si>
  <si>
    <t>"type"</t>
  </si>
  <si>
    <t>Row number of the cell in reference.</t>
  </si>
  <si>
    <t>"row"</t>
  </si>
  <si>
    <t>0 if the cell is not locked, and 1 if the cell is locked.</t>
  </si>
  <si>
    <t>"protect"</t>
  </si>
  <si>
    <t>Text value corresponding to the "label prefix" of the cell. Returns single quotation mark (') if the cell contains left-aligned text, double quotation mark (") if the cell contains right-aligned text, caret (^) if the cell contains centered text, backslash (\) if the cell contains fill-aligned text, and empty text ("") if the cell contains anything else.</t>
  </si>
  <si>
    <t>"prefix"</t>
  </si>
  <si>
    <t>1 if the cell is formatted with parentheses for positive or all values; otherwise returns 0.</t>
  </si>
  <si>
    <t>"parentheses"</t>
  </si>
  <si>
    <t>Text value corresponding to the number format of the cell. The text values for the various formats are shown in the following table. Returns "-" at the end of the text value if the cell is formatted in color for negative values. Returns "()" at the end of the text value if the cell is formatted with parentheses for positive or all values.</t>
  </si>
  <si>
    <t>"format"</t>
  </si>
  <si>
    <t>Filename (including full path) of the file that contains reference, as text. Returns empty text ("") if the worksheet that contains reference has not yet been saved.</t>
  </si>
  <si>
    <t>"filename"</t>
  </si>
  <si>
    <t>Value of the upper-left cell in reference; not a formula.</t>
  </si>
  <si>
    <t>"contents"</t>
  </si>
  <si>
    <t>1 if the cell is formatted in color for negative values; otherwise returns 0 (zero).</t>
  </si>
  <si>
    <t>"color"</t>
  </si>
  <si>
    <t>Column number of the cell in reference.</t>
  </si>
  <si>
    <t>"col"</t>
  </si>
  <si>
    <t>Reference of the first cell in reference, as text.</t>
  </si>
  <si>
    <t>"address"</t>
  </si>
  <si>
    <t>Returns</t>
  </si>
  <si>
    <t>Info_type</t>
  </si>
  <si>
    <t>Paaiškinimai:</t>
  </si>
  <si>
    <t>Jeigu grupė FUR 7/50</t>
  </si>
  <si>
    <t>reference</t>
  </si>
  <si>
    <t>width</t>
  </si>
  <si>
    <t>type</t>
  </si>
  <si>
    <t>row</t>
  </si>
  <si>
    <t>protect</t>
  </si>
  <si>
    <t>prefix</t>
  </si>
  <si>
    <t>parentheses</t>
  </si>
  <si>
    <t>format</t>
  </si>
  <si>
    <t>filename</t>
  </si>
  <si>
    <t>contents</t>
  </si>
  <si>
    <t>color</t>
  </si>
  <si>
    <t>col</t>
  </si>
  <si>
    <t>address</t>
  </si>
  <si>
    <t>CELL</t>
  </si>
  <si>
    <t>Info_type:</t>
  </si>
  <si>
    <r>
      <t>Syntax CELL(</t>
    </r>
    <r>
      <rPr>
        <b/>
        <sz val="12"/>
        <color indexed="12"/>
        <rFont val="TimesLT"/>
        <charset val="186"/>
      </rPr>
      <t>info_type</t>
    </r>
    <r>
      <rPr>
        <b/>
        <sz val="12"/>
        <color indexed="10"/>
        <rFont val="TimesLT"/>
        <charset val="186"/>
      </rPr>
      <t>,</t>
    </r>
    <r>
      <rPr>
        <b/>
        <sz val="12"/>
        <color indexed="12"/>
        <rFont val="TimesLT"/>
        <charset val="186"/>
      </rPr>
      <t>reference</t>
    </r>
    <r>
      <rPr>
        <b/>
        <sz val="12"/>
        <color indexed="10"/>
        <rFont val="TimesLT"/>
        <charset val="186"/>
      </rPr>
      <t>)</t>
    </r>
  </si>
  <si>
    <t>Funkcijos CELL pasako visą informaciją apie vieną celę, viskas priklauso nuo užklausos žodžio [Info_type]</t>
  </si>
  <si>
    <t>Filtras</t>
  </si>
  <si>
    <t>Kitam kartui suvesti subtotal ir kitas funkcijas į DB iš visų excel lapų</t>
  </si>
  <si>
    <t>,</t>
  </si>
  <si>
    <t>Pirmoji raidė didžioji, kitos mažosios</t>
  </si>
  <si>
    <t>kuNCiuS</t>
  </si>
  <si>
    <t>Išmeta nereikalingus tarpus</t>
  </si>
  <si>
    <t>DAY</t>
  </si>
  <si>
    <t>DAYS</t>
  </si>
  <si>
    <t>Parodo kiek dienų tarp dvejų datų, jei datos vienodos rezultatas - nulis</t>
  </si>
  <si>
    <t>ISOWEEKNUM</t>
  </si>
  <si>
    <t>MONTH</t>
  </si>
  <si>
    <t>Mėnesio diena, atsakymas skaičius 1-31</t>
  </si>
  <si>
    <t>Savaitės numeris metuose, atsakymas skaičius 1-52</t>
  </si>
  <si>
    <t>NETWORKDAYS</t>
  </si>
  <si>
    <t>Mėnuo metuose, atsakymas skaičius 1-12 [Start_date;End_date;Holidays]</t>
  </si>
  <si>
    <t>Tik sveikoji dalis, Suapvalina skaičių iki artimiausio mažesnio sveikojo skaičiaus</t>
  </si>
  <si>
    <t>Apskaičiuoja skaičiaus iš daliklio liekaną.</t>
  </si>
  <si>
    <t>SIGN</t>
  </si>
  <si>
    <t>+</t>
  </si>
  <si>
    <t>Statistinės</t>
  </si>
  <si>
    <t>COUNTIF</t>
  </si>
  <si>
    <t>Suskaičiuoja nurodyto lentelės fragmento langelius, kurių reikšmės atitinka įvestą požymį. Požymis gali būti skaičius, tekstas, arba išraiška)</t>
  </si>
  <si>
    <t>a</t>
  </si>
  <si>
    <t>s</t>
  </si>
  <si>
    <t>Name</t>
  </si>
  <si>
    <t>Gender</t>
  </si>
  <si>
    <t>Age</t>
  </si>
  <si>
    <t>Subject</t>
  </si>
  <si>
    <t>Score</t>
  </si>
  <si>
    <t>Amy</t>
  </si>
  <si>
    <t>Female</t>
  </si>
  <si>
    <t>Math</t>
  </si>
  <si>
    <t>English</t>
  </si>
  <si>
    <t>Science</t>
  </si>
  <si>
    <t>Bill</t>
  </si>
  <si>
    <t>Male</t>
  </si>
  <si>
    <t>Sue</t>
  </si>
  <si>
    <t>Tom</t>
  </si>
  <si>
    <t>Kalendorius1</t>
  </si>
  <si>
    <t>Kalendorius2</t>
  </si>
  <si>
    <t>Kodas</t>
  </si>
  <si>
    <t>Lik.prieš</t>
  </si>
  <si>
    <t>Lik.po</t>
  </si>
  <si>
    <t>1372_ST22_18</t>
  </si>
  <si>
    <t>3070_ST22_18</t>
  </si>
  <si>
    <t>Kiekis</t>
  </si>
  <si>
    <t>Gauta fūra Egger</t>
  </si>
  <si>
    <t>1508098 mo 05</t>
  </si>
  <si>
    <t>3070_ST22_25</t>
  </si>
  <si>
    <t>SUMIF</t>
  </si>
  <si>
    <t>ROMAN</t>
  </si>
  <si>
    <t>WEEKDAY</t>
  </si>
  <si>
    <t>WEEKNUM</t>
  </si>
  <si>
    <t>TODAY</t>
  </si>
  <si>
    <t>IF, SUMIF</t>
  </si>
  <si>
    <t>IF, ROMAN, WEEKDAY</t>
  </si>
  <si>
    <t>IF, WEEKNUM</t>
  </si>
  <si>
    <t>1508098 mo 06</t>
  </si>
  <si>
    <t>1508098 mo 07</t>
  </si>
  <si>
    <t>1508098 mo 08</t>
  </si>
  <si>
    <t>Kiek vienodų reikšmių yra DB</t>
  </si>
  <si>
    <t>Savaitės numeris</t>
  </si>
  <si>
    <t>Savaitės diena</t>
  </si>
  <si>
    <t>Šiandien</t>
  </si>
  <si>
    <t>Verčia skaičius į romėniškus simbolius, ats.: txt</t>
  </si>
  <si>
    <t>Sumuoja tik DB nurodytas reikšmes iš atitinkamų stulpelių</t>
  </si>
  <si>
    <t>Function</t>
  </si>
  <si>
    <t>Mano Excel moduliai ir juose naudojamos funkcijos</t>
  </si>
  <si>
    <t>Plokščių apskaita - likučiai</t>
  </si>
  <si>
    <t>&gt;0</t>
  </si>
  <si>
    <t>DSUM</t>
  </si>
  <si>
    <t>Duomenų bazės įrašų, atitinkančių kriterijus (E80:F81) suma</t>
  </si>
  <si>
    <t>Duomenų bazės įrašų, atitinkančių kriterijus, suma</t>
  </si>
  <si>
    <t>&lt;0</t>
  </si>
  <si>
    <t>Gauta</t>
  </si>
  <si>
    <t>Išpjauta</t>
  </si>
  <si>
    <t>Balansas</t>
  </si>
  <si>
    <t>pvz1</t>
  </si>
  <si>
    <t>pvz2</t>
  </si>
  <si>
    <t>pvz3</t>
  </si>
  <si>
    <t>Modul</t>
  </si>
  <si>
    <t>Sumuoja nurodyto lentelės fragmentų reikšmes, kurių reikšmės atitinka įvestą požymį. Požymis gali būti skaičius)</t>
  </si>
  <si>
    <t>x</t>
  </si>
  <si>
    <t>INDEX</t>
  </si>
  <si>
    <t>f4</t>
  </si>
  <si>
    <t>e4</t>
  </si>
  <si>
    <t>d4</t>
  </si>
  <si>
    <t>c4</t>
  </si>
  <si>
    <t>b4</t>
  </si>
  <si>
    <t>a4</t>
  </si>
  <si>
    <t>f3</t>
  </si>
  <si>
    <t>e3</t>
  </si>
  <si>
    <t>d3</t>
  </si>
  <si>
    <t>c3</t>
  </si>
  <si>
    <t>b3</t>
  </si>
  <si>
    <t>a3</t>
  </si>
  <si>
    <t>f2</t>
  </si>
  <si>
    <t>e2</t>
  </si>
  <si>
    <t>d2</t>
  </si>
  <si>
    <t>c2</t>
  </si>
  <si>
    <t>b2</t>
  </si>
  <si>
    <t>a2</t>
  </si>
  <si>
    <t>f1</t>
  </si>
  <si>
    <t>e1</t>
  </si>
  <si>
    <t>d1</t>
  </si>
  <si>
    <t>c1</t>
  </si>
  <si>
    <t>b1</t>
  </si>
  <si>
    <t>a1</t>
  </si>
  <si>
    <t>st1</t>
  </si>
  <si>
    <t>st2</t>
  </si>
  <si>
    <t>st3</t>
  </si>
  <si>
    <t>st4</t>
  </si>
  <si>
    <t>st5</t>
  </si>
  <si>
    <t>st6</t>
  </si>
  <si>
    <t>Arg1</t>
  </si>
  <si>
    <t>Arg2</t>
  </si>
  <si>
    <t>Arg3</t>
  </si>
  <si>
    <t>Arg4</t>
  </si>
  <si>
    <t>Arg5</t>
  </si>
  <si>
    <t>Arg6</t>
  </si>
  <si>
    <t>Arg7</t>
  </si>
  <si>
    <t>Arg8</t>
  </si>
  <si>
    <t>Arg9</t>
  </si>
  <si>
    <t>Arg10</t>
  </si>
  <si>
    <t>Arg11</t>
  </si>
  <si>
    <t>Arg12</t>
  </si>
  <si>
    <t>Arg13</t>
  </si>
  <si>
    <t>Arg14</t>
  </si>
  <si>
    <t>Arg15</t>
  </si>
  <si>
    <t>Arg16</t>
  </si>
  <si>
    <t>Arg17</t>
  </si>
  <si>
    <t>Arg18</t>
  </si>
  <si>
    <t>Arg19</t>
  </si>
  <si>
    <t>Arg20</t>
  </si>
  <si>
    <t>Arg21</t>
  </si>
  <si>
    <t>Arg22</t>
  </si>
  <si>
    <t>Arg23</t>
  </si>
  <si>
    <t>Arg24</t>
  </si>
  <si>
    <t>Arg25</t>
  </si>
  <si>
    <t>Arg26</t>
  </si>
  <si>
    <t>Arg27</t>
  </si>
  <si>
    <t>Arg28</t>
  </si>
  <si>
    <t>g1</t>
  </si>
  <si>
    <t>h1</t>
  </si>
  <si>
    <t>i1</t>
  </si>
  <si>
    <t>j1</t>
  </si>
  <si>
    <t>k1</t>
  </si>
  <si>
    <t>l1</t>
  </si>
  <si>
    <t>m1</t>
  </si>
  <si>
    <t>n1</t>
  </si>
  <si>
    <t>o1</t>
  </si>
  <si>
    <t>p1</t>
  </si>
  <si>
    <t>q1</t>
  </si>
  <si>
    <t>r1</t>
  </si>
  <si>
    <t>g2</t>
  </si>
  <si>
    <t>h2</t>
  </si>
  <si>
    <t>i2</t>
  </si>
  <si>
    <t>j2</t>
  </si>
  <si>
    <t>k2</t>
  </si>
  <si>
    <t>l2</t>
  </si>
  <si>
    <t>m2</t>
  </si>
  <si>
    <t>n2</t>
  </si>
  <si>
    <t>o2</t>
  </si>
  <si>
    <t>p2</t>
  </si>
  <si>
    <t>q2</t>
  </si>
  <si>
    <t>r2</t>
  </si>
  <si>
    <t>g3</t>
  </si>
  <si>
    <t>h3</t>
  </si>
  <si>
    <t>i3</t>
  </si>
  <si>
    <t>j3</t>
  </si>
  <si>
    <t>k3</t>
  </si>
  <si>
    <t>l3</t>
  </si>
  <si>
    <t>m3</t>
  </si>
  <si>
    <t>n3</t>
  </si>
  <si>
    <t>o3</t>
  </si>
  <si>
    <t>p3</t>
  </si>
  <si>
    <t>q3</t>
  </si>
  <si>
    <t>r3</t>
  </si>
  <si>
    <t>g4</t>
  </si>
  <si>
    <t>h4</t>
  </si>
  <si>
    <t>i4</t>
  </si>
  <si>
    <t>j4</t>
  </si>
  <si>
    <t>k4</t>
  </si>
  <si>
    <t>l4</t>
  </si>
  <si>
    <t>m4</t>
  </si>
  <si>
    <t>n4</t>
  </si>
  <si>
    <t>o4</t>
  </si>
  <si>
    <t>p4</t>
  </si>
  <si>
    <t>q4</t>
  </si>
  <si>
    <t>r4</t>
  </si>
  <si>
    <t>kelinta eilutė masyve</t>
  </si>
  <si>
    <t>kelintas stulpelis masyve</t>
  </si>
  <si>
    <t>parodo celės reikšmę nurodant masyvo stulpelį ir eilutę</t>
  </si>
  <si>
    <t>XXX1</t>
  </si>
  <si>
    <t>XXX2</t>
  </si>
  <si>
    <t>XXX3</t>
  </si>
  <si>
    <t>XXX4</t>
  </si>
  <si>
    <t>XXX5</t>
  </si>
  <si>
    <t>XXX6</t>
  </si>
  <si>
    <t>YYY1</t>
  </si>
  <si>
    <t>YYY2</t>
  </si>
  <si>
    <t>YYY3</t>
  </si>
  <si>
    <t>YYY4</t>
  </si>
  <si>
    <t>YYY5</t>
  </si>
  <si>
    <t>YYY6</t>
  </si>
  <si>
    <t>Kelintas masyvas</t>
  </si>
  <si>
    <t>parodo celės reikšmę nurodant stulpelį, eilutę ir masyvą</t>
  </si>
  <si>
    <t xml:space="preserve">MAR+ </t>
  </si>
  <si>
    <t>Parodo nurodytojo nario reikšmę ([@A];[@B];"kuolas";"dvejetas";"troikė";I28) A-kelintą iš eilės rodyti, B...I28 - nariai, narių galima rašyti kiek nori</t>
  </si>
  <si>
    <t>TXT-NUMBER</t>
  </si>
  <si>
    <t>Konvertuoja skaitinę A reikšmę į tekstą, uždedant formatą B, taip kaip formatuojant celę</t>
  </si>
  <si>
    <t>TXT</t>
  </si>
  <si>
    <t>MARIUs</t>
  </si>
  <si>
    <t>Ar sutampa celës (atsakyams loginis), didžiosios ir mažosios raidės laikomos skirtingais simboliais</t>
  </si>
  <si>
    <t>Converts an arabic numeral to roman, as text.</t>
  </si>
  <si>
    <t>Converts a Roman number to Arabic, as a number</t>
  </si>
  <si>
    <t>ARABIC</t>
  </si>
  <si>
    <t>vii</t>
  </si>
  <si>
    <t>Darabase</t>
  </si>
  <si>
    <t>m</t>
  </si>
  <si>
    <t>Keičia teksto fragment kitu, A tekstas, B blogas fragmentas, C geras fargmentas , D kelintą fragmentą eilutėje keisti</t>
  </si>
  <si>
    <t xml:space="preserve">Padodo </t>
  </si>
  <si>
    <t>0000000,0</t>
  </si>
  <si>
    <t>COUNTA</t>
  </si>
  <si>
    <t>MAX</t>
  </si>
  <si>
    <t>MIN</t>
  </si>
  <si>
    <t>PRODUCT</t>
  </si>
  <si>
    <t>STDEV</t>
  </si>
  <si>
    <t>STDEVP</t>
  </si>
  <si>
    <t>SUM</t>
  </si>
  <si>
    <t>VAR</t>
  </si>
  <si>
    <t>VARP</t>
  </si>
  <si>
    <t>COUNT</t>
  </si>
  <si>
    <t>Skaičių kiekis</t>
  </si>
  <si>
    <t>Reikšmių kiekis</t>
  </si>
  <si>
    <t>Maksimali reikšmė</t>
  </si>
  <si>
    <t>Minimali reikšmė</t>
  </si>
  <si>
    <t>Duomenų laukas</t>
  </si>
  <si>
    <t>Formulė "gyvai"</t>
  </si>
  <si>
    <t>Apytiksliai skaičiuoja standartinį imties nuokrypį. Standartinis nuokrypis rodo, kiek daug reikšmės skiriasi nuo vidurkio (vidutinės reikšmės).</t>
  </si>
  <si>
    <t>Standartinis imties nuiokrypis</t>
  </si>
  <si>
    <t>Skaičiuoja imties dispersiją</t>
  </si>
  <si>
    <t>VAR daro prielaidą, kad jos argumentai yra aibės imtis. Jei jūsų duomenys atitinka visą aibę, dispersiją skaičiuokite naudodami funkciją VARP.</t>
  </si>
  <si>
    <t>(įskaitant paslėptas reikšmes)</t>
  </si>
  <si>
    <t>(paslėptų reikšmių neįskaitant)</t>
  </si>
  <si>
    <t>Funkcijos_num </t>
  </si>
  <si>
    <t>FIND</t>
  </si>
  <si>
    <t xml:space="preserve">Aš esu </t>
  </si>
  <si>
    <t>Ieško A teksto B tekste, parodo rasto teksto pradžios simbolio eilės numerį (skaičius). C argumentas nurodo nuo kurios pozicijos vykdyti paiešką, t.y. kiek simbolių praleisti-nereaguoti, pagal nutylėjimą laikomas 1.</t>
  </si>
  <si>
    <t>Aš Mars Marius</t>
  </si>
  <si>
    <t>Mar</t>
  </si>
  <si>
    <t>MARius  &amp;ŪŪŪ3%$@!   ffff</t>
  </si>
  <si>
    <t>Pašalina iš teksto visus nespausdintinus simbolius. Naudokite CLEAN tekstui, importuotam iš kitų programų ir turinčiame simbolių, kurie gali būti nespausdinami jūsų operacinėje sistemoje.</t>
  </si>
  <si>
    <t>Kiek simbolių celėje.</t>
  </si>
  <si>
    <t>Parodo teksto dalį</t>
  </si>
  <si>
    <t>Didžiasias raides paverčia mažosiomis</t>
  </si>
  <si>
    <t>Parodo teksto dalį iš kairės</t>
  </si>
  <si>
    <t>Pakeičia teksto dalį kita dalimi A tekstas, B nuo kurio simbolio keisti, C kiek simbolių pakeisti, D kokiais simboliais keisti</t>
  </si>
  <si>
    <t>Ppakartoja teksto dalį n kartų</t>
  </si>
  <si>
    <t xml:space="preserve">Parodo teksto dalį iš dešinės </t>
  </si>
  <si>
    <t>ISEVEN</t>
  </si>
  <si>
    <t>ISEODD</t>
  </si>
  <si>
    <t>Neginis - TRUE, Lyginis - FALSE</t>
  </si>
  <si>
    <t>Lyginis - TRUE, Nelyginis - FALSE</t>
  </si>
  <si>
    <t>Įveda skaičiaus ženklą - 1 jei daugiau už 0, 0 jeigu 0, -1 jei mažiau už nulį</t>
  </si>
  <si>
    <t>Apvalina į mažesnę pusę =rounddown(A;5)</t>
  </si>
  <si>
    <t>Palieka sveikają dalį, atmeta skaičius po kablelio =rounddown(A;0)</t>
  </si>
  <si>
    <t>m2 sumif</t>
  </si>
  <si>
    <t>Material</t>
  </si>
  <si>
    <t>qqqqq</t>
  </si>
  <si>
    <t>Duomenys</t>
  </si>
  <si>
    <t>aaaaaaaaaaaaaaa</t>
  </si>
  <si>
    <t>xx</t>
  </si>
  <si>
    <t>ewewew</t>
  </si>
  <si>
    <t>uuuu</t>
  </si>
  <si>
    <t>oo</t>
  </si>
  <si>
    <t>iii</t>
  </si>
  <si>
    <t>qweqwerqwerqwerwer</t>
  </si>
  <si>
    <t>ooooooooooooooooooo</t>
  </si>
  <si>
    <t>wwwwwwwwwwwwwwww</t>
  </si>
  <si>
    <t>Unikalios reikšmės {INDEX naudoti su Ctrl+Shift+Enter}</t>
  </si>
  <si>
    <t>Parodyti stulpelio raidę</t>
  </si>
  <si>
    <t>pavyzdys1</t>
  </si>
  <si>
    <t>pavyzdys2</t>
  </si>
  <si>
    <t>pavyzdys3</t>
  </si>
  <si>
    <t>Užduotys</t>
  </si>
  <si>
    <t>Iš sarašo rodyti tik uniklalias reikšmes</t>
  </si>
  <si>
    <t>Unikalios reikšmės</t>
  </si>
  <si>
    <t>Funkcijos SUBTOTAL  1-9, 101-111 reikšmės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</si>
</sst>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0\ &quot;€&quot;;[Red]\-#,##0\ &quot;€&quot;"/>
    <numFmt numFmtId="164" formatCode="mmm/dd"/>
    <numFmt numFmtId="165" formatCode="0_ ;[Red]\-0\ "/>
  </numFmts>
  <fonts count="52">
    <font>
      <sz val="11"/>
      <color theme="1"/>
      <name val="Calibri"/>
      <family val="2"/>
      <scheme val="minor"/>
    </font>
    <font>
      <sz val="11"/>
      <color theme="1"/>
      <name val="Calibri"/>
      <family val="2"/>
      <charset val="186"/>
      <scheme val="minor"/>
    </font>
    <font>
      <sz val="11"/>
      <color theme="1"/>
      <name val="Calibri"/>
      <family val="2"/>
      <charset val="186"/>
      <scheme val="minor"/>
    </font>
    <font>
      <sz val="12"/>
      <name val="Calibri"/>
      <family val="2"/>
      <charset val="186"/>
      <scheme val="minor"/>
    </font>
    <font>
      <sz val="12"/>
      <color rgb="FFFF0000"/>
      <name val="Calibri"/>
      <family val="2"/>
      <charset val="186"/>
      <scheme val="minor"/>
    </font>
    <font>
      <b/>
      <sz val="12"/>
      <color rgb="FFFFFF00"/>
      <name val="Calibri"/>
      <family val="2"/>
      <charset val="186"/>
      <scheme val="minor"/>
    </font>
    <font>
      <sz val="12"/>
      <name val="TimesLT"/>
    </font>
    <font>
      <sz val="12"/>
      <color indexed="10"/>
      <name val="TimesLT"/>
    </font>
    <font>
      <sz val="12"/>
      <color indexed="12"/>
      <name val="TimesLT"/>
    </font>
    <font>
      <b/>
      <sz val="12"/>
      <name val="TimesLT"/>
      <charset val="186"/>
    </font>
    <font>
      <b/>
      <sz val="12"/>
      <color indexed="10"/>
      <name val="TimesLT"/>
      <charset val="186"/>
    </font>
    <font>
      <sz val="12"/>
      <name val="TimesLT"/>
      <charset val="186"/>
    </font>
    <font>
      <b/>
      <sz val="12"/>
      <color indexed="12"/>
      <name val="TimesLT"/>
      <charset val="186"/>
    </font>
    <font>
      <sz val="12"/>
      <color indexed="9"/>
      <name val="TimesLT"/>
    </font>
    <font>
      <b/>
      <sz val="22"/>
      <name val="TimesLT"/>
      <charset val="186"/>
    </font>
    <font>
      <b/>
      <sz val="12"/>
      <name val="TimesLT"/>
    </font>
    <font>
      <sz val="10"/>
      <name val="TimesLT"/>
      <charset val="186"/>
    </font>
    <font>
      <sz val="10"/>
      <name val="TimesLT"/>
    </font>
    <font>
      <b/>
      <sz val="10"/>
      <name val="TimesLT"/>
      <charset val="186"/>
    </font>
    <font>
      <sz val="10"/>
      <color indexed="17"/>
      <name val="TimesLT"/>
      <charset val="186"/>
    </font>
    <font>
      <sz val="10"/>
      <color indexed="10"/>
      <name val="TimesLT"/>
      <charset val="186"/>
    </font>
    <font>
      <sz val="10"/>
      <color indexed="61"/>
      <name val="TimesLT"/>
      <charset val="186"/>
    </font>
    <font>
      <sz val="10"/>
      <color indexed="12"/>
      <name val="TimesLT"/>
      <charset val="186"/>
    </font>
    <font>
      <sz val="10"/>
      <color indexed="10"/>
      <name val="TimesLT"/>
    </font>
    <font>
      <b/>
      <i/>
      <sz val="10"/>
      <color indexed="8"/>
      <name val="Century Gothic"/>
      <family val="2"/>
      <charset val="186"/>
    </font>
    <font>
      <i/>
      <sz val="10"/>
      <color indexed="8"/>
      <name val="Century Gothic"/>
      <family val="2"/>
      <charset val="186"/>
    </font>
    <font>
      <sz val="10"/>
      <color indexed="8"/>
      <name val="Century Gothic"/>
      <family val="2"/>
      <charset val="186"/>
    </font>
    <font>
      <sz val="10"/>
      <color indexed="9"/>
      <name val="TimesLT"/>
      <charset val="186"/>
    </font>
    <font>
      <sz val="11"/>
      <name val="Arial"/>
      <family val="2"/>
      <charset val="186"/>
    </font>
    <font>
      <b/>
      <sz val="11"/>
      <color indexed="12"/>
      <name val="Arial"/>
      <family val="2"/>
      <charset val="186"/>
    </font>
    <font>
      <b/>
      <sz val="11"/>
      <color indexed="10"/>
      <name val="Arial"/>
      <family val="2"/>
      <charset val="186"/>
    </font>
    <font>
      <b/>
      <sz val="28"/>
      <color rgb="FF002060"/>
      <name val="Calibri"/>
      <family val="2"/>
      <charset val="186"/>
      <scheme val="minor"/>
    </font>
    <font>
      <sz val="9"/>
      <color theme="1"/>
      <name val="Calibri"/>
      <family val="2"/>
      <scheme val="minor"/>
    </font>
    <font>
      <b/>
      <sz val="9"/>
      <color rgb="FFFF0000"/>
      <name val="Calibri"/>
      <family val="2"/>
      <charset val="186"/>
      <scheme val="minor"/>
    </font>
    <font>
      <b/>
      <sz val="11"/>
      <color theme="0"/>
      <name val="Calibri"/>
      <family val="2"/>
      <charset val="186"/>
      <scheme val="minor"/>
    </font>
    <font>
      <b/>
      <sz val="11"/>
      <color theme="1"/>
      <name val="Calibri"/>
      <family val="2"/>
      <charset val="186"/>
      <scheme val="minor"/>
    </font>
    <font>
      <sz val="11"/>
      <name val="Calibri"/>
      <family val="2"/>
      <scheme val="minor"/>
    </font>
    <font>
      <sz val="11"/>
      <color rgb="FFFF0000"/>
      <name val="Calibri"/>
      <family val="2"/>
      <scheme val="minor"/>
    </font>
    <font>
      <b/>
      <sz val="14"/>
      <color theme="1"/>
      <name val="Calibri"/>
      <family val="2"/>
      <charset val="186"/>
      <scheme val="minor"/>
    </font>
    <font>
      <b/>
      <sz val="14"/>
      <name val="Calibri"/>
      <family val="2"/>
      <charset val="186"/>
      <scheme val="minor"/>
    </font>
    <font>
      <b/>
      <sz val="14"/>
      <color theme="8"/>
      <name val="Calibri"/>
      <family val="2"/>
      <charset val="186"/>
      <scheme val="minor"/>
    </font>
    <font>
      <sz val="11"/>
      <color rgb="FF0070C0"/>
      <name val="Calibri"/>
      <family val="2"/>
      <charset val="186"/>
      <scheme val="minor"/>
    </font>
    <font>
      <sz val="11"/>
      <name val="Calibri"/>
      <family val="2"/>
      <charset val="186"/>
      <scheme val="minor"/>
    </font>
    <font>
      <sz val="12"/>
      <name val="Arial"/>
      <family val="2"/>
      <charset val="186"/>
    </font>
    <font>
      <sz val="22"/>
      <name val="Arial"/>
      <family val="2"/>
      <charset val="186"/>
    </font>
    <font>
      <sz val="18"/>
      <color rgb="FFFF0000"/>
      <name val="Arial"/>
      <family val="2"/>
      <charset val="186"/>
    </font>
    <font>
      <sz val="12"/>
      <color rgb="FF0070C0"/>
      <name val="Calibri"/>
      <family val="2"/>
      <charset val="186"/>
      <scheme val="minor"/>
    </font>
    <font>
      <sz val="12"/>
      <color rgb="FF00B050"/>
      <name val="Calibri"/>
      <family val="2"/>
      <charset val="186"/>
      <scheme val="minor"/>
    </font>
    <font>
      <sz val="12"/>
      <color theme="5" tint="-0.249977111117893"/>
      <name val="Calibri"/>
      <family val="2"/>
      <charset val="186"/>
      <scheme val="minor"/>
    </font>
    <font>
      <sz val="10"/>
      <name val="Arial"/>
      <family val="2"/>
      <charset val="186"/>
    </font>
    <font>
      <u/>
      <sz val="11"/>
      <color theme="10"/>
      <name val="Calibri"/>
      <family val="2"/>
      <scheme val="minor"/>
    </font>
    <font>
      <b/>
      <sz val="12"/>
      <color rgb="FFFF0000"/>
      <name val="Arial"/>
      <family val="2"/>
      <charset val="186"/>
    </font>
  </fonts>
  <fills count="22">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1"/>
        <bgColor indexed="64"/>
      </patternFill>
    </fill>
    <fill>
      <patternFill patternType="solid">
        <fgColor indexed="10"/>
        <bgColor indexed="64"/>
      </patternFill>
    </fill>
    <fill>
      <patternFill patternType="solid">
        <fgColor indexed="13"/>
        <bgColor indexed="64"/>
      </patternFill>
    </fill>
    <fill>
      <patternFill patternType="solid">
        <fgColor indexed="43"/>
        <bgColor indexed="64"/>
      </patternFill>
    </fill>
    <fill>
      <patternFill patternType="solid">
        <fgColor indexed="8"/>
        <bgColor indexed="64"/>
      </patternFill>
    </fill>
    <fill>
      <patternFill patternType="solid">
        <fgColor indexed="55"/>
        <bgColor indexed="64"/>
      </patternFill>
    </fill>
    <fill>
      <patternFill patternType="solid">
        <fgColor indexed="57"/>
        <bgColor indexed="64"/>
      </patternFill>
    </fill>
    <fill>
      <patternFill patternType="solid">
        <fgColor rgb="FFFFC000"/>
        <bgColor indexed="64"/>
      </patternFill>
    </fill>
    <fill>
      <patternFill patternType="solid">
        <fgColor theme="1"/>
        <bgColor theme="1"/>
      </patternFill>
    </fill>
    <fill>
      <patternFill patternType="solid">
        <fgColor theme="2" tint="-9.9978637043366805E-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0"/>
        <bgColor indexed="64"/>
      </patternFill>
    </fill>
    <fill>
      <patternFill patternType="solid">
        <fgColor rgb="FF00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1"/>
      </top>
      <bottom/>
      <diagonal/>
    </border>
    <border>
      <left style="thin">
        <color theme="1"/>
      </left>
      <right/>
      <top/>
      <bottom/>
      <diagonal/>
    </border>
    <border>
      <left/>
      <right style="thin">
        <color theme="1"/>
      </right>
      <top/>
      <bottom/>
      <diagonal/>
    </border>
    <border>
      <left style="thick">
        <color rgb="FFFF0000"/>
      </left>
      <right style="thick">
        <color rgb="FFFF0000"/>
      </right>
      <top style="thick">
        <color rgb="FFFF0000"/>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style="thin">
        <color theme="1"/>
      </top>
      <bottom/>
      <diagonal/>
    </border>
    <border>
      <left/>
      <right style="thick">
        <color rgb="FFFF0000"/>
      </right>
      <top style="thin">
        <color theme="1"/>
      </top>
      <bottom/>
      <diagonal/>
    </border>
    <border>
      <left/>
      <right style="thick">
        <color rgb="FFFF0000"/>
      </right>
      <top/>
      <bottom/>
      <diagonal/>
    </border>
    <border>
      <left style="thick">
        <color rgb="FFFF0000"/>
      </left>
      <right/>
      <top style="thin">
        <color theme="1"/>
      </top>
      <bottom style="thick">
        <color rgb="FFFF0000"/>
      </bottom>
      <diagonal/>
    </border>
    <border>
      <left/>
      <right/>
      <top style="thin">
        <color theme="1"/>
      </top>
      <bottom style="thick">
        <color rgb="FFFF0000"/>
      </bottom>
      <diagonal/>
    </border>
    <border>
      <left/>
      <right style="thick">
        <color rgb="FFFF0000"/>
      </right>
      <top style="thin">
        <color theme="1"/>
      </top>
      <bottom style="thick">
        <color rgb="FFFF0000"/>
      </bottom>
      <diagonal/>
    </border>
    <border>
      <left style="thin">
        <color indexed="64"/>
      </left>
      <right/>
      <top/>
      <bottom/>
      <diagonal/>
    </border>
    <border>
      <left style="thin">
        <color indexed="64"/>
      </left>
      <right style="thin">
        <color indexed="64"/>
      </right>
      <top/>
      <bottom/>
      <diagonal/>
    </border>
  </borders>
  <cellStyleXfs count="6">
    <xf numFmtId="0" fontId="0" fillId="0" borderId="0"/>
    <xf numFmtId="0" fontId="6" fillId="0" borderId="0"/>
    <xf numFmtId="0" fontId="2" fillId="0" borderId="0"/>
    <xf numFmtId="0" fontId="6" fillId="0" borderId="0"/>
    <xf numFmtId="0" fontId="49" fillId="0" borderId="0"/>
    <xf numFmtId="0" fontId="50" fillId="0" borderId="0" applyNumberFormat="0" applyFill="0" applyBorder="0" applyAlignment="0" applyProtection="0"/>
  </cellStyleXfs>
  <cellXfs count="163">
    <xf numFmtId="0" fontId="0" fillId="0" borderId="0" xfId="0"/>
    <xf numFmtId="0" fontId="3" fillId="0" borderId="0" xfId="0" applyFont="1" applyBorder="1" applyAlignment="1">
      <alignment vertical="top"/>
    </xf>
    <xf numFmtId="0" fontId="4" fillId="0" borderId="0" xfId="0" applyFont="1" applyBorder="1" applyAlignment="1">
      <alignment vertical="top"/>
    </xf>
    <xf numFmtId="0" fontId="6" fillId="0" borderId="0" xfId="1"/>
    <xf numFmtId="0" fontId="7" fillId="0" borderId="0" xfId="1" applyFont="1"/>
    <xf numFmtId="0" fontId="6" fillId="3" borderId="0" xfId="1" applyFill="1"/>
    <xf numFmtId="0" fontId="9" fillId="5" borderId="0" xfId="1" applyFont="1" applyFill="1"/>
    <xf numFmtId="0" fontId="10" fillId="0" borderId="0" xfId="1" applyFont="1"/>
    <xf numFmtId="0" fontId="6" fillId="6" borderId="1" xfId="1" applyFill="1" applyBorder="1"/>
    <xf numFmtId="0" fontId="9" fillId="5" borderId="1" xfId="1" applyFont="1" applyFill="1" applyBorder="1"/>
    <xf numFmtId="0" fontId="6" fillId="0" borderId="0" xfId="1" applyAlignment="1">
      <alignment horizontal="right"/>
    </xf>
    <xf numFmtId="0" fontId="6" fillId="6" borderId="0" xfId="1" applyFill="1"/>
    <xf numFmtId="0" fontId="9" fillId="6" borderId="1" xfId="1" applyFont="1" applyFill="1" applyBorder="1"/>
    <xf numFmtId="0" fontId="6" fillId="0" borderId="0" xfId="1" applyFill="1"/>
    <xf numFmtId="0" fontId="9" fillId="0" borderId="0" xfId="1" applyFont="1" applyFill="1" applyAlignment="1">
      <alignment horizontal="right"/>
    </xf>
    <xf numFmtId="0" fontId="11" fillId="3" borderId="0" xfId="1" applyFont="1" applyFill="1"/>
    <xf numFmtId="0" fontId="9" fillId="3" borderId="0" xfId="1" applyFont="1" applyFill="1"/>
    <xf numFmtId="0" fontId="9" fillId="0" borderId="0" xfId="1" applyFont="1" applyFill="1"/>
    <xf numFmtId="0" fontId="9" fillId="0" borderId="0" xfId="1" applyFont="1"/>
    <xf numFmtId="0" fontId="6" fillId="0" borderId="0" xfId="1" applyAlignment="1">
      <alignment horizontal="center"/>
    </xf>
    <xf numFmtId="0" fontId="6" fillId="3" borderId="2" xfId="1" applyFill="1" applyBorder="1"/>
    <xf numFmtId="0" fontId="13" fillId="8" borderId="0" xfId="1" applyFont="1" applyFill="1" applyAlignment="1">
      <alignment horizontal="center"/>
    </xf>
    <xf numFmtId="0" fontId="14" fillId="7" borderId="0" xfId="1" applyFont="1" applyFill="1" applyAlignment="1">
      <alignment horizontal="center" vertical="center"/>
    </xf>
    <xf numFmtId="0" fontId="6" fillId="0" borderId="0" xfId="1" applyAlignment="1">
      <alignment horizontal="left" vertical="top"/>
    </xf>
    <xf numFmtId="0" fontId="6" fillId="0" borderId="0" xfId="1" applyAlignment="1">
      <alignment horizontal="left" vertical="top" wrapText="1"/>
    </xf>
    <xf numFmtId="0" fontId="15" fillId="0" borderId="0" xfId="1" applyFont="1" applyAlignment="1">
      <alignment horizontal="left" vertical="top" wrapText="1"/>
    </xf>
    <xf numFmtId="0" fontId="6" fillId="0" borderId="0" xfId="1" applyAlignment="1">
      <alignment horizontal="left"/>
    </xf>
    <xf numFmtId="0" fontId="15" fillId="3" borderId="0" xfId="1" applyFont="1" applyFill="1" applyAlignment="1">
      <alignment horizontal="left" vertical="top" wrapText="1"/>
    </xf>
    <xf numFmtId="0" fontId="15" fillId="0" borderId="1" xfId="1" applyFont="1" applyBorder="1" applyAlignment="1">
      <alignment horizontal="left" vertical="top" wrapText="1"/>
    </xf>
    <xf numFmtId="49" fontId="16" fillId="0" borderId="0" xfId="1" applyNumberFormat="1" applyFont="1"/>
    <xf numFmtId="0" fontId="17" fillId="0" borderId="0" xfId="1" applyFont="1"/>
    <xf numFmtId="49" fontId="18" fillId="0" borderId="0" xfId="1" applyNumberFormat="1" applyFont="1"/>
    <xf numFmtId="49" fontId="19" fillId="0" borderId="0" xfId="1" applyNumberFormat="1" applyFont="1" applyAlignment="1">
      <alignment horizontal="left" vertical="top" wrapText="1"/>
    </xf>
    <xf numFmtId="49" fontId="19" fillId="0" borderId="0" xfId="1" applyNumberFormat="1" applyFont="1" applyAlignment="1">
      <alignment horizontal="center" vertical="top" wrapText="1"/>
    </xf>
    <xf numFmtId="49" fontId="20" fillId="0" borderId="0" xfId="1" applyNumberFormat="1" applyFont="1"/>
    <xf numFmtId="49" fontId="21" fillId="0" borderId="0" xfId="1" applyNumberFormat="1" applyFont="1"/>
    <xf numFmtId="49" fontId="22" fillId="0" borderId="0" xfId="1" applyNumberFormat="1" applyFont="1"/>
    <xf numFmtId="0" fontId="23" fillId="0" borderId="0" xfId="1" quotePrefix="1" applyFont="1"/>
    <xf numFmtId="49" fontId="16" fillId="3" borderId="1" xfId="1" applyNumberFormat="1" applyFont="1" applyFill="1" applyBorder="1" applyAlignment="1">
      <alignment horizontal="left"/>
    </xf>
    <xf numFmtId="49" fontId="16" fillId="9" borderId="1" xfId="1" applyNumberFormat="1" applyFont="1" applyFill="1" applyBorder="1" applyAlignment="1">
      <alignment horizontal="left"/>
    </xf>
    <xf numFmtId="49" fontId="27" fillId="10" borderId="0" xfId="1" applyNumberFormat="1" applyFont="1" applyFill="1" applyAlignment="1">
      <alignment horizontal="right"/>
    </xf>
    <xf numFmtId="49" fontId="27" fillId="10" borderId="0" xfId="1" applyNumberFormat="1" applyFont="1" applyFill="1" applyAlignment="1">
      <alignment horizontal="center"/>
    </xf>
    <xf numFmtId="49" fontId="16" fillId="10" borderId="0" xfId="1" applyNumberFormat="1" applyFont="1" applyFill="1" applyAlignment="1">
      <alignment horizontal="left"/>
    </xf>
    <xf numFmtId="49" fontId="16" fillId="0" borderId="0" xfId="1" applyNumberFormat="1" applyFont="1" applyFill="1" applyBorder="1" applyAlignment="1">
      <alignment horizontal="left"/>
    </xf>
    <xf numFmtId="49" fontId="21" fillId="0" borderId="0" xfId="1" applyNumberFormat="1" applyFont="1" applyFill="1" applyBorder="1" applyAlignment="1">
      <alignment horizontal="left"/>
    </xf>
    <xf numFmtId="49" fontId="22" fillId="0" borderId="0" xfId="1" applyNumberFormat="1" applyFont="1" applyFill="1" applyBorder="1" applyAlignment="1">
      <alignment horizontal="left"/>
    </xf>
    <xf numFmtId="49" fontId="16" fillId="0" borderId="1" xfId="1" applyNumberFormat="1" applyFont="1" applyFill="1" applyBorder="1" applyAlignment="1">
      <alignment horizontal="left"/>
    </xf>
    <xf numFmtId="49" fontId="21" fillId="3" borderId="1" xfId="1" applyNumberFormat="1" applyFont="1" applyFill="1" applyBorder="1" applyAlignment="1">
      <alignment horizontal="left"/>
    </xf>
    <xf numFmtId="49" fontId="22" fillId="0" borderId="1" xfId="1" applyNumberFormat="1" applyFont="1" applyFill="1" applyBorder="1" applyAlignment="1">
      <alignment horizontal="left"/>
    </xf>
    <xf numFmtId="49" fontId="19" fillId="0" borderId="0" xfId="1" applyNumberFormat="1" applyFont="1"/>
    <xf numFmtId="0" fontId="16" fillId="7" borderId="1" xfId="1" applyNumberFormat="1" applyFont="1" applyFill="1" applyBorder="1" applyAlignment="1">
      <alignment horizontal="center" vertical="center"/>
    </xf>
    <xf numFmtId="0" fontId="6" fillId="0" borderId="1" xfId="1" applyBorder="1"/>
    <xf numFmtId="0" fontId="6" fillId="3" borderId="1" xfId="1" applyFill="1" applyBorder="1"/>
    <xf numFmtId="0" fontId="6" fillId="0" borderId="1" xfId="1" applyBorder="1" applyAlignment="1">
      <alignment horizontal="left" vertical="top" wrapText="1"/>
    </xf>
    <xf numFmtId="0" fontId="6" fillId="0" borderId="1" xfId="1" applyBorder="1" applyAlignment="1">
      <alignment horizontal="left" vertical="top"/>
    </xf>
    <xf numFmtId="0" fontId="28" fillId="0" borderId="0" xfId="1" applyFont="1" applyFill="1" applyAlignment="1">
      <alignment horizontal="left" vertical="top"/>
    </xf>
    <xf numFmtId="0" fontId="6" fillId="3" borderId="1" xfId="1" applyFill="1" applyBorder="1" applyAlignment="1">
      <alignment horizontal="left" vertical="top"/>
    </xf>
    <xf numFmtId="0" fontId="12" fillId="3" borderId="1" xfId="1" applyFont="1" applyFill="1" applyBorder="1" applyAlignment="1">
      <alignment horizontal="left" vertical="top"/>
    </xf>
    <xf numFmtId="49" fontId="29" fillId="6" borderId="1" xfId="1" applyNumberFormat="1" applyFont="1" applyFill="1" applyBorder="1" applyAlignment="1">
      <alignment horizontal="left" vertical="top"/>
    </xf>
    <xf numFmtId="0" fontId="12" fillId="3" borderId="5" xfId="1" applyFont="1" applyFill="1" applyBorder="1" applyAlignment="1">
      <alignment horizontal="left" vertical="top"/>
    </xf>
    <xf numFmtId="0" fontId="30" fillId="3" borderId="1" xfId="1" applyFont="1" applyFill="1" applyBorder="1" applyAlignment="1">
      <alignment horizontal="left" vertical="top"/>
    </xf>
    <xf numFmtId="0" fontId="8" fillId="6" borderId="1" xfId="1" applyFont="1" applyFill="1" applyBorder="1"/>
    <xf numFmtId="0" fontId="3" fillId="11" borderId="0" xfId="0" applyFont="1" applyFill="1" applyBorder="1" applyAlignment="1">
      <alignment vertical="top"/>
    </xf>
    <xf numFmtId="0" fontId="0" fillId="0" borderId="0" xfId="0" applyFont="1" applyBorder="1" applyAlignment="1">
      <alignment horizontal="center" vertical="center"/>
    </xf>
    <xf numFmtId="14" fontId="0" fillId="0" borderId="0" xfId="0" applyNumberFormat="1" applyFont="1" applyBorder="1" applyAlignment="1">
      <alignment horizontal="left" vertical="center"/>
    </xf>
    <xf numFmtId="0" fontId="32" fillId="0" borderId="0" xfId="0" applyFont="1" applyBorder="1" applyAlignment="1">
      <alignment horizontal="left" vertical="center"/>
    </xf>
    <xf numFmtId="164" fontId="33" fillId="0" borderId="1" xfId="0" applyNumberFormat="1" applyFont="1" applyBorder="1" applyAlignment="1">
      <alignment horizontal="left" vertical="center"/>
    </xf>
    <xf numFmtId="164" fontId="32" fillId="0" borderId="0" xfId="0" applyNumberFormat="1" applyFont="1" applyFill="1" applyBorder="1" applyAlignment="1">
      <alignment horizontal="left" vertical="center"/>
    </xf>
    <xf numFmtId="0" fontId="0" fillId="0" borderId="0" xfId="0" applyNumberFormat="1" applyFont="1" applyBorder="1" applyAlignment="1">
      <alignment horizontal="left" vertical="center"/>
    </xf>
    <xf numFmtId="0" fontId="0" fillId="0" borderId="1" xfId="0" applyBorder="1" applyAlignment="1">
      <alignment horizontal="left"/>
    </xf>
    <xf numFmtId="0" fontId="0" fillId="0" borderId="0" xfId="0" applyAlignment="1">
      <alignment horizontal="left"/>
    </xf>
    <xf numFmtId="0" fontId="0" fillId="3" borderId="0" xfId="0" applyFill="1" applyAlignment="1">
      <alignment horizontal="left"/>
    </xf>
    <xf numFmtId="0" fontId="0" fillId="3" borderId="1" xfId="0" applyFill="1" applyBorder="1" applyAlignment="1">
      <alignment horizontal="left"/>
    </xf>
    <xf numFmtId="0" fontId="33" fillId="0" borderId="0" xfId="0" applyFont="1" applyBorder="1" applyAlignment="1">
      <alignment horizontal="left" vertical="center"/>
    </xf>
    <xf numFmtId="165" fontId="0" fillId="3" borderId="1" xfId="0" applyNumberFormat="1" applyFont="1" applyFill="1" applyBorder="1" applyAlignment="1">
      <alignment horizontal="left"/>
    </xf>
    <xf numFmtId="165" fontId="0" fillId="0" borderId="1" xfId="0" applyNumberFormat="1" applyFont="1" applyBorder="1" applyAlignment="1">
      <alignment horizontal="left"/>
    </xf>
    <xf numFmtId="0" fontId="0" fillId="15" borderId="0" xfId="0" applyFill="1"/>
    <xf numFmtId="0" fontId="0" fillId="0" borderId="1" xfId="0" applyFont="1" applyBorder="1" applyAlignment="1">
      <alignment horizontal="left"/>
    </xf>
    <xf numFmtId="0" fontId="0" fillId="13" borderId="1" xfId="0" applyFont="1" applyFill="1" applyBorder="1" applyAlignment="1">
      <alignment horizontal="left"/>
    </xf>
    <xf numFmtId="0" fontId="0" fillId="16" borderId="0" xfId="0" applyFill="1"/>
    <xf numFmtId="0" fontId="0" fillId="17" borderId="0" xfId="0" applyFill="1"/>
    <xf numFmtId="0" fontId="36" fillId="0" borderId="0" xfId="0" applyFont="1"/>
    <xf numFmtId="0" fontId="37" fillId="17" borderId="0" xfId="0" applyFont="1" applyFill="1"/>
    <xf numFmtId="0" fontId="37" fillId="0" borderId="0" xfId="0" applyFont="1"/>
    <xf numFmtId="0" fontId="37" fillId="16" borderId="0" xfId="0" applyFont="1" applyFill="1"/>
    <xf numFmtId="0" fontId="37" fillId="15" borderId="0" xfId="0" applyFont="1" applyFill="1"/>
    <xf numFmtId="0" fontId="0" fillId="18" borderId="0" xfId="0" applyFill="1"/>
    <xf numFmtId="0" fontId="37" fillId="18" borderId="0" xfId="0" applyFont="1" applyFill="1"/>
    <xf numFmtId="0" fontId="36" fillId="18" borderId="0" xfId="0" applyFont="1" applyFill="1"/>
    <xf numFmtId="0" fontId="38" fillId="17" borderId="0" xfId="0" applyFont="1" applyFill="1"/>
    <xf numFmtId="0" fontId="38" fillId="16" borderId="0" xfId="0" applyFont="1" applyFill="1"/>
    <xf numFmtId="0" fontId="38" fillId="15" borderId="0" xfId="0" applyFont="1" applyFill="1"/>
    <xf numFmtId="0" fontId="39" fillId="18" borderId="0" xfId="0" applyFont="1" applyFill="1"/>
    <xf numFmtId="0" fontId="0" fillId="14" borderId="1" xfId="0" applyFont="1" applyFill="1" applyBorder="1" applyAlignment="1">
      <alignment horizontal="left"/>
    </xf>
    <xf numFmtId="0" fontId="34" fillId="12" borderId="1" xfId="0" applyFont="1" applyFill="1" applyBorder="1" applyAlignment="1">
      <alignment horizontal="left"/>
    </xf>
    <xf numFmtId="0" fontId="0" fillId="0" borderId="6" xfId="0" applyFont="1" applyBorder="1" applyAlignment="1">
      <alignment horizontal="left"/>
    </xf>
    <xf numFmtId="165" fontId="0" fillId="3" borderId="6" xfId="0" applyNumberFormat="1" applyFont="1" applyFill="1" applyBorder="1" applyAlignment="1">
      <alignment horizontal="left"/>
    </xf>
    <xf numFmtId="165" fontId="0" fillId="0" borderId="6" xfId="0" applyNumberFormat="1" applyFont="1" applyBorder="1" applyAlignment="1">
      <alignment horizontal="left"/>
    </xf>
    <xf numFmtId="0" fontId="0" fillId="3" borderId="6" xfId="0" applyFill="1" applyBorder="1" applyAlignment="1">
      <alignment horizontal="left"/>
    </xf>
    <xf numFmtId="0" fontId="40" fillId="19" borderId="0" xfId="0" applyFont="1" applyFill="1"/>
    <xf numFmtId="0" fontId="38" fillId="19" borderId="0" xfId="0" applyFont="1" applyFill="1"/>
    <xf numFmtId="0" fontId="35" fillId="19" borderId="0" xfId="0" applyFont="1" applyFill="1"/>
    <xf numFmtId="0" fontId="2" fillId="20" borderId="0" xfId="2" applyFill="1"/>
    <xf numFmtId="0" fontId="41" fillId="20" borderId="0" xfId="2" applyFont="1" applyFill="1" applyBorder="1" applyAlignment="1">
      <alignment horizontal="left"/>
    </xf>
    <xf numFmtId="0" fontId="42" fillId="20" borderId="10" xfId="2" applyFont="1" applyFill="1" applyBorder="1" applyAlignment="1">
      <alignment horizontal="left"/>
    </xf>
    <xf numFmtId="0" fontId="35" fillId="3" borderId="1" xfId="2" applyFont="1" applyFill="1" applyBorder="1"/>
    <xf numFmtId="0" fontId="42" fillId="20" borderId="10" xfId="2" applyFont="1" applyFill="1" applyBorder="1"/>
    <xf numFmtId="0" fontId="2" fillId="20" borderId="7" xfId="2" applyNumberFormat="1" applyFont="1" applyFill="1" applyBorder="1" applyAlignment="1"/>
    <xf numFmtId="0" fontId="2" fillId="20" borderId="14" xfId="2" applyNumberFormat="1" applyFont="1" applyFill="1" applyBorder="1" applyAlignment="1"/>
    <xf numFmtId="0" fontId="2" fillId="20" borderId="15" xfId="2" applyNumberFormat="1" applyFont="1" applyFill="1" applyBorder="1" applyAlignment="1"/>
    <xf numFmtId="0" fontId="2" fillId="20" borderId="17" xfId="2" applyNumberFormat="1" applyFont="1" applyFill="1" applyBorder="1" applyAlignment="1"/>
    <xf numFmtId="0" fontId="2" fillId="20" borderId="18" xfId="2" applyNumberFormat="1" applyFont="1" applyFill="1" applyBorder="1" applyAlignment="1"/>
    <xf numFmtId="0" fontId="2" fillId="20" borderId="19" xfId="2" applyNumberFormat="1" applyFont="1" applyFill="1" applyBorder="1" applyAlignment="1"/>
    <xf numFmtId="0" fontId="0" fillId="3" borderId="1" xfId="2" quotePrefix="1" applyFont="1" applyFill="1" applyBorder="1"/>
    <xf numFmtId="0" fontId="42" fillId="20" borderId="11" xfId="2" applyNumberFormat="1" applyFont="1" applyFill="1" applyBorder="1" applyAlignment="1"/>
    <xf numFmtId="0" fontId="42" fillId="20" borderId="12" xfId="2" applyNumberFormat="1" applyFont="1" applyFill="1" applyBorder="1" applyAlignment="1"/>
    <xf numFmtId="0" fontId="42" fillId="20" borderId="13" xfId="2" applyNumberFormat="1" applyFont="1" applyFill="1" applyBorder="1" applyAlignment="1"/>
    <xf numFmtId="0" fontId="2" fillId="20" borderId="16" xfId="2" applyFill="1" applyBorder="1"/>
    <xf numFmtId="0" fontId="2" fillId="20" borderId="12" xfId="2" applyFill="1" applyBorder="1"/>
    <xf numFmtId="0" fontId="2" fillId="20" borderId="11" xfId="2" applyNumberFormat="1" applyFont="1" applyFill="1" applyBorder="1" applyAlignment="1"/>
    <xf numFmtId="0" fontId="2" fillId="20" borderId="12" xfId="2" applyNumberFormat="1" applyFont="1" applyFill="1" applyBorder="1" applyAlignment="1"/>
    <xf numFmtId="0" fontId="2" fillId="20" borderId="13" xfId="2" applyNumberFormat="1" applyFont="1" applyFill="1" applyBorder="1" applyAlignment="1"/>
    <xf numFmtId="0" fontId="2" fillId="20" borderId="20" xfId="2" applyFill="1" applyBorder="1"/>
    <xf numFmtId="0" fontId="34" fillId="4" borderId="8" xfId="2" applyNumberFormat="1" applyFont="1" applyFill="1" applyBorder="1" applyAlignment="1"/>
    <xf numFmtId="0" fontId="34" fillId="4" borderId="0" xfId="2" applyNumberFormat="1" applyFont="1" applyFill="1" applyBorder="1" applyAlignment="1"/>
    <xf numFmtId="0" fontId="34" fillId="4" borderId="9" xfId="2" applyNumberFormat="1" applyFont="1" applyFill="1" applyBorder="1" applyAlignment="1"/>
    <xf numFmtId="0" fontId="0" fillId="0" borderId="0" xfId="0" applyBorder="1"/>
    <xf numFmtId="0" fontId="43" fillId="0" borderId="0" xfId="1" applyFont="1"/>
    <xf numFmtId="0" fontId="43" fillId="0" borderId="0" xfId="1" applyFont="1" applyAlignment="1">
      <alignment horizontal="center"/>
    </xf>
    <xf numFmtId="0" fontId="43" fillId="3" borderId="0" xfId="1" applyFont="1" applyFill="1"/>
    <xf numFmtId="0" fontId="43" fillId="3" borderId="0" xfId="1" applyFont="1" applyFill="1" applyAlignment="1">
      <alignment horizontal="center"/>
    </xf>
    <xf numFmtId="0" fontId="43" fillId="0" borderId="1" xfId="1" applyFont="1" applyBorder="1" applyAlignment="1">
      <alignment horizontal="center"/>
    </xf>
    <xf numFmtId="0" fontId="43" fillId="0" borderId="5" xfId="1" applyFont="1" applyBorder="1"/>
    <xf numFmtId="0" fontId="43" fillId="0" borderId="21" xfId="1" applyFont="1" applyBorder="1"/>
    <xf numFmtId="0" fontId="43" fillId="0" borderId="6" xfId="1" applyFont="1" applyBorder="1"/>
    <xf numFmtId="0" fontId="45" fillId="2" borderId="0" xfId="1" applyFont="1" applyFill="1"/>
    <xf numFmtId="0" fontId="45" fillId="2" borderId="0" xfId="1" applyFont="1" applyFill="1" applyAlignment="1">
      <alignment horizontal="center"/>
    </xf>
    <xf numFmtId="0" fontId="3" fillId="0" borderId="0" xfId="0" applyFont="1" applyFill="1" applyBorder="1" applyAlignment="1">
      <alignment vertical="top"/>
    </xf>
    <xf numFmtId="0" fontId="3" fillId="2" borderId="0" xfId="0" applyNumberFormat="1" applyFont="1" applyFill="1" applyBorder="1" applyAlignment="1"/>
    <xf numFmtId="0" fontId="46" fillId="3" borderId="0" xfId="0" applyNumberFormat="1" applyFont="1" applyFill="1" applyBorder="1" applyAlignment="1">
      <alignment vertical="top"/>
    </xf>
    <xf numFmtId="0" fontId="4" fillId="0" borderId="0" xfId="0" applyNumberFormat="1" applyFont="1" applyFill="1" applyBorder="1" applyAlignment="1">
      <alignment vertical="top"/>
    </xf>
    <xf numFmtId="0" fontId="47" fillId="0" borderId="0" xfId="0" applyNumberFormat="1" applyFont="1" applyFill="1" applyBorder="1" applyAlignment="1">
      <alignment vertical="top"/>
    </xf>
    <xf numFmtId="0" fontId="48" fillId="0" borderId="0" xfId="0" applyNumberFormat="1" applyFont="1" applyFill="1" applyBorder="1" applyAlignment="1">
      <alignment vertical="top"/>
    </xf>
    <xf numFmtId="0" fontId="4" fillId="3" borderId="0" xfId="0" applyNumberFormat="1" applyFont="1" applyFill="1" applyBorder="1" applyAlignment="1">
      <alignment vertical="top"/>
    </xf>
    <xf numFmtId="0" fontId="47" fillId="3" borderId="0" xfId="0" applyNumberFormat="1" applyFont="1" applyFill="1" applyBorder="1" applyAlignment="1">
      <alignment vertical="top"/>
    </xf>
    <xf numFmtId="0" fontId="1" fillId="0" borderId="0" xfId="0" applyFont="1" applyBorder="1"/>
    <xf numFmtId="6" fontId="46" fillId="3" borderId="0" xfId="0" applyNumberFormat="1" applyFont="1" applyFill="1" applyBorder="1" applyAlignment="1">
      <alignment vertical="top"/>
    </xf>
    <xf numFmtId="0" fontId="48" fillId="3" borderId="0" xfId="0" applyNumberFormat="1" applyFont="1" applyFill="1" applyBorder="1" applyAlignment="1">
      <alignment vertical="top"/>
    </xf>
    <xf numFmtId="14" fontId="46" fillId="3" borderId="0" xfId="0" applyNumberFormat="1" applyFont="1" applyFill="1" applyBorder="1" applyAlignment="1">
      <alignment vertical="top"/>
    </xf>
    <xf numFmtId="14" fontId="4" fillId="3" borderId="0" xfId="0" applyNumberFormat="1" applyFont="1" applyFill="1" applyBorder="1" applyAlignment="1">
      <alignment vertical="top"/>
    </xf>
    <xf numFmtId="14" fontId="47" fillId="3" borderId="0" xfId="0" applyNumberFormat="1" applyFont="1" applyFill="1" applyBorder="1" applyAlignment="1">
      <alignment vertical="top"/>
    </xf>
    <xf numFmtId="49" fontId="4" fillId="3" borderId="0" xfId="0" applyNumberFormat="1" applyFont="1" applyFill="1" applyBorder="1" applyAlignment="1">
      <alignment vertical="top"/>
    </xf>
    <xf numFmtId="0" fontId="0" fillId="0" borderId="0" xfId="0" applyNumberFormat="1" applyAlignment="1">
      <alignment horizontal="left"/>
    </xf>
    <xf numFmtId="0" fontId="0" fillId="3" borderId="0" xfId="0" applyFill="1"/>
    <xf numFmtId="0" fontId="50" fillId="0" borderId="0" xfId="5"/>
    <xf numFmtId="0" fontId="43" fillId="21" borderId="0" xfId="1" applyFont="1" applyFill="1" applyAlignment="1">
      <alignment horizontal="center"/>
    </xf>
    <xf numFmtId="0" fontId="51" fillId="0" borderId="1" xfId="1" applyFont="1" applyBorder="1" applyAlignment="1">
      <alignment horizontal="center"/>
    </xf>
    <xf numFmtId="0" fontId="51" fillId="0" borderId="0" xfId="1" applyFont="1"/>
    <xf numFmtId="0" fontId="5" fillId="4" borderId="0" xfId="0" applyFont="1" applyFill="1" applyBorder="1" applyAlignment="1">
      <alignment horizontal="center" vertical="top"/>
    </xf>
    <xf numFmtId="0" fontId="31" fillId="11" borderId="0" xfId="0" applyFont="1" applyFill="1" applyBorder="1" applyAlignment="1">
      <alignment horizontal="center" vertical="center"/>
    </xf>
    <xf numFmtId="0" fontId="44" fillId="3" borderId="0" xfId="1" applyFont="1" applyFill="1" applyAlignment="1">
      <alignment horizontal="center"/>
    </xf>
    <xf numFmtId="0" fontId="6" fillId="3" borderId="4" xfId="1" applyFill="1" applyBorder="1" applyAlignment="1">
      <alignment horizontal="left" vertical="top" wrapText="1"/>
    </xf>
    <xf numFmtId="0" fontId="6" fillId="3" borderId="3" xfId="1" applyFill="1" applyBorder="1" applyAlignment="1">
      <alignment horizontal="left" vertical="top" wrapText="1"/>
    </xf>
  </cellXfs>
  <cellStyles count="6">
    <cellStyle name="Hyperlink" xfId="5" builtinId="8"/>
    <cellStyle name="Įprastas 2" xfId="3"/>
    <cellStyle name="Normal" xfId="0" builtinId="0"/>
    <cellStyle name="Normal 2" xfId="1"/>
    <cellStyle name="Normal 2 2" xfId="4"/>
    <cellStyle name="Normal 3" xfId="2"/>
  </cellStyles>
  <dxfs count="66">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border outline="0">
        <left style="thick">
          <color rgb="FFFF0000"/>
        </left>
        <right style="thick">
          <color rgb="FFFF0000"/>
        </right>
        <top style="thick">
          <color rgb="FFFF0000"/>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ck">
          <color rgb="FFFF0000"/>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ck">
          <color rgb="FFFF0000"/>
        </left>
        <right/>
        <top style="thin">
          <color theme="1"/>
        </top>
        <bottom/>
        <vertical/>
        <horizontal/>
      </border>
    </dxf>
    <dxf>
      <border outline="0">
        <top style="thin">
          <color theme="1"/>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ck">
          <color rgb="FFFF0000"/>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ck">
          <color rgb="FFFF0000"/>
        </left>
        <right/>
        <top style="thin">
          <color theme="1"/>
        </top>
        <bottom/>
        <vertical/>
        <horizontal/>
      </border>
    </dxf>
    <dxf>
      <border outline="0">
        <top style="thin">
          <color theme="1"/>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theme="5" tint="-0.249977111117893"/>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00B05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FF000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0070C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numFmt numFmtId="0" formatCode="General"/>
      <fill>
        <patternFill patternType="solid">
          <fgColor indexed="64"/>
          <bgColor rgb="FFFFFF00"/>
        </patternFill>
      </fill>
      <alignment horizontal="general" vertical="bottom" textRotation="0" wrapText="0" indent="0" justifyLastLine="0" shrinkToFit="0" readingOrder="0"/>
    </dxf>
    <dxf>
      <font>
        <b val="0"/>
        <i val="0"/>
        <strike val="0"/>
        <condense val="0"/>
        <extend val="0"/>
        <outline val="0"/>
        <shadow val="0"/>
        <u val="none"/>
        <vertAlign val="baseline"/>
        <sz val="12"/>
        <color rgb="FFFF0000"/>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1495424</xdr:colOff>
      <xdr:row>1</xdr:row>
      <xdr:rowOff>47625</xdr:rowOff>
    </xdr:to>
    <mc:AlternateContent xmlns:mc="http://schemas.openxmlformats.org/markup-compatibility/2006" xmlns:sle15="http://schemas.microsoft.com/office/drawing/2012/slicer">
      <mc:Choice Requires="sle15">
        <xdr:graphicFrame macro="">
          <xdr:nvGraphicFramePr>
            <xdr:cNvPr id="3" name="Filtras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Filtras1"/>
            </a:graphicData>
          </a:graphic>
        </xdr:graphicFrame>
      </mc:Choice>
      <mc:Fallback xmlns="">
        <xdr:sp macro="" textlink="">
          <xdr:nvSpPr>
            <xdr:cNvPr id="0" name=""/>
            <xdr:cNvSpPr>
              <a:spLocks noTextEdit="1"/>
            </xdr:cNvSpPr>
          </xdr:nvSpPr>
          <xdr:spPr>
            <a:xfrm>
              <a:off x="0" y="0"/>
              <a:ext cx="3514724" cy="1657350"/>
            </a:xfrm>
            <a:prstGeom prst="rect">
              <a:avLst/>
            </a:prstGeom>
            <a:solidFill>
              <a:prstClr val="white"/>
            </a:solidFill>
            <a:ln w="1">
              <a:solidFill>
                <a:prstClr val="green"/>
              </a:solidFill>
            </a:ln>
          </xdr:spPr>
          <xdr:txBody>
            <a:bodyPr vertOverflow="clip" horzOverflow="clip"/>
            <a:lstStyle/>
            <a:p>
              <a:r>
                <a:rPr lang="lt-LT"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1828800</xdr:colOff>
      <xdr:row>0</xdr:row>
      <xdr:rowOff>0</xdr:rowOff>
    </xdr:from>
    <xdr:to>
      <xdr:col>3</xdr:col>
      <xdr:colOff>495075</xdr:colOff>
      <xdr:row>0</xdr:row>
      <xdr:rowOff>1584000</xdr:rowOff>
    </xdr:to>
    <mc:AlternateContent xmlns:mc="http://schemas.openxmlformats.org/markup-compatibility/2006" xmlns:sle15="http://schemas.microsoft.com/office/drawing/2012/slicer">
      <mc:Choice Requires="sle15">
        <xdr:graphicFrame macro="">
          <xdr:nvGraphicFramePr>
            <xdr:cNvPr id="5" name="Funkcija">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Funkcija"/>
            </a:graphicData>
          </a:graphic>
        </xdr:graphicFrame>
      </mc:Choice>
      <mc:Fallback xmlns="">
        <xdr:sp macro="" textlink="">
          <xdr:nvSpPr>
            <xdr:cNvPr id="0" name=""/>
            <xdr:cNvSpPr>
              <a:spLocks noTextEdit="1"/>
            </xdr:cNvSpPr>
          </xdr:nvSpPr>
          <xdr:spPr>
            <a:xfrm>
              <a:off x="3848100" y="0"/>
              <a:ext cx="1266600" cy="1584000"/>
            </a:xfrm>
            <a:prstGeom prst="rect">
              <a:avLst/>
            </a:prstGeom>
            <a:solidFill>
              <a:prstClr val="white"/>
            </a:solidFill>
            <a:ln w="1">
              <a:solidFill>
                <a:prstClr val="green"/>
              </a:solidFill>
            </a:ln>
          </xdr:spPr>
          <xdr:txBody>
            <a:bodyPr vertOverflow="clip" horzOverflow="clip"/>
            <a:lstStyle/>
            <a:p>
              <a:r>
                <a:rPr lang="lt-LT" sz="1100"/>
                <a:t>Ši figūra reiškia lentelės duomenų filtrą. Lentelės duomenų filtrai palaikomi „Excel“ arba vėlesnėje versijoje.
Jei figūra buvo modifikuota naudojant ankstesnę „Excel“ versiją arba darbaknygė įrašyta „Excel 2007“ ar ankstesnėje versijoje, duomenų filtro naudoti negalima.</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ltras1" sourceName="Filtras">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unkcija" sourceName="Funkcija">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ltras1" cache="Slicer_Filtras1" caption="Filtras" columnCount="2" rowHeight="180000"/>
  <slicer name="Funkcija" cache="Slicer_Funkcija" caption="Funkcija" rowHeight="144000"/>
</slicers>
</file>

<file path=xl/tables/table1.xml><?xml version="1.0" encoding="utf-8"?>
<table xmlns="http://schemas.openxmlformats.org/spreadsheetml/2006/main" id="1" name="Table1" displayName="Table1" ref="A3:H43" totalsRowShown="0" headerRowDxfId="63" dataDxfId="62">
  <autoFilter ref="A3:H43">
    <filterColumn colId="0">
      <filters>
        <filter val="Math&amp;trig"/>
      </filters>
    </filterColumn>
  </autoFilter>
  <sortState ref="A4:H41">
    <sortCondition ref="B21"/>
  </sortState>
  <tableColumns count="8">
    <tableColumn id="2" name="Filtras" dataDxfId="61"/>
    <tableColumn id="3" name="Funkcija" dataDxfId="60"/>
    <tableColumn id="4" name="Rezultatas" dataDxfId="59"/>
    <tableColumn id="5" name="A" dataDxfId="58"/>
    <tableColumn id="6" name="B" dataDxfId="57"/>
    <tableColumn id="7" name="C" dataDxfId="56"/>
    <tableColumn id="9" name="D" dataDxfId="55"/>
    <tableColumn id="8" name="Pastabos" dataDxfId="54"/>
  </tableColumns>
  <tableStyleInfo name="TableStyleLight8" showFirstColumn="0" showLastColumn="0" showRowStripes="0" showColumnStripes="0"/>
</table>
</file>

<file path=xl/tables/table2.xml><?xml version="1.0" encoding="utf-8"?>
<table xmlns="http://schemas.openxmlformats.org/spreadsheetml/2006/main" id="5" name="Duomenys" displayName="Duomenys" ref="A3:C29" totalsRowShown="0" headerRowDxfId="35" dataDxfId="34">
  <autoFilter ref="A3:C29"/>
  <tableColumns count="3">
    <tableColumn id="1" name="Material" dataDxfId="33"/>
    <tableColumn id="2" name="m2" dataDxfId="32"/>
    <tableColumn id="3" name="m2 sumif" dataDxfId="31">
      <calculatedColumnFormula>IF(NOT(ISERROR(Duomenys[[#This Row],[Material]])),SUMIF(Duomenys[Material],Duomenys[[#This Row],[Material]],Duomenys[m2]),0)</calculatedColumnFormula>
    </tableColumn>
  </tableColumns>
  <tableStyleInfo name="TableStyleLight8" showFirstColumn="0" showLastColumn="0" showRowStripes="1" showColumnStripes="0"/>
</table>
</file>

<file path=xl/tables/table3.xml><?xml version="1.0" encoding="utf-8"?>
<table xmlns="http://schemas.openxmlformats.org/spreadsheetml/2006/main" id="6" name="Material" displayName="Material" ref="E3:F17" totalsRowShown="0" headerRowDxfId="30" dataDxfId="29">
  <autoFilter ref="E3:F17"/>
  <tableColumns count="2">
    <tableColumn id="5" name="Material" dataDxfId="28">
      <calculatedColumnFormula array="1">INDEX(Duomenys[Material],MATCH(0,COUNTIF($E$3:E3,Duomenys[Material]),0))</calculatedColumnFormula>
    </tableColumn>
    <tableColumn id="3" name="m2" dataDxfId="27">
      <calculatedColumnFormula>VLOOKUP(Material[[#This Row],[Material]],Duomenys[],3,0)</calculatedColumnFormula>
    </tableColumn>
  </tableColumns>
  <tableStyleInfo name="TableStyleLight8" showFirstColumn="0" showLastColumn="0" showRowStripes="0" showColumnStripes="0"/>
</table>
</file>

<file path=xl/tables/table4.xml><?xml version="1.0" encoding="utf-8"?>
<table xmlns="http://schemas.openxmlformats.org/spreadsheetml/2006/main" id="7" name="Table7" displayName="Table7" ref="E5:J9" totalsRowShown="0" headerRowDxfId="26" dataDxfId="25" tableBorderDxfId="24" headerRowCellStyle="Normal 3" dataCellStyle="Normal 3">
  <autoFilter ref="E5:J9"/>
  <tableColumns count="6">
    <tableColumn id="1" name="st1" dataDxfId="23" dataCellStyle="Normal 3"/>
    <tableColumn id="2" name="st2" dataDxfId="22" dataCellStyle="Normal 3"/>
    <tableColumn id="3" name="st3" dataDxfId="21" dataCellStyle="Normal 3"/>
    <tableColumn id="4" name="st4" dataDxfId="20" dataCellStyle="Normal 3"/>
    <tableColumn id="5" name="st5" dataDxfId="19" dataCellStyle="Normal 3"/>
    <tableColumn id="6" name="st6" dataDxfId="18" dataCellStyle="Normal 3"/>
  </tableColumns>
  <tableStyleInfo name="TableStyleLight8" showFirstColumn="0" showLastColumn="0" showRowStripes="1" showColumnStripes="0"/>
</table>
</file>

<file path=xl/tables/table5.xml><?xml version="1.0" encoding="utf-8"?>
<table xmlns="http://schemas.openxmlformats.org/spreadsheetml/2006/main" id="8" name="Table8" displayName="Table8" ref="L11:Q16" totalsRowShown="0" headerRowDxfId="17" dataDxfId="16" tableBorderDxfId="15" headerRowCellStyle="Normal 3" dataCellStyle="Normal 3">
  <autoFilter ref="L11:Q16"/>
  <tableColumns count="6">
    <tableColumn id="1" name="st1" dataDxfId="14" dataCellStyle="Normal 3"/>
    <tableColumn id="2" name="st2" dataDxfId="13" dataCellStyle="Normal 3"/>
    <tableColumn id="3" name="st3" dataDxfId="12" dataCellStyle="Normal 3"/>
    <tableColumn id="4" name="st4" dataDxfId="11" dataCellStyle="Normal 3"/>
    <tableColumn id="5" name="st5" dataDxfId="10" dataCellStyle="Normal 3"/>
    <tableColumn id="6" name="st6" dataDxfId="9" dataCellStyle="Normal 3"/>
  </tableColumns>
  <tableStyleInfo name="TableStyleLight8" showFirstColumn="0" showLastColumn="0" showRowStripes="1" showColumnStripes="0"/>
</table>
</file>

<file path=xl/tables/table6.xml><?xml version="1.0" encoding="utf-8"?>
<table xmlns="http://schemas.openxmlformats.org/spreadsheetml/2006/main" id="9" name="Table9" displayName="Table9" ref="S11:X17" totalsRowShown="0" headerRowDxfId="8" dataDxfId="7" tableBorderDxfId="6" headerRowCellStyle="Normal 3" dataCellStyle="Normal 3">
  <autoFilter ref="S11:X17"/>
  <tableColumns count="6">
    <tableColumn id="1" name="st1" dataDxfId="5" dataCellStyle="Normal 3"/>
    <tableColumn id="2" name="st2" dataDxfId="4" dataCellStyle="Normal 3"/>
    <tableColumn id="3" name="st3" dataDxfId="3" dataCellStyle="Normal 3"/>
    <tableColumn id="4" name="st4" dataDxfId="2" dataCellStyle="Normal 3"/>
    <tableColumn id="5" name="st5" dataDxfId="1" dataCellStyle="Normal 3"/>
    <tableColumn id="6" name="st6" dataDxfId="0" dataCellStyle="Normal 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1"/>
  <dimension ref="A1:H43"/>
  <sheetViews>
    <sheetView tabSelected="1" workbookViewId="0">
      <pane ySplit="3" topLeftCell="A4" activePane="bottomLeft" state="frozen"/>
      <selection pane="bottomLeft" activeCell="H39" sqref="H39"/>
    </sheetView>
  </sheetViews>
  <sheetFormatPr defaultRowHeight="15"/>
  <cols>
    <col min="1" max="1" width="14.7109375" style="126" customWidth="1"/>
    <col min="2" max="2" width="15.5703125" style="126" customWidth="1"/>
    <col min="3" max="3" width="39" style="126" customWidth="1"/>
    <col min="4" max="7" width="16.28515625" style="126" customWidth="1"/>
    <col min="8" max="8" width="97.140625" style="126" customWidth="1"/>
    <col min="9" max="16384" width="9.140625" style="126"/>
  </cols>
  <sheetData>
    <row r="1" spans="1:8" ht="126.75" customHeight="1">
      <c r="A1" s="62"/>
      <c r="B1" s="62"/>
      <c r="C1" s="62"/>
      <c r="D1" s="159" t="s">
        <v>255</v>
      </c>
      <c r="E1" s="159"/>
      <c r="F1" s="159"/>
      <c r="G1" s="159"/>
      <c r="H1" s="159"/>
    </row>
    <row r="2" spans="1:8" ht="15.75">
      <c r="A2" s="62"/>
      <c r="B2" s="62"/>
      <c r="C2" s="62"/>
      <c r="D2" s="158" t="s">
        <v>0</v>
      </c>
      <c r="E2" s="158"/>
      <c r="F2" s="158"/>
      <c r="G2" s="158"/>
      <c r="H2" s="62"/>
    </row>
    <row r="3" spans="1:8">
      <c r="A3" s="126" t="s">
        <v>254</v>
      </c>
      <c r="B3" s="126" t="s">
        <v>1</v>
      </c>
      <c r="C3" s="126" t="s">
        <v>2</v>
      </c>
      <c r="D3" s="126" t="s">
        <v>48</v>
      </c>
      <c r="E3" s="126" t="s">
        <v>49</v>
      </c>
      <c r="F3" s="126" t="s">
        <v>50</v>
      </c>
      <c r="G3" s="126" t="s">
        <v>51</v>
      </c>
      <c r="H3" s="126" t="s">
        <v>4</v>
      </c>
    </row>
    <row r="4" spans="1:8" ht="15.75" hidden="1">
      <c r="A4" s="1" t="s">
        <v>463</v>
      </c>
      <c r="B4" s="2" t="s">
        <v>470</v>
      </c>
      <c r="C4" s="138">
        <f>_xlfn.ARABIC(Table1[[#This Row],[A]])</f>
        <v>7</v>
      </c>
      <c r="D4" s="139" t="s">
        <v>471</v>
      </c>
      <c r="E4" s="140"/>
      <c r="F4" s="141"/>
      <c r="G4" s="142"/>
      <c r="H4" s="1" t="s">
        <v>469</v>
      </c>
    </row>
    <row r="5" spans="1:8" ht="15.75">
      <c r="A5" s="1" t="s">
        <v>53</v>
      </c>
      <c r="B5" s="2" t="s">
        <v>25</v>
      </c>
      <c r="C5" s="138">
        <f>AVERAGE(Table1[[#This Row],[A]],Table1[[#This Row],[B]],Table1[[#This Row],[C]])</f>
        <v>10</v>
      </c>
      <c r="D5" s="139">
        <v>15</v>
      </c>
      <c r="E5" s="143">
        <v>12</v>
      </c>
      <c r="F5" s="144">
        <v>3</v>
      </c>
      <c r="G5" s="142"/>
      <c r="H5" s="1" t="s">
        <v>94</v>
      </c>
    </row>
    <row r="6" spans="1:8" ht="15.75" hidden="1">
      <c r="A6" s="1" t="s">
        <v>21</v>
      </c>
      <c r="B6" s="2" t="s">
        <v>250</v>
      </c>
      <c r="C6" s="138" t="str">
        <f ca="1">CELL("filename",C6)</f>
        <v>C:\CodingVBA\[XLS-FORMULES.xlsx]Funkcijos</v>
      </c>
      <c r="D6" s="145"/>
      <c r="E6" s="145"/>
      <c r="F6" s="145"/>
      <c r="G6" s="145"/>
      <c r="H6" s="1" t="s">
        <v>56</v>
      </c>
    </row>
    <row r="7" spans="1:8" ht="15.75" hidden="1">
      <c r="A7" s="1" t="s">
        <v>472</v>
      </c>
      <c r="B7" s="2" t="s">
        <v>40</v>
      </c>
      <c r="C7" s="138" t="str">
        <f>CHOOSE(Table1[[#This Row],[A]],Table1[[#This Row],[B]],"kuolas","dvejetas","troikė",H7)</f>
        <v>kuolas</v>
      </c>
      <c r="D7" s="139">
        <v>2</v>
      </c>
      <c r="E7" s="143" t="s">
        <v>65</v>
      </c>
      <c r="F7" s="141"/>
      <c r="G7" s="142"/>
      <c r="H7" s="1" t="s">
        <v>462</v>
      </c>
    </row>
    <row r="8" spans="1:8" ht="15.75" hidden="1">
      <c r="A8" s="1" t="s">
        <v>465</v>
      </c>
      <c r="B8" s="2" t="s">
        <v>20</v>
      </c>
      <c r="C8" s="138" t="str">
        <f>CLEAN(D8)</f>
        <v>MARius  &amp;ŪŪŪ3%$@!   ffff</v>
      </c>
      <c r="D8" s="146" t="s">
        <v>505</v>
      </c>
      <c r="E8" s="140"/>
      <c r="F8" s="141"/>
      <c r="G8" s="142"/>
      <c r="H8" s="1" t="s">
        <v>506</v>
      </c>
    </row>
    <row r="9" spans="1:8" ht="15.75" hidden="1">
      <c r="A9" s="1" t="s">
        <v>21</v>
      </c>
      <c r="B9" s="2" t="s">
        <v>35</v>
      </c>
      <c r="C9" s="138">
        <f>COLUMN(Table1[[#This Row],[A]])</f>
        <v>4</v>
      </c>
      <c r="D9" s="139"/>
      <c r="E9" s="141"/>
      <c r="F9" s="141"/>
      <c r="G9" s="142"/>
      <c r="H9" s="1" t="s">
        <v>36</v>
      </c>
    </row>
    <row r="10" spans="1:8" ht="15.75" hidden="1">
      <c r="A10" s="1" t="s">
        <v>21</v>
      </c>
      <c r="B10" s="2" t="s">
        <v>45</v>
      </c>
      <c r="C10" s="138">
        <f>COUNTBLANK(Table1[[#This Row],[A]:[D]])</f>
        <v>1</v>
      </c>
      <c r="D10" s="139">
        <v>5155</v>
      </c>
      <c r="E10" s="143" t="s">
        <v>65</v>
      </c>
      <c r="F10" s="144"/>
      <c r="G10" s="147" t="s">
        <v>272</v>
      </c>
      <c r="H10" s="1" t="s">
        <v>46</v>
      </c>
    </row>
    <row r="11" spans="1:8" ht="15.75" hidden="1">
      <c r="A11" s="1" t="s">
        <v>273</v>
      </c>
      <c r="B11" s="2" t="s">
        <v>274</v>
      </c>
      <c r="C11" s="138">
        <f>COUNTIF(Table1[[#This Row],[A]:[C]],Table1[[#This Row],[D]])</f>
        <v>2</v>
      </c>
      <c r="D11" s="139" t="s">
        <v>276</v>
      </c>
      <c r="E11" s="143" t="s">
        <v>277</v>
      </c>
      <c r="F11" s="144" t="s">
        <v>276</v>
      </c>
      <c r="G11" s="147" t="s">
        <v>276</v>
      </c>
      <c r="H11" s="1" t="s">
        <v>275</v>
      </c>
    </row>
    <row r="12" spans="1:8" ht="15.75" hidden="1">
      <c r="A12" s="1" t="s">
        <v>44</v>
      </c>
      <c r="B12" s="2" t="s">
        <v>260</v>
      </c>
      <c r="C12" s="138">
        <f>DAY(Table1[[#This Row],[A]])</f>
        <v>16</v>
      </c>
      <c r="D12" s="148">
        <v>42201</v>
      </c>
      <c r="E12" s="141"/>
      <c r="F12" s="141"/>
      <c r="G12" s="142"/>
      <c r="H12" s="1" t="s">
        <v>265</v>
      </c>
    </row>
    <row r="13" spans="1:8" ht="15.75" hidden="1">
      <c r="A13" s="1" t="s">
        <v>44</v>
      </c>
      <c r="B13" s="2" t="s">
        <v>261</v>
      </c>
      <c r="C13" s="138">
        <f>_xlfn.DAYS(Table1[[#This Row],[A]],Table1[[#This Row],[B]])</f>
        <v>3</v>
      </c>
      <c r="D13" s="148">
        <v>42203</v>
      </c>
      <c r="E13" s="149">
        <v>42200</v>
      </c>
      <c r="F13" s="141"/>
      <c r="G13" s="142"/>
      <c r="H13" s="1" t="s">
        <v>262</v>
      </c>
    </row>
    <row r="14" spans="1:8" ht="15.75" hidden="1">
      <c r="A14" s="1" t="s">
        <v>21</v>
      </c>
      <c r="B14" s="2" t="s">
        <v>22</v>
      </c>
      <c r="C14" s="138" t="b">
        <f>EXACT(Table1[[#This Row],[A]],Table1[[#This Row],[B]])</f>
        <v>0</v>
      </c>
      <c r="D14" s="139" t="s">
        <v>10</v>
      </c>
      <c r="E14" s="143" t="s">
        <v>466</v>
      </c>
      <c r="F14" s="141"/>
      <c r="G14" s="142"/>
      <c r="H14" s="1" t="s">
        <v>467</v>
      </c>
    </row>
    <row r="15" spans="1:8" ht="15.75" hidden="1">
      <c r="A15" s="1" t="s">
        <v>465</v>
      </c>
      <c r="B15" s="2" t="s">
        <v>500</v>
      </c>
      <c r="C15" s="138">
        <f>FIND(Table1[[#This Row],[A]],Table1[[#This Row],[B]],Table1[[#This Row],[C]])</f>
        <v>9</v>
      </c>
      <c r="D15" s="139" t="s">
        <v>504</v>
      </c>
      <c r="E15" s="143" t="s">
        <v>503</v>
      </c>
      <c r="F15" s="144">
        <v>5</v>
      </c>
      <c r="G15" s="142"/>
      <c r="H15" s="1" t="s">
        <v>502</v>
      </c>
    </row>
    <row r="16" spans="1:8" ht="15.75">
      <c r="A16" s="1" t="s">
        <v>53</v>
      </c>
      <c r="B16" s="2" t="s">
        <v>18</v>
      </c>
      <c r="C16" s="138">
        <f>FLOOR(Table1[[#This Row],[A]],Table1[[#This Row],[B]])</f>
        <v>585</v>
      </c>
      <c r="D16" s="139">
        <v>585.00000999999997</v>
      </c>
      <c r="E16" s="143">
        <v>1</v>
      </c>
      <c r="F16" s="141"/>
      <c r="G16" s="142"/>
      <c r="H16" s="1" t="s">
        <v>519</v>
      </c>
    </row>
    <row r="17" spans="1:8" ht="15.75" hidden="1">
      <c r="A17" s="1" t="s">
        <v>41</v>
      </c>
      <c r="B17" s="2" t="s">
        <v>42</v>
      </c>
      <c r="C17" s="138" t="str">
        <f>IFERROR(D17/E17,"KLAIDA")</f>
        <v>KLAIDA</v>
      </c>
      <c r="D17" s="139">
        <v>50</v>
      </c>
      <c r="E17" s="143">
        <v>0</v>
      </c>
      <c r="F17" s="141"/>
      <c r="G17" s="142"/>
      <c r="H17" s="1" t="s">
        <v>43</v>
      </c>
    </row>
    <row r="18" spans="1:8" ht="15.75">
      <c r="A18" s="1" t="s">
        <v>53</v>
      </c>
      <c r="B18" s="2" t="s">
        <v>37</v>
      </c>
      <c r="C18" s="138">
        <f>INT(Table1[[#This Row],[A]])</f>
        <v>562</v>
      </c>
      <c r="D18" s="139">
        <v>562.99999990000003</v>
      </c>
      <c r="E18" s="141"/>
      <c r="F18" s="141"/>
      <c r="G18" s="142"/>
      <c r="H18" s="1" t="s">
        <v>269</v>
      </c>
    </row>
    <row r="19" spans="1:8" ht="15.75" hidden="1">
      <c r="A19" s="1" t="s">
        <v>44</v>
      </c>
      <c r="B19" s="2" t="s">
        <v>263</v>
      </c>
      <c r="C19" s="138">
        <f>_xlfn.ISOWEEKNUM(Table1[[#This Row],[A]])</f>
        <v>29</v>
      </c>
      <c r="D19" s="148">
        <v>42201</v>
      </c>
      <c r="E19" s="142"/>
      <c r="F19" s="141"/>
      <c r="G19" s="142"/>
      <c r="H19" s="1" t="s">
        <v>266</v>
      </c>
    </row>
    <row r="20" spans="1:8" ht="15.75" hidden="1">
      <c r="A20" s="1" t="s">
        <v>465</v>
      </c>
      <c r="B20" s="2" t="s">
        <v>7</v>
      </c>
      <c r="C20" s="138" t="str">
        <f>LEFT(Table1[[#This Row],[A]],Table1[[#This Row],[B]])</f>
        <v>MALF-GT</v>
      </c>
      <c r="D20" s="139" t="s">
        <v>8</v>
      </c>
      <c r="E20" s="143">
        <v>7</v>
      </c>
      <c r="F20" s="141"/>
      <c r="G20" s="142"/>
      <c r="H20" s="137" t="s">
        <v>510</v>
      </c>
    </row>
    <row r="21" spans="1:8" ht="15.75" hidden="1">
      <c r="A21" s="1" t="s">
        <v>465</v>
      </c>
      <c r="B21" s="2" t="s">
        <v>6</v>
      </c>
      <c r="C21" s="138">
        <f>LEN(Table1[[#This Row],[A]])</f>
        <v>7</v>
      </c>
      <c r="D21" s="139" t="s">
        <v>501</v>
      </c>
      <c r="E21" s="140"/>
      <c r="F21" s="141"/>
      <c r="G21" s="142"/>
      <c r="H21" s="137" t="s">
        <v>507</v>
      </c>
    </row>
    <row r="22" spans="1:8" ht="15.75" hidden="1">
      <c r="A22" s="1" t="s">
        <v>465</v>
      </c>
      <c r="B22" s="2" t="s">
        <v>23</v>
      </c>
      <c r="C22" s="138" t="str">
        <f>LOWER(Table1[[#This Row],[A]])</f>
        <v>marius</v>
      </c>
      <c r="D22" s="139" t="s">
        <v>10</v>
      </c>
      <c r="E22" s="141"/>
      <c r="F22" s="142"/>
      <c r="G22" s="142"/>
      <c r="H22" s="137" t="s">
        <v>509</v>
      </c>
    </row>
    <row r="23" spans="1:8" ht="15.75" hidden="1">
      <c r="A23" s="1" t="s">
        <v>465</v>
      </c>
      <c r="B23" s="2" t="s">
        <v>11</v>
      </c>
      <c r="C23" s="138" t="str">
        <f>MID(Table1[[#This Row],[A]],Table1[[#This Row],[B]],Table1[[#This Row],[C]])</f>
        <v>RI</v>
      </c>
      <c r="D23" s="139" t="s">
        <v>10</v>
      </c>
      <c r="E23" s="143">
        <v>3</v>
      </c>
      <c r="F23" s="144">
        <v>2</v>
      </c>
      <c r="G23" s="142"/>
      <c r="H23" s="137" t="s">
        <v>508</v>
      </c>
    </row>
    <row r="24" spans="1:8" ht="15.75">
      <c r="A24" s="1" t="s">
        <v>53</v>
      </c>
      <c r="B24" s="2" t="s">
        <v>39</v>
      </c>
      <c r="C24" s="138">
        <f>MOD(Table1[[#This Row],[A]],Table1[[#This Row],[B]])</f>
        <v>1.8890000000000002</v>
      </c>
      <c r="D24" s="139">
        <v>5.8890000000000002</v>
      </c>
      <c r="E24" s="143">
        <v>2</v>
      </c>
      <c r="F24" s="142"/>
      <c r="G24" s="142"/>
      <c r="H24" s="137" t="s">
        <v>270</v>
      </c>
    </row>
    <row r="25" spans="1:8" ht="15.75" hidden="1">
      <c r="A25" s="1" t="s">
        <v>44</v>
      </c>
      <c r="B25" s="2" t="s">
        <v>264</v>
      </c>
      <c r="C25" s="138">
        <f>MONTH(Table1[[#This Row],[A]])</f>
        <v>7</v>
      </c>
      <c r="D25" s="148">
        <v>42201</v>
      </c>
      <c r="E25" s="142"/>
      <c r="F25" s="142"/>
      <c r="G25" s="142"/>
      <c r="H25" s="1" t="s">
        <v>268</v>
      </c>
    </row>
    <row r="26" spans="1:8" ht="15.75" hidden="1">
      <c r="A26" s="1" t="s">
        <v>44</v>
      </c>
      <c r="B26" s="2" t="s">
        <v>267</v>
      </c>
      <c r="C26" s="138">
        <f>NETWORKDAYS(Table1[[#This Row],[A]],Table1[[#This Row],[B]],Table1[[#This Row],[C]])</f>
        <v>6</v>
      </c>
      <c r="D26" s="148">
        <v>42370</v>
      </c>
      <c r="E26" s="149">
        <v>42379</v>
      </c>
      <c r="F26" s="150"/>
      <c r="G26" s="142"/>
      <c r="H26" s="1" t="s">
        <v>475</v>
      </c>
    </row>
    <row r="27" spans="1:8" ht="15.75" hidden="1">
      <c r="A27" s="1" t="s">
        <v>465</v>
      </c>
      <c r="B27" s="2" t="s">
        <v>19</v>
      </c>
      <c r="C27" s="138" t="str">
        <f>PROPER(Table1[[#This Row],[A]])</f>
        <v>Kuncius</v>
      </c>
      <c r="D27" s="139" t="s">
        <v>258</v>
      </c>
      <c r="E27" s="142"/>
      <c r="F27" s="142"/>
      <c r="G27" s="142"/>
      <c r="H27" s="1" t="s">
        <v>257</v>
      </c>
    </row>
    <row r="28" spans="1:8" ht="15.75" hidden="1">
      <c r="A28" s="1" t="s">
        <v>465</v>
      </c>
      <c r="B28" s="2" t="s">
        <v>13</v>
      </c>
      <c r="C28" s="138" t="str">
        <f>REPLACE(Table1[[#This Row],[A]],Table1[[#This Row],[B]],Table1[[#This Row],[C]],Table1[[#This Row],[D]])</f>
        <v>MOOOUS</v>
      </c>
      <c r="D28" s="139" t="s">
        <v>10</v>
      </c>
      <c r="E28" s="143">
        <v>2</v>
      </c>
      <c r="F28" s="144">
        <v>3</v>
      </c>
      <c r="G28" s="147" t="s">
        <v>14</v>
      </c>
      <c r="H28" s="137" t="s">
        <v>511</v>
      </c>
    </row>
    <row r="29" spans="1:8" ht="15.75" hidden="1">
      <c r="A29" s="1" t="s">
        <v>465</v>
      </c>
      <c r="B29" s="2" t="s">
        <v>24</v>
      </c>
      <c r="C29" s="138" t="str">
        <f>REPT(Table1[[#This Row],[A]],Table1[[#This Row],[B]])</f>
        <v xml:space="preserve">MAR+ MAR+ MAR+ </v>
      </c>
      <c r="D29" s="139" t="s">
        <v>461</v>
      </c>
      <c r="E29" s="143">
        <v>3</v>
      </c>
      <c r="F29" s="141"/>
      <c r="G29" s="142"/>
      <c r="H29" s="137" t="s">
        <v>512</v>
      </c>
    </row>
    <row r="30" spans="1:8" ht="15.75" hidden="1">
      <c r="A30" s="1" t="s">
        <v>465</v>
      </c>
      <c r="B30" s="2" t="s">
        <v>9</v>
      </c>
      <c r="C30" s="138" t="str">
        <f>RIGHT(Table1[[#This Row],[A]],Table1[[#This Row],[B]])</f>
        <v/>
      </c>
      <c r="D30" s="139" t="s">
        <v>10</v>
      </c>
      <c r="E30" s="143"/>
      <c r="F30" s="141"/>
      <c r="G30" s="142"/>
      <c r="H30" s="137" t="s">
        <v>513</v>
      </c>
    </row>
    <row r="31" spans="1:8" ht="15.75" hidden="1">
      <c r="A31" s="1" t="s">
        <v>463</v>
      </c>
      <c r="B31" s="2" t="s">
        <v>304</v>
      </c>
      <c r="C31" s="138" t="str">
        <f>ROMAN(Table1[[#This Row],[A]])</f>
        <v>VIII</v>
      </c>
      <c r="D31" s="139">
        <v>8</v>
      </c>
      <c r="E31" s="142"/>
      <c r="F31" s="142"/>
      <c r="G31" s="142"/>
      <c r="H31" s="137" t="s">
        <v>468</v>
      </c>
    </row>
    <row r="32" spans="1:8" ht="15.75" hidden="1">
      <c r="A32" s="1" t="s">
        <v>465</v>
      </c>
      <c r="B32" s="2" t="s">
        <v>15</v>
      </c>
      <c r="C32" s="138">
        <f>SEARCH(Table1[[#This Row],[A]],Table1[[#This Row],[B]],Table1[[#This Row],[C]])</f>
        <v>4</v>
      </c>
      <c r="D32" s="139" t="s">
        <v>142</v>
      </c>
      <c r="E32" s="143" t="s">
        <v>16</v>
      </c>
      <c r="F32" s="144">
        <v>1</v>
      </c>
      <c r="G32" s="142"/>
      <c r="H32" s="137" t="s">
        <v>17</v>
      </c>
    </row>
    <row r="33" spans="1:8" ht="15.75">
      <c r="A33" s="1" t="s">
        <v>53</v>
      </c>
      <c r="B33" s="2" t="s">
        <v>271</v>
      </c>
      <c r="C33" s="138">
        <f>+SIGN(Table1[[#This Row],[A]])</f>
        <v>-1</v>
      </c>
      <c r="D33" s="139">
        <v>-8</v>
      </c>
      <c r="E33" s="141"/>
      <c r="F33" s="141"/>
      <c r="G33" s="141"/>
      <c r="H33" s="137" t="s">
        <v>518</v>
      </c>
    </row>
    <row r="34" spans="1:8" ht="15.75" hidden="1">
      <c r="A34" s="1" t="s">
        <v>465</v>
      </c>
      <c r="B34" s="2" t="s">
        <v>12</v>
      </c>
      <c r="C34" s="138" t="str">
        <f>SUBSTITUTE(Table1[[#This Row],[A]],Table1[[#This Row],[B]],Table1[[#This Row],[C]],Table1[[#This Row],[D]])</f>
        <v>ma,a</v>
      </c>
      <c r="D34" s="139" t="s">
        <v>65</v>
      </c>
      <c r="E34" s="143" t="s">
        <v>473</v>
      </c>
      <c r="F34" s="144" t="s">
        <v>256</v>
      </c>
      <c r="G34" s="147">
        <v>2</v>
      </c>
      <c r="H34" s="137" t="s">
        <v>474</v>
      </c>
    </row>
    <row r="35" spans="1:8" ht="15.75" hidden="1">
      <c r="A35" s="1" t="s">
        <v>273</v>
      </c>
      <c r="B35" s="2" t="s">
        <v>303</v>
      </c>
      <c r="C35" s="138">
        <f>SUMIF(Table1[[#This Row],[A]:[C]],Table1[[#This Row],[D]])</f>
        <v>6</v>
      </c>
      <c r="D35" s="139">
        <v>3</v>
      </c>
      <c r="E35" s="143" t="s">
        <v>336</v>
      </c>
      <c r="F35" s="144">
        <v>3</v>
      </c>
      <c r="G35" s="147">
        <v>3</v>
      </c>
      <c r="H35" s="137" t="s">
        <v>335</v>
      </c>
    </row>
    <row r="36" spans="1:8" ht="15.75" hidden="1">
      <c r="A36" s="1" t="s">
        <v>465</v>
      </c>
      <c r="B36" s="2" t="s">
        <v>26</v>
      </c>
      <c r="C36" s="138" t="str">
        <f>T(Table1[[#This Row],[A]])</f>
        <v>5h8u5</v>
      </c>
      <c r="D36" s="139" t="s">
        <v>27</v>
      </c>
      <c r="E36" s="140"/>
      <c r="F36" s="141"/>
      <c r="G36" s="142"/>
      <c r="H36" s="137" t="s">
        <v>28</v>
      </c>
    </row>
    <row r="37" spans="1:8" ht="15.75" hidden="1">
      <c r="A37" s="1" t="s">
        <v>463</v>
      </c>
      <c r="B37" s="2" t="s">
        <v>29</v>
      </c>
      <c r="C37" s="138" t="str">
        <f>TEXT(Table1[[#This Row],[A]],Table1[[#This Row],[B]])</f>
        <v>0000234,6</v>
      </c>
      <c r="D37" s="139">
        <v>234.59</v>
      </c>
      <c r="E37" s="151" t="s">
        <v>476</v>
      </c>
      <c r="F37" s="141"/>
      <c r="G37" s="142"/>
      <c r="H37" s="137" t="s">
        <v>464</v>
      </c>
    </row>
    <row r="38" spans="1:8" ht="15.75" hidden="1">
      <c r="A38" s="1" t="s">
        <v>465</v>
      </c>
      <c r="B38" s="2" t="s">
        <v>30</v>
      </c>
      <c r="C38" s="138" t="str">
        <f>TRIM(Table1[[#This Row],[A]])</f>
        <v>e tt tyrhsrty erg</v>
      </c>
      <c r="D38" s="139" t="s">
        <v>31</v>
      </c>
      <c r="E38" s="140"/>
      <c r="F38" s="141"/>
      <c r="G38" s="142"/>
      <c r="H38" s="137" t="s">
        <v>259</v>
      </c>
    </row>
    <row r="39" spans="1:8" ht="15.75">
      <c r="A39" s="1" t="s">
        <v>53</v>
      </c>
      <c r="B39" s="2" t="s">
        <v>38</v>
      </c>
      <c r="C39" s="138">
        <f>TRUNC(Table1[[#This Row],[A]])</f>
        <v>589</v>
      </c>
      <c r="D39" s="139">
        <v>589.93658100000005</v>
      </c>
      <c r="E39" s="140"/>
      <c r="F39" s="141"/>
      <c r="G39" s="142"/>
      <c r="H39" s="137" t="s">
        <v>520</v>
      </c>
    </row>
    <row r="40" spans="1:8" ht="15.75" hidden="1">
      <c r="A40" s="1" t="s">
        <v>465</v>
      </c>
      <c r="B40" s="2" t="s">
        <v>32</v>
      </c>
      <c r="C40" s="138" t="str">
        <f>UPPER(Table1[[#This Row],[A]])</f>
        <v>DDEEFEFS</v>
      </c>
      <c r="D40" s="139" t="s">
        <v>33</v>
      </c>
      <c r="E40" s="140"/>
      <c r="F40" s="141"/>
      <c r="G40" s="142"/>
      <c r="H40" s="137" t="s">
        <v>34</v>
      </c>
    </row>
    <row r="41" spans="1:8" ht="15.75" hidden="1">
      <c r="A41" s="1" t="s">
        <v>463</v>
      </c>
      <c r="B41" s="2" t="s">
        <v>5</v>
      </c>
      <c r="C41" s="138">
        <f>VALUE(Table1[[#This Row],[A]])</f>
        <v>445</v>
      </c>
      <c r="D41" s="139">
        <v>445</v>
      </c>
      <c r="E41" s="140"/>
      <c r="F41" s="141"/>
      <c r="G41" s="142"/>
      <c r="H41" s="137" t="s">
        <v>47</v>
      </c>
    </row>
    <row r="42" spans="1:8" ht="15.75">
      <c r="A42" s="1" t="s">
        <v>53</v>
      </c>
      <c r="B42" s="2" t="s">
        <v>514</v>
      </c>
      <c r="C42" s="138" t="b">
        <f>ISEVEN(Table1[[#This Row],[A]])</f>
        <v>0</v>
      </c>
      <c r="D42" s="139">
        <v>3</v>
      </c>
      <c r="E42" s="140"/>
      <c r="F42" s="141"/>
      <c r="G42" s="142"/>
      <c r="H42" s="1" t="s">
        <v>517</v>
      </c>
    </row>
    <row r="43" spans="1:8" ht="15.75">
      <c r="A43" s="1" t="s">
        <v>53</v>
      </c>
      <c r="B43" s="2" t="s">
        <v>515</v>
      </c>
      <c r="C43" s="138" t="b">
        <f>ISODD(Table1[[#This Row],[A]])</f>
        <v>1</v>
      </c>
      <c r="D43" s="139">
        <v>3</v>
      </c>
      <c r="E43" s="143"/>
      <c r="F43" s="144"/>
      <c r="G43" s="147"/>
      <c r="H43" s="1" t="s">
        <v>516</v>
      </c>
    </row>
  </sheetData>
  <mergeCells count="2">
    <mergeCell ref="D2:G2"/>
    <mergeCell ref="D1:H1"/>
  </mergeCells>
  <conditionalFormatting sqref="B1:B42 B44:B1048576">
    <cfRule type="duplicateValues" dxfId="65" priority="2"/>
  </conditionalFormatting>
  <conditionalFormatting sqref="B43">
    <cfRule type="duplicateValues" dxfId="64" priority="1"/>
  </conditionalFormatting>
  <pageMargins left="0.7" right="0.7" top="0.75" bottom="0.75" header="0.3" footer="0.3"/>
  <pageSetup paperSize="9"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5"/>
  <sheetViews>
    <sheetView workbookViewId="0">
      <selection activeCell="A2" sqref="A2"/>
    </sheetView>
  </sheetViews>
  <sheetFormatPr defaultRowHeight="15"/>
  <cols>
    <col min="1" max="1" width="42.85546875" customWidth="1"/>
    <col min="2" max="4" width="16.7109375" customWidth="1"/>
  </cols>
  <sheetData>
    <row r="1" spans="1:4">
      <c r="A1" t="s">
        <v>539</v>
      </c>
    </row>
    <row r="2" spans="1:4">
      <c r="A2" s="154" t="s">
        <v>539</v>
      </c>
    </row>
    <row r="3" spans="1:4">
      <c r="B3" t="s">
        <v>536</v>
      </c>
      <c r="C3" t="s">
        <v>537</v>
      </c>
      <c r="D3" t="s">
        <v>538</v>
      </c>
    </row>
    <row r="4" spans="1:4">
      <c r="A4" t="s">
        <v>535</v>
      </c>
      <c r="B4" s="153" t="str">
        <f>MID(ADDRESS(ROW(),COLUMN()),2,SEARCH("$",ADDRESS(ROW(),COLUMN()),2)-2)</f>
        <v>B</v>
      </c>
      <c r="C4" s="153" t="str">
        <f t="shared" ref="C4:D4" si="0">MID(ADDRESS(ROW(),COLUMN()),2,SEARCH("$",ADDRESS(ROW(),COLUMN()),2)-2)</f>
        <v>C</v>
      </c>
      <c r="D4" s="153" t="str">
        <f t="shared" si="0"/>
        <v>D</v>
      </c>
    </row>
    <row r="5" spans="1:4">
      <c r="A5" t="s">
        <v>540</v>
      </c>
    </row>
  </sheetData>
  <hyperlinks>
    <hyperlink ref="A2" location="Užduotys!A1" display="Užduoty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2"/>
  <dimension ref="A1:L91"/>
  <sheetViews>
    <sheetView workbookViewId="0">
      <pane ySplit="3" topLeftCell="A4" activePane="bottomLeft" state="frozen"/>
      <selection pane="bottomLeft" activeCell="A2" sqref="A2"/>
    </sheetView>
  </sheetViews>
  <sheetFormatPr defaultColWidth="10.7109375" defaultRowHeight="15"/>
  <cols>
    <col min="1" max="1" width="14" customWidth="1"/>
    <col min="2" max="2" width="19.42578125" customWidth="1"/>
    <col min="3" max="4" width="11.140625" customWidth="1"/>
    <col min="5" max="6" width="14.140625" customWidth="1"/>
    <col min="7" max="7" width="11.42578125" customWidth="1"/>
    <col min="8" max="9" width="11.140625" customWidth="1"/>
  </cols>
  <sheetData>
    <row r="1" spans="1:6" s="100" customFormat="1" ht="18.75">
      <c r="A1" s="99" t="s">
        <v>321</v>
      </c>
      <c r="B1" s="99"/>
    </row>
    <row r="2" spans="1:6" s="101" customFormat="1">
      <c r="A2" s="154" t="s">
        <v>539</v>
      </c>
    </row>
    <row r="3" spans="1:6" s="101" customFormat="1" ht="18.75">
      <c r="A3" s="99" t="s">
        <v>320</v>
      </c>
      <c r="B3" s="99" t="s">
        <v>334</v>
      </c>
    </row>
    <row r="4" spans="1:6" ht="18.75">
      <c r="A4" s="80" t="s">
        <v>55</v>
      </c>
      <c r="B4" s="89" t="s">
        <v>292</v>
      </c>
      <c r="C4" s="80"/>
      <c r="D4" s="80"/>
      <c r="E4" s="80"/>
      <c r="F4" s="80"/>
    </row>
    <row r="5" spans="1:6" s="83" customFormat="1">
      <c r="A5" s="82" t="s">
        <v>320</v>
      </c>
      <c r="B5" s="82" t="s">
        <v>306</v>
      </c>
      <c r="C5" s="82"/>
      <c r="D5" s="82" t="s">
        <v>305</v>
      </c>
      <c r="E5" s="82" t="s">
        <v>307</v>
      </c>
      <c r="F5" s="82"/>
    </row>
    <row r="6" spans="1:6">
      <c r="A6" s="80"/>
      <c r="B6" s="65" t="str">
        <f t="shared" ref="B6:B23" si="0">IF(D6=1,WEEKNUM(C6),"")</f>
        <v/>
      </c>
      <c r="C6" s="66">
        <v>42302</v>
      </c>
      <c r="D6" s="65">
        <f t="shared" ref="D6:D23" si="1">WEEKDAY(C6-1)</f>
        <v>7</v>
      </c>
      <c r="E6" s="73" t="str">
        <f t="shared" ref="E6:E20" ca="1" si="2">+IF(C6=TODAY(),"&lt;&lt; šiandien","")</f>
        <v/>
      </c>
      <c r="F6" s="80"/>
    </row>
    <row r="7" spans="1:6">
      <c r="A7" s="80"/>
      <c r="B7" s="65">
        <f t="shared" si="0"/>
        <v>44</v>
      </c>
      <c r="C7" s="67">
        <f>+C6+1</f>
        <v>42303</v>
      </c>
      <c r="D7" s="65">
        <f t="shared" si="1"/>
        <v>1</v>
      </c>
      <c r="E7" s="73" t="str">
        <f t="shared" ca="1" si="2"/>
        <v/>
      </c>
      <c r="F7" s="80"/>
    </row>
    <row r="8" spans="1:6">
      <c r="A8" s="80"/>
      <c r="B8" s="65" t="str">
        <f t="shared" si="0"/>
        <v/>
      </c>
      <c r="C8" s="67">
        <f t="shared" ref="C8:C23" si="3">+C7+1</f>
        <v>42304</v>
      </c>
      <c r="D8" s="65">
        <f t="shared" si="1"/>
        <v>2</v>
      </c>
      <c r="E8" s="73" t="str">
        <f t="shared" ca="1" si="2"/>
        <v/>
      </c>
      <c r="F8" s="80"/>
    </row>
    <row r="9" spans="1:6">
      <c r="A9" s="80"/>
      <c r="B9" s="65" t="str">
        <f t="shared" si="0"/>
        <v/>
      </c>
      <c r="C9" s="67">
        <f t="shared" si="3"/>
        <v>42305</v>
      </c>
      <c r="D9" s="65">
        <f t="shared" si="1"/>
        <v>3</v>
      </c>
      <c r="E9" s="73" t="str">
        <f t="shared" ca="1" si="2"/>
        <v/>
      </c>
      <c r="F9" s="80"/>
    </row>
    <row r="10" spans="1:6">
      <c r="A10" s="80"/>
      <c r="B10" s="65" t="str">
        <f t="shared" si="0"/>
        <v/>
      </c>
      <c r="C10" s="67">
        <f t="shared" si="3"/>
        <v>42306</v>
      </c>
      <c r="D10" s="65">
        <f t="shared" si="1"/>
        <v>4</v>
      </c>
      <c r="E10" s="73" t="str">
        <f t="shared" ca="1" si="2"/>
        <v/>
      </c>
      <c r="F10" s="80"/>
    </row>
    <row r="11" spans="1:6">
      <c r="A11" s="80"/>
      <c r="B11" s="65" t="str">
        <f t="shared" si="0"/>
        <v/>
      </c>
      <c r="C11" s="67">
        <f t="shared" si="3"/>
        <v>42307</v>
      </c>
      <c r="D11" s="65">
        <f t="shared" si="1"/>
        <v>5</v>
      </c>
      <c r="E11" s="73" t="str">
        <f t="shared" ca="1" si="2"/>
        <v/>
      </c>
      <c r="F11" s="80"/>
    </row>
    <row r="12" spans="1:6">
      <c r="A12" s="80"/>
      <c r="B12" s="65" t="str">
        <f t="shared" si="0"/>
        <v/>
      </c>
      <c r="C12" s="67">
        <f t="shared" si="3"/>
        <v>42308</v>
      </c>
      <c r="D12" s="65">
        <f t="shared" si="1"/>
        <v>6</v>
      </c>
      <c r="E12" s="73" t="str">
        <f t="shared" ca="1" si="2"/>
        <v/>
      </c>
      <c r="F12" s="80"/>
    </row>
    <row r="13" spans="1:6">
      <c r="A13" s="80"/>
      <c r="B13" s="65" t="str">
        <f t="shared" si="0"/>
        <v/>
      </c>
      <c r="C13" s="67">
        <f t="shared" si="3"/>
        <v>42309</v>
      </c>
      <c r="D13" s="65">
        <f t="shared" si="1"/>
        <v>7</v>
      </c>
      <c r="E13" s="73" t="str">
        <f t="shared" ca="1" si="2"/>
        <v/>
      </c>
      <c r="F13" s="80"/>
    </row>
    <row r="14" spans="1:6">
      <c r="A14" s="80"/>
      <c r="B14" s="65">
        <f t="shared" si="0"/>
        <v>45</v>
      </c>
      <c r="C14" s="67">
        <f t="shared" si="3"/>
        <v>42310</v>
      </c>
      <c r="D14" s="65">
        <f t="shared" si="1"/>
        <v>1</v>
      </c>
      <c r="E14" s="73" t="str">
        <f t="shared" ca="1" si="2"/>
        <v/>
      </c>
      <c r="F14" s="80"/>
    </row>
    <row r="15" spans="1:6">
      <c r="A15" s="80"/>
      <c r="B15" s="65" t="str">
        <f t="shared" si="0"/>
        <v/>
      </c>
      <c r="C15" s="67">
        <f t="shared" si="3"/>
        <v>42311</v>
      </c>
      <c r="D15" s="65">
        <f t="shared" si="1"/>
        <v>2</v>
      </c>
      <c r="E15" s="73" t="str">
        <f t="shared" ca="1" si="2"/>
        <v/>
      </c>
      <c r="F15" s="80"/>
    </row>
    <row r="16" spans="1:6">
      <c r="A16" s="80"/>
      <c r="B16" s="65" t="str">
        <f t="shared" si="0"/>
        <v/>
      </c>
      <c r="C16" s="67">
        <f t="shared" si="3"/>
        <v>42312</v>
      </c>
      <c r="D16" s="65">
        <f t="shared" si="1"/>
        <v>3</v>
      </c>
      <c r="E16" s="73" t="str">
        <f t="shared" ca="1" si="2"/>
        <v/>
      </c>
      <c r="F16" s="80"/>
    </row>
    <row r="17" spans="1:7">
      <c r="A17" s="80"/>
      <c r="B17" s="65" t="str">
        <f t="shared" si="0"/>
        <v/>
      </c>
      <c r="C17" s="67">
        <f t="shared" si="3"/>
        <v>42313</v>
      </c>
      <c r="D17" s="65">
        <f t="shared" si="1"/>
        <v>4</v>
      </c>
      <c r="E17" s="73" t="str">
        <f t="shared" ca="1" si="2"/>
        <v/>
      </c>
      <c r="F17" s="80"/>
    </row>
    <row r="18" spans="1:7">
      <c r="A18" s="80"/>
      <c r="B18" s="65" t="str">
        <f t="shared" si="0"/>
        <v/>
      </c>
      <c r="C18" s="67">
        <f t="shared" si="3"/>
        <v>42314</v>
      </c>
      <c r="D18" s="65">
        <f t="shared" si="1"/>
        <v>5</v>
      </c>
      <c r="E18" s="73" t="str">
        <f t="shared" ca="1" si="2"/>
        <v/>
      </c>
      <c r="F18" s="80"/>
    </row>
    <row r="19" spans="1:7">
      <c r="A19" s="80"/>
      <c r="B19" s="65" t="str">
        <f t="shared" si="0"/>
        <v/>
      </c>
      <c r="C19" s="67">
        <f t="shared" si="3"/>
        <v>42315</v>
      </c>
      <c r="D19" s="65">
        <f t="shared" si="1"/>
        <v>6</v>
      </c>
      <c r="E19" s="73" t="str">
        <f t="shared" ca="1" si="2"/>
        <v/>
      </c>
      <c r="F19" s="80"/>
    </row>
    <row r="20" spans="1:7">
      <c r="A20" s="80"/>
      <c r="B20" s="65" t="str">
        <f t="shared" si="0"/>
        <v/>
      </c>
      <c r="C20" s="67">
        <f t="shared" si="3"/>
        <v>42316</v>
      </c>
      <c r="D20" s="65">
        <f t="shared" si="1"/>
        <v>7</v>
      </c>
      <c r="E20" s="73" t="str">
        <f t="shared" ca="1" si="2"/>
        <v/>
      </c>
      <c r="F20" s="80"/>
    </row>
    <row r="21" spans="1:7">
      <c r="A21" s="80"/>
      <c r="B21" s="65">
        <f t="shared" si="0"/>
        <v>46</v>
      </c>
      <c r="C21" s="67">
        <f t="shared" si="3"/>
        <v>42317</v>
      </c>
      <c r="D21" s="65">
        <f t="shared" si="1"/>
        <v>1</v>
      </c>
      <c r="E21" s="73" t="str">
        <f ca="1">+IF(C21=TODAY(),"&lt;&lt; šiandien","")</f>
        <v/>
      </c>
      <c r="F21" s="80"/>
    </row>
    <row r="22" spans="1:7">
      <c r="A22" s="80"/>
      <c r="B22" s="65" t="str">
        <f t="shared" si="0"/>
        <v/>
      </c>
      <c r="C22" s="67">
        <f t="shared" si="3"/>
        <v>42318</v>
      </c>
      <c r="D22" s="65">
        <f t="shared" si="1"/>
        <v>2</v>
      </c>
      <c r="E22" s="73" t="str">
        <f ca="1">+IF(C22=TODAY(),"&lt;&lt; šiandien","")</f>
        <v/>
      </c>
      <c r="F22" s="80"/>
    </row>
    <row r="23" spans="1:7">
      <c r="A23" s="80"/>
      <c r="B23" s="65" t="str">
        <f t="shared" si="0"/>
        <v/>
      </c>
      <c r="C23" s="67">
        <f t="shared" si="3"/>
        <v>42319</v>
      </c>
      <c r="D23" s="65">
        <f t="shared" si="1"/>
        <v>3</v>
      </c>
      <c r="E23" s="73" t="str">
        <f ca="1">+IF(C23=TODAY(),"&lt;&lt; šiandien","")</f>
        <v/>
      </c>
      <c r="F23" s="80"/>
    </row>
    <row r="24" spans="1:7" s="83" customFormat="1">
      <c r="A24" s="82" t="s">
        <v>320</v>
      </c>
      <c r="B24" s="82" t="s">
        <v>306</v>
      </c>
      <c r="C24" s="82" t="s">
        <v>315</v>
      </c>
      <c r="D24" s="82"/>
      <c r="E24" s="82"/>
      <c r="F24" s="82"/>
      <c r="G24"/>
    </row>
    <row r="25" spans="1:7" s="83" customFormat="1">
      <c r="A25" s="82" t="s">
        <v>320</v>
      </c>
      <c r="B25" s="82" t="s">
        <v>305</v>
      </c>
      <c r="C25" s="82" t="s">
        <v>316</v>
      </c>
      <c r="D25" s="82"/>
      <c r="E25" s="82"/>
      <c r="F25" s="82"/>
      <c r="G25"/>
    </row>
    <row r="26" spans="1:7" s="83" customFormat="1">
      <c r="A26" s="82" t="s">
        <v>320</v>
      </c>
      <c r="B26" s="82" t="s">
        <v>307</v>
      </c>
      <c r="C26" s="82" t="s">
        <v>317</v>
      </c>
      <c r="D26" s="82"/>
      <c r="E26" s="82"/>
      <c r="F26" s="82"/>
      <c r="G26"/>
    </row>
    <row r="27" spans="1:7" ht="18.75">
      <c r="A27" s="79" t="s">
        <v>55</v>
      </c>
      <c r="B27" s="90" t="s">
        <v>293</v>
      </c>
      <c r="C27" s="79"/>
      <c r="D27" s="79"/>
      <c r="E27" s="79"/>
      <c r="F27" s="79"/>
      <c r="G27" s="79"/>
    </row>
    <row r="28" spans="1:7" s="83" customFormat="1">
      <c r="A28" s="84" t="s">
        <v>320</v>
      </c>
      <c r="B28" s="84" t="s">
        <v>310</v>
      </c>
      <c r="C28" s="84"/>
      <c r="D28" s="84" t="s">
        <v>309</v>
      </c>
      <c r="E28" s="84"/>
      <c r="F28" s="84"/>
      <c r="G28" s="84"/>
    </row>
    <row r="29" spans="1:7">
      <c r="A29" s="79"/>
      <c r="B29" s="68">
        <f t="shared" ref="B29:B48" si="4">IF(C29="","",WEEKNUM(C29,2))</f>
        <v>44</v>
      </c>
      <c r="C29" s="64">
        <v>42309</v>
      </c>
      <c r="D29" s="63" t="str">
        <f t="shared" ref="D29:D48" si="5">IF(C29="","",ROMAN(WEEKDAY(C29,2),1))</f>
        <v>VII</v>
      </c>
      <c r="E29" s="79"/>
      <c r="F29" s="79"/>
      <c r="G29" s="79"/>
    </row>
    <row r="30" spans="1:7">
      <c r="A30" s="79"/>
      <c r="B30" s="68">
        <f t="shared" si="4"/>
        <v>45</v>
      </c>
      <c r="C30" s="64">
        <v>42310</v>
      </c>
      <c r="D30" s="63" t="str">
        <f t="shared" si="5"/>
        <v>I</v>
      </c>
      <c r="E30" s="79"/>
      <c r="F30" s="79"/>
      <c r="G30" s="79"/>
    </row>
    <row r="31" spans="1:7">
      <c r="A31" s="79"/>
      <c r="B31" s="68">
        <f t="shared" si="4"/>
        <v>45</v>
      </c>
      <c r="C31" s="64">
        <v>42311</v>
      </c>
      <c r="D31" s="63" t="str">
        <f t="shared" si="5"/>
        <v>II</v>
      </c>
      <c r="E31" s="79"/>
      <c r="F31" s="79"/>
      <c r="G31" s="79"/>
    </row>
    <row r="32" spans="1:7">
      <c r="A32" s="79"/>
      <c r="B32" s="68">
        <f t="shared" si="4"/>
        <v>45</v>
      </c>
      <c r="C32" s="64">
        <v>42312</v>
      </c>
      <c r="D32" s="63" t="str">
        <f t="shared" si="5"/>
        <v>III</v>
      </c>
      <c r="E32" s="79"/>
      <c r="F32" s="79"/>
      <c r="G32" s="79"/>
    </row>
    <row r="33" spans="1:12">
      <c r="A33" s="79"/>
      <c r="B33" s="68">
        <f t="shared" si="4"/>
        <v>45</v>
      </c>
      <c r="C33" s="64">
        <v>42313</v>
      </c>
      <c r="D33" s="63" t="str">
        <f t="shared" si="5"/>
        <v>IV</v>
      </c>
      <c r="E33" s="79"/>
      <c r="F33" s="79"/>
      <c r="G33" s="79"/>
      <c r="J33" s="64">
        <v>42314</v>
      </c>
      <c r="K33" s="68">
        <f>IF(J33="","",WEEKNUM(J33,2))</f>
        <v>45</v>
      </c>
      <c r="L33" s="63" t="str">
        <f>IF(J33="","",ROMAN(WEEKDAY(J33,2),1))</f>
        <v>V</v>
      </c>
    </row>
    <row r="34" spans="1:12">
      <c r="A34" s="79"/>
      <c r="B34" s="68">
        <f t="shared" si="4"/>
        <v>45</v>
      </c>
      <c r="C34" s="64">
        <v>42314</v>
      </c>
      <c r="D34" s="63" t="str">
        <f t="shared" si="5"/>
        <v>V</v>
      </c>
      <c r="E34" s="79"/>
      <c r="F34" s="79"/>
      <c r="G34" s="79"/>
    </row>
    <row r="35" spans="1:12">
      <c r="A35" s="79"/>
      <c r="B35" s="68">
        <f t="shared" si="4"/>
        <v>45</v>
      </c>
      <c r="C35" s="64">
        <v>42315</v>
      </c>
      <c r="D35" s="63" t="str">
        <f t="shared" si="5"/>
        <v>VI</v>
      </c>
      <c r="E35" s="79"/>
      <c r="F35" s="79"/>
      <c r="G35" s="79"/>
    </row>
    <row r="36" spans="1:12">
      <c r="A36" s="79"/>
      <c r="B36" s="68">
        <f t="shared" si="4"/>
        <v>45</v>
      </c>
      <c r="C36" s="64">
        <v>42316</v>
      </c>
      <c r="D36" s="63" t="str">
        <f t="shared" si="5"/>
        <v>VII</v>
      </c>
      <c r="E36" s="79"/>
      <c r="F36" s="79"/>
      <c r="G36" s="79"/>
    </row>
    <row r="37" spans="1:12">
      <c r="A37" s="79"/>
      <c r="B37" s="68">
        <f t="shared" si="4"/>
        <v>46</v>
      </c>
      <c r="C37" s="64">
        <v>42317</v>
      </c>
      <c r="D37" s="63" t="str">
        <f t="shared" si="5"/>
        <v>I</v>
      </c>
      <c r="E37" s="79"/>
      <c r="F37" s="79"/>
      <c r="G37" s="79"/>
    </row>
    <row r="38" spans="1:12">
      <c r="A38" s="79"/>
      <c r="B38" s="68">
        <f t="shared" si="4"/>
        <v>46</v>
      </c>
      <c r="C38" s="64">
        <v>42318</v>
      </c>
      <c r="D38" s="63" t="str">
        <f t="shared" si="5"/>
        <v>II</v>
      </c>
      <c r="E38" s="79"/>
      <c r="F38" s="79"/>
      <c r="G38" s="79"/>
    </row>
    <row r="39" spans="1:12">
      <c r="A39" s="79"/>
      <c r="B39" s="68">
        <f t="shared" si="4"/>
        <v>46</v>
      </c>
      <c r="C39" s="64">
        <v>42319</v>
      </c>
      <c r="D39" s="63" t="str">
        <f t="shared" si="5"/>
        <v>III</v>
      </c>
      <c r="E39" s="79"/>
      <c r="F39" s="79"/>
      <c r="G39" s="79"/>
    </row>
    <row r="40" spans="1:12">
      <c r="A40" s="79"/>
      <c r="B40" s="68">
        <f t="shared" si="4"/>
        <v>46</v>
      </c>
      <c r="C40" s="64">
        <v>42320</v>
      </c>
      <c r="D40" s="63" t="str">
        <f t="shared" si="5"/>
        <v>IV</v>
      </c>
      <c r="E40" s="79"/>
      <c r="F40" s="79"/>
      <c r="G40" s="79"/>
    </row>
    <row r="41" spans="1:12">
      <c r="A41" s="79"/>
      <c r="B41" s="68">
        <f t="shared" si="4"/>
        <v>46</v>
      </c>
      <c r="C41" s="64">
        <v>42321</v>
      </c>
      <c r="D41" s="63" t="str">
        <f t="shared" si="5"/>
        <v>V</v>
      </c>
      <c r="E41" s="79"/>
      <c r="F41" s="79"/>
      <c r="G41" s="79"/>
    </row>
    <row r="42" spans="1:12">
      <c r="A42" s="79"/>
      <c r="B42" s="68">
        <f t="shared" si="4"/>
        <v>46</v>
      </c>
      <c r="C42" s="64">
        <v>42322</v>
      </c>
      <c r="D42" s="63" t="str">
        <f t="shared" si="5"/>
        <v>VI</v>
      </c>
      <c r="E42" s="79"/>
      <c r="F42" s="79"/>
      <c r="G42" s="79"/>
    </row>
    <row r="43" spans="1:12">
      <c r="A43" s="79"/>
      <c r="B43" s="68">
        <f t="shared" si="4"/>
        <v>46</v>
      </c>
      <c r="C43" s="64">
        <v>42323</v>
      </c>
      <c r="D43" s="63" t="str">
        <f t="shared" si="5"/>
        <v>VII</v>
      </c>
      <c r="E43" s="79"/>
      <c r="F43" s="79"/>
      <c r="G43" s="79"/>
    </row>
    <row r="44" spans="1:12">
      <c r="A44" s="79"/>
      <c r="B44" s="68">
        <f t="shared" si="4"/>
        <v>47</v>
      </c>
      <c r="C44" s="64">
        <v>42324</v>
      </c>
      <c r="D44" s="63" t="str">
        <f t="shared" si="5"/>
        <v>I</v>
      </c>
      <c r="E44" s="79"/>
      <c r="F44" s="79"/>
      <c r="G44" s="79"/>
    </row>
    <row r="45" spans="1:12">
      <c r="A45" s="79"/>
      <c r="B45" s="68">
        <f t="shared" si="4"/>
        <v>47</v>
      </c>
      <c r="C45" s="64">
        <v>42325</v>
      </c>
      <c r="D45" s="63" t="str">
        <f t="shared" si="5"/>
        <v>II</v>
      </c>
      <c r="E45" s="79"/>
      <c r="F45" s="79"/>
      <c r="G45" s="79"/>
    </row>
    <row r="46" spans="1:12">
      <c r="A46" s="79"/>
      <c r="B46" s="68">
        <f t="shared" si="4"/>
        <v>47</v>
      </c>
      <c r="C46" s="64">
        <v>42326</v>
      </c>
      <c r="D46" s="63" t="str">
        <f t="shared" si="5"/>
        <v>III</v>
      </c>
      <c r="E46" s="79"/>
      <c r="F46" s="79"/>
      <c r="G46" s="79"/>
    </row>
    <row r="47" spans="1:12">
      <c r="A47" s="79"/>
      <c r="B47" s="68">
        <f t="shared" si="4"/>
        <v>47</v>
      </c>
      <c r="C47" s="64">
        <v>42327</v>
      </c>
      <c r="D47" s="63" t="str">
        <f t="shared" si="5"/>
        <v>IV</v>
      </c>
      <c r="E47" s="79"/>
      <c r="F47" s="79"/>
      <c r="G47" s="79"/>
    </row>
    <row r="48" spans="1:12">
      <c r="A48" s="79"/>
      <c r="B48" s="68">
        <f t="shared" si="4"/>
        <v>47</v>
      </c>
      <c r="C48" s="64">
        <v>42328</v>
      </c>
      <c r="D48" s="63" t="str">
        <f t="shared" si="5"/>
        <v>V</v>
      </c>
      <c r="E48" s="79"/>
      <c r="F48" s="79"/>
      <c r="G48" s="79"/>
    </row>
    <row r="49" spans="1:9" s="83" customFormat="1">
      <c r="A49" s="84" t="s">
        <v>320</v>
      </c>
      <c r="B49" s="84" t="s">
        <v>304</v>
      </c>
      <c r="C49" s="84" t="s">
        <v>318</v>
      </c>
      <c r="D49" s="84"/>
      <c r="E49" s="84"/>
      <c r="F49" s="84"/>
      <c r="G49" s="84"/>
    </row>
    <row r="50" spans="1:9" ht="18.75">
      <c r="A50" s="76" t="s">
        <v>55</v>
      </c>
      <c r="B50" s="91" t="s">
        <v>322</v>
      </c>
      <c r="C50" s="76"/>
      <c r="D50" s="76"/>
      <c r="E50" s="76"/>
      <c r="F50" s="76"/>
      <c r="G50" s="76"/>
      <c r="H50" s="76"/>
      <c r="I50" s="76"/>
    </row>
    <row r="51" spans="1:9" s="83" customFormat="1">
      <c r="A51" s="85" t="s">
        <v>320</v>
      </c>
      <c r="B51" s="85"/>
      <c r="C51" s="85" t="s">
        <v>303</v>
      </c>
      <c r="D51" s="85"/>
      <c r="E51" s="85" t="s">
        <v>308</v>
      </c>
      <c r="F51" s="85"/>
      <c r="G51" s="85" t="s">
        <v>274</v>
      </c>
      <c r="H51" s="85"/>
      <c r="I51" s="85"/>
    </row>
    <row r="52" spans="1:9">
      <c r="A52" s="76"/>
      <c r="B52" s="94" t="s">
        <v>294</v>
      </c>
      <c r="C52" s="94" t="s">
        <v>295</v>
      </c>
      <c r="D52" s="94" t="s">
        <v>299</v>
      </c>
      <c r="E52" s="94" t="s">
        <v>296</v>
      </c>
      <c r="F52" s="94" t="s">
        <v>4</v>
      </c>
      <c r="G52" s="94"/>
      <c r="H52" s="76"/>
      <c r="I52" s="76"/>
    </row>
    <row r="53" spans="1:9">
      <c r="A53" s="76"/>
      <c r="B53" s="95" t="s">
        <v>297</v>
      </c>
      <c r="C53" s="96">
        <f>SUMIF($B$53:B53,B53,D$53:D53)-D53</f>
        <v>0</v>
      </c>
      <c r="D53" s="97">
        <f>8*24</f>
        <v>192</v>
      </c>
      <c r="E53" s="74">
        <f>SUMIF($B$53:B53,B53,D$53:D53)</f>
        <v>192</v>
      </c>
      <c r="F53" t="s">
        <v>300</v>
      </c>
      <c r="G53" s="98">
        <f t="shared" ref="G53:G62" si="6">COUNTIF($B$53:$B$74,B53)</f>
        <v>6</v>
      </c>
      <c r="H53" s="76"/>
      <c r="I53" s="76"/>
    </row>
    <row r="54" spans="1:9">
      <c r="A54" s="76"/>
      <c r="B54" s="78" t="s">
        <v>298</v>
      </c>
      <c r="C54" s="74">
        <f>SUMIF($B$53:B54,B54,D$53:D54)-D54</f>
        <v>0</v>
      </c>
      <c r="D54" s="75">
        <f>4*24</f>
        <v>96</v>
      </c>
      <c r="E54" s="74">
        <f>SUMIF($B$53:B54,B54,D$53:D54)</f>
        <v>96</v>
      </c>
      <c r="F54" t="s">
        <v>300</v>
      </c>
      <c r="G54" s="72">
        <f t="shared" si="6"/>
        <v>11</v>
      </c>
      <c r="H54" s="76"/>
      <c r="I54" s="76"/>
    </row>
    <row r="55" spans="1:9">
      <c r="A55" s="76"/>
      <c r="B55" s="77" t="s">
        <v>297</v>
      </c>
      <c r="C55" s="74">
        <f>SUMIF($B$53:B55,B55,D$53:D55)-D55</f>
        <v>192</v>
      </c>
      <c r="D55" s="75">
        <v>-98</v>
      </c>
      <c r="E55" s="74">
        <f>SUMIF($B$53:B55,B55,D$53:D55)</f>
        <v>94</v>
      </c>
      <c r="F55" t="s">
        <v>301</v>
      </c>
      <c r="G55" s="72">
        <f t="shared" si="6"/>
        <v>6</v>
      </c>
      <c r="H55" s="76"/>
      <c r="I55" s="76"/>
    </row>
    <row r="56" spans="1:9">
      <c r="A56" s="76"/>
      <c r="B56" s="78" t="s">
        <v>298</v>
      </c>
      <c r="C56" s="74">
        <f>SUMIF($B$53:B56,B56,D$53:D56)-D56</f>
        <v>96</v>
      </c>
      <c r="D56" s="75">
        <v>-25</v>
      </c>
      <c r="E56" s="74">
        <f>SUMIF($B$53:B56,B56,D$53:D56)</f>
        <v>71</v>
      </c>
      <c r="F56" t="s">
        <v>301</v>
      </c>
      <c r="G56" s="72">
        <f t="shared" si="6"/>
        <v>11</v>
      </c>
      <c r="H56" s="76"/>
      <c r="I56" s="76"/>
    </row>
    <row r="57" spans="1:9">
      <c r="A57" s="76"/>
      <c r="B57" s="77" t="s">
        <v>297</v>
      </c>
      <c r="C57" s="74">
        <f>SUMIF($B$53:B57,B57,D$53:D57)-D57</f>
        <v>94</v>
      </c>
      <c r="D57" s="75">
        <v>-48</v>
      </c>
      <c r="E57" s="74">
        <f>SUMIF($B$53:B57,B57,D$53:D57)</f>
        <v>46</v>
      </c>
      <c r="F57" t="s">
        <v>301</v>
      </c>
      <c r="G57" s="72">
        <f t="shared" si="6"/>
        <v>6</v>
      </c>
      <c r="H57" s="76"/>
      <c r="I57" s="76"/>
    </row>
    <row r="58" spans="1:9">
      <c r="A58" s="76"/>
      <c r="B58" s="78" t="s">
        <v>298</v>
      </c>
      <c r="C58" s="74">
        <f>SUMIF($B$53:B58,B58,D$53:D58)-D58</f>
        <v>71</v>
      </c>
      <c r="D58" s="75">
        <v>-19</v>
      </c>
      <c r="E58" s="74">
        <f>SUMIF($B$53:B58,B58,D$53:D58)</f>
        <v>52</v>
      </c>
      <c r="F58" t="s">
        <v>311</v>
      </c>
      <c r="G58" s="72">
        <f t="shared" si="6"/>
        <v>11</v>
      </c>
      <c r="H58" s="76"/>
      <c r="I58" s="76"/>
    </row>
    <row r="59" spans="1:9">
      <c r="A59" s="76"/>
      <c r="B59" s="78" t="s">
        <v>298</v>
      </c>
      <c r="C59" s="74">
        <f>SUMIF($B$53:B59,B59,D$53:D59)-D59</f>
        <v>52</v>
      </c>
      <c r="D59" s="75">
        <v>-25</v>
      </c>
      <c r="E59" s="74">
        <f>SUMIF($B$53:B59,B59,D$53:D59)</f>
        <v>27</v>
      </c>
      <c r="F59" t="s">
        <v>311</v>
      </c>
      <c r="G59" s="72">
        <f t="shared" si="6"/>
        <v>11</v>
      </c>
      <c r="H59" s="76"/>
      <c r="I59" s="76"/>
    </row>
    <row r="60" spans="1:9">
      <c r="A60" s="76"/>
      <c r="B60" s="93" t="s">
        <v>302</v>
      </c>
      <c r="C60" s="74">
        <f>SUMIF($B$53:B60,B60,D$53:D60)-D60</f>
        <v>0</v>
      </c>
      <c r="D60" s="75">
        <v>24</v>
      </c>
      <c r="E60" s="74">
        <f>SUMIF($B$53:B60,B60,D$53:D60)</f>
        <v>24</v>
      </c>
      <c r="F60" t="s">
        <v>311</v>
      </c>
      <c r="G60" s="72">
        <f t="shared" si="6"/>
        <v>5</v>
      </c>
      <c r="H60" s="76"/>
      <c r="I60" s="76"/>
    </row>
    <row r="61" spans="1:9">
      <c r="A61" s="76"/>
      <c r="B61" s="78" t="s">
        <v>298</v>
      </c>
      <c r="C61" s="74">
        <f>SUMIF($B$53:B61,B61,D$53:D61)-D61</f>
        <v>27</v>
      </c>
      <c r="D61" s="75">
        <v>-26</v>
      </c>
      <c r="E61" s="74">
        <f>SUMIF($B$53:B61,B61,D$53:D61)</f>
        <v>1</v>
      </c>
      <c r="F61" t="s">
        <v>311</v>
      </c>
      <c r="G61" s="72">
        <f t="shared" si="6"/>
        <v>11</v>
      </c>
      <c r="H61" s="76"/>
      <c r="I61" s="76"/>
    </row>
    <row r="62" spans="1:9">
      <c r="A62" s="76"/>
      <c r="B62" s="93" t="s">
        <v>302</v>
      </c>
      <c r="C62" s="74">
        <f>SUMIF($B$53:B62,B62,D$53:D62)-D62</f>
        <v>24</v>
      </c>
      <c r="D62" s="75">
        <v>-6</v>
      </c>
      <c r="E62" s="74">
        <f>SUMIF($B$53:B62,B62,D$53:D62)</f>
        <v>18</v>
      </c>
      <c r="F62" t="s">
        <v>311</v>
      </c>
      <c r="G62" s="72">
        <f t="shared" si="6"/>
        <v>5</v>
      </c>
      <c r="H62" s="76"/>
      <c r="I62" s="76"/>
    </row>
    <row r="63" spans="1:9">
      <c r="A63" s="76"/>
      <c r="B63" s="93" t="s">
        <v>302</v>
      </c>
      <c r="C63" s="74">
        <f>SUMIF($B$53:B63,B63,D$53:D63)-D63</f>
        <v>18</v>
      </c>
      <c r="D63" s="75">
        <v>-5</v>
      </c>
      <c r="E63" s="74">
        <f>SUMIF($B$53:B63,B63,D$53:D63)</f>
        <v>13</v>
      </c>
      <c r="F63" t="s">
        <v>312</v>
      </c>
      <c r="G63" s="72">
        <f t="shared" ref="G63" si="7">COUNTIF($B$53:$B$74,B63)</f>
        <v>5</v>
      </c>
      <c r="H63" s="76"/>
      <c r="I63" s="76"/>
    </row>
    <row r="64" spans="1:9">
      <c r="A64" s="76"/>
      <c r="B64" s="78" t="s">
        <v>298</v>
      </c>
      <c r="C64" s="74">
        <f>SUMIF($B$53:B64,B64,D$53:D64)-D64</f>
        <v>1</v>
      </c>
      <c r="D64" s="75">
        <v>-1</v>
      </c>
      <c r="E64" s="74">
        <f>SUMIF($B$53:B64,B64,D$53:D64)</f>
        <v>0</v>
      </c>
      <c r="F64" t="s">
        <v>311</v>
      </c>
      <c r="G64" s="72">
        <f t="shared" ref="G64:G74" si="8">COUNTIF($B$53:$B$74,B64)</f>
        <v>11</v>
      </c>
      <c r="H64" s="76"/>
      <c r="I64" s="76"/>
    </row>
    <row r="65" spans="1:9">
      <c r="A65" s="76"/>
      <c r="B65" s="77" t="s">
        <v>297</v>
      </c>
      <c r="C65" s="74">
        <f>SUMIF($B$53:B65,B65,D$53:D65)-D65</f>
        <v>46</v>
      </c>
      <c r="D65" s="75"/>
      <c r="E65" s="74">
        <f>SUMIF($B$53:B65,B65,D$53:D65)</f>
        <v>46</v>
      </c>
      <c r="F65" t="s">
        <v>312</v>
      </c>
      <c r="G65" s="72">
        <f t="shared" si="8"/>
        <v>6</v>
      </c>
      <c r="H65" s="76"/>
      <c r="I65" s="76"/>
    </row>
    <row r="66" spans="1:9">
      <c r="A66" s="76"/>
      <c r="B66" s="77" t="s">
        <v>297</v>
      </c>
      <c r="C66" s="74">
        <f>SUMIF($B$53:B66,B66,D$53:D66)-D66</f>
        <v>46</v>
      </c>
      <c r="D66" s="75"/>
      <c r="E66" s="74">
        <f>SUMIF($B$53:B66,B66,D$53:D66)</f>
        <v>46</v>
      </c>
      <c r="F66" t="s">
        <v>312</v>
      </c>
      <c r="G66" s="72">
        <f t="shared" si="8"/>
        <v>6</v>
      </c>
      <c r="H66" s="76"/>
      <c r="I66" s="76"/>
    </row>
    <row r="67" spans="1:9">
      <c r="A67" s="76"/>
      <c r="B67" s="78" t="s">
        <v>298</v>
      </c>
      <c r="C67" s="74">
        <f>SUMIF($B$53:B67,B67,D$53:D67)-D67</f>
        <v>0</v>
      </c>
      <c r="D67" s="75">
        <v>5</v>
      </c>
      <c r="E67" s="74">
        <f>SUMIF($B$53:B67,B67,D$53:D67)</f>
        <v>5</v>
      </c>
      <c r="F67" t="s">
        <v>312</v>
      </c>
      <c r="G67" s="72">
        <f t="shared" si="8"/>
        <v>11</v>
      </c>
      <c r="H67" s="76"/>
      <c r="I67" s="76"/>
    </row>
    <row r="68" spans="1:9">
      <c r="A68" s="76"/>
      <c r="B68" s="78" t="s">
        <v>298</v>
      </c>
      <c r="C68" s="74">
        <f>SUMIF($B$53:B68,B68,D$53:D68)-D68</f>
        <v>5</v>
      </c>
      <c r="D68" s="75">
        <v>-2</v>
      </c>
      <c r="E68" s="74">
        <f>SUMIF($B$53:B68,B68,D$53:D68)</f>
        <v>3</v>
      </c>
      <c r="F68" t="s">
        <v>312</v>
      </c>
      <c r="G68" s="72">
        <f t="shared" si="8"/>
        <v>11</v>
      </c>
      <c r="H68" s="76"/>
      <c r="I68" s="76"/>
    </row>
    <row r="69" spans="1:9">
      <c r="A69" s="76"/>
      <c r="B69" s="78" t="s">
        <v>298</v>
      </c>
      <c r="C69" s="74">
        <f>SUMIF($B$53:B69,B69,D$53:D69)-D69</f>
        <v>3</v>
      </c>
      <c r="D69" s="75">
        <v>-3</v>
      </c>
      <c r="E69" s="74">
        <f>SUMIF($B$53:B69,B69,D$53:D69)</f>
        <v>0</v>
      </c>
      <c r="F69" t="s">
        <v>312</v>
      </c>
      <c r="G69" s="72">
        <f t="shared" si="8"/>
        <v>11</v>
      </c>
      <c r="H69" s="76"/>
      <c r="I69" s="76"/>
    </row>
    <row r="70" spans="1:9">
      <c r="A70" s="76"/>
      <c r="B70" s="78" t="s">
        <v>298</v>
      </c>
      <c r="C70" s="74">
        <f>SUMIF($B$53:B70,B70,D$53:D70)-D70</f>
        <v>0</v>
      </c>
      <c r="D70" s="75"/>
      <c r="E70" s="74">
        <f>SUMIF($B$53:B70,B70,D$53:D70)</f>
        <v>0</v>
      </c>
      <c r="F70" t="s">
        <v>312</v>
      </c>
      <c r="G70" s="72">
        <f t="shared" si="8"/>
        <v>11</v>
      </c>
      <c r="H70" s="76"/>
      <c r="I70" s="76"/>
    </row>
    <row r="71" spans="1:9">
      <c r="A71" s="76"/>
      <c r="B71" s="77" t="s">
        <v>297</v>
      </c>
      <c r="C71" s="74">
        <f>SUMIF($B$53:B71,B71,D$53:D71)-D71</f>
        <v>46</v>
      </c>
      <c r="D71" s="75"/>
      <c r="E71" s="74">
        <f>SUMIF($B$53:B71,B71,D$53:D71)</f>
        <v>46</v>
      </c>
      <c r="F71" t="s">
        <v>313</v>
      </c>
      <c r="G71" s="72">
        <f t="shared" si="8"/>
        <v>6</v>
      </c>
      <c r="H71" s="76"/>
      <c r="I71" s="76"/>
    </row>
    <row r="72" spans="1:9">
      <c r="A72" s="76"/>
      <c r="B72" s="93" t="s">
        <v>302</v>
      </c>
      <c r="C72" s="74">
        <f>SUMIF($B$53:B72,B72,D$53:D72)-D72</f>
        <v>13</v>
      </c>
      <c r="D72" s="75">
        <v>-15</v>
      </c>
      <c r="E72" s="74">
        <f>SUMIF($B$53:B72,B72,D$53:D72)</f>
        <v>-2</v>
      </c>
      <c r="F72" t="s">
        <v>313</v>
      </c>
      <c r="G72" s="72">
        <f t="shared" si="8"/>
        <v>5</v>
      </c>
      <c r="H72" s="76"/>
      <c r="I72" s="76"/>
    </row>
    <row r="73" spans="1:9">
      <c r="A73" s="76"/>
      <c r="B73" s="93" t="s">
        <v>302</v>
      </c>
      <c r="C73" s="74">
        <f>SUMIF($B$53:B73,B73,D$53:D73)-D73</f>
        <v>-2</v>
      </c>
      <c r="D73" s="75">
        <v>-3</v>
      </c>
      <c r="E73" s="74">
        <f>SUMIF($B$53:B73,B73,D$53:D73)</f>
        <v>-5</v>
      </c>
      <c r="F73" t="s">
        <v>313</v>
      </c>
      <c r="G73" s="72">
        <f t="shared" si="8"/>
        <v>5</v>
      </c>
      <c r="H73" s="76"/>
      <c r="I73" s="76"/>
    </row>
    <row r="74" spans="1:9">
      <c r="A74" s="76"/>
      <c r="B74" s="78" t="s">
        <v>298</v>
      </c>
      <c r="C74" s="74">
        <f>SUMIF($B$53:B74,B74,D$53:D74)-D74</f>
        <v>0</v>
      </c>
      <c r="D74" s="75"/>
      <c r="E74" s="74">
        <f>SUMIF($B$53:B74,B74,D$53:D74)</f>
        <v>0</v>
      </c>
      <c r="F74" t="s">
        <v>313</v>
      </c>
      <c r="G74" s="72">
        <f t="shared" si="8"/>
        <v>11</v>
      </c>
      <c r="H74" s="76"/>
      <c r="I74" s="76"/>
    </row>
    <row r="75" spans="1:9" s="83" customFormat="1">
      <c r="A75" s="85" t="s">
        <v>320</v>
      </c>
      <c r="B75" s="85" t="s">
        <v>303</v>
      </c>
      <c r="C75" s="85" t="s">
        <v>319</v>
      </c>
      <c r="D75" s="85"/>
      <c r="E75" s="85"/>
      <c r="F75" s="85"/>
      <c r="G75" s="85"/>
      <c r="H75" s="85"/>
      <c r="I75" s="85"/>
    </row>
    <row r="76" spans="1:9" s="83" customFormat="1">
      <c r="A76" s="85" t="s">
        <v>320</v>
      </c>
      <c r="B76" s="85" t="s">
        <v>274</v>
      </c>
      <c r="C76" s="85" t="s">
        <v>314</v>
      </c>
      <c r="D76" s="85"/>
      <c r="E76" s="85"/>
      <c r="F76" s="85"/>
      <c r="G76" s="85"/>
      <c r="H76" s="85"/>
      <c r="I76" s="85"/>
    </row>
    <row r="77" spans="1:9" s="81" customFormat="1" ht="18.75">
      <c r="A77" s="88" t="s">
        <v>55</v>
      </c>
      <c r="B77" s="92" t="s">
        <v>326</v>
      </c>
      <c r="C77" s="88"/>
      <c r="D77" s="88"/>
      <c r="E77" s="88"/>
      <c r="F77" s="88"/>
      <c r="G77" s="88"/>
      <c r="H77" s="88"/>
      <c r="I77" s="88"/>
    </row>
    <row r="78" spans="1:9" s="83" customFormat="1">
      <c r="A78" s="87" t="s">
        <v>320</v>
      </c>
      <c r="B78" s="87"/>
      <c r="C78" s="87"/>
      <c r="D78" s="87"/>
      <c r="E78" s="87"/>
      <c r="F78" s="87"/>
      <c r="G78" s="87"/>
      <c r="H78" s="87" t="s">
        <v>324</v>
      </c>
      <c r="I78" s="87"/>
    </row>
    <row r="79" spans="1:9">
      <c r="A79" s="86"/>
      <c r="B79" s="94" t="s">
        <v>294</v>
      </c>
      <c r="C79" s="94" t="s">
        <v>299</v>
      </c>
      <c r="D79" s="86"/>
      <c r="E79" s="94" t="s">
        <v>294</v>
      </c>
      <c r="F79" s="94" t="s">
        <v>299</v>
      </c>
      <c r="G79" s="86" t="s">
        <v>331</v>
      </c>
      <c r="H79" s="94" t="s">
        <v>89</v>
      </c>
      <c r="I79" s="87"/>
    </row>
    <row r="80" spans="1:9">
      <c r="A80" s="86"/>
      <c r="B80" s="77" t="s">
        <v>297</v>
      </c>
      <c r="C80" s="75">
        <f>8*24</f>
        <v>192</v>
      </c>
      <c r="D80" s="86"/>
      <c r="E80" s="77" t="s">
        <v>297</v>
      </c>
      <c r="F80" s="75" t="s">
        <v>323</v>
      </c>
      <c r="G80" s="86"/>
      <c r="H80" s="74">
        <f>DSUM($B$79:$C$90,"Kiekis",E79:F80)</f>
        <v>227</v>
      </c>
      <c r="I80" s="86" t="s">
        <v>328</v>
      </c>
    </row>
    <row r="81" spans="1:9">
      <c r="A81" s="86"/>
      <c r="B81" s="78" t="s">
        <v>298</v>
      </c>
      <c r="C81" s="75">
        <f>4*24</f>
        <v>96</v>
      </c>
      <c r="D81" s="86"/>
      <c r="E81" s="86"/>
      <c r="F81" s="86"/>
      <c r="G81" s="86"/>
      <c r="H81" s="86"/>
      <c r="I81" s="86"/>
    </row>
    <row r="82" spans="1:9">
      <c r="A82" s="86"/>
      <c r="B82" s="77" t="s">
        <v>297</v>
      </c>
      <c r="C82" s="75">
        <v>-98</v>
      </c>
      <c r="D82" s="86"/>
      <c r="E82" s="94" t="s">
        <v>294</v>
      </c>
      <c r="F82" s="94" t="s">
        <v>299</v>
      </c>
      <c r="G82" s="86" t="s">
        <v>332</v>
      </c>
      <c r="H82" s="94" t="s">
        <v>89</v>
      </c>
      <c r="I82" s="86"/>
    </row>
    <row r="83" spans="1:9">
      <c r="A83" s="86"/>
      <c r="B83" s="78" t="s">
        <v>298</v>
      </c>
      <c r="C83" s="75">
        <v>-25</v>
      </c>
      <c r="D83" s="86"/>
      <c r="E83" s="77" t="s">
        <v>297</v>
      </c>
      <c r="F83" s="75" t="s">
        <v>327</v>
      </c>
      <c r="G83" s="86"/>
      <c r="H83" s="74">
        <f>DSUM($B$79:$C$90,"Kiekis",E82:F83)</f>
        <v>-184</v>
      </c>
      <c r="I83" s="86" t="s">
        <v>329</v>
      </c>
    </row>
    <row r="84" spans="1:9">
      <c r="A84" s="86"/>
      <c r="B84" s="77" t="s">
        <v>297</v>
      </c>
      <c r="C84" s="75">
        <v>-48</v>
      </c>
      <c r="D84" s="86"/>
      <c r="E84" s="86"/>
      <c r="F84" s="86"/>
      <c r="G84" s="86"/>
      <c r="H84" s="86"/>
      <c r="I84" s="86"/>
    </row>
    <row r="85" spans="1:9">
      <c r="A85" s="86"/>
      <c r="B85" s="78" t="s">
        <v>298</v>
      </c>
      <c r="C85" s="75">
        <v>-19</v>
      </c>
      <c r="D85" s="86"/>
      <c r="E85" s="94" t="s">
        <v>294</v>
      </c>
      <c r="F85" s="94" t="s">
        <v>299</v>
      </c>
      <c r="G85" s="86" t="s">
        <v>333</v>
      </c>
      <c r="H85" s="94" t="s">
        <v>89</v>
      </c>
      <c r="I85" s="86"/>
    </row>
    <row r="86" spans="1:9">
      <c r="A86" s="86"/>
      <c r="B86" s="77" t="s">
        <v>297</v>
      </c>
      <c r="C86" s="75">
        <v>35</v>
      </c>
      <c r="D86" s="86"/>
      <c r="E86" s="77" t="s">
        <v>297</v>
      </c>
      <c r="F86" s="75"/>
      <c r="G86" s="86"/>
      <c r="H86" s="74">
        <f>DSUM($B$79:$C$90,"Kiekis",E85:F86)</f>
        <v>43</v>
      </c>
      <c r="I86" s="86" t="s">
        <v>330</v>
      </c>
    </row>
    <row r="87" spans="1:9">
      <c r="A87" s="86"/>
      <c r="B87" s="93" t="s">
        <v>302</v>
      </c>
      <c r="C87" s="75">
        <v>24</v>
      </c>
      <c r="D87" s="86"/>
      <c r="E87" s="86"/>
      <c r="F87" s="86"/>
      <c r="G87" s="86"/>
      <c r="H87" s="86"/>
      <c r="I87" s="86"/>
    </row>
    <row r="88" spans="1:9">
      <c r="A88" s="86"/>
      <c r="B88" s="77" t="s">
        <v>297</v>
      </c>
      <c r="C88" s="75">
        <v>-19</v>
      </c>
      <c r="D88" s="86"/>
      <c r="E88" s="86"/>
      <c r="F88" s="86"/>
      <c r="G88" s="86"/>
      <c r="H88" s="86"/>
      <c r="I88" s="86"/>
    </row>
    <row r="89" spans="1:9">
      <c r="A89" s="86"/>
      <c r="B89" s="77" t="s">
        <v>297</v>
      </c>
      <c r="C89" s="75">
        <v>-19</v>
      </c>
      <c r="D89" s="86"/>
      <c r="E89" s="86"/>
      <c r="F89" s="86"/>
      <c r="G89" s="86"/>
      <c r="H89" s="86"/>
      <c r="I89" s="86"/>
    </row>
    <row r="90" spans="1:9">
      <c r="A90" s="86"/>
      <c r="B90" s="93" t="s">
        <v>302</v>
      </c>
      <c r="C90" s="75">
        <v>-6</v>
      </c>
      <c r="D90" s="86"/>
      <c r="E90" s="86"/>
      <c r="F90" s="86"/>
      <c r="G90" s="86"/>
      <c r="H90" s="86"/>
      <c r="I90" s="86"/>
    </row>
    <row r="91" spans="1:9" s="83" customFormat="1">
      <c r="A91" s="87" t="s">
        <v>320</v>
      </c>
      <c r="B91" s="87" t="s">
        <v>324</v>
      </c>
      <c r="C91" s="87" t="s">
        <v>325</v>
      </c>
      <c r="D91" s="87"/>
      <c r="E91" s="87"/>
      <c r="F91" s="87"/>
      <c r="G91" s="87"/>
      <c r="H91" s="87"/>
      <c r="I91" s="87"/>
    </row>
  </sheetData>
  <autoFilter ref="A3:B91"/>
  <conditionalFormatting sqref="D29:D48">
    <cfRule type="cellIs" dxfId="53" priority="14" operator="equal">
      <formula>"VI"</formula>
    </cfRule>
    <cfRule type="cellIs" dxfId="52" priority="15" operator="equal">
      <formula>"IV"</formula>
    </cfRule>
    <cfRule type="cellIs" dxfId="51" priority="16" operator="equal">
      <formula>"II"</formula>
    </cfRule>
  </conditionalFormatting>
  <conditionalFormatting sqref="E6:E23">
    <cfRule type="cellIs" dxfId="50" priority="24" operator="between">
      <formula>6</formula>
      <formula>7</formula>
    </cfRule>
  </conditionalFormatting>
  <conditionalFormatting sqref="D23">
    <cfRule type="cellIs" dxfId="49" priority="25" operator="between">
      <formula>6</formula>
      <formula>7</formula>
    </cfRule>
  </conditionalFormatting>
  <conditionalFormatting sqref="D6:D22">
    <cfRule type="cellIs" dxfId="48" priority="22" operator="between">
      <formula>6</formula>
      <formula>7</formula>
    </cfRule>
  </conditionalFormatting>
  <conditionalFormatting sqref="B53:B59 B74 B61 B64:B71">
    <cfRule type="cellIs" dxfId="47" priority="13" operator="equal">
      <formula>$B$4</formula>
    </cfRule>
  </conditionalFormatting>
  <conditionalFormatting sqref="B80:B90">
    <cfRule type="cellIs" dxfId="46" priority="11" operator="equal">
      <formula>$B$4</formula>
    </cfRule>
  </conditionalFormatting>
  <conditionalFormatting sqref="E80">
    <cfRule type="cellIs" dxfId="45" priority="10" operator="equal">
      <formula>$B$4</formula>
    </cfRule>
  </conditionalFormatting>
  <conditionalFormatting sqref="E83">
    <cfRule type="cellIs" dxfId="44" priority="9" operator="equal">
      <formula>$B$4</formula>
    </cfRule>
  </conditionalFormatting>
  <conditionalFormatting sqref="E86">
    <cfRule type="cellIs" dxfId="43" priority="8" operator="equal">
      <formula>$B$4</formula>
    </cfRule>
  </conditionalFormatting>
  <conditionalFormatting sqref="B73">
    <cfRule type="cellIs" dxfId="42" priority="7" operator="equal">
      <formula>$B$4</formula>
    </cfRule>
  </conditionalFormatting>
  <conditionalFormatting sqref="B72">
    <cfRule type="cellIs" dxfId="41" priority="6" operator="equal">
      <formula>$B$4</formula>
    </cfRule>
  </conditionalFormatting>
  <conditionalFormatting sqref="B62:B63">
    <cfRule type="cellIs" dxfId="40" priority="5" operator="equal">
      <formula>$B$4</formula>
    </cfRule>
  </conditionalFormatting>
  <conditionalFormatting sqref="B60">
    <cfRule type="cellIs" dxfId="39" priority="4" operator="equal">
      <formula>$B$4</formula>
    </cfRule>
  </conditionalFormatting>
  <conditionalFormatting sqref="L33">
    <cfRule type="cellIs" dxfId="38" priority="1" operator="equal">
      <formula>"VI"</formula>
    </cfRule>
    <cfRule type="cellIs" dxfId="37" priority="2" operator="equal">
      <formula>"IV"</formula>
    </cfRule>
    <cfRule type="cellIs" dxfId="36" priority="3" operator="equal">
      <formula>"II"</formula>
    </cfRule>
  </conditionalFormatting>
  <hyperlinks>
    <hyperlink ref="A2" location="Užduotys!A1" display="Užduotys"/>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3"/>
  <dimension ref="A1:H13"/>
  <sheetViews>
    <sheetView workbookViewId="0">
      <selection activeCell="G3" sqref="G3"/>
    </sheetView>
  </sheetViews>
  <sheetFormatPr defaultRowHeight="15"/>
  <cols>
    <col min="1" max="16384" width="9.140625" style="70"/>
  </cols>
  <sheetData>
    <row r="1" spans="1:8">
      <c r="A1" s="71" t="s">
        <v>278</v>
      </c>
      <c r="B1" s="71" t="s">
        <v>279</v>
      </c>
      <c r="C1" s="71" t="s">
        <v>280</v>
      </c>
      <c r="D1" s="71" t="s">
        <v>281</v>
      </c>
      <c r="E1" s="71" t="s">
        <v>282</v>
      </c>
      <c r="G1" s="71" t="s">
        <v>281</v>
      </c>
      <c r="H1" s="71" t="s">
        <v>279</v>
      </c>
    </row>
    <row r="2" spans="1:8">
      <c r="A2" s="69" t="s">
        <v>283</v>
      </c>
      <c r="B2" s="69" t="s">
        <v>284</v>
      </c>
      <c r="C2" s="69">
        <v>8</v>
      </c>
      <c r="D2" s="69" t="s">
        <v>285</v>
      </c>
      <c r="E2" s="69">
        <v>0.63</v>
      </c>
      <c r="G2" s="69" t="s">
        <v>287</v>
      </c>
      <c r="H2" s="69" t="s">
        <v>289</v>
      </c>
    </row>
    <row r="3" spans="1:8">
      <c r="A3" s="69" t="s">
        <v>283</v>
      </c>
      <c r="B3" s="69" t="s">
        <v>284</v>
      </c>
      <c r="C3" s="69">
        <v>8</v>
      </c>
      <c r="D3" s="69" t="s">
        <v>286</v>
      </c>
      <c r="E3" s="69">
        <v>0.78</v>
      </c>
      <c r="G3" s="70">
        <f>DSUM( A1:E13,"Score",G1:H2)</f>
        <v>0.65</v>
      </c>
    </row>
    <row r="4" spans="1:8">
      <c r="A4" s="69" t="s">
        <v>283</v>
      </c>
      <c r="B4" s="69" t="s">
        <v>284</v>
      </c>
      <c r="C4" s="69">
        <v>8</v>
      </c>
      <c r="D4" s="72" t="s">
        <v>287</v>
      </c>
      <c r="E4" s="69">
        <v>0.39</v>
      </c>
    </row>
    <row r="5" spans="1:8">
      <c r="A5" s="69" t="s">
        <v>288</v>
      </c>
      <c r="B5" s="72" t="s">
        <v>289</v>
      </c>
      <c r="C5" s="69">
        <v>8</v>
      </c>
      <c r="D5" s="69" t="s">
        <v>285</v>
      </c>
      <c r="E5" s="69">
        <v>0.55000000000000004</v>
      </c>
    </row>
    <row r="6" spans="1:8">
      <c r="A6" s="69" t="s">
        <v>288</v>
      </c>
      <c r="B6" s="72" t="s">
        <v>289</v>
      </c>
      <c r="C6" s="69">
        <v>8</v>
      </c>
      <c r="D6" s="69" t="s">
        <v>286</v>
      </c>
      <c r="E6" s="69">
        <v>0.71</v>
      </c>
    </row>
    <row r="7" spans="1:8">
      <c r="A7" s="69" t="s">
        <v>288</v>
      </c>
      <c r="B7" s="72" t="s">
        <v>289</v>
      </c>
      <c r="C7" s="69">
        <v>8</v>
      </c>
      <c r="D7" s="72" t="s">
        <v>287</v>
      </c>
      <c r="E7" s="69"/>
    </row>
    <row r="8" spans="1:8">
      <c r="A8" s="69" t="s">
        <v>290</v>
      </c>
      <c r="B8" s="69" t="s">
        <v>284</v>
      </c>
      <c r="C8" s="69">
        <v>9</v>
      </c>
      <c r="D8" s="69" t="s">
        <v>285</v>
      </c>
      <c r="E8" s="69"/>
    </row>
    <row r="9" spans="1:8">
      <c r="A9" s="69" t="s">
        <v>290</v>
      </c>
      <c r="B9" s="69" t="s">
        <v>284</v>
      </c>
      <c r="C9" s="69">
        <v>9</v>
      </c>
      <c r="D9" s="69" t="s">
        <v>286</v>
      </c>
      <c r="E9" s="69">
        <v>0.52</v>
      </c>
    </row>
    <row r="10" spans="1:8">
      <c r="A10" s="69" t="s">
        <v>290</v>
      </c>
      <c r="B10" s="69" t="s">
        <v>284</v>
      </c>
      <c r="C10" s="69">
        <v>9</v>
      </c>
      <c r="D10" s="72" t="s">
        <v>287</v>
      </c>
      <c r="E10" s="69">
        <v>0.48</v>
      </c>
    </row>
    <row r="11" spans="1:8">
      <c r="A11" s="69" t="s">
        <v>291</v>
      </c>
      <c r="B11" s="72" t="s">
        <v>289</v>
      </c>
      <c r="C11" s="69">
        <v>9</v>
      </c>
      <c r="D11" s="69" t="s">
        <v>285</v>
      </c>
      <c r="E11" s="69">
        <v>0.78</v>
      </c>
    </row>
    <row r="12" spans="1:8">
      <c r="A12" s="69" t="s">
        <v>291</v>
      </c>
      <c r="B12" s="72" t="s">
        <v>289</v>
      </c>
      <c r="C12" s="69">
        <v>9</v>
      </c>
      <c r="D12" s="69" t="s">
        <v>286</v>
      </c>
      <c r="E12" s="69">
        <v>0.69</v>
      </c>
    </row>
    <row r="13" spans="1:8">
      <c r="A13" s="69" t="s">
        <v>291</v>
      </c>
      <c r="B13" s="72" t="s">
        <v>289</v>
      </c>
      <c r="C13" s="69">
        <v>9</v>
      </c>
      <c r="D13" s="72" t="s">
        <v>287</v>
      </c>
      <c r="E13" s="69">
        <v>0.65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4"/>
  <dimension ref="A1:L28"/>
  <sheetViews>
    <sheetView workbookViewId="0">
      <pane ySplit="1" topLeftCell="A2" activePane="bottomLeft" state="frozen"/>
      <selection pane="bottomLeft" activeCell="H22" sqref="H22"/>
    </sheetView>
  </sheetViews>
  <sheetFormatPr defaultRowHeight="15.75"/>
  <cols>
    <col min="1" max="6" width="11.28515625" style="3" customWidth="1"/>
    <col min="7" max="7" width="9.140625" style="3"/>
    <col min="8" max="13" width="15.5703125" style="3" customWidth="1"/>
    <col min="14" max="16384" width="9.140625" style="3"/>
  </cols>
  <sheetData>
    <row r="1" spans="1:12">
      <c r="A1" s="3" t="s">
        <v>88</v>
      </c>
    </row>
    <row r="2" spans="1:12">
      <c r="A2" s="8">
        <v>4</v>
      </c>
      <c r="B2" s="17" t="s">
        <v>76</v>
      </c>
      <c r="C2" s="7" t="s">
        <v>87</v>
      </c>
    </row>
    <row r="3" spans="1:12">
      <c r="A3" s="12">
        <v>2</v>
      </c>
      <c r="B3" s="6">
        <f>LARGE($A$2:$A$10,2)</f>
        <v>5</v>
      </c>
      <c r="C3" s="3" t="s">
        <v>86</v>
      </c>
    </row>
    <row r="4" spans="1:12">
      <c r="A4" s="8">
        <v>3</v>
      </c>
    </row>
    <row r="5" spans="1:12">
      <c r="A5" s="12">
        <v>5</v>
      </c>
      <c r="B5" s="17" t="s">
        <v>76</v>
      </c>
      <c r="C5" s="7" t="s">
        <v>85</v>
      </c>
    </row>
    <row r="6" spans="1:12">
      <c r="A6" s="8">
        <v>2</v>
      </c>
      <c r="B6" s="6">
        <f>SMALL($A$2:$A$10,2)</f>
        <v>2</v>
      </c>
      <c r="C6" s="3" t="s">
        <v>84</v>
      </c>
    </row>
    <row r="7" spans="1:12">
      <c r="A7" s="8">
        <v>9</v>
      </c>
    </row>
    <row r="8" spans="1:12">
      <c r="A8" s="8">
        <v>1</v>
      </c>
    </row>
    <row r="9" spans="1:12">
      <c r="A9" s="8">
        <v>5</v>
      </c>
    </row>
    <row r="10" spans="1:12">
      <c r="A10" s="12">
        <v>2</v>
      </c>
    </row>
    <row r="12" spans="1:12">
      <c r="A12" s="5" t="s">
        <v>73</v>
      </c>
      <c r="B12" s="5" t="s">
        <v>79</v>
      </c>
      <c r="C12" s="16" t="s">
        <v>71</v>
      </c>
      <c r="D12" s="5" t="s">
        <v>78</v>
      </c>
      <c r="E12" s="16" t="s">
        <v>71</v>
      </c>
      <c r="F12" s="5" t="s">
        <v>77</v>
      </c>
      <c r="G12" s="14" t="s">
        <v>76</v>
      </c>
      <c r="H12" s="7" t="s">
        <v>83</v>
      </c>
    </row>
    <row r="13" spans="1:12">
      <c r="A13" s="5"/>
      <c r="B13" s="5"/>
      <c r="C13" s="5" t="s">
        <v>82</v>
      </c>
      <c r="D13" s="5"/>
      <c r="E13" s="5" t="s">
        <v>81</v>
      </c>
      <c r="F13" s="5"/>
      <c r="G13" s="6">
        <f>DCOUNT($A$14:$F$19,3,A12:F13)</f>
        <v>3</v>
      </c>
      <c r="H13" s="13" t="s">
        <v>80</v>
      </c>
    </row>
    <row r="14" spans="1:12">
      <c r="A14" s="12" t="s">
        <v>73</v>
      </c>
      <c r="B14" s="12" t="s">
        <v>72</v>
      </c>
      <c r="C14" s="12" t="s">
        <v>71</v>
      </c>
      <c r="D14" s="12" t="s">
        <v>70</v>
      </c>
      <c r="E14" s="12" t="s">
        <v>69</v>
      </c>
      <c r="F14" s="12" t="s">
        <v>68</v>
      </c>
      <c r="G14" s="10" t="s">
        <v>67</v>
      </c>
      <c r="H14" s="11" t="s">
        <v>66</v>
      </c>
      <c r="I14" s="11"/>
      <c r="J14" s="11"/>
      <c r="K14" s="11"/>
      <c r="L14" s="11"/>
    </row>
    <row r="15" spans="1:12">
      <c r="A15" s="8" t="s">
        <v>58</v>
      </c>
      <c r="B15" s="8" t="s">
        <v>52</v>
      </c>
      <c r="C15" s="8">
        <v>1</v>
      </c>
      <c r="D15" s="8" t="s">
        <v>52</v>
      </c>
      <c r="E15" s="8" t="s">
        <v>52</v>
      </c>
      <c r="F15" s="8" t="s">
        <v>52</v>
      </c>
      <c r="G15" s="10" t="s">
        <v>64</v>
      </c>
      <c r="H15" s="3" t="s">
        <v>63</v>
      </c>
    </row>
    <row r="16" spans="1:12">
      <c r="A16" s="8" t="s">
        <v>58</v>
      </c>
      <c r="B16" s="8" t="s">
        <v>52</v>
      </c>
      <c r="C16" s="9">
        <v>3</v>
      </c>
      <c r="D16" s="8" t="s">
        <v>52</v>
      </c>
      <c r="E16" s="8" t="s">
        <v>52</v>
      </c>
      <c r="F16" s="8" t="s">
        <v>52</v>
      </c>
      <c r="G16" s="10" t="s">
        <v>61</v>
      </c>
      <c r="H16" s="13" t="s">
        <v>60</v>
      </c>
      <c r="I16" s="13"/>
      <c r="J16" s="13"/>
      <c r="K16" s="13"/>
      <c r="L16" s="13"/>
    </row>
    <row r="17" spans="1:12">
      <c r="A17" s="8" t="s">
        <v>58</v>
      </c>
      <c r="B17" s="8" t="s">
        <v>52</v>
      </c>
      <c r="C17" s="9">
        <v>6</v>
      </c>
      <c r="D17" s="8" t="s">
        <v>52</v>
      </c>
      <c r="E17" s="8" t="s">
        <v>52</v>
      </c>
      <c r="F17" s="8" t="s">
        <v>52</v>
      </c>
    </row>
    <row r="18" spans="1:12">
      <c r="A18" s="8" t="s">
        <v>58</v>
      </c>
      <c r="B18" s="8" t="s">
        <v>52</v>
      </c>
      <c r="C18" s="8">
        <v>7</v>
      </c>
      <c r="D18" s="8" t="s">
        <v>52</v>
      </c>
      <c r="E18" s="8" t="s">
        <v>52</v>
      </c>
      <c r="F18" s="8" t="s">
        <v>52</v>
      </c>
    </row>
    <row r="19" spans="1:12">
      <c r="A19" s="8" t="s">
        <v>58</v>
      </c>
      <c r="B19" s="8" t="s">
        <v>52</v>
      </c>
      <c r="C19" s="9">
        <v>4</v>
      </c>
      <c r="D19" s="8" t="s">
        <v>52</v>
      </c>
      <c r="E19" s="8" t="s">
        <v>52</v>
      </c>
      <c r="F19" s="8" t="s">
        <v>52</v>
      </c>
    </row>
    <row r="21" spans="1:12">
      <c r="A21" s="5" t="s">
        <v>73</v>
      </c>
      <c r="B21" s="5" t="s">
        <v>79</v>
      </c>
      <c r="C21" s="16" t="s">
        <v>71</v>
      </c>
      <c r="D21" s="5" t="s">
        <v>78</v>
      </c>
      <c r="E21" s="15" t="s">
        <v>69</v>
      </c>
      <c r="F21" s="5" t="s">
        <v>77</v>
      </c>
      <c r="G21" s="14" t="s">
        <v>76</v>
      </c>
      <c r="H21" s="7" t="s">
        <v>75</v>
      </c>
    </row>
    <row r="22" spans="1:12">
      <c r="A22" s="5"/>
      <c r="B22" s="5"/>
      <c r="C22" s="5" t="s">
        <v>57</v>
      </c>
      <c r="D22" s="5"/>
      <c r="E22" s="5"/>
      <c r="F22" s="5"/>
      <c r="G22" s="6">
        <f>DCOUNTA($A$23:$F$28,3,A21:F22)</f>
        <v>3</v>
      </c>
      <c r="H22" s="13" t="s">
        <v>74</v>
      </c>
    </row>
    <row r="23" spans="1:12">
      <c r="A23" s="12" t="s">
        <v>73</v>
      </c>
      <c r="B23" s="12" t="s">
        <v>72</v>
      </c>
      <c r="C23" s="12" t="s">
        <v>71</v>
      </c>
      <c r="D23" s="12" t="s">
        <v>70</v>
      </c>
      <c r="E23" s="12" t="s">
        <v>69</v>
      </c>
      <c r="F23" s="12" t="s">
        <v>68</v>
      </c>
      <c r="G23" s="10" t="s">
        <v>67</v>
      </c>
      <c r="H23" s="11" t="s">
        <v>66</v>
      </c>
      <c r="I23" s="11"/>
      <c r="J23" s="11"/>
      <c r="K23" s="11"/>
      <c r="L23" s="11"/>
    </row>
    <row r="24" spans="1:12">
      <c r="A24" s="8" t="s">
        <v>58</v>
      </c>
      <c r="B24" s="8" t="s">
        <v>52</v>
      </c>
      <c r="C24" s="9" t="s">
        <v>65</v>
      </c>
      <c r="D24" s="8" t="s">
        <v>52</v>
      </c>
      <c r="E24" s="8" t="s">
        <v>52</v>
      </c>
      <c r="F24" s="8" t="s">
        <v>52</v>
      </c>
      <c r="G24" s="10" t="s">
        <v>64</v>
      </c>
      <c r="H24" s="3" t="s">
        <v>63</v>
      </c>
    </row>
    <row r="25" spans="1:12">
      <c r="A25" s="8" t="s">
        <v>58</v>
      </c>
      <c r="B25" s="8" t="s">
        <v>52</v>
      </c>
      <c r="C25" s="8" t="s">
        <v>62</v>
      </c>
      <c r="D25" s="8" t="s">
        <v>52</v>
      </c>
      <c r="E25" s="8" t="s">
        <v>52</v>
      </c>
      <c r="F25" s="8" t="s">
        <v>52</v>
      </c>
      <c r="G25" s="10" t="s">
        <v>61</v>
      </c>
      <c r="H25" s="13" t="s">
        <v>60</v>
      </c>
      <c r="I25" s="13"/>
      <c r="J25" s="13"/>
      <c r="K25" s="13"/>
      <c r="L25" s="13"/>
    </row>
    <row r="26" spans="1:12">
      <c r="A26" s="8" t="s">
        <v>58</v>
      </c>
      <c r="B26" s="8" t="s">
        <v>52</v>
      </c>
      <c r="C26" s="9" t="s">
        <v>59</v>
      </c>
      <c r="D26" s="8" t="s">
        <v>52</v>
      </c>
      <c r="E26" s="8" t="s">
        <v>52</v>
      </c>
      <c r="F26" s="8" t="s">
        <v>52</v>
      </c>
    </row>
    <row r="27" spans="1:12">
      <c r="A27" s="8" t="s">
        <v>58</v>
      </c>
      <c r="B27" s="8" t="s">
        <v>52</v>
      </c>
      <c r="C27" s="8">
        <v>4</v>
      </c>
      <c r="D27" s="8" t="s">
        <v>52</v>
      </c>
      <c r="E27" s="8" t="s">
        <v>52</v>
      </c>
      <c r="F27" s="8" t="s">
        <v>52</v>
      </c>
    </row>
    <row r="28" spans="1:12">
      <c r="A28" s="8" t="s">
        <v>58</v>
      </c>
      <c r="B28" s="8" t="s">
        <v>52</v>
      </c>
      <c r="C28" s="9" t="s">
        <v>57</v>
      </c>
      <c r="D28" s="8" t="s">
        <v>52</v>
      </c>
      <c r="E28" s="8" t="s">
        <v>52</v>
      </c>
      <c r="F28" s="8" t="s">
        <v>52</v>
      </c>
    </row>
  </sheetData>
  <printOptions gridLines="1" gridLinesSet="0"/>
  <pageMargins left="0.75" right="0.75" top="1" bottom="1" header="0.5" footer="0.5"/>
  <pageSetup paperSize="9"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5"/>
  <dimension ref="A1:F27"/>
  <sheetViews>
    <sheetView workbookViewId="0">
      <pane ySplit="1" topLeftCell="A2" activePane="bottomLeft" state="frozen"/>
      <selection pane="bottomLeft" activeCell="B18" sqref="B18"/>
    </sheetView>
  </sheetViews>
  <sheetFormatPr defaultRowHeight="15"/>
  <cols>
    <col min="1" max="1" width="34" style="127" bestFit="1" customWidth="1"/>
    <col min="2" max="2" width="32.140625" style="128" bestFit="1" customWidth="1"/>
    <col min="3" max="3" width="12.42578125" style="127" bestFit="1" customWidth="1"/>
    <col min="4" max="4" width="17" style="127" bestFit="1" customWidth="1"/>
    <col min="5" max="5" width="18.140625" style="127" bestFit="1" customWidth="1"/>
    <col min="6" max="6" width="147.140625" style="127" bestFit="1" customWidth="1"/>
    <col min="7" max="16384" width="9.140625" style="127"/>
  </cols>
  <sheetData>
    <row r="1" spans="1:6" ht="23.25">
      <c r="A1" s="135" t="s">
        <v>542</v>
      </c>
      <c r="B1" s="136"/>
      <c r="C1" s="135"/>
      <c r="D1" s="135"/>
      <c r="E1" s="135"/>
      <c r="F1" s="154" t="s">
        <v>539</v>
      </c>
    </row>
    <row r="2" spans="1:6">
      <c r="A2" s="160">
        <v>1</v>
      </c>
      <c r="B2" s="130" t="s">
        <v>499</v>
      </c>
      <c r="C2" s="129" t="s">
        <v>1</v>
      </c>
      <c r="D2" s="129" t="s">
        <v>492</v>
      </c>
      <c r="E2" s="129" t="s">
        <v>491</v>
      </c>
    </row>
    <row r="3" spans="1:6">
      <c r="A3" s="160"/>
      <c r="B3" s="155" t="s">
        <v>497</v>
      </c>
      <c r="C3" s="129"/>
      <c r="D3" s="129"/>
      <c r="E3" s="129"/>
    </row>
    <row r="4" spans="1:6">
      <c r="A4" s="127" t="s">
        <v>94</v>
      </c>
      <c r="B4" s="131">
        <v>1</v>
      </c>
      <c r="C4" s="127" t="s">
        <v>25</v>
      </c>
      <c r="D4" s="129">
        <f>SUBTOTAL($B4,E$4:E$14)</f>
        <v>1</v>
      </c>
      <c r="E4" s="132"/>
    </row>
    <row r="5" spans="1:6">
      <c r="A5" s="127" t="s">
        <v>487</v>
      </c>
      <c r="B5" s="131">
        <v>2</v>
      </c>
      <c r="C5" s="127" t="s">
        <v>486</v>
      </c>
      <c r="D5" s="129">
        <f t="shared" ref="D5:D14" si="0">SUBTOTAL($B5,E$4:E$14)</f>
        <v>3</v>
      </c>
      <c r="E5" s="133" t="s">
        <v>93</v>
      </c>
    </row>
    <row r="6" spans="1:6">
      <c r="A6" s="127" t="s">
        <v>488</v>
      </c>
      <c r="B6" s="131">
        <v>3</v>
      </c>
      <c r="C6" s="127" t="s">
        <v>477</v>
      </c>
      <c r="D6" s="129">
        <f t="shared" si="0"/>
        <v>6</v>
      </c>
      <c r="E6" s="133" t="s">
        <v>92</v>
      </c>
    </row>
    <row r="7" spans="1:6">
      <c r="A7" s="127" t="s">
        <v>489</v>
      </c>
      <c r="B7" s="131">
        <v>4</v>
      </c>
      <c r="C7" s="127" t="s">
        <v>478</v>
      </c>
      <c r="D7" s="129">
        <f t="shared" si="0"/>
        <v>2</v>
      </c>
      <c r="E7" s="133">
        <v>0</v>
      </c>
    </row>
    <row r="8" spans="1:6">
      <c r="A8" s="127" t="s">
        <v>490</v>
      </c>
      <c r="B8" s="131">
        <v>5</v>
      </c>
      <c r="C8" s="127" t="s">
        <v>479</v>
      </c>
      <c r="D8" s="129">
        <f t="shared" si="0"/>
        <v>0</v>
      </c>
      <c r="E8" s="133" t="s">
        <v>91</v>
      </c>
    </row>
    <row r="9" spans="1:6">
      <c r="A9" s="127" t="s">
        <v>90</v>
      </c>
      <c r="B9" s="131">
        <v>6</v>
      </c>
      <c r="C9" s="127" t="s">
        <v>480</v>
      </c>
      <c r="D9" s="129">
        <f t="shared" si="0"/>
        <v>0</v>
      </c>
      <c r="E9" s="133"/>
    </row>
    <row r="10" spans="1:6">
      <c r="A10" s="127" t="s">
        <v>494</v>
      </c>
      <c r="B10" s="131">
        <v>7</v>
      </c>
      <c r="C10" s="127" t="s">
        <v>481</v>
      </c>
      <c r="D10" s="129">
        <f t="shared" si="0"/>
        <v>1</v>
      </c>
      <c r="E10" s="133">
        <v>1</v>
      </c>
      <c r="F10" s="127" t="s">
        <v>493</v>
      </c>
    </row>
    <row r="11" spans="1:6">
      <c r="A11" s="127" t="s">
        <v>494</v>
      </c>
      <c r="B11" s="131">
        <v>8</v>
      </c>
      <c r="C11" s="127" t="s">
        <v>482</v>
      </c>
      <c r="D11" s="129">
        <f t="shared" si="0"/>
        <v>0.81649658092772603</v>
      </c>
      <c r="E11" s="133"/>
      <c r="F11" s="127" t="s">
        <v>493</v>
      </c>
    </row>
    <row r="12" spans="1:6">
      <c r="A12" s="127" t="s">
        <v>89</v>
      </c>
      <c r="B12" s="131">
        <v>9</v>
      </c>
      <c r="C12" s="127" t="s">
        <v>483</v>
      </c>
      <c r="D12" s="129">
        <f t="shared" si="0"/>
        <v>3</v>
      </c>
      <c r="E12" s="133">
        <v>2</v>
      </c>
    </row>
    <row r="13" spans="1:6">
      <c r="A13" s="127" t="s">
        <v>495</v>
      </c>
      <c r="B13" s="131">
        <v>10</v>
      </c>
      <c r="C13" s="127" t="s">
        <v>484</v>
      </c>
      <c r="D13" s="129">
        <f>SUBTOTAL($B13,E$4:E$14)</f>
        <v>1</v>
      </c>
      <c r="E13" s="133"/>
      <c r="F13" s="127" t="s">
        <v>496</v>
      </c>
    </row>
    <row r="14" spans="1:6">
      <c r="A14" s="127" t="s">
        <v>495</v>
      </c>
      <c r="B14" s="131">
        <v>11</v>
      </c>
      <c r="C14" s="127" t="s">
        <v>485</v>
      </c>
      <c r="D14" s="129">
        <f t="shared" si="0"/>
        <v>0.66666666666666663</v>
      </c>
      <c r="E14" s="134"/>
    </row>
    <row r="15" spans="1:6">
      <c r="A15" s="160">
        <v>2</v>
      </c>
      <c r="B15" s="130" t="s">
        <v>499</v>
      </c>
      <c r="C15" s="129" t="s">
        <v>320</v>
      </c>
      <c r="D15" s="129" t="s">
        <v>492</v>
      </c>
      <c r="E15" s="129" t="s">
        <v>491</v>
      </c>
    </row>
    <row r="16" spans="1:6">
      <c r="A16" s="160"/>
      <c r="B16" s="155" t="s">
        <v>498</v>
      </c>
      <c r="C16" s="129"/>
      <c r="D16" s="129"/>
      <c r="E16" s="129"/>
    </row>
    <row r="17" spans="1:5" ht="15.75">
      <c r="A17" s="127" t="str">
        <f>A4</f>
        <v>Vidurkis</v>
      </c>
      <c r="B17" s="156">
        <v>101</v>
      </c>
      <c r="C17" s="157" t="s">
        <v>25</v>
      </c>
      <c r="D17" s="129">
        <f>SUBTOTAL($B17,E$17:E$27)</f>
        <v>1</v>
      </c>
      <c r="E17" s="132"/>
    </row>
    <row r="18" spans="1:5" ht="15.75">
      <c r="A18" s="127" t="str">
        <f t="shared" ref="A18:A27" si="1">A5</f>
        <v>Skaičių kiekis</v>
      </c>
      <c r="B18" s="156">
        <v>102</v>
      </c>
      <c r="C18" s="157" t="s">
        <v>486</v>
      </c>
      <c r="D18" s="129">
        <f t="shared" ref="D18:D27" si="2">SUBTOTAL($B18,E$17:E$27)</f>
        <v>3</v>
      </c>
      <c r="E18" s="133" t="s">
        <v>93</v>
      </c>
    </row>
    <row r="19" spans="1:5" ht="15.75">
      <c r="A19" s="127" t="str">
        <f t="shared" si="1"/>
        <v>Reikšmių kiekis</v>
      </c>
      <c r="B19" s="156">
        <v>103</v>
      </c>
      <c r="C19" s="157" t="s">
        <v>477</v>
      </c>
      <c r="D19" s="129">
        <f t="shared" si="2"/>
        <v>6</v>
      </c>
      <c r="E19" s="133" t="s">
        <v>92</v>
      </c>
    </row>
    <row r="20" spans="1:5" ht="15.75">
      <c r="A20" s="127" t="str">
        <f t="shared" si="1"/>
        <v>Maksimali reikšmė</v>
      </c>
      <c r="B20" s="156">
        <v>104</v>
      </c>
      <c r="C20" s="157" t="s">
        <v>478</v>
      </c>
      <c r="D20" s="129">
        <f t="shared" si="2"/>
        <v>2</v>
      </c>
      <c r="E20" s="133">
        <v>0</v>
      </c>
    </row>
    <row r="21" spans="1:5" ht="15.75">
      <c r="A21" s="127" t="str">
        <f t="shared" si="1"/>
        <v>Minimali reikšmė</v>
      </c>
      <c r="B21" s="156">
        <v>105</v>
      </c>
      <c r="C21" s="157" t="s">
        <v>479</v>
      </c>
      <c r="D21" s="129">
        <f t="shared" si="2"/>
        <v>0</v>
      </c>
      <c r="E21" s="133" t="s">
        <v>91</v>
      </c>
    </row>
    <row r="22" spans="1:5">
      <c r="A22" s="127" t="str">
        <f t="shared" si="1"/>
        <v>Sandauga</v>
      </c>
      <c r="B22" s="131">
        <v>106</v>
      </c>
      <c r="C22" s="127" t="s">
        <v>480</v>
      </c>
      <c r="D22" s="129">
        <f t="shared" si="2"/>
        <v>0</v>
      </c>
      <c r="E22" s="133"/>
    </row>
    <row r="23" spans="1:5">
      <c r="A23" s="127" t="str">
        <f t="shared" si="1"/>
        <v>Standartinis imties nuiokrypis</v>
      </c>
      <c r="B23" s="131">
        <v>107</v>
      </c>
      <c r="C23" s="127" t="s">
        <v>481</v>
      </c>
      <c r="D23" s="129">
        <f t="shared" si="2"/>
        <v>1</v>
      </c>
      <c r="E23" s="133">
        <v>1</v>
      </c>
    </row>
    <row r="24" spans="1:5">
      <c r="A24" s="127" t="str">
        <f t="shared" si="1"/>
        <v>Standartinis imties nuiokrypis</v>
      </c>
      <c r="B24" s="131">
        <v>108</v>
      </c>
      <c r="C24" s="127" t="s">
        <v>482</v>
      </c>
      <c r="D24" s="129">
        <f t="shared" si="2"/>
        <v>0.81649658092772603</v>
      </c>
      <c r="E24" s="133"/>
    </row>
    <row r="25" spans="1:5" ht="15.75">
      <c r="A25" s="127" t="str">
        <f t="shared" si="1"/>
        <v>Suma</v>
      </c>
      <c r="B25" s="156">
        <v>109</v>
      </c>
      <c r="C25" s="157" t="s">
        <v>483</v>
      </c>
      <c r="D25" s="129">
        <f t="shared" si="2"/>
        <v>3</v>
      </c>
      <c r="E25" s="133">
        <v>2</v>
      </c>
    </row>
    <row r="26" spans="1:5">
      <c r="A26" s="127" t="str">
        <f t="shared" si="1"/>
        <v>Skaičiuoja imties dispersiją</v>
      </c>
      <c r="B26" s="131">
        <v>110</v>
      </c>
      <c r="C26" s="127" t="s">
        <v>484</v>
      </c>
      <c r="D26" s="129">
        <f t="shared" si="2"/>
        <v>1</v>
      </c>
      <c r="E26" s="133"/>
    </row>
    <row r="27" spans="1:5">
      <c r="A27" s="127" t="str">
        <f t="shared" si="1"/>
        <v>Skaičiuoja imties dispersiją</v>
      </c>
      <c r="B27" s="131">
        <v>111</v>
      </c>
      <c r="C27" s="127" t="s">
        <v>485</v>
      </c>
      <c r="D27" s="129">
        <f t="shared" si="2"/>
        <v>0.66666666666666663</v>
      </c>
      <c r="E27" s="134"/>
    </row>
  </sheetData>
  <autoFilter ref="A2:E26"/>
  <mergeCells count="2">
    <mergeCell ref="A2:A3"/>
    <mergeCell ref="A15:A16"/>
  </mergeCells>
  <hyperlinks>
    <hyperlink ref="F1" location="Užduotys!A1" display="Užduotys"/>
  </hyperlinks>
  <printOptions gridLines="1" gridLinesSet="0"/>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29"/>
  <sheetViews>
    <sheetView zoomScaleNormal="100" workbookViewId="0">
      <selection activeCell="A2" sqref="A2"/>
    </sheetView>
  </sheetViews>
  <sheetFormatPr defaultColWidth="32.28515625" defaultRowHeight="15"/>
  <cols>
    <col min="1" max="1" width="32.5703125" style="70" customWidth="1"/>
    <col min="2" max="2" width="9" style="70" bestFit="1" customWidth="1"/>
    <col min="3" max="3" width="11.42578125" style="70" bestFit="1" customWidth="1"/>
    <col min="4" max="4" width="7.140625" style="70" customWidth="1"/>
    <col min="5" max="5" width="40.28515625" style="70" customWidth="1"/>
    <col min="6" max="6" width="9" style="70" bestFit="1" customWidth="1"/>
    <col min="7" max="16384" width="32.28515625" style="70"/>
  </cols>
  <sheetData>
    <row r="1" spans="1:6">
      <c r="A1" s="70" t="s">
        <v>541</v>
      </c>
    </row>
    <row r="2" spans="1:6">
      <c r="A2" s="70" t="s">
        <v>524</v>
      </c>
      <c r="E2" s="70" t="s">
        <v>534</v>
      </c>
    </row>
    <row r="3" spans="1:6">
      <c r="A3" s="70" t="s">
        <v>522</v>
      </c>
      <c r="B3" s="70" t="s">
        <v>414</v>
      </c>
      <c r="C3" s="70" t="s">
        <v>521</v>
      </c>
      <c r="E3" s="70" t="s">
        <v>522</v>
      </c>
      <c r="F3" s="70" t="s">
        <v>414</v>
      </c>
    </row>
    <row r="4" spans="1:6">
      <c r="A4" s="70" t="s">
        <v>523</v>
      </c>
      <c r="B4" s="70">
        <v>0.75997599999999998</v>
      </c>
      <c r="C4" s="70">
        <f>IF(NOT(ISERROR(Duomenys[[#This Row],[Material]])),SUMIF(Duomenys[Material],Duomenys[[#This Row],[Material]],Duomenys[m2]),0)</f>
        <v>9.6360220000000005</v>
      </c>
      <c r="D4" s="152"/>
      <c r="E4" s="70" t="str">
        <f t="array" ref="E4">INDEX(Duomenys[Material],MATCH(0,COUNTIF($E$3:E3,Duomenys[Material]),0))</f>
        <v>qqqqq</v>
      </c>
      <c r="F4" s="70">
        <f>VLOOKUP(Material[[#This Row],[Material]],Duomenys[],3,0)</f>
        <v>9.6360220000000005</v>
      </c>
    </row>
    <row r="5" spans="1:6">
      <c r="A5" s="70" t="s">
        <v>523</v>
      </c>
      <c r="B5" s="70">
        <v>0.36674800000000002</v>
      </c>
      <c r="C5" s="70">
        <f>IF(NOT(ISERROR(Duomenys[[#This Row],[Material]])),SUMIF(Duomenys[Material],Duomenys[[#This Row],[Material]],Duomenys[m2]),0)</f>
        <v>9.6360220000000005</v>
      </c>
      <c r="D5" s="152"/>
      <c r="E5" s="70" t="str">
        <f t="array" ref="E5">INDEX(Duomenys[Material],MATCH(0,COUNTIF($E$3:E4,Duomenys[Material]),0))</f>
        <v>aaaaaaaaaaaaaaa</v>
      </c>
      <c r="F5" s="70">
        <f>VLOOKUP(Material[[#This Row],[Material]],Duomenys[],3,0)</f>
        <v>3.0520933333333318</v>
      </c>
    </row>
    <row r="6" spans="1:6">
      <c r="A6" s="70" t="s">
        <v>523</v>
      </c>
      <c r="B6" s="70">
        <v>2.0721400000000001</v>
      </c>
      <c r="C6" s="70">
        <f>IF(NOT(ISERROR(Duomenys[[#This Row],[Material]])),SUMIF(Duomenys[Material],Duomenys[[#This Row],[Material]],Duomenys[m2]),0)</f>
        <v>9.6360220000000005</v>
      </c>
      <c r="D6" s="152"/>
      <c r="E6" s="70" t="str">
        <f t="array" ref="E6">INDEX(Duomenys[Material],MATCH(0,COUNTIF($E$3:E5,Duomenys[Material]),0))</f>
        <v>xx</v>
      </c>
      <c r="F6" s="70">
        <f>VLOOKUP(Material[[#This Row],[Material]],Duomenys[],3,0)</f>
        <v>147.59790000000001</v>
      </c>
    </row>
    <row r="7" spans="1:6">
      <c r="A7" s="70" t="s">
        <v>523</v>
      </c>
      <c r="B7" s="70">
        <v>1.926296</v>
      </c>
      <c r="C7" s="70">
        <f>IF(NOT(ISERROR(Duomenys[[#This Row],[Material]])),SUMIF(Duomenys[Material],Duomenys[[#This Row],[Material]],Duomenys[m2]),0)</f>
        <v>9.6360220000000005</v>
      </c>
      <c r="D7" s="152"/>
      <c r="E7" s="70" t="str">
        <f t="array" ref="E7">INDEX(Duomenys[Material],MATCH(0,COUNTIF($E$3:E6,Duomenys[Material]),0))</f>
        <v>ewewew</v>
      </c>
      <c r="F7" s="70">
        <f>VLOOKUP(Material[[#This Row],[Material]],Duomenys[],3,0)</f>
        <v>2.9241000000000001</v>
      </c>
    </row>
    <row r="8" spans="1:6">
      <c r="A8" s="70" t="s">
        <v>523</v>
      </c>
      <c r="B8" s="70">
        <v>1.1710780000000001</v>
      </c>
      <c r="C8" s="70">
        <f>IF(NOT(ISERROR(Duomenys[[#This Row],[Material]])),SUMIF(Duomenys[Material],Duomenys[[#This Row],[Material]],Duomenys[m2]),0)</f>
        <v>9.6360220000000005</v>
      </c>
      <c r="D8" s="152"/>
      <c r="E8" s="152" t="str">
        <f t="array" ref="E8">INDEX(Duomenys[Material],MATCH(0,COUNTIF($E$3:E7,Duomenys[Material]),0))</f>
        <v>ooooooooooooooooooo</v>
      </c>
      <c r="F8" s="152">
        <f>VLOOKUP(Material[[#This Row],[Material]],Duomenys[],3,0)</f>
        <v>0</v>
      </c>
    </row>
    <row r="9" spans="1:6">
      <c r="A9" s="70" t="s">
        <v>523</v>
      </c>
      <c r="B9" s="70">
        <v>0.69120000000000004</v>
      </c>
      <c r="C9" s="70">
        <f>IF(NOT(ISERROR(Duomenys[[#This Row],[Material]])),SUMIF(Duomenys[Material],Duomenys[[#This Row],[Material]],Duomenys[m2]),0)</f>
        <v>9.6360220000000005</v>
      </c>
      <c r="D9" s="152"/>
      <c r="E9" s="152" t="str">
        <f t="array" ref="E9">INDEX(Duomenys[Material],MATCH(0,COUNTIF($E$3:E8,Duomenys[Material]),0))</f>
        <v>uuuu</v>
      </c>
      <c r="F9" s="152">
        <f>VLOOKUP(Material[[#This Row],[Material]],Duomenys[],3,0)</f>
        <v>1.4620500000000001</v>
      </c>
    </row>
    <row r="10" spans="1:6">
      <c r="A10" s="70" t="s">
        <v>523</v>
      </c>
      <c r="B10" s="70">
        <v>0.24998400000000001</v>
      </c>
      <c r="C10" s="70">
        <f>IF(NOT(ISERROR(Duomenys[[#This Row],[Material]])),SUMIF(Duomenys[Material],Duomenys[[#This Row],[Material]],Duomenys[m2]),0)</f>
        <v>9.6360220000000005</v>
      </c>
      <c r="D10" s="152"/>
      <c r="E10" s="152" t="str">
        <f t="array" ref="E10">INDEX(Duomenys[Material],MATCH(0,COUNTIF($E$3:E9,Duomenys[Material]),0))</f>
        <v>qweqwerqwerqwerwer</v>
      </c>
      <c r="F10" s="152">
        <f>VLOOKUP(Material[[#This Row],[Material]],Duomenys[],3,0)</f>
        <v>0.188</v>
      </c>
    </row>
    <row r="11" spans="1:6">
      <c r="A11" s="70" t="s">
        <v>525</v>
      </c>
      <c r="B11" s="70">
        <v>0.96387</v>
      </c>
      <c r="C11" s="70">
        <f>IF(NOT(ISERROR(Duomenys[[#This Row],[Material]])),SUMIF(Duomenys[Material],Duomenys[[#This Row],[Material]],Duomenys[m2]),0)</f>
        <v>3.0520933333333318</v>
      </c>
      <c r="D11" s="152"/>
      <c r="E11" s="152" t="str">
        <f t="array" ref="E11">INDEX(Duomenys[Material],MATCH(0,COUNTIF($E$3:E10,Duomenys[Material]),0))</f>
        <v>wwwwwwwwwwwwwwww</v>
      </c>
      <c r="F11" s="152">
        <f>VLOOKUP(Material[[#This Row],[Material]],Duomenys[],3,0)</f>
        <v>0.69120000000000004</v>
      </c>
    </row>
    <row r="12" spans="1:6">
      <c r="A12" s="70" t="s">
        <v>526</v>
      </c>
      <c r="B12" s="70">
        <v>2.3986000000000001</v>
      </c>
      <c r="C12" s="70">
        <f>IF(NOT(ISERROR(Duomenys[[#This Row],[Material]])),SUMIF(Duomenys[Material],Duomenys[[#This Row],[Material]],Duomenys[m2]),0)</f>
        <v>147.59790000000001</v>
      </c>
      <c r="D12" s="152"/>
      <c r="E12" s="152" t="str">
        <f t="array" ref="E12">INDEX(Duomenys[Material],MATCH(0,COUNTIF($E$3:E11,Duomenys[Material]),0))</f>
        <v>oo</v>
      </c>
      <c r="F12" s="152">
        <f>VLOOKUP(Material[[#This Row],[Material]],Duomenys[],3,0)</f>
        <v>0.24998400000000001</v>
      </c>
    </row>
    <row r="13" spans="1:6">
      <c r="A13" s="70" t="s">
        <v>526</v>
      </c>
      <c r="B13" s="70">
        <v>1.1993</v>
      </c>
      <c r="C13" s="70">
        <f>IF(NOT(ISERROR(Duomenys[[#This Row],[Material]])),SUMIF(Duomenys[Material],Duomenys[[#This Row],[Material]],Duomenys[m2]),0)</f>
        <v>147.59790000000001</v>
      </c>
      <c r="D13" s="152"/>
      <c r="E13" s="152" t="str">
        <f t="array" ref="E13">INDEX(Duomenys[Material],MATCH(0,COUNTIF($E$3:E12,Duomenys[Material]),0))</f>
        <v>iii</v>
      </c>
      <c r="F13" s="152">
        <f>VLOOKUP(Material[[#This Row],[Material]],Duomenys[],3,0)</f>
        <v>0.96387</v>
      </c>
    </row>
    <row r="14" spans="1:6">
      <c r="A14" s="70" t="s">
        <v>527</v>
      </c>
      <c r="B14" s="70">
        <v>0</v>
      </c>
      <c r="C14" s="70">
        <f>IF(NOT(ISERROR(Duomenys[[#This Row],[Material]])),SUMIF(Duomenys[Material],Duomenys[[#This Row],[Material]],Duomenys[m2]),0)</f>
        <v>2.9241000000000001</v>
      </c>
      <c r="D14" s="152"/>
      <c r="E14" s="152" t="e">
        <f t="array" ref="E14">INDEX(Duomenys[Material],MATCH(0,COUNTIF($E$3:E13,Duomenys[Material]),0))</f>
        <v>#N/A</v>
      </c>
      <c r="F14" s="152" t="e">
        <f>VLOOKUP(Material[[#This Row],[Material]],Duomenys[],3,0)</f>
        <v>#N/A</v>
      </c>
    </row>
    <row r="15" spans="1:6">
      <c r="A15" s="70" t="s">
        <v>532</v>
      </c>
      <c r="B15" s="70">
        <v>0</v>
      </c>
      <c r="C15" s="70">
        <f>IF(NOT(ISERROR(Duomenys[[#This Row],[Material]])),SUMIF(Duomenys[Material],Duomenys[[#This Row],[Material]],Duomenys[m2]),0)</f>
        <v>0</v>
      </c>
      <c r="D15" s="152"/>
      <c r="E15" s="152" t="e">
        <f t="array" ref="E15">INDEX(Duomenys[Material],MATCH(0,COUNTIF($E$3:E14,Duomenys[Material]),0))</f>
        <v>#N/A</v>
      </c>
      <c r="F15" s="152" t="e">
        <f>VLOOKUP(Material[[#This Row],[Material]],Duomenys[],3,0)</f>
        <v>#N/A</v>
      </c>
    </row>
    <row r="16" spans="1:6">
      <c r="A16" s="70" t="s">
        <v>527</v>
      </c>
      <c r="B16" s="70">
        <v>2.9241000000000001</v>
      </c>
      <c r="C16" s="70">
        <f>IF(NOT(ISERROR(Duomenys[[#This Row],[Material]])),SUMIF(Duomenys[Material],Duomenys[[#This Row],[Material]],Duomenys[m2]),0)</f>
        <v>2.9241000000000001</v>
      </c>
      <c r="D16" s="152"/>
      <c r="E16" s="152" t="e">
        <f t="array" ref="E16">INDEX(Duomenys[Material],MATCH(0,COUNTIF($E$3:E15,Duomenys[Material]),0))</f>
        <v>#N/A</v>
      </c>
      <c r="F16" s="152" t="e">
        <f>VLOOKUP(Material[[#This Row],[Material]],Duomenys[],3,0)</f>
        <v>#N/A</v>
      </c>
    </row>
    <row r="17" spans="1:6">
      <c r="A17" s="70" t="s">
        <v>528</v>
      </c>
      <c r="B17" s="70">
        <v>1.4620500000000001</v>
      </c>
      <c r="C17" s="70">
        <f>IF(NOT(ISERROR(Duomenys[[#This Row],[Material]])),SUMIF(Duomenys[Material],Duomenys[[#This Row],[Material]],Duomenys[m2]),0)</f>
        <v>1.4620500000000001</v>
      </c>
      <c r="D17" s="152"/>
      <c r="E17" s="152" t="e">
        <f t="array" ref="E17">INDEX(Duomenys[Material],MATCH(0,COUNTIF($E$3:E16,Duomenys[Material]),0))</f>
        <v>#N/A</v>
      </c>
      <c r="F17" s="152" t="e">
        <f>VLOOKUP(Material[[#This Row],[Material]],Duomenys[],3,0)</f>
        <v>#N/A</v>
      </c>
    </row>
    <row r="18" spans="1:6">
      <c r="A18" s="70" t="s">
        <v>525</v>
      </c>
      <c r="B18" s="70">
        <v>0</v>
      </c>
      <c r="C18" s="70">
        <f>IF(NOT(ISERROR(Duomenys[[#This Row],[Material]])),SUMIF(Duomenys[Material],Duomenys[[#This Row],[Material]],Duomenys[m2]),0)</f>
        <v>3.0520933333333318</v>
      </c>
      <c r="D18" s="152"/>
    </row>
    <row r="19" spans="1:6">
      <c r="A19" s="70" t="s">
        <v>525</v>
      </c>
      <c r="B19" s="70">
        <v>0.72</v>
      </c>
      <c r="C19" s="70">
        <f>IF(NOT(ISERROR(Duomenys[[#This Row],[Material]])),SUMIF(Duomenys[Material],Duomenys[[#This Row],[Material]],Duomenys[m2]),0)</f>
        <v>3.0520933333333318</v>
      </c>
      <c r="D19" s="152"/>
    </row>
    <row r="20" spans="1:6">
      <c r="A20" s="70" t="s">
        <v>531</v>
      </c>
      <c r="B20" s="70">
        <v>0.188</v>
      </c>
      <c r="C20" s="70">
        <f>IF(NOT(ISERROR(Duomenys[[#This Row],[Material]])),SUMIF(Duomenys[Material],Duomenys[[#This Row],[Material]],Duomenys[m2]),0)</f>
        <v>0.188</v>
      </c>
      <c r="D20" s="152"/>
    </row>
    <row r="21" spans="1:6">
      <c r="A21" s="70" t="s">
        <v>525</v>
      </c>
      <c r="B21" s="70">
        <v>0.16892333333333201</v>
      </c>
      <c r="C21" s="70">
        <f>IF(NOT(ISERROR(Duomenys[[#This Row],[Material]])),SUMIF(Duomenys[Material],Duomenys[[#This Row],[Material]],Duomenys[m2]),0)</f>
        <v>3.0520933333333318</v>
      </c>
      <c r="D21" s="152"/>
    </row>
    <row r="22" spans="1:6">
      <c r="A22" s="70" t="s">
        <v>533</v>
      </c>
      <c r="B22" s="70">
        <v>0.69120000000000004</v>
      </c>
      <c r="C22" s="70">
        <f>IF(NOT(ISERROR(Duomenys[[#This Row],[Material]])),SUMIF(Duomenys[Material],Duomenys[[#This Row],[Material]],Duomenys[m2]),0)</f>
        <v>0.69120000000000004</v>
      </c>
      <c r="D22" s="152"/>
    </row>
    <row r="23" spans="1:6">
      <c r="A23" s="70" t="s">
        <v>529</v>
      </c>
      <c r="B23" s="70">
        <v>0.24998400000000001</v>
      </c>
      <c r="C23" s="70">
        <f>IF(NOT(ISERROR(Duomenys[[#This Row],[Material]])),SUMIF(Duomenys[Material],Duomenys[[#This Row],[Material]],Duomenys[m2]),0)</f>
        <v>0.24998400000000001</v>
      </c>
      <c r="D23" s="152"/>
    </row>
    <row r="24" spans="1:6">
      <c r="A24" s="70" t="s">
        <v>530</v>
      </c>
      <c r="B24" s="70">
        <v>0.96387</v>
      </c>
      <c r="C24" s="70">
        <f>IF(NOT(ISERROR(Duomenys[[#This Row],[Material]])),SUMIF(Duomenys[Material],Duomenys[[#This Row],[Material]],Duomenys[m2]),0)</f>
        <v>0.96387</v>
      </c>
      <c r="D24" s="152"/>
    </row>
    <row r="25" spans="1:6">
      <c r="A25" s="70" t="s">
        <v>523</v>
      </c>
      <c r="B25" s="70">
        <v>2.3986000000000001</v>
      </c>
      <c r="C25" s="70">
        <f>IF(NOT(ISERROR(Duomenys[[#This Row],[Material]])),SUMIF(Duomenys[Material],Duomenys[[#This Row],[Material]],Duomenys[m2]),0)</f>
        <v>9.6360220000000005</v>
      </c>
      <c r="D25" s="152"/>
    </row>
    <row r="26" spans="1:6">
      <c r="A26" s="70" t="s">
        <v>525</v>
      </c>
      <c r="B26" s="70">
        <v>1.1993</v>
      </c>
      <c r="C26" s="70">
        <f>IF(NOT(ISERROR(Duomenys[[#This Row],[Material]])),SUMIF(Duomenys[Material],Duomenys[[#This Row],[Material]],Duomenys[m2]),0)</f>
        <v>3.0520933333333318</v>
      </c>
      <c r="D26" s="152"/>
    </row>
    <row r="27" spans="1:6">
      <c r="A27" s="70" t="s">
        <v>525</v>
      </c>
      <c r="B27" s="70">
        <v>0</v>
      </c>
      <c r="C27" s="70">
        <f>IF(NOT(ISERROR(Duomenys[[#This Row],[Material]])),SUMIF(Duomenys[Material],Duomenys[[#This Row],[Material]],Duomenys[m2]),0)</f>
        <v>3.0520933333333318</v>
      </c>
      <c r="D27" s="152"/>
    </row>
    <row r="28" spans="1:6">
      <c r="A28" s="70" t="s">
        <v>526</v>
      </c>
      <c r="B28" s="70">
        <v>55</v>
      </c>
      <c r="C28" s="70">
        <f>IF(NOT(ISERROR(Duomenys[[#This Row],[Material]])),SUMIF(Duomenys[Material],Duomenys[[#This Row],[Material]],Duomenys[m2]),0)</f>
        <v>147.59790000000001</v>
      </c>
      <c r="D28" s="152"/>
    </row>
    <row r="29" spans="1:6">
      <c r="A29" s="70" t="s">
        <v>526</v>
      </c>
      <c r="B29" s="70">
        <v>89</v>
      </c>
      <c r="C29" s="70">
        <f>IF(NOT(ISERROR(Duomenys[[#This Row],[Material]])),SUMIF(Duomenys[Material],Duomenys[[#This Row],[Material]],Duomenys[m2]),0)</f>
        <v>147.59790000000001</v>
      </c>
      <c r="D29" s="152"/>
    </row>
  </sheetData>
  <pageMargins left="0.7" right="0.7" top="0.75" bottom="0.75" header="0.3" footer="0.3"/>
  <pageSetup paperSize="9" orientation="landscape"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6"/>
  <dimension ref="A2:AF18"/>
  <sheetViews>
    <sheetView topLeftCell="C1" workbookViewId="0">
      <selection activeCell="AA12" sqref="AA12"/>
    </sheetView>
  </sheetViews>
  <sheetFormatPr defaultRowHeight="15"/>
  <cols>
    <col min="1" max="1" width="6.42578125" style="102" bestFit="1" customWidth="1"/>
    <col min="2" max="2" width="51.5703125" style="102" bestFit="1" customWidth="1"/>
    <col min="3" max="3" width="22.28515625" style="102" customWidth="1"/>
    <col min="4" max="4" width="9.28515625" style="102" customWidth="1"/>
    <col min="5" max="32" width="6.42578125" style="102" customWidth="1"/>
    <col min="33" max="16384" width="9.140625" style="102"/>
  </cols>
  <sheetData>
    <row r="2" spans="1:32" ht="15.75" thickBot="1"/>
    <row r="3" spans="1:32" ht="16.5" thickTop="1" thickBot="1">
      <c r="C3" s="105" t="s">
        <v>54</v>
      </c>
      <c r="E3" s="106" t="s">
        <v>368</v>
      </c>
      <c r="F3" s="106" t="s">
        <v>369</v>
      </c>
      <c r="G3" s="106" t="s">
        <v>370</v>
      </c>
      <c r="H3" s="106" t="s">
        <v>371</v>
      </c>
      <c r="I3" s="106" t="s">
        <v>372</v>
      </c>
      <c r="J3" s="106" t="s">
        <v>373</v>
      </c>
      <c r="K3" s="106" t="s">
        <v>374</v>
      </c>
      <c r="L3" s="106" t="s">
        <v>375</v>
      </c>
      <c r="M3" s="106" t="s">
        <v>376</v>
      </c>
      <c r="N3" s="106" t="s">
        <v>377</v>
      </c>
      <c r="O3" s="106" t="s">
        <v>378</v>
      </c>
      <c r="P3" s="106" t="s">
        <v>379</v>
      </c>
      <c r="Q3" s="106" t="s">
        <v>380</v>
      </c>
      <c r="R3" s="106" t="s">
        <v>381</v>
      </c>
      <c r="S3" s="106" t="s">
        <v>382</v>
      </c>
      <c r="T3" s="106" t="s">
        <v>383</v>
      </c>
      <c r="U3" s="106" t="s">
        <v>384</v>
      </c>
      <c r="V3" s="106" t="s">
        <v>385</v>
      </c>
      <c r="W3" s="106" t="s">
        <v>386</v>
      </c>
      <c r="X3" s="106" t="s">
        <v>387</v>
      </c>
      <c r="Y3" s="106" t="s">
        <v>388</v>
      </c>
      <c r="Z3" s="106" t="s">
        <v>389</v>
      </c>
      <c r="AA3" s="106" t="s">
        <v>390</v>
      </c>
      <c r="AB3" s="106" t="s">
        <v>391</v>
      </c>
      <c r="AC3" s="106" t="s">
        <v>392</v>
      </c>
      <c r="AD3" s="106" t="s">
        <v>393</v>
      </c>
      <c r="AE3" s="106" t="s">
        <v>394</v>
      </c>
      <c r="AF3" s="106" t="s">
        <v>395</v>
      </c>
    </row>
    <row r="4" spans="1:32" ht="16.5" thickTop="1" thickBot="1">
      <c r="E4" s="118"/>
    </row>
    <row r="5" spans="1:32" ht="16.5" thickTop="1" thickBot="1">
      <c r="A5" s="102" t="s">
        <v>337</v>
      </c>
      <c r="B5" s="102" t="s">
        <v>446</v>
      </c>
      <c r="C5" s="105" t="str">
        <f>INDEX(Table7[],L5,M6)</f>
        <v>e3</v>
      </c>
      <c r="D5" s="122"/>
      <c r="E5" s="123" t="s">
        <v>362</v>
      </c>
      <c r="F5" s="124" t="s">
        <v>363</v>
      </c>
      <c r="G5" s="124" t="s">
        <v>364</v>
      </c>
      <c r="H5" s="124" t="s">
        <v>365</v>
      </c>
      <c r="I5" s="124" t="s">
        <v>366</v>
      </c>
      <c r="J5" s="125" t="s">
        <v>367</v>
      </c>
      <c r="L5" s="104">
        <v>3</v>
      </c>
      <c r="M5" s="102" t="s">
        <v>445</v>
      </c>
    </row>
    <row r="6" spans="1:32" ht="16.5" thickTop="1" thickBot="1">
      <c r="A6" s="102" t="s">
        <v>337</v>
      </c>
      <c r="E6" s="114" t="s">
        <v>361</v>
      </c>
      <c r="F6" s="115" t="s">
        <v>360</v>
      </c>
      <c r="G6" s="115" t="s">
        <v>359</v>
      </c>
      <c r="H6" s="115" t="s">
        <v>358</v>
      </c>
      <c r="I6" s="115" t="s">
        <v>357</v>
      </c>
      <c r="J6" s="116" t="s">
        <v>356</v>
      </c>
      <c r="M6" s="104">
        <v>5</v>
      </c>
      <c r="N6" s="102" t="s">
        <v>444</v>
      </c>
    </row>
    <row r="7" spans="1:32" ht="15.75" thickTop="1">
      <c r="A7" s="102" t="s">
        <v>337</v>
      </c>
      <c r="E7" s="108" t="s">
        <v>355</v>
      </c>
      <c r="F7" s="107" t="s">
        <v>354</v>
      </c>
      <c r="G7" s="107" t="s">
        <v>353</v>
      </c>
      <c r="H7" s="107" t="s">
        <v>352</v>
      </c>
      <c r="I7" s="107" t="s">
        <v>351</v>
      </c>
      <c r="J7" s="109" t="s">
        <v>350</v>
      </c>
      <c r="L7" s="103"/>
    </row>
    <row r="8" spans="1:32">
      <c r="A8" s="102" t="s">
        <v>337</v>
      </c>
      <c r="E8" s="108" t="s">
        <v>349</v>
      </c>
      <c r="F8" s="107" t="s">
        <v>348</v>
      </c>
      <c r="G8" s="107" t="s">
        <v>347</v>
      </c>
      <c r="H8" s="107" t="s">
        <v>346</v>
      </c>
      <c r="I8" s="107" t="s">
        <v>345</v>
      </c>
      <c r="J8" s="109" t="s">
        <v>344</v>
      </c>
    </row>
    <row r="9" spans="1:32">
      <c r="A9" s="102" t="s">
        <v>337</v>
      </c>
      <c r="E9" s="108" t="s">
        <v>343</v>
      </c>
      <c r="F9" s="107" t="s">
        <v>342</v>
      </c>
      <c r="G9" s="107" t="s">
        <v>341</v>
      </c>
      <c r="H9" s="107" t="s">
        <v>340</v>
      </c>
      <c r="I9" s="107" t="s">
        <v>339</v>
      </c>
      <c r="J9" s="109" t="s">
        <v>338</v>
      </c>
    </row>
    <row r="10" spans="1:32" ht="15.75" thickBot="1">
      <c r="A10" s="102" t="s">
        <v>337</v>
      </c>
    </row>
    <row r="11" spans="1:32" ht="16.5" thickTop="1" thickBot="1">
      <c r="A11" s="102" t="s">
        <v>337</v>
      </c>
      <c r="B11" s="102" t="s">
        <v>460</v>
      </c>
      <c r="C11" s="113" t="str">
        <f>INDEX((E12:J15,Table8[],Table9[#All]),AA12,Z11,AB13)</f>
        <v>m2</v>
      </c>
      <c r="L11" s="123" t="s">
        <v>362</v>
      </c>
      <c r="M11" s="124" t="s">
        <v>363</v>
      </c>
      <c r="N11" s="124" t="s">
        <v>364</v>
      </c>
      <c r="O11" s="124" t="s">
        <v>365</v>
      </c>
      <c r="P11" s="124" t="s">
        <v>366</v>
      </c>
      <c r="Q11" s="125" t="s">
        <v>367</v>
      </c>
      <c r="S11" s="124" t="s">
        <v>362</v>
      </c>
      <c r="T11" s="124" t="s">
        <v>363</v>
      </c>
      <c r="U11" s="124" t="s">
        <v>364</v>
      </c>
      <c r="V11" s="124" t="s">
        <v>365</v>
      </c>
      <c r="W11" s="124" t="s">
        <v>366</v>
      </c>
      <c r="X11" s="124" t="s">
        <v>367</v>
      </c>
      <c r="Z11" s="104">
        <v>1</v>
      </c>
      <c r="AA11" s="102" t="s">
        <v>445</v>
      </c>
    </row>
    <row r="12" spans="1:32" ht="16.5" thickTop="1" thickBot="1">
      <c r="A12" s="102" t="s">
        <v>337</v>
      </c>
      <c r="E12" s="114" t="s">
        <v>361</v>
      </c>
      <c r="F12" s="115" t="s">
        <v>360</v>
      </c>
      <c r="G12" s="115" t="s">
        <v>359</v>
      </c>
      <c r="H12" s="115" t="s">
        <v>358</v>
      </c>
      <c r="I12" s="115" t="s">
        <v>357</v>
      </c>
      <c r="J12" s="116" t="s">
        <v>356</v>
      </c>
      <c r="L12" s="119" t="s">
        <v>396</v>
      </c>
      <c r="M12" s="120" t="s">
        <v>397</v>
      </c>
      <c r="N12" s="120" t="s">
        <v>398</v>
      </c>
      <c r="O12" s="120" t="s">
        <v>399</v>
      </c>
      <c r="P12" s="120" t="s">
        <v>400</v>
      </c>
      <c r="Q12" s="121" t="s">
        <v>401</v>
      </c>
      <c r="R12" s="117"/>
      <c r="S12" s="107" t="s">
        <v>402</v>
      </c>
      <c r="T12" s="107" t="s">
        <v>403</v>
      </c>
      <c r="U12" s="107" t="s">
        <v>404</v>
      </c>
      <c r="V12" s="107" t="s">
        <v>405</v>
      </c>
      <c r="W12" s="107" t="s">
        <v>406</v>
      </c>
      <c r="X12" s="107" t="s">
        <v>407</v>
      </c>
      <c r="AA12" s="104">
        <v>3</v>
      </c>
      <c r="AB12" s="102" t="s">
        <v>444</v>
      </c>
    </row>
    <row r="13" spans="1:32" ht="16.5" thickTop="1" thickBot="1">
      <c r="A13" s="102" t="s">
        <v>337</v>
      </c>
      <c r="E13" s="108" t="s">
        <v>355</v>
      </c>
      <c r="F13" s="107" t="s">
        <v>354</v>
      </c>
      <c r="G13" s="107" t="s">
        <v>353</v>
      </c>
      <c r="H13" s="107" t="s">
        <v>352</v>
      </c>
      <c r="I13" s="107" t="s">
        <v>351</v>
      </c>
      <c r="J13" s="109" t="s">
        <v>350</v>
      </c>
      <c r="L13" s="108" t="s">
        <v>408</v>
      </c>
      <c r="M13" s="107" t="s">
        <v>409</v>
      </c>
      <c r="N13" s="107" t="s">
        <v>410</v>
      </c>
      <c r="O13" s="107" t="s">
        <v>411</v>
      </c>
      <c r="P13" s="107" t="s">
        <v>412</v>
      </c>
      <c r="Q13" s="109" t="s">
        <v>413</v>
      </c>
      <c r="S13" s="107" t="s">
        <v>414</v>
      </c>
      <c r="T13" s="107" t="s">
        <v>415</v>
      </c>
      <c r="U13" s="107" t="s">
        <v>416</v>
      </c>
      <c r="V13" s="107" t="s">
        <v>417</v>
      </c>
      <c r="W13" s="107" t="s">
        <v>418</v>
      </c>
      <c r="X13" s="107" t="s">
        <v>419</v>
      </c>
      <c r="AB13" s="104">
        <v>3</v>
      </c>
      <c r="AC13" s="102" t="s">
        <v>459</v>
      </c>
    </row>
    <row r="14" spans="1:32" ht="15.75" thickTop="1">
      <c r="A14" s="102" t="s">
        <v>337</v>
      </c>
      <c r="E14" s="108" t="s">
        <v>349</v>
      </c>
      <c r="F14" s="107" t="s">
        <v>348</v>
      </c>
      <c r="G14" s="107" t="s">
        <v>347</v>
      </c>
      <c r="H14" s="107" t="s">
        <v>346</v>
      </c>
      <c r="I14" s="107" t="s">
        <v>345</v>
      </c>
      <c r="J14" s="109" t="s">
        <v>344</v>
      </c>
      <c r="L14" s="108" t="s">
        <v>420</v>
      </c>
      <c r="M14" s="107" t="s">
        <v>421</v>
      </c>
      <c r="N14" s="107" t="s">
        <v>422</v>
      </c>
      <c r="O14" s="107" t="s">
        <v>423</v>
      </c>
      <c r="P14" s="107" t="s">
        <v>424</v>
      </c>
      <c r="Q14" s="109" t="s">
        <v>425</v>
      </c>
      <c r="S14" s="107" t="s">
        <v>426</v>
      </c>
      <c r="T14" s="107" t="s">
        <v>427</v>
      </c>
      <c r="U14" s="107" t="s">
        <v>428</v>
      </c>
      <c r="V14" s="107" t="s">
        <v>429</v>
      </c>
      <c r="W14" s="107" t="s">
        <v>430</v>
      </c>
      <c r="X14" s="107" t="s">
        <v>431</v>
      </c>
    </row>
    <row r="15" spans="1:32" ht="15.75" thickBot="1">
      <c r="A15" s="102" t="s">
        <v>337</v>
      </c>
      <c r="E15" s="110" t="s">
        <v>343</v>
      </c>
      <c r="F15" s="111" t="s">
        <v>342</v>
      </c>
      <c r="G15" s="111" t="s">
        <v>341</v>
      </c>
      <c r="H15" s="111" t="s">
        <v>340</v>
      </c>
      <c r="I15" s="111" t="s">
        <v>339</v>
      </c>
      <c r="J15" s="112" t="s">
        <v>338</v>
      </c>
      <c r="L15" s="108" t="s">
        <v>432</v>
      </c>
      <c r="M15" s="107" t="s">
        <v>433</v>
      </c>
      <c r="N15" s="107" t="s">
        <v>434</v>
      </c>
      <c r="O15" s="107" t="s">
        <v>435</v>
      </c>
      <c r="P15" s="107" t="s">
        <v>436</v>
      </c>
      <c r="Q15" s="109" t="s">
        <v>437</v>
      </c>
      <c r="S15" s="107" t="s">
        <v>438</v>
      </c>
      <c r="T15" s="107" t="s">
        <v>439</v>
      </c>
      <c r="U15" s="107" t="s">
        <v>440</v>
      </c>
      <c r="V15" s="107" t="s">
        <v>441</v>
      </c>
      <c r="W15" s="107" t="s">
        <v>442</v>
      </c>
      <c r="X15" s="107" t="s">
        <v>443</v>
      </c>
    </row>
    <row r="16" spans="1:32" ht="15.75" thickTop="1">
      <c r="A16" s="102" t="s">
        <v>337</v>
      </c>
      <c r="L16" s="108" t="s">
        <v>447</v>
      </c>
      <c r="M16" s="107" t="s">
        <v>448</v>
      </c>
      <c r="N16" s="107" t="s">
        <v>449</v>
      </c>
      <c r="O16" s="107" t="s">
        <v>450</v>
      </c>
      <c r="P16" s="107" t="s">
        <v>451</v>
      </c>
      <c r="Q16" s="109" t="s">
        <v>452</v>
      </c>
      <c r="S16" s="107" t="s">
        <v>447</v>
      </c>
      <c r="T16" s="107" t="s">
        <v>448</v>
      </c>
      <c r="U16" s="107" t="s">
        <v>449</v>
      </c>
      <c r="V16" s="107" t="s">
        <v>450</v>
      </c>
      <c r="W16" s="107" t="s">
        <v>451</v>
      </c>
      <c r="X16" s="107" t="s">
        <v>452</v>
      </c>
    </row>
    <row r="17" spans="1:24">
      <c r="A17" s="102" t="s">
        <v>337</v>
      </c>
      <c r="S17" s="107" t="s">
        <v>453</v>
      </c>
      <c r="T17" s="107" t="s">
        <v>454</v>
      </c>
      <c r="U17" s="107" t="s">
        <v>455</v>
      </c>
      <c r="V17" s="107" t="s">
        <v>456</v>
      </c>
      <c r="W17" s="107" t="s">
        <v>457</v>
      </c>
      <c r="X17" s="107" t="s">
        <v>458</v>
      </c>
    </row>
    <row r="18" spans="1:24">
      <c r="A18" s="102" t="s">
        <v>337</v>
      </c>
    </row>
  </sheetData>
  <pageMargins left="0.7" right="0.7" top="0.75" bottom="0.75" header="0.3" footer="0.3"/>
  <pageSetup paperSize="9" orientation="portrait" verticalDpi="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7"/>
  <dimension ref="A1:F17"/>
  <sheetViews>
    <sheetView workbookViewId="0">
      <selection activeCell="B1" sqref="B1"/>
    </sheetView>
  </sheetViews>
  <sheetFormatPr defaultRowHeight="15.75"/>
  <cols>
    <col min="1" max="1" width="30.85546875" style="3" customWidth="1"/>
    <col min="2" max="6" width="14.140625" style="3" customWidth="1"/>
    <col min="7" max="16384" width="9.140625" style="3"/>
  </cols>
  <sheetData>
    <row r="1" spans="1:6" ht="27">
      <c r="A1" s="22">
        <f>HLOOKUP($A$2,$A$4:$F$13,A3)</f>
        <v>33</v>
      </c>
      <c r="B1" s="3">
        <f>VLOOKUP(A2,A4:F13,3)</f>
        <v>20</v>
      </c>
    </row>
    <row r="2" spans="1:6">
      <c r="A2" s="21" t="s">
        <v>99</v>
      </c>
    </row>
    <row r="3" spans="1:6">
      <c r="A3" s="21">
        <v>3</v>
      </c>
      <c r="B3" s="3" t="s">
        <v>109</v>
      </c>
    </row>
    <row r="4" spans="1:6">
      <c r="A4" s="20">
        <v>1</v>
      </c>
      <c r="B4" s="5">
        <v>5</v>
      </c>
      <c r="C4" s="5" t="s">
        <v>108</v>
      </c>
      <c r="D4" s="5">
        <v>5</v>
      </c>
      <c r="E4" s="5" t="s">
        <v>108</v>
      </c>
      <c r="F4" s="5">
        <v>5</v>
      </c>
    </row>
    <row r="5" spans="1:6">
      <c r="A5" s="20" t="s">
        <v>107</v>
      </c>
      <c r="B5" s="5">
        <v>2</v>
      </c>
      <c r="C5" s="5">
        <f t="shared" ref="C5:F13" si="0">10+B5</f>
        <v>12</v>
      </c>
      <c r="D5" s="5">
        <f t="shared" si="0"/>
        <v>22</v>
      </c>
      <c r="E5" s="5">
        <f t="shared" si="0"/>
        <v>32</v>
      </c>
      <c r="F5" s="5">
        <f t="shared" si="0"/>
        <v>42</v>
      </c>
    </row>
    <row r="6" spans="1:6">
      <c r="A6" s="20" t="s">
        <v>106</v>
      </c>
      <c r="B6" s="5">
        <v>3</v>
      </c>
      <c r="C6" s="5">
        <f t="shared" si="0"/>
        <v>13</v>
      </c>
      <c r="D6" s="5">
        <f t="shared" si="0"/>
        <v>23</v>
      </c>
      <c r="E6" s="5">
        <f t="shared" si="0"/>
        <v>33</v>
      </c>
      <c r="F6" s="5">
        <f t="shared" si="0"/>
        <v>43</v>
      </c>
    </row>
    <row r="7" spans="1:6">
      <c r="A7" s="20" t="s">
        <v>105</v>
      </c>
      <c r="B7" s="5">
        <v>4</v>
      </c>
      <c r="C7" s="5">
        <f t="shared" si="0"/>
        <v>14</v>
      </c>
      <c r="D7" s="5">
        <f t="shared" si="0"/>
        <v>24</v>
      </c>
      <c r="E7" s="5">
        <f t="shared" si="0"/>
        <v>34</v>
      </c>
      <c r="F7" s="5">
        <f t="shared" si="0"/>
        <v>44</v>
      </c>
    </row>
    <row r="8" spans="1:6">
      <c r="A8" s="20" t="s">
        <v>104</v>
      </c>
      <c r="B8" s="5">
        <v>5</v>
      </c>
      <c r="C8" s="5">
        <f t="shared" si="0"/>
        <v>15</v>
      </c>
      <c r="D8" s="5">
        <f t="shared" si="0"/>
        <v>25</v>
      </c>
      <c r="E8" s="5">
        <f t="shared" si="0"/>
        <v>35</v>
      </c>
      <c r="F8" s="5">
        <f t="shared" si="0"/>
        <v>45</v>
      </c>
    </row>
    <row r="9" spans="1:6">
      <c r="A9" s="20" t="s">
        <v>103</v>
      </c>
      <c r="B9" s="5">
        <v>6</v>
      </c>
      <c r="C9" s="5">
        <f t="shared" si="0"/>
        <v>16</v>
      </c>
      <c r="D9" s="5">
        <f t="shared" si="0"/>
        <v>26</v>
      </c>
      <c r="E9" s="5">
        <f t="shared" si="0"/>
        <v>36</v>
      </c>
      <c r="F9" s="5">
        <f t="shared" si="0"/>
        <v>46</v>
      </c>
    </row>
    <row r="10" spans="1:6">
      <c r="A10" s="20" t="s">
        <v>102</v>
      </c>
      <c r="B10" s="5">
        <v>7</v>
      </c>
      <c r="C10" s="5">
        <f t="shared" si="0"/>
        <v>17</v>
      </c>
      <c r="D10" s="5">
        <f t="shared" si="0"/>
        <v>27</v>
      </c>
      <c r="E10" s="5">
        <f t="shared" si="0"/>
        <v>37</v>
      </c>
      <c r="F10" s="5">
        <f t="shared" si="0"/>
        <v>47</v>
      </c>
    </row>
    <row r="11" spans="1:6">
      <c r="A11" s="20" t="s">
        <v>101</v>
      </c>
      <c r="B11" s="5">
        <v>8</v>
      </c>
      <c r="C11" s="5">
        <f t="shared" si="0"/>
        <v>18</v>
      </c>
      <c r="D11" s="5">
        <f t="shared" si="0"/>
        <v>28</v>
      </c>
      <c r="E11" s="5">
        <f t="shared" si="0"/>
        <v>38</v>
      </c>
      <c r="F11" s="5">
        <f t="shared" si="0"/>
        <v>48</v>
      </c>
    </row>
    <row r="12" spans="1:6">
      <c r="A12" s="20" t="s">
        <v>100</v>
      </c>
      <c r="B12" s="5">
        <v>9</v>
      </c>
      <c r="C12" s="5">
        <f t="shared" si="0"/>
        <v>19</v>
      </c>
      <c r="D12" s="5">
        <f t="shared" si="0"/>
        <v>29</v>
      </c>
      <c r="E12" s="5">
        <f t="shared" si="0"/>
        <v>39</v>
      </c>
      <c r="F12" s="5">
        <f t="shared" si="0"/>
        <v>49</v>
      </c>
    </row>
    <row r="13" spans="1:6">
      <c r="A13" s="20" t="s">
        <v>99</v>
      </c>
      <c r="B13" s="5">
        <v>10</v>
      </c>
      <c r="C13" s="5">
        <f t="shared" si="0"/>
        <v>20</v>
      </c>
      <c r="D13" s="5">
        <f t="shared" si="0"/>
        <v>30</v>
      </c>
      <c r="E13" s="5">
        <f t="shared" si="0"/>
        <v>40</v>
      </c>
      <c r="F13" s="5">
        <f t="shared" si="0"/>
        <v>50</v>
      </c>
    </row>
    <row r="15" spans="1:6">
      <c r="A15" s="3" t="s">
        <v>98</v>
      </c>
    </row>
    <row r="16" spans="1:6">
      <c r="A16" s="3" t="s">
        <v>98</v>
      </c>
      <c r="B16" s="3" t="s">
        <v>98</v>
      </c>
      <c r="C16" s="3" t="s">
        <v>98</v>
      </c>
      <c r="D16" s="3" t="s">
        <v>98</v>
      </c>
    </row>
    <row r="17" spans="2:4">
      <c r="B17" s="19" t="s">
        <v>97</v>
      </c>
      <c r="C17" s="19" t="s">
        <v>95</v>
      </c>
      <c r="D17" s="19" t="s">
        <v>96</v>
      </c>
    </row>
  </sheetData>
  <printOptions gridLines="1" gridLinesSet="0"/>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8"/>
  <dimension ref="A1:C12"/>
  <sheetViews>
    <sheetView workbookViewId="0">
      <selection activeCell="B12" sqref="B12"/>
    </sheetView>
  </sheetViews>
  <sheetFormatPr defaultColWidth="48.28515625" defaultRowHeight="15.75"/>
  <cols>
    <col min="1" max="1" width="2.140625" style="23" bestFit="1" customWidth="1"/>
    <col min="2" max="2" width="30.140625" style="23" bestFit="1" customWidth="1"/>
    <col min="3" max="3" width="91.5703125" style="23" customWidth="1"/>
    <col min="4" max="16384" width="48.28515625" style="23"/>
  </cols>
  <sheetData>
    <row r="1" spans="1:3">
      <c r="A1" s="24"/>
      <c r="B1" s="27" t="s">
        <v>48</v>
      </c>
      <c r="C1" s="27" t="s">
        <v>49</v>
      </c>
    </row>
    <row r="2" spans="1:3">
      <c r="A2" s="27">
        <v>1</v>
      </c>
      <c r="B2" s="28" t="s">
        <v>126</v>
      </c>
      <c r="C2" s="28" t="s">
        <v>125</v>
      </c>
    </row>
    <row r="3" spans="1:3">
      <c r="A3" s="27">
        <v>2</v>
      </c>
      <c r="B3" s="26">
        <v>4.1399999999999997</v>
      </c>
      <c r="C3" s="26" t="s">
        <v>124</v>
      </c>
    </row>
    <row r="4" spans="1:3">
      <c r="A4" s="27">
        <v>3</v>
      </c>
      <c r="B4" s="26">
        <v>4.1900000000000004</v>
      </c>
      <c r="C4" s="26" t="s">
        <v>123</v>
      </c>
    </row>
    <row r="5" spans="1:3">
      <c r="A5" s="27">
        <v>4</v>
      </c>
      <c r="B5" s="26">
        <v>5.17</v>
      </c>
      <c r="C5" s="26" t="s">
        <v>122</v>
      </c>
    </row>
    <row r="6" spans="1:3">
      <c r="A6" s="27">
        <v>5</v>
      </c>
      <c r="B6" s="26">
        <v>5.77</v>
      </c>
      <c r="C6" s="26" t="s">
        <v>121</v>
      </c>
    </row>
    <row r="7" spans="1:3">
      <c r="A7" s="27">
        <v>6</v>
      </c>
      <c r="B7" s="26">
        <v>6.39</v>
      </c>
      <c r="C7" s="26" t="s">
        <v>120</v>
      </c>
    </row>
    <row r="8" spans="1:3">
      <c r="A8" s="24"/>
      <c r="B8" s="25" t="s">
        <v>119</v>
      </c>
      <c r="C8" s="25" t="s">
        <v>118</v>
      </c>
    </row>
    <row r="9" spans="1:3" ht="31.5">
      <c r="A9" s="24"/>
      <c r="B9" s="24" t="s">
        <v>117</v>
      </c>
      <c r="C9" s="24" t="s">
        <v>116</v>
      </c>
    </row>
    <row r="10" spans="1:3" ht="31.5">
      <c r="A10" s="24"/>
      <c r="B10" s="24" t="s">
        <v>115</v>
      </c>
      <c r="C10" s="24" t="s">
        <v>114</v>
      </c>
    </row>
    <row r="11" spans="1:3" ht="31.5">
      <c r="A11" s="24"/>
      <c r="B11" s="24" t="s">
        <v>113</v>
      </c>
      <c r="C11" s="24" t="s">
        <v>112</v>
      </c>
    </row>
    <row r="12" spans="1:3" ht="31.5">
      <c r="A12" s="24"/>
      <c r="B12" s="24" t="s">
        <v>111</v>
      </c>
      <c r="C12" s="24" t="s">
        <v>110</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9"/>
  <dimension ref="A1:G29"/>
  <sheetViews>
    <sheetView zoomScale="115" workbookViewId="0">
      <selection activeCell="A15" sqref="A15"/>
    </sheetView>
  </sheetViews>
  <sheetFormatPr defaultRowHeight="12.75"/>
  <cols>
    <col min="1" max="4" width="24.140625" style="29" customWidth="1"/>
    <col min="5" max="7" width="22.7109375" style="29" customWidth="1"/>
    <col min="8" max="16384" width="9.140625" style="29"/>
  </cols>
  <sheetData>
    <row r="1" spans="1:7">
      <c r="A1" s="50" t="str">
        <f>VLOOKUP(A5,B8:G17,C5,D5)</f>
        <v>w</v>
      </c>
      <c r="B1" s="29" t="s">
        <v>164</v>
      </c>
    </row>
    <row r="2" spans="1:7">
      <c r="A2" s="36"/>
      <c r="B2" s="35"/>
      <c r="C2" s="34"/>
      <c r="D2" s="49"/>
    </row>
    <row r="3" spans="1:7">
      <c r="A3" s="36" t="s">
        <v>163</v>
      </c>
      <c r="B3" s="35" t="s">
        <v>162</v>
      </c>
      <c r="C3" s="34" t="s">
        <v>161</v>
      </c>
      <c r="D3" s="49" t="s">
        <v>160</v>
      </c>
    </row>
    <row r="4" spans="1:7">
      <c r="A4" s="36" t="s">
        <v>159</v>
      </c>
      <c r="B4" s="35" t="s">
        <v>158</v>
      </c>
      <c r="C4" s="34" t="s">
        <v>157</v>
      </c>
      <c r="D4" s="49" t="s">
        <v>156</v>
      </c>
    </row>
    <row r="5" spans="1:7">
      <c r="A5" s="48" t="s">
        <v>139</v>
      </c>
      <c r="B5" s="47" t="s">
        <v>155</v>
      </c>
      <c r="C5" s="46" t="s">
        <v>3</v>
      </c>
      <c r="D5" s="46" t="s">
        <v>154</v>
      </c>
    </row>
    <row r="6" spans="1:7">
      <c r="A6" s="45"/>
      <c r="B6" s="44"/>
      <c r="C6" s="43"/>
      <c r="D6" s="43"/>
    </row>
    <row r="7" spans="1:7">
      <c r="A7" s="42"/>
      <c r="B7" s="41">
        <v>1</v>
      </c>
      <c r="C7" s="41">
        <v>2</v>
      </c>
      <c r="D7" s="41">
        <v>3</v>
      </c>
      <c r="E7" s="41">
        <v>4</v>
      </c>
      <c r="F7" s="41">
        <v>5</v>
      </c>
      <c r="G7" s="41">
        <v>6</v>
      </c>
    </row>
    <row r="8" spans="1:7">
      <c r="A8" s="40">
        <v>1</v>
      </c>
      <c r="B8" s="39" t="s">
        <v>153</v>
      </c>
      <c r="C8" s="38">
        <v>278</v>
      </c>
      <c r="D8" s="38" t="s">
        <v>152</v>
      </c>
      <c r="E8" s="38">
        <v>64</v>
      </c>
      <c r="F8" s="38">
        <v>294</v>
      </c>
      <c r="G8" s="38">
        <v>43</v>
      </c>
    </row>
    <row r="9" spans="1:7">
      <c r="A9" s="40">
        <v>2</v>
      </c>
      <c r="B9" s="39" t="s">
        <v>151</v>
      </c>
      <c r="C9" s="38">
        <v>348</v>
      </c>
      <c r="D9" s="38" t="s">
        <v>150</v>
      </c>
      <c r="E9" s="38">
        <v>222</v>
      </c>
      <c r="F9" s="38">
        <v>112</v>
      </c>
      <c r="G9" s="38">
        <v>50</v>
      </c>
    </row>
    <row r="10" spans="1:7">
      <c r="A10" s="40">
        <v>3</v>
      </c>
      <c r="B10" s="39" t="s">
        <v>149</v>
      </c>
      <c r="C10" s="38">
        <v>308</v>
      </c>
      <c r="D10" s="38" t="s">
        <v>148</v>
      </c>
      <c r="E10" s="38">
        <v>15</v>
      </c>
      <c r="F10" s="38">
        <v>365</v>
      </c>
      <c r="G10" s="38">
        <v>46</v>
      </c>
    </row>
    <row r="11" spans="1:7">
      <c r="A11" s="40">
        <v>4</v>
      </c>
      <c r="B11" s="39" t="s">
        <v>147</v>
      </c>
      <c r="C11" s="38">
        <v>338</v>
      </c>
      <c r="D11" s="38" t="s">
        <v>146</v>
      </c>
      <c r="E11" s="38" t="s">
        <v>3</v>
      </c>
      <c r="F11" s="38">
        <v>145</v>
      </c>
      <c r="G11" s="38">
        <v>49</v>
      </c>
    </row>
    <row r="12" spans="1:7">
      <c r="A12" s="40">
        <v>5</v>
      </c>
      <c r="B12" s="39" t="s">
        <v>145</v>
      </c>
      <c r="C12" s="38">
        <v>258</v>
      </c>
      <c r="D12" s="38" t="s">
        <v>144</v>
      </c>
      <c r="E12" s="38">
        <v>26</v>
      </c>
      <c r="F12" s="38">
        <v>222</v>
      </c>
      <c r="G12" s="38">
        <v>41</v>
      </c>
    </row>
    <row r="13" spans="1:7">
      <c r="A13" s="40">
        <v>6</v>
      </c>
      <c r="B13" s="39" t="s">
        <v>143</v>
      </c>
      <c r="C13" s="38">
        <v>328</v>
      </c>
      <c r="D13" s="38" t="s">
        <v>142</v>
      </c>
      <c r="E13" s="38">
        <v>1</v>
      </c>
      <c r="F13" s="38">
        <v>578</v>
      </c>
      <c r="G13" s="38">
        <v>48</v>
      </c>
    </row>
    <row r="14" spans="1:7">
      <c r="A14" s="40">
        <v>7</v>
      </c>
      <c r="B14" s="39" t="s">
        <v>141</v>
      </c>
      <c r="C14" s="38">
        <v>288</v>
      </c>
      <c r="D14" s="38" t="s">
        <v>140</v>
      </c>
      <c r="E14" s="38">
        <v>989</v>
      </c>
      <c r="F14" s="38">
        <v>567</v>
      </c>
      <c r="G14" s="38">
        <v>44</v>
      </c>
    </row>
    <row r="15" spans="1:7">
      <c r="A15" s="40">
        <v>8</v>
      </c>
      <c r="B15" s="39" t="s">
        <v>139</v>
      </c>
      <c r="C15" s="38">
        <v>318</v>
      </c>
      <c r="D15" s="38" t="s">
        <v>138</v>
      </c>
      <c r="E15" s="38">
        <v>22</v>
      </c>
      <c r="F15" s="38">
        <v>300</v>
      </c>
      <c r="G15" s="38">
        <v>47</v>
      </c>
    </row>
    <row r="16" spans="1:7">
      <c r="A16" s="40">
        <v>9</v>
      </c>
      <c r="B16" s="39" t="s">
        <v>137</v>
      </c>
      <c r="C16" s="38">
        <v>268</v>
      </c>
      <c r="D16" s="38" t="s">
        <v>136</v>
      </c>
      <c r="E16" s="38">
        <v>323</v>
      </c>
      <c r="F16" s="38">
        <v>653</v>
      </c>
      <c r="G16" s="38">
        <v>42</v>
      </c>
    </row>
    <row r="17" spans="1:7">
      <c r="A17" s="40">
        <v>10</v>
      </c>
      <c r="B17" s="39" t="s">
        <v>135</v>
      </c>
      <c r="C17" s="38">
        <v>298</v>
      </c>
      <c r="D17" s="38" t="s">
        <v>58</v>
      </c>
      <c r="E17" s="38">
        <v>66</v>
      </c>
      <c r="F17" s="38">
        <v>210</v>
      </c>
      <c r="G17" s="38">
        <v>45</v>
      </c>
    </row>
    <row r="19" spans="1:7" ht="13.5">
      <c r="A19" s="30" t="s">
        <v>134</v>
      </c>
    </row>
    <row r="20" spans="1:7">
      <c r="A20" s="37" t="s">
        <v>133</v>
      </c>
    </row>
    <row r="21" spans="1:7">
      <c r="A21" s="36" t="s">
        <v>132</v>
      </c>
    </row>
    <row r="22" spans="1:7">
      <c r="A22" s="35" t="s">
        <v>131</v>
      </c>
    </row>
    <row r="23" spans="1:7">
      <c r="A23" s="34" t="s">
        <v>130</v>
      </c>
    </row>
    <row r="24" spans="1:7" ht="165.75">
      <c r="A24" s="33" t="s">
        <v>129</v>
      </c>
      <c r="B24" s="32"/>
      <c r="C24" s="32"/>
      <c r="D24" s="32"/>
      <c r="E24" s="32"/>
      <c r="F24" s="32"/>
      <c r="G24" s="32"/>
    </row>
    <row r="25" spans="1:7">
      <c r="A25" s="32"/>
      <c r="B25" s="32"/>
      <c r="C25" s="32"/>
      <c r="D25" s="32"/>
      <c r="E25" s="32"/>
      <c r="F25" s="32"/>
      <c r="G25" s="32"/>
    </row>
    <row r="26" spans="1:7">
      <c r="A26" s="32"/>
      <c r="B26" s="32"/>
      <c r="C26" s="32"/>
      <c r="D26" s="32"/>
      <c r="E26" s="32"/>
      <c r="F26" s="32"/>
      <c r="G26" s="32"/>
    </row>
    <row r="27" spans="1:7">
      <c r="A27" s="32"/>
      <c r="B27" s="32"/>
      <c r="C27" s="32"/>
      <c r="D27" s="32"/>
      <c r="E27" s="32"/>
      <c r="F27" s="32"/>
      <c r="G27" s="32"/>
    </row>
    <row r="28" spans="1:7" ht="15.75">
      <c r="A28" s="31" t="s">
        <v>128</v>
      </c>
      <c r="B28" s="3">
        <f>+LEN(A24)</f>
        <v>363</v>
      </c>
    </row>
    <row r="29" spans="1:7">
      <c r="A29" s="30" t="e">
        <v>#N/A</v>
      </c>
      <c r="B29" s="29" t="s">
        <v>127</v>
      </c>
    </row>
  </sheetData>
  <printOptions gridLines="1" gridLinesSet="0"/>
  <pageMargins left="0.75" right="0.75" top="1" bottom="1" header="0.5" footer="0.5"/>
  <pageSetup paperSize="9" orientation="portrait" horizontalDpi="200" verticalDpi="20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10"/>
  <dimension ref="A1:E59"/>
  <sheetViews>
    <sheetView topLeftCell="A31" zoomScale="85" workbookViewId="0">
      <selection activeCell="A15" sqref="A15"/>
    </sheetView>
  </sheetViews>
  <sheetFormatPr defaultRowHeight="15.75"/>
  <cols>
    <col min="1" max="1" width="31.28515625" style="3" bestFit="1" customWidth="1"/>
    <col min="2" max="2" width="96.7109375" style="3" customWidth="1"/>
    <col min="3" max="16384" width="9.140625" style="3"/>
  </cols>
  <sheetData>
    <row r="1" spans="1:5">
      <c r="A1" s="18" t="s">
        <v>253</v>
      </c>
    </row>
    <row r="3" spans="1:5">
      <c r="A3" s="7" t="s">
        <v>252</v>
      </c>
    </row>
    <row r="5" spans="1:5">
      <c r="A5" s="59" t="s">
        <v>251</v>
      </c>
      <c r="B5" s="4" t="s">
        <v>250</v>
      </c>
      <c r="D5" s="55"/>
      <c r="E5" s="55"/>
    </row>
    <row r="6" spans="1:5">
      <c r="A6" s="61" t="s">
        <v>249</v>
      </c>
      <c r="B6" s="60" t="str">
        <f t="shared" ref="B6:B17" ca="1" si="0">CELL(A6,$A$20)</f>
        <v>$A$20</v>
      </c>
      <c r="D6" s="55"/>
      <c r="E6" s="55"/>
    </row>
    <row r="7" spans="1:5">
      <c r="A7" s="61" t="s">
        <v>248</v>
      </c>
      <c r="B7" s="60">
        <f t="shared" ca="1" si="0"/>
        <v>1</v>
      </c>
      <c r="D7" s="55"/>
      <c r="E7" s="55"/>
    </row>
    <row r="8" spans="1:5">
      <c r="A8" s="61" t="s">
        <v>247</v>
      </c>
      <c r="B8" s="60">
        <f t="shared" ca="1" si="0"/>
        <v>0</v>
      </c>
      <c r="D8" s="55"/>
      <c r="E8" s="55"/>
    </row>
    <row r="9" spans="1:5">
      <c r="A9" s="61" t="s">
        <v>246</v>
      </c>
      <c r="B9" s="60" t="str">
        <f t="shared" ca="1" si="0"/>
        <v>Jeigu grupė FUR 7/50</v>
      </c>
      <c r="D9" s="55"/>
      <c r="E9" s="55"/>
    </row>
    <row r="10" spans="1:5">
      <c r="A10" s="61" t="s">
        <v>245</v>
      </c>
      <c r="B10" s="60" t="str">
        <f t="shared" ca="1" si="0"/>
        <v>C:\CodingVBA\[XLS-FORMULES.xlsx]CELL</v>
      </c>
      <c r="D10" s="55"/>
      <c r="E10" s="55"/>
    </row>
    <row r="11" spans="1:5">
      <c r="A11" s="61" t="s">
        <v>244</v>
      </c>
      <c r="B11" s="60" t="str">
        <f t="shared" ca="1" si="0"/>
        <v>G</v>
      </c>
      <c r="D11" s="55"/>
      <c r="E11" s="55"/>
    </row>
    <row r="12" spans="1:5">
      <c r="A12" s="61" t="s">
        <v>243</v>
      </c>
      <c r="B12" s="60">
        <f t="shared" ca="1" si="0"/>
        <v>0</v>
      </c>
      <c r="D12" s="55"/>
      <c r="E12" s="55"/>
    </row>
    <row r="13" spans="1:5">
      <c r="A13" s="61" t="s">
        <v>242</v>
      </c>
      <c r="B13" s="60" t="str">
        <f t="shared" ca="1" si="0"/>
        <v>'</v>
      </c>
      <c r="D13" s="55"/>
      <c r="E13" s="55"/>
    </row>
    <row r="14" spans="1:5">
      <c r="A14" s="61" t="s">
        <v>241</v>
      </c>
      <c r="B14" s="60">
        <f t="shared" ca="1" si="0"/>
        <v>1</v>
      </c>
      <c r="D14" s="55"/>
      <c r="E14" s="55"/>
    </row>
    <row r="15" spans="1:5">
      <c r="A15" s="61" t="s">
        <v>240</v>
      </c>
      <c r="B15" s="60">
        <f t="shared" ca="1" si="0"/>
        <v>20</v>
      </c>
      <c r="D15" s="55"/>
      <c r="E15" s="55"/>
    </row>
    <row r="16" spans="1:5">
      <c r="A16" s="61" t="s">
        <v>239</v>
      </c>
      <c r="B16" s="60" t="str">
        <f t="shared" ca="1" si="0"/>
        <v>l</v>
      </c>
      <c r="D16" s="55"/>
      <c r="E16" s="55"/>
    </row>
    <row r="17" spans="1:5">
      <c r="A17" s="61" t="s">
        <v>238</v>
      </c>
      <c r="B17" s="60">
        <f t="shared" ca="1" si="0"/>
        <v>31</v>
      </c>
      <c r="C17" s="55"/>
      <c r="D17" s="55"/>
      <c r="E17" s="55"/>
    </row>
    <row r="18" spans="1:5">
      <c r="C18" s="55"/>
      <c r="D18" s="55"/>
      <c r="E18" s="55"/>
    </row>
    <row r="19" spans="1:5">
      <c r="A19" s="59" t="s">
        <v>237</v>
      </c>
    </row>
    <row r="20" spans="1:5">
      <c r="A20" s="58" t="s">
        <v>236</v>
      </c>
      <c r="C20" s="55"/>
      <c r="D20" s="55"/>
      <c r="E20" s="55"/>
    </row>
    <row r="21" spans="1:5">
      <c r="C21" s="55"/>
      <c r="D21" s="55"/>
      <c r="E21" s="55"/>
    </row>
    <row r="22" spans="1:5">
      <c r="A22" s="11" t="s">
        <v>235</v>
      </c>
      <c r="C22" s="55"/>
      <c r="D22" s="55"/>
      <c r="E22" s="55"/>
    </row>
    <row r="23" spans="1:5">
      <c r="A23" s="57" t="s">
        <v>234</v>
      </c>
      <c r="B23" s="56" t="s">
        <v>233</v>
      </c>
      <c r="C23" s="55"/>
      <c r="D23" s="55"/>
      <c r="E23" s="55"/>
    </row>
    <row r="24" spans="1:5">
      <c r="A24" s="54" t="s">
        <v>232</v>
      </c>
      <c r="B24" s="53" t="s">
        <v>231</v>
      </c>
      <c r="C24" s="55"/>
      <c r="D24" s="55"/>
      <c r="E24" s="55"/>
    </row>
    <row r="25" spans="1:5">
      <c r="A25" s="54" t="s">
        <v>230</v>
      </c>
      <c r="B25" s="53" t="s">
        <v>229</v>
      </c>
      <c r="C25" s="55"/>
      <c r="D25" s="55"/>
      <c r="E25" s="55"/>
    </row>
    <row r="26" spans="1:5">
      <c r="A26" s="54" t="s">
        <v>228</v>
      </c>
      <c r="B26" s="53" t="s">
        <v>227</v>
      </c>
      <c r="C26" s="55"/>
      <c r="D26" s="55"/>
      <c r="E26" s="55"/>
    </row>
    <row r="27" spans="1:5">
      <c r="A27" s="54" t="s">
        <v>226</v>
      </c>
      <c r="B27" s="53" t="s">
        <v>225</v>
      </c>
      <c r="C27" s="55"/>
      <c r="D27" s="55"/>
      <c r="E27" s="55"/>
    </row>
    <row r="28" spans="1:5" ht="31.5">
      <c r="A28" s="54" t="s">
        <v>224</v>
      </c>
      <c r="B28" s="53" t="s">
        <v>223</v>
      </c>
      <c r="C28" s="55"/>
      <c r="D28" s="55"/>
      <c r="E28" s="55"/>
    </row>
    <row r="29" spans="1:5" ht="63">
      <c r="A29" s="54" t="s">
        <v>222</v>
      </c>
      <c r="B29" s="53" t="s">
        <v>221</v>
      </c>
      <c r="C29" s="55"/>
      <c r="D29" s="55"/>
      <c r="E29" s="55"/>
    </row>
    <row r="30" spans="1:5">
      <c r="A30" s="54" t="s">
        <v>220</v>
      </c>
      <c r="B30" s="53" t="s">
        <v>219</v>
      </c>
      <c r="C30" s="55"/>
      <c r="D30" s="55"/>
      <c r="E30" s="55"/>
    </row>
    <row r="31" spans="1:5" ht="63">
      <c r="A31" s="54" t="s">
        <v>218</v>
      </c>
      <c r="B31" s="53" t="s">
        <v>217</v>
      </c>
      <c r="C31" s="55"/>
      <c r="D31" s="55"/>
      <c r="E31" s="55"/>
    </row>
    <row r="32" spans="1:5">
      <c r="A32" s="54" t="s">
        <v>216</v>
      </c>
      <c r="B32" s="53" t="s">
        <v>215</v>
      </c>
      <c r="C32" s="55"/>
      <c r="D32" s="55"/>
      <c r="E32" s="55"/>
    </row>
    <row r="33" spans="1:2">
      <c r="A33" s="54" t="s">
        <v>214</v>
      </c>
      <c r="B33" s="53" t="s">
        <v>213</v>
      </c>
    </row>
    <row r="34" spans="1:2" ht="31.5">
      <c r="A34" s="54" t="s">
        <v>212</v>
      </c>
      <c r="B34" s="53" t="s">
        <v>211</v>
      </c>
    </row>
    <row r="35" spans="1:2" ht="31.5">
      <c r="A35" s="54" t="s">
        <v>210</v>
      </c>
      <c r="B35" s="53" t="s">
        <v>209</v>
      </c>
    </row>
    <row r="36" spans="1:2" ht="55.5" customHeight="1">
      <c r="A36" s="161" t="s">
        <v>208</v>
      </c>
      <c r="B36" s="162"/>
    </row>
    <row r="37" spans="1:2">
      <c r="A37" s="52" t="s">
        <v>207</v>
      </c>
      <c r="B37" s="52" t="s">
        <v>206</v>
      </c>
    </row>
    <row r="38" spans="1:2">
      <c r="A38" s="51" t="s">
        <v>205</v>
      </c>
      <c r="B38" s="51" t="s">
        <v>183</v>
      </c>
    </row>
    <row r="39" spans="1:2">
      <c r="A39" s="51">
        <v>0</v>
      </c>
      <c r="B39" s="51" t="s">
        <v>204</v>
      </c>
    </row>
    <row r="40" spans="1:2">
      <c r="A40" s="51" t="s">
        <v>203</v>
      </c>
      <c r="B40" s="51" t="s">
        <v>202</v>
      </c>
    </row>
    <row r="41" spans="1:2">
      <c r="A41" s="51" t="s">
        <v>201</v>
      </c>
      <c r="B41" s="51" t="s">
        <v>200</v>
      </c>
    </row>
    <row r="42" spans="1:2">
      <c r="A42" s="51" t="s">
        <v>199</v>
      </c>
      <c r="B42" s="51" t="s">
        <v>198</v>
      </c>
    </row>
    <row r="43" spans="1:2">
      <c r="A43" s="51" t="s">
        <v>197</v>
      </c>
      <c r="B43" s="51" t="s">
        <v>196</v>
      </c>
    </row>
    <row r="44" spans="1:2">
      <c r="A44" s="51" t="s">
        <v>195</v>
      </c>
      <c r="B44" s="51" t="s">
        <v>194</v>
      </c>
    </row>
    <row r="45" spans="1:2">
      <c r="A45" s="51" t="s">
        <v>193</v>
      </c>
      <c r="B45" s="51" t="s">
        <v>192</v>
      </c>
    </row>
    <row r="46" spans="1:2">
      <c r="A46" s="51" t="s">
        <v>191</v>
      </c>
      <c r="B46" s="51" t="s">
        <v>190</v>
      </c>
    </row>
    <row r="47" spans="1:2">
      <c r="A47" s="51">
        <v>0</v>
      </c>
      <c r="B47" s="51" t="s">
        <v>189</v>
      </c>
    </row>
    <row r="48" spans="1:2">
      <c r="A48" s="51" t="s">
        <v>188</v>
      </c>
      <c r="B48" s="51" t="s">
        <v>187</v>
      </c>
    </row>
    <row r="49" spans="1:2">
      <c r="A49" s="51" t="s">
        <v>186</v>
      </c>
      <c r="B49" s="51" t="s">
        <v>185</v>
      </c>
    </row>
    <row r="50" spans="1:2">
      <c r="A50" s="51" t="s">
        <v>184</v>
      </c>
      <c r="B50" s="51" t="s">
        <v>183</v>
      </c>
    </row>
    <row r="51" spans="1:2">
      <c r="A51" s="51" t="s">
        <v>182</v>
      </c>
      <c r="B51" s="51" t="s">
        <v>181</v>
      </c>
    </row>
    <row r="52" spans="1:2">
      <c r="A52" s="51" t="s">
        <v>180</v>
      </c>
      <c r="B52" s="51" t="s">
        <v>179</v>
      </c>
    </row>
    <row r="53" spans="1:2">
      <c r="A53" s="51" t="s">
        <v>178</v>
      </c>
      <c r="B53" s="51" t="s">
        <v>177</v>
      </c>
    </row>
    <row r="54" spans="1:2">
      <c r="A54" s="51" t="s">
        <v>176</v>
      </c>
      <c r="B54" s="51" t="s">
        <v>175</v>
      </c>
    </row>
    <row r="55" spans="1:2">
      <c r="A55" s="51" t="s">
        <v>174</v>
      </c>
      <c r="B55" s="51" t="s">
        <v>173</v>
      </c>
    </row>
    <row r="56" spans="1:2">
      <c r="A56" s="51" t="s">
        <v>172</v>
      </c>
      <c r="B56" s="51" t="s">
        <v>171</v>
      </c>
    </row>
    <row r="57" spans="1:2">
      <c r="A57" s="51" t="s">
        <v>170</v>
      </c>
      <c r="B57" s="51" t="s">
        <v>169</v>
      </c>
    </row>
    <row r="58" spans="1:2">
      <c r="A58" s="51" t="s">
        <v>168</v>
      </c>
      <c r="B58" s="51" t="s">
        <v>167</v>
      </c>
    </row>
    <row r="59" spans="1:2">
      <c r="A59" s="51" t="s">
        <v>166</v>
      </c>
      <c r="B59" s="51" t="s">
        <v>165</v>
      </c>
    </row>
  </sheetData>
  <mergeCells count="1">
    <mergeCell ref="A36:B36"/>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Funkcijos</vt:lpstr>
      <vt:lpstr>Užduotys</vt:lpstr>
      <vt:lpstr>Mano funkcijų moduliai</vt:lpstr>
      <vt:lpstr>Form.testavimas</vt:lpstr>
      <vt:lpstr>DB naujos form.</vt:lpstr>
      <vt:lpstr>SUBTOTAL</vt:lpstr>
      <vt:lpstr>Unikalios reikšmės</vt:lpstr>
      <vt:lpstr>INDEX</vt:lpstr>
      <vt:lpstr>HLOOKUP</vt:lpstr>
      <vt:lpstr>LOOKUP</vt:lpstr>
      <vt:lpstr>VLOOKUP</vt:lpstr>
      <vt:lpstr>CELL</vt:lpstr>
      <vt:lpstr>'Unikalios reikšmės'!Print_Area</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2020-07-11T17:48:03Z</dcterms:modified>
</cp:coreProperties>
</file>