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Профиль" sheetId="1" r:id="rId1"/>
    <sheet name="Соответствие профиля" sheetId="2" r:id="rId2"/>
    <sheet name="Лист3" sheetId="3" state="hidden" r:id="rId3"/>
    <sheet name="Summary Report" sheetId="4" r:id="rId4"/>
  </sheets>
  <calcPr calcId="124519"/>
</workbook>
</file>

<file path=xl/calcChain.xml><?xml version="1.0" encoding="utf-8"?>
<calcChain xmlns="http://schemas.openxmlformats.org/spreadsheetml/2006/main">
  <c r="I2" i="1"/>
  <c r="F27"/>
  <c r="M13"/>
  <c r="E27"/>
  <c r="E26"/>
  <c r="E25"/>
  <c r="E24"/>
  <c r="F24" s="1"/>
  <c r="E23"/>
  <c r="E22"/>
  <c r="E21"/>
  <c r="E20"/>
  <c r="F20" s="1"/>
  <c r="E19"/>
  <c r="E18"/>
  <c r="E17"/>
  <c r="F17" s="1"/>
  <c r="F18"/>
  <c r="M17"/>
  <c r="F26"/>
  <c r="F22"/>
  <c r="M16"/>
  <c r="R17"/>
  <c r="R16"/>
  <c r="R15"/>
  <c r="R14"/>
  <c r="R12"/>
  <c r="R11"/>
  <c r="R10"/>
  <c r="U9"/>
  <c r="U8"/>
  <c r="U7"/>
  <c r="R9"/>
  <c r="R8"/>
  <c r="R7"/>
  <c r="F19" l="1"/>
  <c r="F21"/>
  <c r="F23"/>
  <c r="F25"/>
  <c r="C5" i="2"/>
  <c r="D3"/>
  <c r="D4"/>
  <c r="D2"/>
  <c r="B5" l="1"/>
  <c r="D5" s="1"/>
  <c r="D4" i="1"/>
  <c r="E4" s="1"/>
  <c r="D3"/>
  <c r="E3" s="1"/>
  <c r="K2"/>
  <c r="J2" s="1"/>
  <c r="D2"/>
  <c r="E2" s="1"/>
  <c r="G4" l="1"/>
  <c r="S17"/>
  <c r="G2"/>
  <c r="S9"/>
  <c r="S7"/>
  <c r="S8"/>
  <c r="J3"/>
  <c r="J4"/>
  <c r="J5" s="1"/>
  <c r="G3" l="1"/>
  <c r="S16"/>
  <c r="S14"/>
  <c r="S11"/>
  <c r="S15"/>
  <c r="S12"/>
  <c r="S10"/>
  <c r="T8"/>
  <c r="T9"/>
  <c r="T7"/>
  <c r="I4"/>
  <c r="V17" s="1"/>
  <c r="T17"/>
  <c r="V9" l="1"/>
  <c r="M9" s="1"/>
  <c r="V7"/>
  <c r="V8"/>
  <c r="M8" s="1"/>
  <c r="I3"/>
  <c r="T16"/>
  <c r="T14"/>
  <c r="T11"/>
  <c r="T15"/>
  <c r="T12"/>
  <c r="T10"/>
  <c r="I5" l="1"/>
  <c r="D9" s="1"/>
  <c r="D13" s="1"/>
  <c r="V16"/>
  <c r="M15" s="1"/>
  <c r="V14"/>
  <c r="M12" s="1"/>
  <c r="V11"/>
  <c r="M10" s="1"/>
  <c r="V15"/>
  <c r="M14" s="1"/>
  <c r="V12"/>
  <c r="M11" s="1"/>
  <c r="V10"/>
  <c r="M7" s="1"/>
  <c r="M18" l="1"/>
  <c r="N13"/>
  <c r="N11"/>
  <c r="N14"/>
  <c r="N16"/>
  <c r="N7"/>
  <c r="N10"/>
  <c r="N12"/>
  <c r="N15"/>
  <c r="N17"/>
  <c r="N8"/>
  <c r="N9"/>
  <c r="D12"/>
  <c r="D10"/>
  <c r="D11"/>
  <c r="N18" l="1"/>
</calcChain>
</file>

<file path=xl/sharedStrings.xml><?xml version="1.0" encoding="utf-8"?>
<sst xmlns="http://schemas.openxmlformats.org/spreadsheetml/2006/main" count="135" uniqueCount="71">
  <si>
    <t>Операция (бизнес процесс)</t>
  </si>
  <si>
    <t>Duration</t>
  </si>
  <si>
    <t>Think_time</t>
  </si>
  <si>
    <t>Duration + Thin_time</t>
  </si>
  <si>
    <t>Pacing</t>
  </si>
  <si>
    <t>VU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</si>
  <si>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</si>
  <si>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</si>
  <si>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</si>
  <si>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</si>
  <si>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Регистрация</t>
  </si>
  <si>
    <t>Покупка товара</t>
  </si>
  <si>
    <t>Просмотр товаров</t>
  </si>
  <si>
    <t>Расчет количества пользователей и интенсивности для 5 ступеней. Рассчитывается на основе полученной интенсивности для 100% уровня нагрузки, полученного в ячейке I6.</t>
  </si>
  <si>
    <t>% повышения нагрузки</t>
  </si>
  <si>
    <t>Интенсивность</t>
  </si>
  <si>
    <t>1 ступень</t>
  </si>
  <si>
    <t>2 ступень</t>
  </si>
  <si>
    <t>3 ступень</t>
  </si>
  <si>
    <t>4 ступень</t>
  </si>
  <si>
    <t>5 ступень</t>
  </si>
  <si>
    <t>Скрипт</t>
  </si>
  <si>
    <t>Профиль</t>
  </si>
  <si>
    <t>Факт</t>
  </si>
  <si>
    <t>% отклонения</t>
  </si>
  <si>
    <t>Регистрация пользователя</t>
  </si>
  <si>
    <t>Главная страница сайта</t>
  </si>
  <si>
    <t>Переход на страницу регистрации</t>
  </si>
  <si>
    <t>Заполнение полей данными</t>
  </si>
  <si>
    <t>count</t>
  </si>
  <si>
    <t>pacing</t>
  </si>
  <si>
    <t>одним пользователем в минуту</t>
  </si>
  <si>
    <t>Длительность ступени</t>
  </si>
  <si>
    <t>Итого</t>
  </si>
  <si>
    <t>Покупка товаров</t>
  </si>
  <si>
    <t>Авторизация</t>
  </si>
  <si>
    <t>Переход на страницу mice</t>
  </si>
  <si>
    <t>Переход в корзину</t>
  </si>
  <si>
    <t>Оплата товаров</t>
  </si>
  <si>
    <t>Переход на страницу laptops</t>
  </si>
  <si>
    <t>Выход из системы</t>
  </si>
  <si>
    <t>факт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</si>
  <si>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</si>
  <si>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</si>
  <si>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</si>
  <si>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</si>
  <si>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</si>
  <si>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</si>
  <si>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</si>
  <si>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</si>
  <si>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</si>
  <si>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</si>
  <si>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buy_goods</t>
  </si>
  <si>
    <t>No Data</t>
  </si>
  <si>
    <t>click_laptops</t>
  </si>
  <si>
    <t>data_input</t>
  </si>
  <si>
    <t>goto_cart</t>
  </si>
  <si>
    <t>login</t>
  </si>
  <si>
    <t>logout</t>
  </si>
  <si>
    <t>open_site</t>
  </si>
  <si>
    <t>selection_mice</t>
  </si>
  <si>
    <t>UC01_Registration</t>
  </si>
  <si>
    <t>UC02_BuyGoods</t>
  </si>
  <si>
    <t>UC03_ViewProducts</t>
  </si>
  <si>
    <t>Просмотр страницы laptops</t>
  </si>
  <si>
    <t>профиль</t>
  </si>
  <si>
    <t>Заполнение полей для регистрации данными</t>
  </si>
  <si>
    <t>click_mice</t>
  </si>
  <si>
    <t>registration</t>
  </si>
  <si>
    <t>selection_laptops</t>
  </si>
  <si>
    <t>Просмотр страницы mice</t>
  </si>
</sst>
</file>

<file path=xl/styles.xml><?xml version="1.0" encoding="utf-8"?>
<styleSheet xmlns="http://schemas.openxmlformats.org/spreadsheetml/2006/main">
  <numFmts count="1">
    <numFmt numFmtId="164" formatCode="0.0000"/>
  </numFmts>
  <fonts count="19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7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" fontId="1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/>
    <xf numFmtId="1" fontId="0" fillId="0" borderId="0" xfId="0" applyNumberFormat="1"/>
    <xf numFmtId="9" fontId="0" fillId="0" borderId="1" xfId="0" applyNumberFormat="1" applyBorder="1"/>
    <xf numFmtId="1" fontId="0" fillId="0" borderId="1" xfId="0" applyNumberFormat="1" applyBorder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9" fontId="0" fillId="0" borderId="0" xfId="1" applyFont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horizontal="center" vertical="center"/>
    </xf>
    <xf numFmtId="1" fontId="0" fillId="0" borderId="23" xfId="0" applyNumberFormat="1" applyBorder="1"/>
    <xf numFmtId="1" fontId="0" fillId="0" borderId="25" xfId="0" applyNumberFormat="1" applyBorder="1"/>
    <xf numFmtId="164" fontId="0" fillId="0" borderId="25" xfId="0" applyNumberFormat="1" applyBorder="1"/>
    <xf numFmtId="1" fontId="0" fillId="0" borderId="26" xfId="0" applyNumberFormat="1" applyBorder="1"/>
    <xf numFmtId="0" fontId="0" fillId="0" borderId="27" xfId="0" applyBorder="1"/>
    <xf numFmtId="0" fontId="0" fillId="0" borderId="28" xfId="0" applyBorder="1"/>
    <xf numFmtId="1" fontId="0" fillId="0" borderId="28" xfId="0" applyNumberFormat="1" applyBorder="1"/>
    <xf numFmtId="164" fontId="0" fillId="0" borderId="28" xfId="0" applyNumberFormat="1" applyBorder="1"/>
    <xf numFmtId="1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" fontId="0" fillId="0" borderId="20" xfId="0" applyNumberFormat="1" applyBorder="1"/>
    <xf numFmtId="164" fontId="0" fillId="0" borderId="20" xfId="0" applyNumberFormat="1" applyBorder="1"/>
    <xf numFmtId="1" fontId="0" fillId="0" borderId="21" xfId="0" applyNumberFormat="1" applyBorder="1"/>
    <xf numFmtId="1" fontId="0" fillId="0" borderId="13" xfId="0" applyNumberFormat="1" applyBorder="1" applyAlignment="1">
      <alignment horizontal="left"/>
    </xf>
    <xf numFmtId="1" fontId="0" fillId="0" borderId="15" xfId="0" applyNumberFormat="1" applyBorder="1" applyAlignment="1">
      <alignment horizontal="left"/>
    </xf>
    <xf numFmtId="1" fontId="0" fillId="0" borderId="18" xfId="0" applyNumberFormat="1" applyBorder="1" applyAlignment="1">
      <alignment horizontal="left"/>
    </xf>
    <xf numFmtId="0" fontId="0" fillId="35" borderId="21" xfId="0" applyFill="1" applyBorder="1" applyAlignment="1">
      <alignment horizontal="center" vertical="center" wrapText="1"/>
    </xf>
    <xf numFmtId="9" fontId="0" fillId="35" borderId="23" xfId="1" applyFont="1" applyFill="1" applyBorder="1"/>
    <xf numFmtId="9" fontId="0" fillId="35" borderId="26" xfId="1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1" xfId="0" applyBorder="1" applyAlignment="1"/>
    <xf numFmtId="1" fontId="0" fillId="0" borderId="0" xfId="0" applyNumberFormat="1" applyBorder="1"/>
    <xf numFmtId="0" fontId="0" fillId="0" borderId="0" xfId="0"/>
    <xf numFmtId="0" fontId="0" fillId="0" borderId="25" xfId="0" applyFill="1" applyBorder="1"/>
    <xf numFmtId="0" fontId="0" fillId="0" borderId="24" xfId="0" applyFill="1" applyBorder="1"/>
    <xf numFmtId="0" fontId="0" fillId="0" borderId="22" xfId="0" applyBorder="1" applyAlignment="1"/>
    <xf numFmtId="9" fontId="0" fillId="0" borderId="0" xfId="0" applyNumberFormat="1" applyBorder="1"/>
    <xf numFmtId="0" fontId="1" fillId="0" borderId="0" xfId="0" applyFont="1" applyFill="1" applyBorder="1"/>
    <xf numFmtId="0" fontId="0" fillId="0" borderId="0" xfId="0"/>
    <xf numFmtId="9" fontId="0" fillId="0" borderId="0" xfId="1" applyFont="1"/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</cellXfs>
  <cellStyles count="43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7"/>
  <sheetViews>
    <sheetView tabSelected="1" topLeftCell="A15" workbookViewId="0">
      <selection activeCell="I36" sqref="I36"/>
    </sheetView>
  </sheetViews>
  <sheetFormatPr defaultRowHeight="14.4"/>
  <cols>
    <col min="1" max="1" width="39.88671875" customWidth="1"/>
    <col min="3" max="3" width="13.33203125" customWidth="1"/>
    <col min="4" max="4" width="13.77734375" customWidth="1"/>
    <col min="7" max="7" width="16.33203125" customWidth="1"/>
    <col min="8" max="8" width="14.21875" customWidth="1"/>
    <col min="9" max="9" width="14" customWidth="1"/>
    <col min="10" max="10" width="15.33203125" customWidth="1"/>
    <col min="13" max="13" width="8.88671875" style="20"/>
    <col min="15" max="15" width="27.6640625" customWidth="1"/>
    <col min="16" max="16" width="30.109375" customWidth="1"/>
  </cols>
  <sheetData>
    <row r="1" spans="1:22" ht="57.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/>
    </row>
    <row r="2" spans="1:22">
      <c r="A2" s="9" t="s">
        <v>10</v>
      </c>
      <c r="B2" s="1">
        <v>5</v>
      </c>
      <c r="C2" s="1">
        <v>46</v>
      </c>
      <c r="D2" s="2">
        <f>B2+C2</f>
        <v>51</v>
      </c>
      <c r="E2" s="3">
        <f>D2*2</f>
        <v>102</v>
      </c>
      <c r="F2" s="1">
        <v>3</v>
      </c>
      <c r="G2" s="10">
        <f>60/(E2)</f>
        <v>0.58823529411764708</v>
      </c>
      <c r="H2" s="11">
        <v>20</v>
      </c>
      <c r="I2" s="12">
        <f t="shared" ref="I2:I4" si="0">ROUND(F2*G2*H2,0)</f>
        <v>35</v>
      </c>
      <c r="J2" s="13">
        <f>F2/K$2</f>
        <v>0.3</v>
      </c>
      <c r="K2" s="9">
        <f>SUM(F2:F4)</f>
        <v>10</v>
      </c>
      <c r="L2" s="63"/>
      <c r="M2" s="63"/>
    </row>
    <row r="3" spans="1:22">
      <c r="A3" s="9" t="s">
        <v>11</v>
      </c>
      <c r="B3" s="1">
        <v>13.15</v>
      </c>
      <c r="C3" s="1">
        <v>97</v>
      </c>
      <c r="D3" s="2">
        <f t="shared" ref="D3:D4" si="1">B3+C3</f>
        <v>110.15</v>
      </c>
      <c r="E3" s="3">
        <f t="shared" ref="E3:E4" si="2">D3*2</f>
        <v>220.3</v>
      </c>
      <c r="F3" s="1">
        <v>4</v>
      </c>
      <c r="G3" s="10">
        <f t="shared" ref="G3:G4" si="3">60/(E3)</f>
        <v>0.27235587834770764</v>
      </c>
      <c r="H3" s="11">
        <v>20</v>
      </c>
      <c r="I3" s="12">
        <f t="shared" si="0"/>
        <v>22</v>
      </c>
      <c r="J3" s="13">
        <f>F3/K$2</f>
        <v>0.4</v>
      </c>
      <c r="K3" s="9"/>
    </row>
    <row r="4" spans="1:22">
      <c r="A4" s="9" t="s">
        <v>12</v>
      </c>
      <c r="B4" s="1">
        <v>4.21</v>
      </c>
      <c r="C4" s="1">
        <v>20</v>
      </c>
      <c r="D4" s="2">
        <f t="shared" si="1"/>
        <v>24.21</v>
      </c>
      <c r="E4" s="3">
        <f t="shared" si="2"/>
        <v>48.42</v>
      </c>
      <c r="F4" s="1">
        <v>3</v>
      </c>
      <c r="G4" s="10">
        <f t="shared" si="3"/>
        <v>1.2391573729863692</v>
      </c>
      <c r="H4" s="11">
        <v>20</v>
      </c>
      <c r="I4" s="12">
        <f t="shared" si="0"/>
        <v>74</v>
      </c>
      <c r="J4" s="13">
        <f t="shared" ref="J4" si="4">F4/K$2</f>
        <v>0.3</v>
      </c>
      <c r="K4" s="9"/>
    </row>
    <row r="5" spans="1:22" ht="15" thickBot="1">
      <c r="I5" s="15">
        <f>SUM(I2:I4)</f>
        <v>131</v>
      </c>
      <c r="J5" s="14">
        <f>SUM(J2:J4)</f>
        <v>1</v>
      </c>
    </row>
    <row r="6" spans="1:22" ht="15" thickBot="1">
      <c r="O6" s="39"/>
      <c r="P6" s="40"/>
      <c r="Q6" s="40" t="s">
        <v>29</v>
      </c>
      <c r="R6" s="40" t="s">
        <v>5</v>
      </c>
      <c r="S6" s="40" t="s">
        <v>30</v>
      </c>
      <c r="T6" s="40" t="s">
        <v>31</v>
      </c>
      <c r="U6" s="40" t="s">
        <v>32</v>
      </c>
      <c r="V6" s="41" t="s">
        <v>33</v>
      </c>
    </row>
    <row r="7" spans="1:22" ht="61.2" customHeight="1">
      <c r="A7" s="69" t="s">
        <v>13</v>
      </c>
      <c r="B7" s="69"/>
      <c r="C7" s="69"/>
      <c r="D7" s="69"/>
      <c r="J7" s="70" t="s">
        <v>26</v>
      </c>
      <c r="K7" s="71"/>
      <c r="L7" s="71"/>
      <c r="M7" s="45">
        <f>V7+V10+V17</f>
        <v>131</v>
      </c>
      <c r="N7" s="23">
        <f>M7/SUM(M$7:M$17)</f>
        <v>0.27010309278350514</v>
      </c>
      <c r="O7" s="24" t="s">
        <v>25</v>
      </c>
      <c r="P7" s="25" t="s">
        <v>26</v>
      </c>
      <c r="Q7" s="25">
        <v>1</v>
      </c>
      <c r="R7" s="25">
        <f>F2</f>
        <v>3</v>
      </c>
      <c r="S7" s="42">
        <f>E2</f>
        <v>102</v>
      </c>
      <c r="T7" s="43">
        <f>G2</f>
        <v>0.58823529411764708</v>
      </c>
      <c r="U7" s="25">
        <f>H2</f>
        <v>20</v>
      </c>
      <c r="V7" s="44">
        <f>I2</f>
        <v>35</v>
      </c>
    </row>
    <row r="8" spans="1:22" ht="28.8">
      <c r="A8" s="9"/>
      <c r="B8" s="4" t="s">
        <v>5</v>
      </c>
      <c r="C8" s="5" t="s">
        <v>14</v>
      </c>
      <c r="D8" s="4" t="s">
        <v>15</v>
      </c>
      <c r="J8" s="72" t="s">
        <v>27</v>
      </c>
      <c r="K8" s="73"/>
      <c r="L8" s="73"/>
      <c r="M8" s="46">
        <f>V8</f>
        <v>35</v>
      </c>
      <c r="N8" s="23">
        <f t="shared" ref="N8:N17" si="5">M8/SUM(M$7:M$17)</f>
        <v>7.2164948453608241E-2</v>
      </c>
      <c r="O8" s="26" t="s">
        <v>25</v>
      </c>
      <c r="P8" s="9" t="s">
        <v>27</v>
      </c>
      <c r="Q8" s="9">
        <v>1</v>
      </c>
      <c r="R8" s="9">
        <f>F2</f>
        <v>3</v>
      </c>
      <c r="S8" s="17">
        <f>E2</f>
        <v>102</v>
      </c>
      <c r="T8" s="10">
        <f>G2</f>
        <v>0.58823529411764708</v>
      </c>
      <c r="U8" s="9">
        <f>H2</f>
        <v>20</v>
      </c>
      <c r="V8" s="30">
        <f>I2</f>
        <v>35</v>
      </c>
    </row>
    <row r="9" spans="1:22" ht="15" thickBot="1">
      <c r="A9" s="9" t="s">
        <v>16</v>
      </c>
      <c r="B9" s="9">
        <v>10</v>
      </c>
      <c r="C9" s="16">
        <v>1</v>
      </c>
      <c r="D9" s="17">
        <f>I5</f>
        <v>131</v>
      </c>
      <c r="J9" s="72" t="s">
        <v>66</v>
      </c>
      <c r="K9" s="73"/>
      <c r="L9" s="73"/>
      <c r="M9" s="46">
        <f>V9</f>
        <v>35</v>
      </c>
      <c r="N9" s="23">
        <f t="shared" si="5"/>
        <v>7.2164948453608241E-2</v>
      </c>
      <c r="O9" s="27" t="s">
        <v>25</v>
      </c>
      <c r="P9" s="28" t="s">
        <v>28</v>
      </c>
      <c r="Q9" s="28">
        <v>1</v>
      </c>
      <c r="R9" s="28">
        <f>F2</f>
        <v>3</v>
      </c>
      <c r="S9" s="31">
        <f>E2</f>
        <v>102</v>
      </c>
      <c r="T9" s="32">
        <f>G2</f>
        <v>0.58823529411764708</v>
      </c>
      <c r="U9" s="28">
        <f>H2</f>
        <v>20</v>
      </c>
      <c r="V9" s="33">
        <f>I2</f>
        <v>35</v>
      </c>
    </row>
    <row r="10" spans="1:22">
      <c r="A10" s="9" t="s">
        <v>17</v>
      </c>
      <c r="B10" s="9">
        <v>20</v>
      </c>
      <c r="C10" s="16">
        <v>2</v>
      </c>
      <c r="D10" s="9">
        <f>D9*2</f>
        <v>262</v>
      </c>
      <c r="J10" s="72" t="s">
        <v>35</v>
      </c>
      <c r="K10" s="73"/>
      <c r="L10" s="73"/>
      <c r="M10" s="46">
        <f>V11</f>
        <v>22</v>
      </c>
      <c r="N10" s="23">
        <f t="shared" si="5"/>
        <v>4.536082474226804E-2</v>
      </c>
      <c r="O10" s="24" t="s">
        <v>34</v>
      </c>
      <c r="P10" s="25" t="s">
        <v>26</v>
      </c>
      <c r="Q10" s="25">
        <v>1</v>
      </c>
      <c r="R10" s="25">
        <f>F3</f>
        <v>4</v>
      </c>
      <c r="S10" s="42">
        <f>E3</f>
        <v>220.3</v>
      </c>
      <c r="T10" s="43">
        <f>G3</f>
        <v>0.27235587834770764</v>
      </c>
      <c r="U10" s="25">
        <v>20</v>
      </c>
      <c r="V10" s="44">
        <f>I3</f>
        <v>22</v>
      </c>
    </row>
    <row r="11" spans="1:22">
      <c r="A11" s="9" t="s">
        <v>18</v>
      </c>
      <c r="B11" s="9">
        <v>30</v>
      </c>
      <c r="C11" s="16">
        <v>3</v>
      </c>
      <c r="D11" s="9">
        <f>D9*3</f>
        <v>393</v>
      </c>
      <c r="J11" s="72" t="s">
        <v>36</v>
      </c>
      <c r="K11" s="73"/>
      <c r="L11" s="73"/>
      <c r="M11" s="46">
        <f>V12</f>
        <v>22</v>
      </c>
      <c r="N11" s="23">
        <f t="shared" si="5"/>
        <v>4.536082474226804E-2</v>
      </c>
      <c r="O11" s="26" t="s">
        <v>34</v>
      </c>
      <c r="P11" s="9" t="s">
        <v>35</v>
      </c>
      <c r="Q11" s="9">
        <v>1</v>
      </c>
      <c r="R11" s="9">
        <f>F3</f>
        <v>4</v>
      </c>
      <c r="S11" s="17">
        <f>E3</f>
        <v>220.3</v>
      </c>
      <c r="T11" s="10">
        <f>G3</f>
        <v>0.27235587834770764</v>
      </c>
      <c r="U11" s="9">
        <v>20</v>
      </c>
      <c r="V11" s="30">
        <f>I3</f>
        <v>22</v>
      </c>
    </row>
    <row r="12" spans="1:22">
      <c r="A12" s="9" t="s">
        <v>19</v>
      </c>
      <c r="B12" s="9">
        <v>40</v>
      </c>
      <c r="C12" s="16">
        <v>4</v>
      </c>
      <c r="D12" s="9">
        <f>D9*4</f>
        <v>524</v>
      </c>
      <c r="J12" s="72" t="s">
        <v>37</v>
      </c>
      <c r="K12" s="73"/>
      <c r="L12" s="73"/>
      <c r="M12" s="46">
        <f>V14</f>
        <v>22</v>
      </c>
      <c r="N12" s="23">
        <f t="shared" si="5"/>
        <v>4.536082474226804E-2</v>
      </c>
      <c r="O12" s="26" t="s">
        <v>34</v>
      </c>
      <c r="P12" s="9" t="s">
        <v>36</v>
      </c>
      <c r="Q12" s="9">
        <v>1</v>
      </c>
      <c r="R12" s="9">
        <f>F3</f>
        <v>4</v>
      </c>
      <c r="S12" s="17">
        <f>E3</f>
        <v>220.3</v>
      </c>
      <c r="T12" s="10">
        <f>G3</f>
        <v>0.27235587834770764</v>
      </c>
      <c r="U12" s="9">
        <v>20</v>
      </c>
      <c r="V12" s="30">
        <f>I3</f>
        <v>22</v>
      </c>
    </row>
    <row r="13" spans="1:22" s="63" customFormat="1">
      <c r="A13" s="9" t="s">
        <v>20</v>
      </c>
      <c r="B13" s="9">
        <v>50</v>
      </c>
      <c r="C13" s="16">
        <v>5</v>
      </c>
      <c r="D13" s="9">
        <f>D9*5</f>
        <v>655</v>
      </c>
      <c r="J13" s="72" t="s">
        <v>70</v>
      </c>
      <c r="K13" s="73"/>
      <c r="L13" s="73"/>
      <c r="M13" s="46">
        <f>V13</f>
        <v>22</v>
      </c>
      <c r="N13" s="64">
        <f t="shared" si="5"/>
        <v>4.536082474226804E-2</v>
      </c>
      <c r="O13" s="26" t="s">
        <v>34</v>
      </c>
      <c r="P13" s="9" t="s">
        <v>70</v>
      </c>
      <c r="Q13" s="9">
        <v>1</v>
      </c>
      <c r="R13" s="9">
        <v>4</v>
      </c>
      <c r="S13" s="17">
        <v>220</v>
      </c>
      <c r="T13" s="10">
        <v>0.27239999999999998</v>
      </c>
      <c r="U13" s="9">
        <v>20</v>
      </c>
      <c r="V13" s="30">
        <v>22</v>
      </c>
    </row>
    <row r="14" spans="1:22">
      <c r="A14" s="53"/>
      <c r="B14" s="53"/>
      <c r="C14" s="61"/>
      <c r="D14" s="53"/>
      <c r="J14" s="72" t="s">
        <v>38</v>
      </c>
      <c r="K14" s="73"/>
      <c r="L14" s="73"/>
      <c r="M14" s="46">
        <f>V15</f>
        <v>22</v>
      </c>
      <c r="N14" s="23">
        <f t="shared" si="5"/>
        <v>4.536082474226804E-2</v>
      </c>
      <c r="O14" s="26" t="s">
        <v>34</v>
      </c>
      <c r="P14" s="9" t="s">
        <v>37</v>
      </c>
      <c r="Q14" s="9">
        <v>1</v>
      </c>
      <c r="R14" s="9">
        <f>F3</f>
        <v>4</v>
      </c>
      <c r="S14" s="17">
        <f>E3</f>
        <v>220.3</v>
      </c>
      <c r="T14" s="10">
        <f>G3</f>
        <v>0.27235587834770764</v>
      </c>
      <c r="U14" s="9">
        <v>20</v>
      </c>
      <c r="V14" s="30">
        <f>I3</f>
        <v>22</v>
      </c>
    </row>
    <row r="15" spans="1:22" ht="15" thickBot="1">
      <c r="J15" s="72" t="s">
        <v>40</v>
      </c>
      <c r="K15" s="73"/>
      <c r="L15" s="73"/>
      <c r="M15" s="46">
        <f>V16</f>
        <v>22</v>
      </c>
      <c r="N15" s="23">
        <f t="shared" si="5"/>
        <v>4.536082474226804E-2</v>
      </c>
      <c r="O15" s="26" t="s">
        <v>34</v>
      </c>
      <c r="P15" s="9" t="s">
        <v>38</v>
      </c>
      <c r="Q15" s="9">
        <v>1</v>
      </c>
      <c r="R15" s="9">
        <f>F3</f>
        <v>4</v>
      </c>
      <c r="S15" s="17">
        <f>E3</f>
        <v>220.3</v>
      </c>
      <c r="T15" s="10">
        <f>G3</f>
        <v>0.27235587834770764</v>
      </c>
      <c r="U15" s="9">
        <v>20</v>
      </c>
      <c r="V15" s="30">
        <f>I3</f>
        <v>22</v>
      </c>
    </row>
    <row r="16" spans="1:22" ht="43.8" thickBot="1">
      <c r="A16" s="24"/>
      <c r="B16" s="25"/>
      <c r="C16" s="25"/>
      <c r="D16" s="29" t="s">
        <v>65</v>
      </c>
      <c r="E16" s="29" t="s">
        <v>41</v>
      </c>
      <c r="F16" s="48" t="s">
        <v>24</v>
      </c>
      <c r="J16" s="72" t="s">
        <v>39</v>
      </c>
      <c r="K16" s="73"/>
      <c r="L16" s="73"/>
      <c r="M16" s="46">
        <f>V19</f>
        <v>76</v>
      </c>
      <c r="N16" s="23">
        <f t="shared" si="5"/>
        <v>0.15670103092783505</v>
      </c>
      <c r="O16" s="27" t="s">
        <v>34</v>
      </c>
      <c r="P16" s="28" t="s">
        <v>40</v>
      </c>
      <c r="Q16" s="28">
        <v>1</v>
      </c>
      <c r="R16" s="28">
        <f>F3</f>
        <v>4</v>
      </c>
      <c r="S16" s="31">
        <f>E3</f>
        <v>220.3</v>
      </c>
      <c r="T16" s="32">
        <f>G3</f>
        <v>0.27235587834770764</v>
      </c>
      <c r="U16" s="28">
        <v>20</v>
      </c>
      <c r="V16" s="33">
        <f>I3</f>
        <v>22</v>
      </c>
    </row>
    <row r="17" spans="1:22" ht="15" thickBot="1">
      <c r="A17" s="26" t="s">
        <v>26</v>
      </c>
      <c r="B17" s="9"/>
      <c r="C17" s="9"/>
      <c r="D17" s="9">
        <v>134</v>
      </c>
      <c r="E17" s="9">
        <f>'Summary Report'!H9</f>
        <v>132</v>
      </c>
      <c r="F17" s="49">
        <f>1-D17/E17</f>
        <v>-1.5151515151515138E-2</v>
      </c>
      <c r="G17" s="63" t="s">
        <v>59</v>
      </c>
      <c r="I17" s="64"/>
      <c r="J17" s="67" t="s">
        <v>64</v>
      </c>
      <c r="K17" s="68"/>
      <c r="L17" s="68"/>
      <c r="M17" s="47">
        <f>V19</f>
        <v>76</v>
      </c>
      <c r="N17" s="23">
        <f t="shared" si="5"/>
        <v>0.15670103092783505</v>
      </c>
      <c r="O17" s="34" t="s">
        <v>12</v>
      </c>
      <c r="P17" s="35" t="s">
        <v>26</v>
      </c>
      <c r="Q17" s="35">
        <v>1</v>
      </c>
      <c r="R17" s="35">
        <f>F4</f>
        <v>3</v>
      </c>
      <c r="S17" s="36">
        <f>E4</f>
        <v>48.42</v>
      </c>
      <c r="T17" s="37">
        <f>G4</f>
        <v>1.2391573729863692</v>
      </c>
      <c r="U17" s="35">
        <v>20</v>
      </c>
      <c r="V17" s="38">
        <f>I4</f>
        <v>74</v>
      </c>
    </row>
    <row r="18" spans="1:22" s="57" customFormat="1">
      <c r="A18" s="60" t="s">
        <v>27</v>
      </c>
      <c r="B18" s="9"/>
      <c r="C18" s="55"/>
      <c r="D18" s="9">
        <v>36</v>
      </c>
      <c r="E18" s="9">
        <f>'Summary Report'!H10</f>
        <v>35</v>
      </c>
      <c r="F18" s="49">
        <f>1-D18/E18</f>
        <v>-2.857142857142847E-2</v>
      </c>
      <c r="G18" s="63" t="s">
        <v>68</v>
      </c>
      <c r="I18" s="64"/>
      <c r="J18" s="52"/>
      <c r="K18" s="51"/>
      <c r="L18" s="51"/>
      <c r="M18" s="15">
        <f>SUM(M7:M17)</f>
        <v>485</v>
      </c>
      <c r="N18" s="14">
        <f>SUM(N7:N17)</f>
        <v>0.99999999999999978</v>
      </c>
      <c r="O18" s="26" t="s">
        <v>12</v>
      </c>
      <c r="P18" s="9" t="s">
        <v>39</v>
      </c>
      <c r="Q18" s="9">
        <v>1</v>
      </c>
      <c r="R18" s="9">
        <v>3</v>
      </c>
      <c r="S18" s="17">
        <v>102</v>
      </c>
      <c r="T18" s="10">
        <v>0.58940000000000003</v>
      </c>
      <c r="U18" s="9">
        <v>20</v>
      </c>
      <c r="V18" s="30">
        <v>76</v>
      </c>
    </row>
    <row r="19" spans="1:22" s="22" customFormat="1" ht="15" thickBot="1">
      <c r="A19" s="60" t="s">
        <v>66</v>
      </c>
      <c r="B19" s="55"/>
      <c r="C19" s="55"/>
      <c r="D19" s="9">
        <v>36</v>
      </c>
      <c r="E19" s="9">
        <f>'Summary Report'!H5</f>
        <v>36</v>
      </c>
      <c r="F19" s="49">
        <f t="shared" ref="F19:F27" si="6">1-D19/E19</f>
        <v>0</v>
      </c>
      <c r="G19" s="63" t="s">
        <v>55</v>
      </c>
      <c r="I19" s="64"/>
      <c r="J19" s="66"/>
      <c r="K19" s="66"/>
      <c r="L19" s="66"/>
      <c r="M19" s="15"/>
      <c r="N19" s="14"/>
      <c r="O19" s="27" t="s">
        <v>12</v>
      </c>
      <c r="P19" s="28" t="s">
        <v>64</v>
      </c>
      <c r="Q19" s="28">
        <v>1</v>
      </c>
      <c r="R19" s="28">
        <v>3</v>
      </c>
      <c r="S19" s="31">
        <v>102</v>
      </c>
      <c r="T19" s="32">
        <v>0.58940000000000003</v>
      </c>
      <c r="U19" s="28">
        <v>20</v>
      </c>
      <c r="V19" s="33">
        <v>76</v>
      </c>
    </row>
    <row r="20" spans="1:22" s="22" customFormat="1">
      <c r="A20" s="26" t="s">
        <v>35</v>
      </c>
      <c r="B20" s="9"/>
      <c r="C20" s="9"/>
      <c r="D20" s="9">
        <v>22</v>
      </c>
      <c r="E20" s="9">
        <f>'Summary Report'!H7</f>
        <v>22</v>
      </c>
      <c r="F20" s="49">
        <f t="shared" si="6"/>
        <v>0</v>
      </c>
      <c r="G20" s="63" t="s">
        <v>57</v>
      </c>
      <c r="I20" s="64"/>
      <c r="J20"/>
      <c r="K20"/>
      <c r="L20"/>
      <c r="M20" s="20"/>
      <c r="O20" s="53"/>
      <c r="P20" s="53"/>
      <c r="Q20" s="53"/>
      <c r="R20" s="53"/>
      <c r="S20" s="56"/>
      <c r="T20" s="54"/>
      <c r="U20" s="53"/>
      <c r="V20" s="56"/>
    </row>
    <row r="21" spans="1:22">
      <c r="A21" s="26" t="s">
        <v>36</v>
      </c>
      <c r="B21" s="9"/>
      <c r="C21" s="9"/>
      <c r="D21" s="9">
        <v>22</v>
      </c>
      <c r="E21" s="9">
        <f>'Summary Report'!H4</f>
        <v>22</v>
      </c>
      <c r="F21" s="49">
        <f t="shared" si="6"/>
        <v>0</v>
      </c>
      <c r="G21" s="63" t="s">
        <v>67</v>
      </c>
      <c r="I21" s="64"/>
      <c r="O21" s="53"/>
      <c r="P21" s="53"/>
      <c r="Q21" s="53"/>
      <c r="R21" s="53"/>
      <c r="S21" s="53"/>
      <c r="T21" s="53"/>
      <c r="U21" s="53"/>
      <c r="V21" s="53"/>
    </row>
    <row r="22" spans="1:22">
      <c r="A22" s="26" t="s">
        <v>37</v>
      </c>
      <c r="B22" s="9"/>
      <c r="C22" s="9"/>
      <c r="D22" s="9">
        <v>22</v>
      </c>
      <c r="E22" s="9">
        <f>'Summary Report'!H6</f>
        <v>22</v>
      </c>
      <c r="F22" s="49">
        <f t="shared" si="6"/>
        <v>0</v>
      </c>
      <c r="G22" s="63" t="s">
        <v>56</v>
      </c>
      <c r="I22" s="64"/>
      <c r="O22" s="53"/>
      <c r="P22" s="53"/>
      <c r="Q22" s="53"/>
      <c r="R22" s="53"/>
      <c r="S22" s="53"/>
      <c r="T22" s="53"/>
      <c r="U22" s="53"/>
      <c r="V22" s="53"/>
    </row>
    <row r="23" spans="1:22">
      <c r="A23" s="26" t="s">
        <v>38</v>
      </c>
      <c r="B23" s="9"/>
      <c r="C23" s="9"/>
      <c r="D23" s="9">
        <v>22</v>
      </c>
      <c r="E23" s="9">
        <f>'Summary Report'!H2</f>
        <v>23</v>
      </c>
      <c r="F23" s="49">
        <f t="shared" si="6"/>
        <v>4.3478260869565188E-2</v>
      </c>
      <c r="G23" s="63" t="s">
        <v>52</v>
      </c>
      <c r="I23" s="64"/>
      <c r="O23" s="53"/>
      <c r="P23" s="53"/>
      <c r="Q23" s="53"/>
      <c r="R23" s="53"/>
      <c r="S23" s="53"/>
      <c r="T23" s="53"/>
      <c r="U23" s="53"/>
      <c r="V23" s="53"/>
    </row>
    <row r="24" spans="1:22">
      <c r="A24" s="26" t="s">
        <v>40</v>
      </c>
      <c r="B24" s="9"/>
      <c r="C24" s="9"/>
      <c r="D24" s="9">
        <v>22</v>
      </c>
      <c r="E24" s="9">
        <f>'Summary Report'!H8</f>
        <v>23</v>
      </c>
      <c r="F24" s="49">
        <f t="shared" si="6"/>
        <v>4.3478260869565188E-2</v>
      </c>
      <c r="G24" s="63" t="s">
        <v>58</v>
      </c>
      <c r="I24" s="64"/>
    </row>
    <row r="25" spans="1:22">
      <c r="A25" s="26" t="s">
        <v>39</v>
      </c>
      <c r="B25" s="9"/>
      <c r="C25" s="9"/>
      <c r="D25" s="9">
        <v>76</v>
      </c>
      <c r="E25" s="9">
        <f>'Summary Report'!H3</f>
        <v>76</v>
      </c>
      <c r="F25" s="49">
        <f t="shared" si="6"/>
        <v>0</v>
      </c>
      <c r="G25" s="63" t="s">
        <v>54</v>
      </c>
      <c r="I25" s="64"/>
    </row>
    <row r="26" spans="1:22">
      <c r="A26" s="26" t="s">
        <v>64</v>
      </c>
      <c r="B26" s="9"/>
      <c r="C26" s="9"/>
      <c r="D26" s="9">
        <v>76</v>
      </c>
      <c r="E26" s="9">
        <f>'Summary Report'!H11</f>
        <v>78</v>
      </c>
      <c r="F26" s="49">
        <f t="shared" si="6"/>
        <v>2.5641025641025661E-2</v>
      </c>
      <c r="G26" s="63" t="s">
        <v>69</v>
      </c>
      <c r="I26" s="64"/>
    </row>
    <row r="27" spans="1:22" ht="15" thickBot="1">
      <c r="A27" s="59" t="s">
        <v>70</v>
      </c>
      <c r="B27" s="28"/>
      <c r="C27" s="28"/>
      <c r="D27" s="58">
        <v>22</v>
      </c>
      <c r="E27" s="28">
        <f>'Summary Report'!H12</f>
        <v>22</v>
      </c>
      <c r="F27" s="50">
        <f t="shared" si="6"/>
        <v>0</v>
      </c>
      <c r="G27" s="63" t="s">
        <v>60</v>
      </c>
      <c r="I27" s="64"/>
    </row>
    <row r="28" spans="1:22">
      <c r="D28" s="65"/>
      <c r="E28" s="65"/>
      <c r="F28" s="65"/>
      <c r="I28" s="62"/>
    </row>
    <row r="29" spans="1:22">
      <c r="D29" s="63"/>
      <c r="E29" s="63"/>
      <c r="F29" s="64"/>
      <c r="I29" s="62"/>
      <c r="J29" s="64"/>
    </row>
    <row r="30" spans="1:22">
      <c r="D30" s="63"/>
      <c r="E30" s="63"/>
      <c r="F30" s="64"/>
      <c r="H30" s="63"/>
      <c r="I30" s="62"/>
      <c r="J30" s="64"/>
    </row>
    <row r="31" spans="1:22">
      <c r="D31" s="63"/>
      <c r="E31" s="63"/>
      <c r="F31" s="64"/>
      <c r="H31" s="63"/>
      <c r="J31" s="64"/>
    </row>
    <row r="32" spans="1:22">
      <c r="D32" s="63"/>
      <c r="E32" s="63"/>
      <c r="F32" s="64"/>
      <c r="H32" s="63"/>
      <c r="I32" s="62"/>
      <c r="J32" s="64"/>
    </row>
    <row r="33" spans="4:10">
      <c r="D33" s="63"/>
      <c r="E33" s="63"/>
      <c r="F33" s="64"/>
      <c r="H33" s="63"/>
      <c r="I33" s="62"/>
      <c r="J33" s="64"/>
    </row>
    <row r="34" spans="4:10">
      <c r="D34" s="63"/>
      <c r="E34" s="63"/>
      <c r="F34" s="64"/>
      <c r="H34" s="63"/>
      <c r="I34" s="62"/>
      <c r="J34" s="64"/>
    </row>
    <row r="35" spans="4:10">
      <c r="D35" s="63"/>
      <c r="E35" s="63"/>
      <c r="F35" s="64"/>
      <c r="H35" s="63"/>
      <c r="I35" s="62"/>
      <c r="J35" s="64"/>
    </row>
    <row r="36" spans="4:10">
      <c r="D36" s="63"/>
      <c r="E36" s="63"/>
      <c r="F36" s="64"/>
      <c r="H36" s="63"/>
      <c r="I36" s="62"/>
      <c r="J36" s="64"/>
    </row>
    <row r="37" spans="4:10">
      <c r="D37" s="63"/>
      <c r="E37" s="63"/>
      <c r="F37" s="64"/>
      <c r="H37" s="63"/>
      <c r="I37" s="62"/>
      <c r="J37" s="64"/>
    </row>
    <row r="38" spans="4:10">
      <c r="D38" s="63"/>
      <c r="E38" s="63"/>
      <c r="F38" s="64"/>
      <c r="H38" s="63"/>
      <c r="I38" s="62"/>
      <c r="J38" s="64"/>
    </row>
    <row r="39" spans="4:10">
      <c r="D39" s="63"/>
      <c r="E39" s="63"/>
      <c r="F39" s="64"/>
      <c r="H39" s="63"/>
      <c r="I39" s="62"/>
      <c r="J39" s="64"/>
    </row>
    <row r="40" spans="4:10">
      <c r="D40" s="63"/>
      <c r="H40" s="63"/>
      <c r="I40" s="62"/>
      <c r="J40" s="64"/>
    </row>
    <row r="41" spans="4:10">
      <c r="D41" s="63"/>
    </row>
    <row r="42" spans="4:10">
      <c r="D42" s="63"/>
    </row>
    <row r="43" spans="4:10">
      <c r="D43" s="63"/>
    </row>
    <row r="44" spans="4:10">
      <c r="D44" s="63"/>
    </row>
    <row r="45" spans="4:10">
      <c r="D45" s="63"/>
    </row>
    <row r="46" spans="4:10">
      <c r="D46" s="63"/>
    </row>
    <row r="47" spans="4:10">
      <c r="D47" s="63"/>
    </row>
  </sheetData>
  <mergeCells count="14">
    <mergeCell ref="D28:F28"/>
    <mergeCell ref="J19:L19"/>
    <mergeCell ref="J17:L17"/>
    <mergeCell ref="A7:D7"/>
    <mergeCell ref="J7:L7"/>
    <mergeCell ref="J8:L8"/>
    <mergeCell ref="J9:L9"/>
    <mergeCell ref="J10:L10"/>
    <mergeCell ref="J11:L11"/>
    <mergeCell ref="J12:L12"/>
    <mergeCell ref="J14:L14"/>
    <mergeCell ref="J15:L15"/>
    <mergeCell ref="J16:L16"/>
    <mergeCell ref="J13:L13"/>
  </mergeCells>
  <pageMargins left="0.7" right="0.7" top="0.75" bottom="0.75" header="0.3" footer="0.3"/>
  <pageSetup paperSize="9" orientation="portrait" r:id="rId1"/>
  <ignoredErrors>
    <ignoredError sqref="M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I4" sqref="G2:I4"/>
    </sheetView>
  </sheetViews>
  <sheetFormatPr defaultRowHeight="14.4"/>
  <cols>
    <col min="1" max="1" width="17.6640625" customWidth="1"/>
    <col min="2" max="2" width="13.6640625" customWidth="1"/>
    <col min="3" max="3" width="14.5546875" customWidth="1"/>
    <col min="4" max="4" width="14.44140625" customWidth="1"/>
  </cols>
  <sheetData>
    <row r="1" spans="1:9">
      <c r="A1" t="s">
        <v>21</v>
      </c>
      <c r="B1" t="s">
        <v>22</v>
      </c>
      <c r="C1" t="s">
        <v>23</v>
      </c>
      <c r="D1" t="s">
        <v>24</v>
      </c>
    </row>
    <row r="2" spans="1:9">
      <c r="A2" t="s">
        <v>10</v>
      </c>
      <c r="B2">
        <v>35</v>
      </c>
      <c r="C2" s="20">
        <v>36</v>
      </c>
      <c r="D2" s="18">
        <f>1-B2/C2</f>
        <v>2.777777777777779E-2</v>
      </c>
      <c r="I2" s="64"/>
    </row>
    <row r="3" spans="1:9">
      <c r="A3" t="s">
        <v>11</v>
      </c>
      <c r="B3">
        <v>22</v>
      </c>
      <c r="C3" s="19">
        <v>23</v>
      </c>
      <c r="D3" s="18">
        <f t="shared" ref="D3:D5" si="0">1-B3/C3</f>
        <v>4.3478260869565188E-2</v>
      </c>
      <c r="G3" s="63"/>
      <c r="I3" s="64"/>
    </row>
    <row r="4" spans="1:9">
      <c r="A4" t="s">
        <v>12</v>
      </c>
      <c r="B4">
        <v>74</v>
      </c>
      <c r="C4" s="19">
        <v>78</v>
      </c>
      <c r="D4" s="18">
        <f t="shared" si="0"/>
        <v>5.1282051282051322E-2</v>
      </c>
      <c r="G4" s="63"/>
      <c r="I4" s="64"/>
    </row>
    <row r="5" spans="1:9">
      <c r="B5">
        <f>SUM(B2:B4)</f>
        <v>131</v>
      </c>
      <c r="C5">
        <f>SUM(C2:C4)</f>
        <v>137</v>
      </c>
      <c r="D5" s="18">
        <f t="shared" si="0"/>
        <v>4.3795620437956151E-2</v>
      </c>
    </row>
    <row r="7" spans="1:9">
      <c r="A7" s="21"/>
      <c r="B7" s="21"/>
      <c r="C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A12" sqref="A12"/>
    </sheetView>
  </sheetViews>
  <sheetFormatPr defaultRowHeight="14.4"/>
  <cols>
    <col min="1" max="1" width="25.88671875" customWidth="1"/>
  </cols>
  <sheetData>
    <row r="1" spans="1:11">
      <c r="A1" s="63" t="s">
        <v>42</v>
      </c>
      <c r="B1" s="63" t="s">
        <v>43</v>
      </c>
      <c r="C1" s="63" t="s">
        <v>44</v>
      </c>
      <c r="D1" s="63" t="s">
        <v>45</v>
      </c>
      <c r="E1" s="63" t="s">
        <v>46</v>
      </c>
      <c r="F1" s="63" t="s">
        <v>47</v>
      </c>
      <c r="G1" s="63" t="s">
        <v>48</v>
      </c>
      <c r="H1" s="63" t="s">
        <v>49</v>
      </c>
      <c r="I1" s="63" t="s">
        <v>50</v>
      </c>
      <c r="J1" s="63" t="s">
        <v>51</v>
      </c>
      <c r="K1" s="63"/>
    </row>
    <row r="2" spans="1:11">
      <c r="A2" s="63" t="s">
        <v>52</v>
      </c>
      <c r="B2" s="63" t="s">
        <v>53</v>
      </c>
      <c r="C2" s="63">
        <v>0.92100000000000004</v>
      </c>
      <c r="D2" s="63">
        <v>0.98199999999999998</v>
      </c>
      <c r="E2" s="63">
        <v>1.4730000000000001</v>
      </c>
      <c r="F2" s="63">
        <v>0.11</v>
      </c>
      <c r="G2" s="63">
        <v>1.0109999999999999</v>
      </c>
      <c r="H2" s="63">
        <v>23</v>
      </c>
      <c r="I2" s="63">
        <v>0</v>
      </c>
      <c r="J2" s="63">
        <v>0</v>
      </c>
      <c r="K2" s="64">
        <v>0</v>
      </c>
    </row>
    <row r="3" spans="1:11">
      <c r="A3" s="63" t="s">
        <v>54</v>
      </c>
      <c r="B3" s="63" t="s">
        <v>53</v>
      </c>
      <c r="C3" s="63">
        <v>0.46300000000000002</v>
      </c>
      <c r="D3" s="63">
        <v>0.503</v>
      </c>
      <c r="E3" s="63">
        <v>0.82199999999999995</v>
      </c>
      <c r="F3" s="63">
        <v>5.1999999999999998E-2</v>
      </c>
      <c r="G3" s="63">
        <v>0.51900000000000002</v>
      </c>
      <c r="H3" s="63">
        <v>76</v>
      </c>
      <c r="I3" s="63">
        <v>0</v>
      </c>
      <c r="J3" s="63">
        <v>0</v>
      </c>
      <c r="K3" s="64">
        <v>0</v>
      </c>
    </row>
    <row r="4" spans="1:11">
      <c r="A4" s="63" t="s">
        <v>67</v>
      </c>
      <c r="B4" s="63" t="s">
        <v>53</v>
      </c>
      <c r="C4" s="63">
        <v>0.46400000000000002</v>
      </c>
      <c r="D4" s="63">
        <v>0.50600000000000001</v>
      </c>
      <c r="E4" s="63">
        <v>0.83399999999999996</v>
      </c>
      <c r="F4" s="63">
        <v>7.3999999999999996E-2</v>
      </c>
      <c r="G4" s="63">
        <v>0.51700000000000002</v>
      </c>
      <c r="H4" s="63">
        <v>22</v>
      </c>
      <c r="I4" s="63">
        <v>0</v>
      </c>
      <c r="J4" s="63">
        <v>0</v>
      </c>
      <c r="K4" s="64">
        <v>0</v>
      </c>
    </row>
    <row r="5" spans="1:11">
      <c r="A5" s="63" t="s">
        <v>55</v>
      </c>
      <c r="B5" s="63" t="s">
        <v>53</v>
      </c>
      <c r="C5" s="63">
        <v>0.28699999999999998</v>
      </c>
      <c r="D5" s="63">
        <v>0.30299999999999999</v>
      </c>
      <c r="E5" s="63">
        <v>0.35099999999999998</v>
      </c>
      <c r="F5" s="63">
        <v>1.4E-2</v>
      </c>
      <c r="G5" s="63">
        <v>0.32500000000000001</v>
      </c>
      <c r="H5" s="63">
        <v>36</v>
      </c>
      <c r="I5" s="63">
        <v>0</v>
      </c>
      <c r="J5" s="63">
        <v>0</v>
      </c>
      <c r="K5" s="64">
        <v>0</v>
      </c>
    </row>
    <row r="6" spans="1:11">
      <c r="A6" s="63" t="s">
        <v>56</v>
      </c>
      <c r="B6" s="63" t="s">
        <v>53</v>
      </c>
      <c r="C6" s="63">
        <v>4.4180000000000001</v>
      </c>
      <c r="D6" s="63">
        <v>4.5620000000000003</v>
      </c>
      <c r="E6" s="63">
        <v>4.7279999999999998</v>
      </c>
      <c r="F6" s="63">
        <v>7.6999999999999999E-2</v>
      </c>
      <c r="G6" s="63">
        <v>4.6710000000000003</v>
      </c>
      <c r="H6" s="63">
        <v>22</v>
      </c>
      <c r="I6" s="63">
        <v>0</v>
      </c>
      <c r="J6" s="63">
        <v>0</v>
      </c>
      <c r="K6" s="64">
        <v>0</v>
      </c>
    </row>
    <row r="7" spans="1:11">
      <c r="A7" s="63" t="s">
        <v>57</v>
      </c>
      <c r="B7" s="63" t="s">
        <v>53</v>
      </c>
      <c r="C7" s="63">
        <v>0.61899999999999999</v>
      </c>
      <c r="D7" s="63">
        <v>0.69699999999999995</v>
      </c>
      <c r="E7" s="63">
        <v>1.075</v>
      </c>
      <c r="F7" s="63">
        <v>9.0999999999999998E-2</v>
      </c>
      <c r="G7" s="63">
        <v>0.754</v>
      </c>
      <c r="H7" s="63">
        <v>22</v>
      </c>
      <c r="I7" s="63">
        <v>0</v>
      </c>
      <c r="J7" s="63">
        <v>0</v>
      </c>
      <c r="K7" s="64">
        <v>0</v>
      </c>
    </row>
    <row r="8" spans="1:11">
      <c r="A8" s="63" t="s">
        <v>58</v>
      </c>
      <c r="B8" s="63" t="s">
        <v>53</v>
      </c>
      <c r="C8" s="63">
        <v>0.435</v>
      </c>
      <c r="D8" s="63">
        <v>0.48599999999999999</v>
      </c>
      <c r="E8" s="63">
        <v>0.82199999999999995</v>
      </c>
      <c r="F8" s="63">
        <v>7.6999999999999999E-2</v>
      </c>
      <c r="G8" s="63">
        <v>0.53100000000000003</v>
      </c>
      <c r="H8" s="63">
        <v>23</v>
      </c>
      <c r="I8" s="63">
        <v>0</v>
      </c>
      <c r="J8" s="63">
        <v>0</v>
      </c>
      <c r="K8" s="64">
        <v>0</v>
      </c>
    </row>
    <row r="9" spans="1:11">
      <c r="A9" s="63" t="s">
        <v>59</v>
      </c>
      <c r="B9" s="63" t="s">
        <v>53</v>
      </c>
      <c r="C9" s="63">
        <v>1.095</v>
      </c>
      <c r="D9" s="63">
        <v>1.2270000000000001</v>
      </c>
      <c r="E9" s="63">
        <v>2.3109999999999999</v>
      </c>
      <c r="F9" s="63">
        <v>0.125</v>
      </c>
      <c r="G9" s="63">
        <v>1.3220000000000001</v>
      </c>
      <c r="H9" s="63">
        <v>132</v>
      </c>
      <c r="I9" s="63">
        <v>0</v>
      </c>
      <c r="J9" s="63">
        <v>0</v>
      </c>
      <c r="K9" s="64">
        <v>0</v>
      </c>
    </row>
    <row r="10" spans="1:11">
      <c r="A10" s="63" t="s">
        <v>68</v>
      </c>
      <c r="B10" s="63" t="s">
        <v>53</v>
      </c>
      <c r="C10" s="63">
        <v>2.1760000000000002</v>
      </c>
      <c r="D10" s="63">
        <v>2.2949999999999999</v>
      </c>
      <c r="E10" s="63">
        <v>2.488</v>
      </c>
      <c r="F10" s="63">
        <v>5.8999999999999997E-2</v>
      </c>
      <c r="G10" s="63">
        <v>2.3820000000000001</v>
      </c>
      <c r="H10" s="63">
        <v>35</v>
      </c>
      <c r="I10" s="63">
        <v>0</v>
      </c>
      <c r="J10" s="63">
        <v>0</v>
      </c>
      <c r="K10" s="64">
        <v>0</v>
      </c>
    </row>
    <row r="11" spans="1:11">
      <c r="A11" s="63" t="s">
        <v>69</v>
      </c>
      <c r="B11" s="63" t="s">
        <v>53</v>
      </c>
      <c r="C11" s="63">
        <v>1.0349999999999999</v>
      </c>
      <c r="D11" s="63">
        <v>1.101</v>
      </c>
      <c r="E11" s="63">
        <v>1.306</v>
      </c>
      <c r="F11" s="63">
        <v>3.5000000000000003E-2</v>
      </c>
      <c r="G11" s="63">
        <v>1.143</v>
      </c>
      <c r="H11" s="63">
        <v>78</v>
      </c>
      <c r="I11" s="63">
        <v>0</v>
      </c>
      <c r="J11" s="63">
        <v>0</v>
      </c>
      <c r="K11" s="64">
        <v>0</v>
      </c>
    </row>
    <row r="12" spans="1:11">
      <c r="A12" s="63" t="s">
        <v>60</v>
      </c>
      <c r="B12" s="63" t="s">
        <v>53</v>
      </c>
      <c r="C12" s="63">
        <v>1.046</v>
      </c>
      <c r="D12" s="63">
        <v>1.0860000000000001</v>
      </c>
      <c r="E12" s="63">
        <v>1.2549999999999999</v>
      </c>
      <c r="F12" s="63">
        <v>4.4999999999999998E-2</v>
      </c>
      <c r="G12" s="63">
        <v>1.1240000000000001</v>
      </c>
      <c r="H12" s="63">
        <v>22</v>
      </c>
      <c r="I12" s="63">
        <v>0</v>
      </c>
      <c r="J12" s="63">
        <v>0</v>
      </c>
      <c r="K12" s="64">
        <v>0</v>
      </c>
    </row>
    <row r="13" spans="1:11">
      <c r="A13" s="63" t="s">
        <v>61</v>
      </c>
      <c r="B13" s="63" t="s">
        <v>53</v>
      </c>
      <c r="C13" s="63">
        <v>3.7879999999999998</v>
      </c>
      <c r="D13" s="63">
        <v>3.919</v>
      </c>
      <c r="E13" s="63">
        <v>4.923</v>
      </c>
      <c r="F13" s="63">
        <v>0.18099999999999999</v>
      </c>
      <c r="G13" s="63">
        <v>4.0170000000000003</v>
      </c>
      <c r="H13" s="63">
        <v>36</v>
      </c>
      <c r="I13" s="63">
        <v>0</v>
      </c>
      <c r="J13" s="63">
        <v>0</v>
      </c>
      <c r="K13" s="64">
        <v>0</v>
      </c>
    </row>
    <row r="14" spans="1:11">
      <c r="A14" s="63" t="s">
        <v>62</v>
      </c>
      <c r="B14" s="63" t="s">
        <v>53</v>
      </c>
      <c r="C14" s="63">
        <v>9.3840000000000003</v>
      </c>
      <c r="D14" s="63">
        <v>9.6140000000000008</v>
      </c>
      <c r="E14" s="63">
        <v>10.012</v>
      </c>
      <c r="F14" s="63">
        <v>0.189</v>
      </c>
      <c r="G14" s="63">
        <v>9.9339999999999993</v>
      </c>
      <c r="H14" s="63">
        <v>23</v>
      </c>
      <c r="I14" s="63">
        <v>0</v>
      </c>
      <c r="J14" s="63">
        <v>0</v>
      </c>
      <c r="K14" s="64">
        <v>0</v>
      </c>
    </row>
    <row r="15" spans="1:11">
      <c r="A15" s="63" t="s">
        <v>63</v>
      </c>
      <c r="B15" s="63" t="s">
        <v>53</v>
      </c>
      <c r="C15" s="63">
        <v>2.6019999999999999</v>
      </c>
      <c r="D15" s="63">
        <v>2.7650000000000001</v>
      </c>
      <c r="E15" s="63">
        <v>3.052</v>
      </c>
      <c r="F15" s="63">
        <v>8.5000000000000006E-2</v>
      </c>
      <c r="G15" s="63">
        <v>2.8780000000000001</v>
      </c>
      <c r="H15" s="63">
        <v>78</v>
      </c>
      <c r="I15" s="63">
        <v>0</v>
      </c>
      <c r="J15" s="63">
        <v>0</v>
      </c>
      <c r="K15" s="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Профиль</vt:lpstr>
      <vt:lpstr>Соответствие профиля</vt:lpstr>
      <vt:lpstr>Лист3</vt:lpstr>
      <vt:lpstr>Summary Report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2022-04-22T15:23:51Z</dcterms:created>
  <dcterms:modified xsi:type="dcterms:W3CDTF">2022-04-30T17:45:04Z</dcterms:modified>
</cp:coreProperties>
</file>