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 firstSheet="9" activeTab="9"/>
  </bookViews>
  <sheets>
    <sheet name="Лист1" sheetId="6" state="hidden" r:id="rId1"/>
    <sheet name="Лист2" sheetId="7" state="hidden" r:id="rId2"/>
    <sheet name="Лист3" sheetId="8" state="hidden" r:id="rId3"/>
    <sheet name="Лист4" sheetId="9" state="hidden" r:id="rId4"/>
    <sheet name="Лист5" sheetId="10" state="hidden" r:id="rId5"/>
    <sheet name="Лист6" sheetId="11" state="hidden" r:id="rId6"/>
    <sheet name="Лист7" sheetId="12" state="hidden" r:id="rId7"/>
    <sheet name="Лист8" sheetId="13" state="hidden" r:id="rId8"/>
    <sheet name="Лист9" sheetId="14" state="hidden" r:id="rId9"/>
    <sheet name="Автоматизированный расчет" sheetId="3" r:id="rId10"/>
    <sheet name="Шаблоны соотвествие профилю" sheetId="2" r:id="rId11"/>
    <sheet name="Лист соответствия" sheetId="4" r:id="rId12"/>
    <sheet name="Summary Report" sheetId="5" r:id="rId13"/>
  </sheets>
  <calcPr calcId="124519"/>
  <pivotCaches>
    <pivotCache cacheId="0" r:id="rId14"/>
  </pivotCaches>
</workbook>
</file>

<file path=xl/calcChain.xml><?xml version="1.0" encoding="utf-8"?>
<calcChain xmlns="http://schemas.openxmlformats.org/spreadsheetml/2006/main">
  <c r="G41" i="3"/>
  <c r="G42"/>
  <c r="G43"/>
  <c r="G44"/>
  <c r="G45"/>
  <c r="G46"/>
  <c r="G47"/>
  <c r="G48"/>
  <c r="G49"/>
  <c r="G50"/>
  <c r="G51"/>
  <c r="C42"/>
  <c r="D42" l="1"/>
  <c r="D29"/>
  <c r="E29"/>
  <c r="F29" s="1"/>
  <c r="D22"/>
  <c r="E22"/>
  <c r="F22" s="1"/>
  <c r="D4"/>
  <c r="E4"/>
  <c r="F4" s="1"/>
  <c r="W2"/>
  <c r="H4" l="1"/>
  <c r="H22"/>
  <c r="H29"/>
  <c r="E41"/>
  <c r="E42"/>
  <c r="E43"/>
  <c r="E44"/>
  <c r="E45"/>
  <c r="E46"/>
  <c r="E47"/>
  <c r="E48"/>
  <c r="E49"/>
  <c r="E50"/>
  <c r="E51"/>
  <c r="E40"/>
  <c r="G40" s="1"/>
  <c r="E36"/>
  <c r="F36" s="1"/>
  <c r="D36"/>
  <c r="P6"/>
  <c r="P7"/>
  <c r="E23"/>
  <c r="F23" s="1"/>
  <c r="H23" s="1"/>
  <c r="D19"/>
  <c r="D20"/>
  <c r="D21"/>
  <c r="D25"/>
  <c r="D2"/>
  <c r="S7"/>
  <c r="C49"/>
  <c r="C48"/>
  <c r="C45"/>
  <c r="C44"/>
  <c r="C41"/>
  <c r="C47"/>
  <c r="C51"/>
  <c r="C43"/>
  <c r="C40"/>
  <c r="C50"/>
  <c r="C46"/>
  <c r="F42" l="1"/>
  <c r="H42" s="1"/>
  <c r="F47"/>
  <c r="H47" s="1"/>
  <c r="F46"/>
  <c r="H46" s="1"/>
  <c r="F41"/>
  <c r="H41" s="1"/>
  <c r="F50"/>
  <c r="H50" s="1"/>
  <c r="F44"/>
  <c r="H44" s="1"/>
  <c r="F40"/>
  <c r="F45"/>
  <c r="H45" s="1"/>
  <c r="F43"/>
  <c r="H43" s="1"/>
  <c r="F48"/>
  <c r="H48" s="1"/>
  <c r="F51"/>
  <c r="H51" s="1"/>
  <c r="F49"/>
  <c r="H49" s="1"/>
  <c r="H36"/>
  <c r="E24"/>
  <c r="F24" s="1"/>
  <c r="H24" s="1"/>
  <c r="E21"/>
  <c r="F21" s="1"/>
  <c r="H21" s="1"/>
  <c r="E25"/>
  <c r="F25" s="1"/>
  <c r="H25" s="1"/>
  <c r="E20"/>
  <c r="F20" s="1"/>
  <c r="H20" s="1"/>
  <c r="E19"/>
  <c r="F19" s="1"/>
  <c r="H19" s="1"/>
  <c r="B52"/>
  <c r="D9"/>
  <c r="D32"/>
  <c r="E32"/>
  <c r="F32" s="1"/>
  <c r="D26"/>
  <c r="D14"/>
  <c r="D49" l="1"/>
  <c r="D40"/>
  <c r="D50"/>
  <c r="D51"/>
  <c r="H32"/>
  <c r="D15"/>
  <c r="D17"/>
  <c r="D16"/>
  <c r="D18"/>
  <c r="D33"/>
  <c r="D34"/>
  <c r="D35"/>
  <c r="V3" l="1"/>
  <c r="P3"/>
  <c r="E11" l="1"/>
  <c r="E9"/>
  <c r="F9" s="1"/>
  <c r="H9" s="1"/>
  <c r="P2"/>
  <c r="S2" s="1"/>
  <c r="U2" s="1"/>
  <c r="P4"/>
  <c r="P5"/>
  <c r="E26" s="1"/>
  <c r="F26" s="1"/>
  <c r="H26" s="1"/>
  <c r="D27"/>
  <c r="D31"/>
  <c r="D3"/>
  <c r="V2"/>
  <c r="S6"/>
  <c r="S3"/>
  <c r="U3" s="1"/>
  <c r="D11" s="1"/>
  <c r="E2" l="1"/>
  <c r="F2" s="1"/>
  <c r="H2" s="1"/>
  <c r="E3"/>
  <c r="F3" s="1"/>
  <c r="H3" s="1"/>
  <c r="S5"/>
  <c r="E14"/>
  <c r="F14" s="1"/>
  <c r="H14" s="1"/>
  <c r="S4"/>
  <c r="U4" s="1"/>
  <c r="H40"/>
  <c r="D41"/>
  <c r="U6"/>
  <c r="U5"/>
  <c r="D28" s="1"/>
  <c r="D6"/>
  <c r="E35"/>
  <c r="F35" s="1"/>
  <c r="E18"/>
  <c r="F18" s="1"/>
  <c r="D5"/>
  <c r="D13"/>
  <c r="D8"/>
  <c r="D10"/>
  <c r="D30"/>
  <c r="D12"/>
  <c r="D7"/>
  <c r="E13"/>
  <c r="F13" s="1"/>
  <c r="E8"/>
  <c r="F8" s="1"/>
  <c r="E34"/>
  <c r="F34" s="1"/>
  <c r="E30"/>
  <c r="F30" s="1"/>
  <c r="E17"/>
  <c r="F17" s="1"/>
  <c r="E12"/>
  <c r="F12" s="1"/>
  <c r="E7"/>
  <c r="F7" s="1"/>
  <c r="E33"/>
  <c r="E28"/>
  <c r="F28" s="1"/>
  <c r="E16"/>
  <c r="E6"/>
  <c r="F6" s="1"/>
  <c r="E31"/>
  <c r="E27"/>
  <c r="E15"/>
  <c r="F15" s="1"/>
  <c r="E10"/>
  <c r="F10" s="1"/>
  <c r="E5"/>
  <c r="F5" s="1"/>
  <c r="D44"/>
  <c r="V4"/>
  <c r="V6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F33" i="3" l="1"/>
  <c r="H33" s="1"/>
  <c r="F27"/>
  <c r="H27" s="1"/>
  <c r="F11"/>
  <c r="H11" s="1"/>
  <c r="F31"/>
  <c r="H31" s="1"/>
  <c r="F16"/>
  <c r="H16" s="1"/>
  <c r="C52"/>
  <c r="D47"/>
  <c r="D48"/>
  <c r="D43"/>
  <c r="D45"/>
  <c r="D46"/>
  <c r="U7"/>
  <c r="H28"/>
  <c r="H5"/>
  <c r="H6"/>
  <c r="H35"/>
  <c r="H13"/>
  <c r="H18"/>
  <c r="H8"/>
  <c r="H34"/>
  <c r="H17"/>
  <c r="H12"/>
  <c r="H10"/>
  <c r="H7"/>
  <c r="H15"/>
  <c r="H30"/>
  <c r="V7"/>
  <c r="I40" i="2"/>
  <c r="I44"/>
  <c r="I41"/>
  <c r="I32"/>
  <c r="I31"/>
  <c r="I30"/>
  <c r="I29"/>
  <c r="I28"/>
  <c r="I27"/>
  <c r="I26"/>
  <c r="D52" i="3" l="1"/>
</calcChain>
</file>

<file path=xl/sharedStrings.xml><?xml version="1.0" encoding="utf-8"?>
<sst xmlns="http://schemas.openxmlformats.org/spreadsheetml/2006/main" count="512" uniqueCount="97">
  <si>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</si>
  <si>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</si>
  <si>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</si>
  <si>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</si>
  <si>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</si>
  <si>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</si>
  <si>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</si>
  <si>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</si>
  <si>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</si>
  <si>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</si>
  <si>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</si>
  <si>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</si>
  <si>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</si>
  <si>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</si>
  <si>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</si>
  <si>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</si>
  <si>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</si>
  <si>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</si>
  <si>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</si>
  <si>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</si>
  <si>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</si>
  <si>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</si>
  <si>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</si>
  <si>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</si>
  <si>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</si>
  <si>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</si>
  <si>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</si>
  <si>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</si>
  <si>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</si>
  <si>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</si>
  <si>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</si>
  <si>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</si>
  <si>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</si>
  <si>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</si>
  <si>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</si>
  <si>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</si>
  <si>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</si>
  <si>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</si>
  <si>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</si>
  <si>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</si>
  <si>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</si>
  <si>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</si>
  <si>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</si>
  <si>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</si>
  <si>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</si>
  <si>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</si>
  <si>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</si>
  <si>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</si>
  <si>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</si>
  <si>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</si>
  <si>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</si>
  <si>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</si>
  <si>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</si>
  <si>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</si>
  <si>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</si>
  <si>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</si>
  <si>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</si>
  <si>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</si>
  <si>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</si>
  <si>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</si>
  <si>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</si>
  <si>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</si>
  <si>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</si>
  <si>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</si>
  <si>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</si>
  <si>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</si>
  <si>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</si>
  <si>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</si>
  <si>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</si>
  <si>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Переход на страницу поиска билетов</t>
  </si>
  <si>
    <t>Название запроса</t>
  </si>
  <si>
    <t>Статистика с ПРОДа</t>
  </si>
  <si>
    <t>Покупка билета без просмотра квитанции</t>
  </si>
  <si>
    <t>choose_flight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</si>
  <si>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</si>
  <si>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</si>
  <si>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</si>
  <si>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</si>
  <si>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</si>
  <si>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</si>
  <si>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</si>
  <si>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</si>
  <si>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open_home_page</t>
  </si>
  <si>
    <t>open_site</t>
  </si>
  <si>
    <t>SLA Status</t>
  </si>
  <si>
    <t>Minimum</t>
  </si>
  <si>
    <t>Average</t>
  </si>
  <si>
    <t>Maximum</t>
  </si>
  <si>
    <t>Std. Deviation</t>
  </si>
  <si>
    <t>90 Percent</t>
  </si>
  <si>
    <t>No Data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</si>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</sst>
</file>

<file path=xl/styles.xml><?xml version="1.0" encoding="utf-8"?>
<styleSheet xmlns="http://schemas.openxmlformats.org/spreadsheetml/2006/main">
  <numFmts count="1">
    <numFmt numFmtId="164" formatCode="0.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9" borderId="1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9" borderId="1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9" borderId="1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4">
    <xf numFmtId="0" fontId="0" fillId="0" borderId="0" xfId="0"/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35" borderId="3" xfId="0" applyFill="1" applyBorder="1"/>
    <xf numFmtId="164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6" fillId="0" borderId="3" xfId="0" applyFont="1" applyBorder="1" applyAlignment="1">
      <alignment vertical="center" wrapText="1"/>
    </xf>
    <xf numFmtId="0" fontId="0" fillId="0" borderId="3" xfId="0" applyFill="1" applyBorder="1"/>
    <xf numFmtId="0" fontId="0" fillId="0" borderId="0" xfId="0" applyFont="1"/>
    <xf numFmtId="9" fontId="0" fillId="0" borderId="0" xfId="0" applyNumberFormat="1" applyFont="1"/>
    <xf numFmtId="0" fontId="6" fillId="0" borderId="15" xfId="0" applyFont="1" applyBorder="1" applyAlignment="1">
      <alignment vertical="center" wrapText="1"/>
    </xf>
    <xf numFmtId="0" fontId="6" fillId="39" borderId="20" xfId="0" applyFont="1" applyFill="1" applyBorder="1" applyAlignment="1">
      <alignment vertical="center" wrapText="1"/>
    </xf>
    <xf numFmtId="0" fontId="6" fillId="39" borderId="21" xfId="0" applyFont="1" applyFill="1" applyBorder="1" applyAlignment="1">
      <alignment vertical="center" wrapText="1"/>
    </xf>
    <xf numFmtId="0" fontId="4" fillId="39" borderId="21" xfId="0" applyFont="1" applyFill="1" applyBorder="1" applyAlignment="1">
      <alignment horizontal="center" vertical="center" wrapText="1"/>
    </xf>
    <xf numFmtId="0" fontId="4" fillId="39" borderId="20" xfId="0" applyFont="1" applyFill="1" applyBorder="1" applyAlignment="1">
      <alignment horizontal="left" vertical="center" wrapText="1"/>
    </xf>
    <xf numFmtId="0" fontId="5" fillId="39" borderId="22" xfId="0" applyFont="1" applyFill="1" applyBorder="1" applyAlignment="1">
      <alignment horizontal="left" vertical="center" wrapText="1"/>
    </xf>
    <xf numFmtId="0" fontId="4" fillId="39" borderId="23" xfId="0" applyFont="1" applyFill="1" applyBorder="1" applyAlignment="1">
      <alignment horizontal="center" vertical="center" wrapText="1"/>
    </xf>
    <xf numFmtId="1" fontId="0" fillId="35" borderId="3" xfId="0" applyNumberFormat="1" applyFill="1" applyBorder="1"/>
    <xf numFmtId="0" fontId="0" fillId="0" borderId="24" xfId="0" pivotButton="1" applyBorder="1"/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7" xfId="0" applyNumberFormat="1" applyBorder="1"/>
    <xf numFmtId="0" fontId="0" fillId="0" borderId="28" xfId="0" applyBorder="1" applyAlignment="1">
      <alignment horizontal="left"/>
    </xf>
    <xf numFmtId="0" fontId="0" fillId="0" borderId="16" xfId="0" applyNumberFormat="1" applyBorder="1"/>
    <xf numFmtId="0" fontId="0" fillId="0" borderId="24" xfId="0" applyBorder="1"/>
    <xf numFmtId="0" fontId="0" fillId="0" borderId="29" xfId="0" applyBorder="1"/>
    <xf numFmtId="0" fontId="0" fillId="0" borderId="0" xfId="0" applyBorder="1"/>
    <xf numFmtId="2" fontId="0" fillId="0" borderId="0" xfId="0" applyNumberFormat="1" applyBorder="1"/>
    <xf numFmtId="1" fontId="0" fillId="0" borderId="27" xfId="0" applyNumberFormat="1" applyBorder="1"/>
    <xf numFmtId="1" fontId="0" fillId="0" borderId="0" xfId="0" applyNumberFormat="1" applyBorder="1"/>
    <xf numFmtId="0" fontId="0" fillId="0" borderId="30" xfId="0" applyBorder="1"/>
    <xf numFmtId="2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0" fillId="0" borderId="30" xfId="0" applyFill="1" applyBorder="1"/>
    <xf numFmtId="0" fontId="0" fillId="40" borderId="18" xfId="0" applyFill="1" applyBorder="1"/>
    <xf numFmtId="0" fontId="0" fillId="40" borderId="19" xfId="0" applyFill="1" applyBorder="1"/>
    <xf numFmtId="0" fontId="0" fillId="40" borderId="20" xfId="0" applyFill="1" applyBorder="1"/>
    <xf numFmtId="0" fontId="0" fillId="40" borderId="21" xfId="0" applyFill="1" applyBorder="1"/>
    <xf numFmtId="0" fontId="0" fillId="40" borderId="22" xfId="0" applyFill="1" applyBorder="1"/>
    <xf numFmtId="0" fontId="0" fillId="40" borderId="23" xfId="0" applyFill="1" applyBorder="1"/>
    <xf numFmtId="1" fontId="0" fillId="36" borderId="3" xfId="0" applyNumberFormat="1" applyFill="1" applyBorder="1"/>
    <xf numFmtId="9" fontId="0" fillId="0" borderId="0" xfId="44" applyFont="1"/>
    <xf numFmtId="0" fontId="1" fillId="0" borderId="0" xfId="54"/>
    <xf numFmtId="9" fontId="1" fillId="0" borderId="0" xfId="87" applyFont="1"/>
    <xf numFmtId="9" fontId="0" fillId="0" borderId="0" xfId="0" applyNumberFormat="1"/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31">
    <cellStyle name="20% - Акцент1" xfId="19" builtinId="30" customBuiltin="1"/>
    <cellStyle name="20% - Акцент1 2" xfId="55"/>
    <cellStyle name="20% - Акцент1 3" xfId="74"/>
    <cellStyle name="20% - Акцент1 4" xfId="94"/>
    <cellStyle name="20% - Акцент1 5" xfId="113"/>
    <cellStyle name="20% - Акцент2" xfId="23" builtinId="34" customBuiltin="1"/>
    <cellStyle name="20% - Акцент2 2" xfId="58"/>
    <cellStyle name="20% - Акцент2 3" xfId="77"/>
    <cellStyle name="20% - Акцент2 4" xfId="97"/>
    <cellStyle name="20% - Акцент2 5" xfId="116"/>
    <cellStyle name="20% - Акцент3" xfId="27" builtinId="38" customBuiltin="1"/>
    <cellStyle name="20% - Акцент3 2" xfId="61"/>
    <cellStyle name="20% - Акцент3 3" xfId="80"/>
    <cellStyle name="20% - Акцент3 4" xfId="100"/>
    <cellStyle name="20% - Акцент3 5" xfId="119"/>
    <cellStyle name="20% - Акцент4" xfId="31" builtinId="42" customBuiltin="1"/>
    <cellStyle name="20% - Акцент4 2" xfId="65"/>
    <cellStyle name="20% - Акцент4 3" xfId="84"/>
    <cellStyle name="20% - Акцент4 4" xfId="104"/>
    <cellStyle name="20% - Акцент4 5" xfId="122"/>
    <cellStyle name="20% - Акцент5" xfId="35" builtinId="46" customBuiltin="1"/>
    <cellStyle name="20% - Акцент5 2" xfId="68"/>
    <cellStyle name="20% - Акцент5 3" xfId="88"/>
    <cellStyle name="20% - Акцент5 4" xfId="107"/>
    <cellStyle name="20% - Акцент5 5" xfId="125"/>
    <cellStyle name="20% - Акцент6" xfId="39" builtinId="50" customBuiltin="1"/>
    <cellStyle name="20% - Акцент6 2" xfId="71"/>
    <cellStyle name="20% - Акцент6 3" xfId="91"/>
    <cellStyle name="20% - Акцент6 4" xfId="110"/>
    <cellStyle name="20% - Акцент6 5" xfId="128"/>
    <cellStyle name="40% - Акцент1" xfId="20" builtinId="31" customBuiltin="1"/>
    <cellStyle name="40% - Акцент1 2" xfId="56"/>
    <cellStyle name="40% - Акцент1 3" xfId="75"/>
    <cellStyle name="40% - Акцент1 4" xfId="95"/>
    <cellStyle name="40% - Акцент1 5" xfId="114"/>
    <cellStyle name="40% - Акцент2" xfId="24" builtinId="35" customBuiltin="1"/>
    <cellStyle name="40% - Акцент2 2" xfId="59"/>
    <cellStyle name="40% - Акцент2 3" xfId="78"/>
    <cellStyle name="40% - Акцент2 4" xfId="98"/>
    <cellStyle name="40% - Акцент2 5" xfId="117"/>
    <cellStyle name="40% - Акцент3" xfId="28" builtinId="39" customBuiltin="1"/>
    <cellStyle name="40% - Акцент3 2" xfId="62"/>
    <cellStyle name="40% - Акцент3 3" xfId="81"/>
    <cellStyle name="40% - Акцент3 4" xfId="101"/>
    <cellStyle name="40% - Акцент3 5" xfId="120"/>
    <cellStyle name="40% - Акцент4" xfId="32" builtinId="43" customBuiltin="1"/>
    <cellStyle name="40% - Акцент4 2" xfId="66"/>
    <cellStyle name="40% - Акцент4 3" xfId="85"/>
    <cellStyle name="40% - Акцент4 4" xfId="105"/>
    <cellStyle name="40% - Акцент4 5" xfId="123"/>
    <cellStyle name="40% - Акцент5" xfId="36" builtinId="47" customBuiltin="1"/>
    <cellStyle name="40% - Акцент5 2" xfId="69"/>
    <cellStyle name="40% - Акцент5 3" xfId="89"/>
    <cellStyle name="40% - Акцент5 4" xfId="108"/>
    <cellStyle name="40% - Акцент5 5" xfId="126"/>
    <cellStyle name="40% - Акцент6" xfId="40" builtinId="51" customBuiltin="1"/>
    <cellStyle name="40% - Акцент6 2" xfId="72"/>
    <cellStyle name="40% - Акцент6 3" xfId="92"/>
    <cellStyle name="40% - Акцент6 4" xfId="111"/>
    <cellStyle name="40% - Акцент6 5" xfId="129"/>
    <cellStyle name="60% - Акцент1" xfId="21" builtinId="32" customBuiltin="1"/>
    <cellStyle name="60% - Акцент1 2" xfId="57"/>
    <cellStyle name="60% - Акцент1 3" xfId="76"/>
    <cellStyle name="60% - Акцент1 4" xfId="96"/>
    <cellStyle name="60% - Акцент1 5" xfId="115"/>
    <cellStyle name="60% - Акцент2" xfId="25" builtinId="36" customBuiltin="1"/>
    <cellStyle name="60% - Акцент2 2" xfId="60"/>
    <cellStyle name="60% - Акцент2 3" xfId="79"/>
    <cellStyle name="60% - Акцент2 4" xfId="99"/>
    <cellStyle name="60% - Акцент2 5" xfId="118"/>
    <cellStyle name="60% - Акцент3" xfId="29" builtinId="40" customBuiltin="1"/>
    <cellStyle name="60% - Акцент3 2" xfId="63"/>
    <cellStyle name="60% - Акцент3 3" xfId="82"/>
    <cellStyle name="60% - Акцент3 4" xfId="102"/>
    <cellStyle name="60% - Акцент3 5" xfId="121"/>
    <cellStyle name="60% - Акцент4" xfId="33" builtinId="44" customBuiltin="1"/>
    <cellStyle name="60% - Акцент4 2" xfId="67"/>
    <cellStyle name="60% - Акцент4 3" xfId="86"/>
    <cellStyle name="60% - Акцент4 4" xfId="106"/>
    <cellStyle name="60% - Акцент4 5" xfId="124"/>
    <cellStyle name="60% - Акцент5" xfId="37" builtinId="48" customBuiltin="1"/>
    <cellStyle name="60% - Акцент5 2" xfId="70"/>
    <cellStyle name="60% - Акцент5 3" xfId="90"/>
    <cellStyle name="60% - Акцент5 4" xfId="109"/>
    <cellStyle name="60% - Акцент5 5" xfId="127"/>
    <cellStyle name="60% - Акцент6" xfId="41" builtinId="52" customBuiltin="1"/>
    <cellStyle name="60% - Акцент6 2" xfId="73"/>
    <cellStyle name="60% - Акцент6 3" xfId="93"/>
    <cellStyle name="60% - Акцент6 4" xfId="112"/>
    <cellStyle name="60% - Акцент6 5" xfId="130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5"/>
    <cellStyle name="Название 3" xfId="52"/>
    <cellStyle name="Название 4" xfId="51"/>
    <cellStyle name="Название 5" xfId="46"/>
    <cellStyle name="Нейтральный" xfId="3" builtinId="28" customBuiltin="1"/>
    <cellStyle name="Нейтральный 2" xfId="50"/>
    <cellStyle name="Нейтральный 3" xfId="47"/>
    <cellStyle name="Нейтральный 4" xfId="49"/>
    <cellStyle name="Нейтральный 5" xfId="48"/>
    <cellStyle name="Обычный" xfId="0" builtinId="0"/>
    <cellStyle name="Обычный 2" xfId="4"/>
    <cellStyle name="Обычный 3" xfId="42"/>
    <cellStyle name="Обычный 7" xfId="54"/>
    <cellStyle name="Плохой" xfId="2" builtinId="27" customBuiltin="1"/>
    <cellStyle name="Пояснение" xfId="16" builtinId="53" customBuiltin="1"/>
    <cellStyle name="Примечание 2" xfId="43"/>
    <cellStyle name="Примечание 3" xfId="53"/>
    <cellStyle name="Примечание 4" xfId="64"/>
    <cellStyle name="Примечание 5" xfId="83"/>
    <cellStyle name="Примечание 6" xfId="103"/>
    <cellStyle name="Процентный" xfId="44" builtinId="5"/>
    <cellStyle name="Процентный 4" xfId="87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Windows" refreshedDate="44658.564106481484" createdVersion="3" refreshedVersion="3" minRefreshableVersion="3" recordCount="35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2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7" maxValue="95"/>
    </cacheField>
    <cacheField name="одним пользователем в минуту" numFmtId="2">
      <sharedItems containsSemiMixedTypes="0" containsString="0" containsNumber="1" minValue="0" maxValue="1.2765957446808511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46.153846153846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Покупка билета"/>
    <x v="0"/>
    <n v="1"/>
    <n v="3"/>
    <n v="78"/>
    <n v="0.76923076923076927"/>
    <n v="20"/>
    <n v="46.15384615384616"/>
  </r>
  <r>
    <s v="Покупка билета"/>
    <x v="1"/>
    <n v="1"/>
    <n v="3"/>
    <n v="78"/>
    <n v="0.76923076923076927"/>
    <n v="20"/>
    <n v="46.15384615384616"/>
  </r>
  <r>
    <s v="Покупка билета"/>
    <x v="2"/>
    <n v="1"/>
    <n v="3"/>
    <n v="78"/>
    <n v="0.76923076923076927"/>
    <n v="20"/>
    <n v="46.15384615384616"/>
  </r>
  <r>
    <s v="Покупка билета"/>
    <x v="3"/>
    <n v="1"/>
    <n v="3"/>
    <n v="78"/>
    <n v="0.76923076923076927"/>
    <n v="20"/>
    <n v="46.15384615384616"/>
  </r>
  <r>
    <s v="Покупка билета"/>
    <x v="4"/>
    <n v="1"/>
    <n v="3"/>
    <n v="78"/>
    <n v="0.76923076923076927"/>
    <n v="20"/>
    <n v="46.15384615384616"/>
  </r>
  <r>
    <s v="Покупка билета"/>
    <x v="5"/>
    <n v="1"/>
    <n v="3"/>
    <n v="78"/>
    <n v="0.76923076923076927"/>
    <n v="20"/>
    <n v="46.15384615384616"/>
  </r>
  <r>
    <s v="Покупка билета"/>
    <x v="6"/>
    <n v="1"/>
    <n v="3"/>
    <n v="78"/>
    <n v="0.76923076923076927"/>
    <n v="20"/>
    <n v="46.15384615384616"/>
  </r>
  <r>
    <s v="Покупка билета"/>
    <x v="7"/>
    <n v="0"/>
    <n v="3"/>
    <n v="78"/>
    <n v="0"/>
    <n v="20"/>
    <n v="0"/>
  </r>
  <r>
    <s v="Удаление бронирования "/>
    <x v="0"/>
    <n v="1"/>
    <n v="1"/>
    <n v="47"/>
    <n v="1.2765957446808511"/>
    <n v="20"/>
    <n v="25.531914893617021"/>
  </r>
  <r>
    <s v="Удаление бронирования "/>
    <x v="1"/>
    <n v="1"/>
    <n v="1"/>
    <n v="47"/>
    <n v="1.2765957446808511"/>
    <n v="20"/>
    <n v="25.531914893617021"/>
  </r>
  <r>
    <s v="Удаление бронирования "/>
    <x v="6"/>
    <n v="1"/>
    <n v="1"/>
    <n v="47"/>
    <n v="1.2765957446808511"/>
    <n v="20"/>
    <n v="25.531914893617021"/>
  </r>
  <r>
    <s v="Удаление бронирования "/>
    <x v="8"/>
    <n v="1"/>
    <n v="1"/>
    <n v="47"/>
    <n v="1.2765957446808511"/>
    <n v="20"/>
    <n v="25.531914893617021"/>
  </r>
  <r>
    <s v="Удаление бронирования "/>
    <x v="7"/>
    <n v="1"/>
    <n v="1"/>
    <n v="47"/>
    <n v="1.2765957446808511"/>
    <n v="20"/>
    <n v="25.531914893617021"/>
  </r>
  <r>
    <s v="Регистрация новых пользователей"/>
    <x v="0"/>
    <n v="1"/>
    <n v="2"/>
    <n v="72"/>
    <n v="0.83333333333333337"/>
    <n v="20"/>
    <n v="33.333333333333336"/>
  </r>
  <r>
    <s v="Регистрация новых пользователей"/>
    <x v="9"/>
    <n v="1"/>
    <n v="2"/>
    <n v="72"/>
    <n v="0.83333333333333337"/>
    <n v="20"/>
    <n v="33.333333333333336"/>
  </r>
  <r>
    <s v="Регистрация новых пользователей"/>
    <x v="10"/>
    <n v="1"/>
    <n v="2"/>
    <n v="72"/>
    <n v="0.83333333333333337"/>
    <n v="20"/>
    <n v="33.333333333333336"/>
  </r>
  <r>
    <s v="Регистрация новых пользователей"/>
    <x v="11"/>
    <n v="1"/>
    <n v="2"/>
    <n v="72"/>
    <n v="0.83333333333333337"/>
    <n v="20"/>
    <n v="33.333333333333336"/>
  </r>
  <r>
    <s v="Регистрация новых пользователей"/>
    <x v="7"/>
    <n v="1"/>
    <n v="2"/>
    <n v="72"/>
    <n v="0.83333333333333337"/>
    <n v="20"/>
    <n v="33.333333333333336"/>
  </r>
  <r>
    <s v="Покупка билета без просмотра квитанции"/>
    <x v="0"/>
    <n v="1"/>
    <n v="1"/>
    <n v="95"/>
    <n v="0.63157894736842102"/>
    <n v="20"/>
    <n v="12.631578947368421"/>
  </r>
  <r>
    <s v="Покупка билета без просмотра квитанции"/>
    <x v="1"/>
    <n v="1"/>
    <n v="1"/>
    <n v="95"/>
    <n v="0.63157894736842102"/>
    <n v="20"/>
    <n v="12.631578947368421"/>
  </r>
  <r>
    <s v="Покупка билета без просмотра квитанции"/>
    <x v="2"/>
    <n v="2"/>
    <n v="1"/>
    <n v="95"/>
    <n v="1.263157894736842"/>
    <n v="20"/>
    <n v="25.263157894736842"/>
  </r>
  <r>
    <s v="Покупка билета без просмотра квитанции"/>
    <x v="3"/>
    <n v="1"/>
    <n v="1"/>
    <n v="95"/>
    <n v="0.63157894736842102"/>
    <n v="20"/>
    <n v="12.631578947368421"/>
  </r>
  <r>
    <s v="Покупка билета без просмотра квитанции"/>
    <x v="4"/>
    <n v="1"/>
    <n v="1"/>
    <n v="95"/>
    <n v="0.63157894736842102"/>
    <n v="20"/>
    <n v="12.631578947368421"/>
  </r>
  <r>
    <s v="Покупка билета без просмотра квитанции"/>
    <x v="5"/>
    <n v="1"/>
    <n v="1"/>
    <n v="95"/>
    <n v="0.63157894736842102"/>
    <n v="20"/>
    <n v="12.631578947368421"/>
  </r>
  <r>
    <s v="Покупка билета без просмотра квитанции"/>
    <x v="7"/>
    <n v="1"/>
    <n v="1"/>
    <n v="95"/>
    <n v="0.63157894736842102"/>
    <n v="20"/>
    <n v="12.631578947368421"/>
  </r>
  <r>
    <s v="Поиск билета без покупки"/>
    <x v="0"/>
    <n v="1"/>
    <n v="2"/>
    <n v="68"/>
    <n v="0.88235294117647056"/>
    <n v="20"/>
    <n v="35.294117647058826"/>
  </r>
  <r>
    <s v="Поиск билета без покупки"/>
    <x v="1"/>
    <n v="1"/>
    <n v="2"/>
    <n v="68"/>
    <n v="0.88235294117647056"/>
    <n v="20"/>
    <n v="35.294117647058826"/>
  </r>
  <r>
    <s v="Поиск билета без покупки"/>
    <x v="2"/>
    <n v="1"/>
    <n v="2"/>
    <n v="68"/>
    <n v="0.88235294117647056"/>
    <n v="20"/>
    <n v="35.294117647058826"/>
  </r>
  <r>
    <s v="Поиск билета без покупки"/>
    <x v="3"/>
    <n v="1"/>
    <n v="2"/>
    <n v="68"/>
    <n v="0.88235294117647056"/>
    <n v="20"/>
    <n v="35.294117647058826"/>
  </r>
  <r>
    <s v="Поиск билета без покупки"/>
    <x v="4"/>
    <n v="1"/>
    <n v="2"/>
    <n v="68"/>
    <n v="0.88235294117647056"/>
    <n v="20"/>
    <n v="35.294117647058826"/>
  </r>
  <r>
    <s v="Поиск билета без покупки"/>
    <x v="7"/>
    <n v="1"/>
    <n v="2"/>
    <n v="68"/>
    <n v="0.88235294117647056"/>
    <n v="20"/>
    <n v="35.294117647058826"/>
  </r>
  <r>
    <s v="Ознакомление с путевым листом"/>
    <x v="0"/>
    <n v="1"/>
    <n v="1"/>
    <n v="50"/>
    <n v="1.2"/>
    <n v="20"/>
    <n v="24"/>
  </r>
  <r>
    <s v="Ознакомление с путевым листом"/>
    <x v="1"/>
    <n v="1"/>
    <n v="1"/>
    <n v="50"/>
    <n v="1.2"/>
    <n v="20"/>
    <n v="24"/>
  </r>
  <r>
    <s v="Ознакомление с путевым листом"/>
    <x v="6"/>
    <n v="1"/>
    <n v="1"/>
    <n v="50"/>
    <n v="1.2"/>
    <n v="20"/>
    <n v="24"/>
  </r>
  <r>
    <s v="Ознакомление с путевым листом"/>
    <x v="7"/>
    <n v="0"/>
    <n v="1"/>
    <n v="50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2" totalsRowShown="0">
  <autoFilter ref="A1:H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32" totalsRowShown="0">
  <autoFilter ref="A1:H3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H32" totalsRowShown="0">
  <autoFilter ref="A1:H3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H7" totalsRowShown="0">
  <autoFilter ref="A1:H7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H2" totalsRowShown="0">
  <autoFilter ref="A1:H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8" displayName="Таблица8" ref="A1:H2" totalsRowShown="0">
  <autoFilter ref="A1:H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H2" totalsRowShown="0">
  <autoFilter ref="A1:H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68</v>
      </c>
      <c r="B2" t="s">
        <v>6</v>
      </c>
      <c r="C2">
        <v>1</v>
      </c>
      <c r="D2">
        <v>2</v>
      </c>
      <c r="E2">
        <v>70</v>
      </c>
      <c r="F2">
        <v>0.8571428571428571</v>
      </c>
      <c r="G2">
        <v>20</v>
      </c>
      <c r="H2">
        <v>34.285714285714285</v>
      </c>
    </row>
    <row r="3" spans="1:8">
      <c r="A3" t="s">
        <v>72</v>
      </c>
      <c r="B3" t="s">
        <v>6</v>
      </c>
      <c r="C3">
        <v>1</v>
      </c>
      <c r="D3">
        <v>1</v>
      </c>
      <c r="E3">
        <v>70</v>
      </c>
      <c r="F3">
        <v>0.8571428571428571</v>
      </c>
      <c r="G3">
        <v>20</v>
      </c>
      <c r="H3">
        <v>17.142857142857142</v>
      </c>
    </row>
    <row r="4" spans="1:8">
      <c r="A4" t="s">
        <v>63</v>
      </c>
      <c r="B4" t="s">
        <v>6</v>
      </c>
      <c r="C4">
        <v>1</v>
      </c>
      <c r="D4">
        <v>2</v>
      </c>
      <c r="E4">
        <v>72</v>
      </c>
      <c r="F4">
        <v>0.83333333333333337</v>
      </c>
      <c r="G4">
        <v>20</v>
      </c>
      <c r="H4">
        <v>33.333333333333336</v>
      </c>
    </row>
    <row r="5" spans="1:8">
      <c r="A5" t="s">
        <v>9</v>
      </c>
      <c r="B5" t="s">
        <v>6</v>
      </c>
      <c r="C5">
        <v>1</v>
      </c>
      <c r="D5">
        <v>1</v>
      </c>
      <c r="E5">
        <v>47</v>
      </c>
      <c r="F5">
        <v>1.2765957446808511</v>
      </c>
      <c r="G5">
        <v>20</v>
      </c>
      <c r="H5">
        <v>25.531914893617021</v>
      </c>
    </row>
    <row r="6" spans="1:8">
      <c r="A6" t="s">
        <v>8</v>
      </c>
      <c r="B6" t="s">
        <v>6</v>
      </c>
      <c r="C6">
        <v>0</v>
      </c>
      <c r="D6">
        <v>3</v>
      </c>
      <c r="E6">
        <v>83</v>
      </c>
      <c r="F6">
        <v>0</v>
      </c>
      <c r="G6">
        <v>20</v>
      </c>
      <c r="H6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52"/>
  <sheetViews>
    <sheetView tabSelected="1" topLeftCell="A34" zoomScale="70" zoomScaleNormal="70" workbookViewId="0">
      <selection activeCell="I51" sqref="I51"/>
    </sheetView>
  </sheetViews>
  <sheetFormatPr defaultColWidth="11.44140625" defaultRowHeight="14.4"/>
  <cols>
    <col min="1" max="1" width="22.6640625" customWidth="1"/>
    <col min="2" max="2" width="35.109375" customWidth="1"/>
    <col min="3" max="3" width="18.109375" customWidth="1"/>
    <col min="4" max="4" width="17.88671875" customWidth="1"/>
    <col min="7" max="7" width="18.6640625" bestFit="1" customWidth="1"/>
    <col min="8" max="8" width="17" customWidth="1"/>
    <col min="9" max="9" width="46.33203125" bestFit="1" customWidth="1"/>
    <col min="10" max="10" width="20.77734375" customWidth="1"/>
    <col min="11" max="11" width="18.6640625" customWidth="1"/>
    <col min="12" max="12" width="27.44140625" bestFit="1" customWidth="1"/>
    <col min="13" max="13" width="35.88671875" bestFit="1" customWidth="1"/>
    <col min="19" max="19" width="44" bestFit="1" customWidth="1"/>
    <col min="24" max="24" width="35.44140625" bestFit="1" customWidth="1"/>
  </cols>
  <sheetData>
    <row r="1" spans="1:26" ht="15" thickBot="1">
      <c r="A1" s="49" t="s">
        <v>37</v>
      </c>
      <c r="B1" s="50" t="s">
        <v>38</v>
      </c>
      <c r="C1" s="50" t="s">
        <v>39</v>
      </c>
      <c r="D1" s="50" t="s">
        <v>43</v>
      </c>
      <c r="E1" s="50" t="s">
        <v>53</v>
      </c>
      <c r="F1" s="50" t="s">
        <v>54</v>
      </c>
      <c r="G1" s="50" t="s">
        <v>55</v>
      </c>
      <c r="H1" s="44" t="s">
        <v>7</v>
      </c>
      <c r="I1" s="43" t="s">
        <v>40</v>
      </c>
      <c r="J1" s="44" t="s">
        <v>52</v>
      </c>
      <c r="M1" s="49" t="s">
        <v>42</v>
      </c>
      <c r="N1" s="50" t="s">
        <v>44</v>
      </c>
      <c r="O1" s="50" t="s">
        <v>45</v>
      </c>
      <c r="P1" s="50" t="s">
        <v>56</v>
      </c>
      <c r="Q1" s="50" t="s">
        <v>46</v>
      </c>
      <c r="R1" s="44" t="s">
        <v>43</v>
      </c>
      <c r="S1" t="s">
        <v>47</v>
      </c>
      <c r="T1" s="21" t="s">
        <v>48</v>
      </c>
      <c r="U1" s="21" t="s">
        <v>49</v>
      </c>
      <c r="V1" s="33" t="s">
        <v>50</v>
      </c>
      <c r="X1" t="s">
        <v>51</v>
      </c>
    </row>
    <row r="2" spans="1:26">
      <c r="A2" s="60" t="s">
        <v>8</v>
      </c>
      <c r="B2" s="61" t="s">
        <v>64</v>
      </c>
      <c r="C2" s="51">
        <v>1</v>
      </c>
      <c r="D2" s="18">
        <f t="shared" ref="D2:D12" si="0">VLOOKUP(A2,$M$1:$W$8,6,FALSE)</f>
        <v>3</v>
      </c>
      <c r="E2" s="51">
        <f>VLOOKUP(A2,$M$1:$W$8,5,FALSE)</f>
        <v>78</v>
      </c>
      <c r="F2" s="52">
        <f>60/E2*C2</f>
        <v>0.76923076923076927</v>
      </c>
      <c r="G2" s="51">
        <v>20</v>
      </c>
      <c r="H2" s="53">
        <f>D2*F2*G2</f>
        <v>46.15384615384616</v>
      </c>
      <c r="I2" s="45" t="s">
        <v>0</v>
      </c>
      <c r="J2" s="46">
        <v>143.61145764189044</v>
      </c>
      <c r="K2" s="15"/>
      <c r="M2" s="57" t="s">
        <v>8</v>
      </c>
      <c r="N2" s="24">
        <v>3.3</v>
      </c>
      <c r="O2" s="24">
        <v>20</v>
      </c>
      <c r="P2" s="32">
        <f>N2+O2</f>
        <v>23.3</v>
      </c>
      <c r="Q2" s="42">
        <v>78</v>
      </c>
      <c r="R2" s="16">
        <v>3</v>
      </c>
      <c r="S2" s="17">
        <f>60/(Q2)</f>
        <v>0.76923076923076927</v>
      </c>
      <c r="T2" s="21">
        <v>20</v>
      </c>
      <c r="U2" s="22">
        <f>ROUND(R2*S2*T2,0)</f>
        <v>46</v>
      </c>
      <c r="V2" s="34">
        <f>R2/W$2</f>
        <v>0.3</v>
      </c>
      <c r="W2">
        <f>SUM(R2:R7)</f>
        <v>10</v>
      </c>
      <c r="Z2" s="67"/>
    </row>
    <row r="3" spans="1:26">
      <c r="A3" s="62" t="s">
        <v>8</v>
      </c>
      <c r="B3" s="63" t="s">
        <v>0</v>
      </c>
      <c r="C3" s="51">
        <v>1</v>
      </c>
      <c r="D3" s="19">
        <f t="shared" si="0"/>
        <v>3</v>
      </c>
      <c r="E3" s="51">
        <f>VLOOKUP(A3,$M$1:$W$8,5,FALSE)</f>
        <v>78</v>
      </c>
      <c r="F3" s="52">
        <f>60/E3*C3</f>
        <v>0.76923076923076927</v>
      </c>
      <c r="G3" s="51">
        <v>20</v>
      </c>
      <c r="H3" s="53">
        <f>D3*F3*G3</f>
        <v>46.15384615384616</v>
      </c>
      <c r="I3" s="45" t="s">
        <v>12</v>
      </c>
      <c r="J3" s="46">
        <v>94.079542748273411</v>
      </c>
      <c r="K3" s="15"/>
      <c r="M3" s="57" t="s">
        <v>9</v>
      </c>
      <c r="N3" s="24">
        <v>1.9</v>
      </c>
      <c r="O3" s="24">
        <v>20</v>
      </c>
      <c r="P3" s="32">
        <f t="shared" ref="P3:P7" si="1">N3+O3</f>
        <v>21.9</v>
      </c>
      <c r="Q3" s="42">
        <v>47</v>
      </c>
      <c r="R3" s="16">
        <v>1</v>
      </c>
      <c r="S3" s="17">
        <f t="shared" ref="S3:S5" si="2">60/(Q3)</f>
        <v>1.2765957446808511</v>
      </c>
      <c r="T3" s="21">
        <v>20</v>
      </c>
      <c r="U3" s="22">
        <f t="shared" ref="U3:U5" si="3">ROUND(R3*S3*T3,0)</f>
        <v>26</v>
      </c>
      <c r="V3" s="34">
        <f>R3/W$2</f>
        <v>0.1</v>
      </c>
      <c r="Z3" s="67"/>
    </row>
    <row r="4" spans="1:26">
      <c r="A4" s="62" t="s">
        <v>8</v>
      </c>
      <c r="B4" s="63" t="s">
        <v>69</v>
      </c>
      <c r="C4" s="51">
        <v>1</v>
      </c>
      <c r="D4" s="19">
        <f t="shared" ref="D4" si="4">VLOOKUP(A4,$M$1:$W$8,6,FALSE)</f>
        <v>3</v>
      </c>
      <c r="E4" s="51">
        <f>VLOOKUP(A4,$M$1:$W$8,5,FALSE)</f>
        <v>78</v>
      </c>
      <c r="F4" s="52">
        <f>60/E4*C4</f>
        <v>0.76923076923076927</v>
      </c>
      <c r="G4" s="51">
        <v>20</v>
      </c>
      <c r="H4" s="53">
        <f>D4*F4*G4</f>
        <v>46.15384615384616</v>
      </c>
      <c r="I4" s="45" t="s">
        <v>6</v>
      </c>
      <c r="J4" s="46">
        <v>106.79094482137761</v>
      </c>
      <c r="K4" s="15"/>
      <c r="M4" s="57" t="s">
        <v>63</v>
      </c>
      <c r="N4" s="24">
        <v>1.7</v>
      </c>
      <c r="O4" s="24">
        <v>20</v>
      </c>
      <c r="P4" s="32">
        <f t="shared" si="1"/>
        <v>21.7</v>
      </c>
      <c r="Q4" s="42">
        <v>72</v>
      </c>
      <c r="R4" s="16">
        <v>2</v>
      </c>
      <c r="S4" s="17">
        <f t="shared" si="2"/>
        <v>0.83333333333333337</v>
      </c>
      <c r="T4" s="21">
        <v>20</v>
      </c>
      <c r="U4" s="22">
        <f t="shared" si="3"/>
        <v>33</v>
      </c>
      <c r="V4" s="34">
        <f t="shared" ref="V4:V5" si="5">R4/W$2</f>
        <v>0.2</v>
      </c>
      <c r="Z4" s="67"/>
    </row>
    <row r="5" spans="1:26">
      <c r="A5" s="62" t="s">
        <v>8</v>
      </c>
      <c r="B5" s="63" t="s">
        <v>11</v>
      </c>
      <c r="C5" s="51">
        <v>1</v>
      </c>
      <c r="D5" s="19">
        <f t="shared" si="0"/>
        <v>3</v>
      </c>
      <c r="E5" s="51">
        <f t="shared" ref="E5:E12" si="6">VLOOKUP(A5,$M$1:$W$8,5,FALSE)</f>
        <v>78</v>
      </c>
      <c r="F5" s="52">
        <f t="shared" ref="F5:F36" si="7">60/E5*C5</f>
        <v>0.76923076923076927</v>
      </c>
      <c r="G5" s="51">
        <v>20</v>
      </c>
      <c r="H5" s="53">
        <f t="shared" ref="H5:H36" si="8">D5*F5*G5</f>
        <v>46.15384615384616</v>
      </c>
      <c r="I5" s="45" t="s">
        <v>11</v>
      </c>
      <c r="J5" s="46">
        <v>94.079542748273411</v>
      </c>
      <c r="K5" s="15"/>
      <c r="M5" s="57" t="s">
        <v>68</v>
      </c>
      <c r="N5" s="24">
        <v>2.17</v>
      </c>
      <c r="O5" s="24">
        <v>24</v>
      </c>
      <c r="P5" s="32">
        <f t="shared" si="1"/>
        <v>26.17</v>
      </c>
      <c r="Q5" s="42">
        <v>68</v>
      </c>
      <c r="R5" s="16">
        <v>2</v>
      </c>
      <c r="S5" s="17">
        <f t="shared" si="2"/>
        <v>0.88235294117647056</v>
      </c>
      <c r="T5" s="21">
        <v>20</v>
      </c>
      <c r="U5" s="22">
        <f t="shared" si="3"/>
        <v>35</v>
      </c>
      <c r="V5" s="34">
        <f t="shared" si="5"/>
        <v>0.2</v>
      </c>
      <c r="Z5" s="67"/>
    </row>
    <row r="6" spans="1:26">
      <c r="A6" s="62" t="s">
        <v>8</v>
      </c>
      <c r="B6" s="63" t="s">
        <v>12</v>
      </c>
      <c r="C6" s="51">
        <v>1</v>
      </c>
      <c r="D6" s="19">
        <f t="shared" si="0"/>
        <v>3</v>
      </c>
      <c r="E6" s="51">
        <f t="shared" si="6"/>
        <v>78</v>
      </c>
      <c r="F6" s="52">
        <f t="shared" si="7"/>
        <v>0.76923076923076927</v>
      </c>
      <c r="G6" s="51">
        <v>20</v>
      </c>
      <c r="H6" s="53">
        <f t="shared" si="8"/>
        <v>46.15384615384616</v>
      </c>
      <c r="I6" s="45" t="s">
        <v>3</v>
      </c>
      <c r="J6" s="46">
        <v>58.785425101214585</v>
      </c>
      <c r="K6" s="15"/>
      <c r="M6" s="57" t="s">
        <v>10</v>
      </c>
      <c r="N6" s="24">
        <v>2.2000000000000002</v>
      </c>
      <c r="O6" s="24">
        <v>4.9000000000000004</v>
      </c>
      <c r="P6" s="32">
        <f t="shared" si="1"/>
        <v>7.1000000000000005</v>
      </c>
      <c r="Q6" s="42">
        <v>50</v>
      </c>
      <c r="R6" s="16">
        <v>1</v>
      </c>
      <c r="S6" s="17">
        <f>60/(Q6)</f>
        <v>1.2</v>
      </c>
      <c r="T6" s="21">
        <v>20</v>
      </c>
      <c r="U6" s="22">
        <f>ROUND(R6*S6*T6,0)</f>
        <v>24</v>
      </c>
      <c r="V6" s="34">
        <f>R6/W$2</f>
        <v>0.1</v>
      </c>
      <c r="Z6" s="67"/>
    </row>
    <row r="7" spans="1:26">
      <c r="A7" s="62" t="s">
        <v>8</v>
      </c>
      <c r="B7" s="63" t="s">
        <v>3</v>
      </c>
      <c r="C7" s="51">
        <v>1</v>
      </c>
      <c r="D7" s="19">
        <f t="shared" si="0"/>
        <v>3</v>
      </c>
      <c r="E7" s="51">
        <f t="shared" si="6"/>
        <v>78</v>
      </c>
      <c r="F7" s="52">
        <f t="shared" si="7"/>
        <v>0.76923076923076927</v>
      </c>
      <c r="G7" s="51">
        <v>20</v>
      </c>
      <c r="H7" s="53">
        <f t="shared" si="8"/>
        <v>46.15384615384616</v>
      </c>
      <c r="I7" s="45" t="s">
        <v>13</v>
      </c>
      <c r="J7" s="46">
        <v>25.531914893617021</v>
      </c>
      <c r="K7" s="15"/>
      <c r="M7" s="58" t="s">
        <v>72</v>
      </c>
      <c r="N7" s="24">
        <v>3.7</v>
      </c>
      <c r="O7" s="24">
        <v>35</v>
      </c>
      <c r="P7" s="32">
        <f t="shared" si="1"/>
        <v>38.700000000000003</v>
      </c>
      <c r="Q7" s="42">
        <v>95</v>
      </c>
      <c r="R7" s="16">
        <v>1</v>
      </c>
      <c r="S7" s="17">
        <f>60/(Q7)</f>
        <v>0.63157894736842102</v>
      </c>
      <c r="T7" s="21"/>
      <c r="U7" s="22">
        <f>SUM(U2:U6)</f>
        <v>164</v>
      </c>
      <c r="V7" s="34">
        <f>SUM(V2:V6)</f>
        <v>0.9</v>
      </c>
      <c r="Z7" s="67"/>
    </row>
    <row r="8" spans="1:26">
      <c r="A8" s="62" t="s">
        <v>8</v>
      </c>
      <c r="B8" s="63" t="s">
        <v>4</v>
      </c>
      <c r="C8" s="51">
        <v>1</v>
      </c>
      <c r="D8" s="19">
        <f t="shared" si="0"/>
        <v>3</v>
      </c>
      <c r="E8" s="51">
        <f t="shared" si="6"/>
        <v>78</v>
      </c>
      <c r="F8" s="52">
        <f t="shared" si="7"/>
        <v>0.76923076923076927</v>
      </c>
      <c r="G8" s="51">
        <v>20</v>
      </c>
      <c r="H8" s="53">
        <f t="shared" si="8"/>
        <v>46.15384615384616</v>
      </c>
      <c r="I8" s="45" t="s">
        <v>4</v>
      </c>
      <c r="J8" s="46">
        <v>95.685761047463188</v>
      </c>
      <c r="K8" s="15"/>
    </row>
    <row r="9" spans="1:26" ht="15" thickBot="1">
      <c r="A9" s="64" t="s">
        <v>8</v>
      </c>
      <c r="B9" s="65" t="s">
        <v>6</v>
      </c>
      <c r="C9" s="51">
        <v>0</v>
      </c>
      <c r="D9" s="20">
        <f t="shared" ref="D9" si="9">VLOOKUP(A9,$M$1:$W$8,6,FALSE)</f>
        <v>3</v>
      </c>
      <c r="E9" s="54">
        <f t="shared" ref="E9" si="10">VLOOKUP(A9,$M$1:$W$8,5,FALSE)</f>
        <v>78</v>
      </c>
      <c r="F9" s="52">
        <f t="shared" si="7"/>
        <v>0</v>
      </c>
      <c r="G9" s="51">
        <v>20</v>
      </c>
      <c r="H9" s="53">
        <f t="shared" ref="H9" si="11">D9*F9*G9</f>
        <v>0</v>
      </c>
      <c r="I9" s="45" t="s">
        <v>64</v>
      </c>
      <c r="J9" s="46">
        <v>176.94479097522378</v>
      </c>
      <c r="K9" s="15"/>
    </row>
    <row r="10" spans="1:26">
      <c r="A10" s="60" t="s">
        <v>9</v>
      </c>
      <c r="B10" s="61" t="s">
        <v>64</v>
      </c>
      <c r="C10" s="51">
        <v>1</v>
      </c>
      <c r="D10" s="18">
        <f t="shared" si="0"/>
        <v>1</v>
      </c>
      <c r="E10" s="54">
        <f t="shared" si="6"/>
        <v>47</v>
      </c>
      <c r="F10" s="52">
        <f t="shared" si="7"/>
        <v>1.2765957446808511</v>
      </c>
      <c r="G10" s="51">
        <v>20</v>
      </c>
      <c r="H10" s="53">
        <f t="shared" si="8"/>
        <v>25.531914893617021</v>
      </c>
      <c r="I10" s="45" t="s">
        <v>66</v>
      </c>
      <c r="J10" s="46">
        <v>33.333333333333336</v>
      </c>
    </row>
    <row r="11" spans="1:26">
      <c r="A11" s="62" t="s">
        <v>9</v>
      </c>
      <c r="B11" s="63" t="s">
        <v>0</v>
      </c>
      <c r="C11" s="51">
        <v>1</v>
      </c>
      <c r="D11" s="19">
        <f t="shared" si="0"/>
        <v>1</v>
      </c>
      <c r="E11" s="54">
        <f>VLOOKUP(A11,$M$1:$W$8,5,FALSE)</f>
        <v>47</v>
      </c>
      <c r="F11" s="52">
        <f t="shared" si="7"/>
        <v>1.2765957446808511</v>
      </c>
      <c r="G11" s="51">
        <v>20</v>
      </c>
      <c r="H11" s="53">
        <f t="shared" si="8"/>
        <v>25.531914893617021</v>
      </c>
      <c r="I11" s="45" t="s">
        <v>65</v>
      </c>
      <c r="J11" s="46">
        <v>33.333333333333336</v>
      </c>
    </row>
    <row r="12" spans="1:26">
      <c r="A12" s="62" t="s">
        <v>9</v>
      </c>
      <c r="B12" s="63" t="s">
        <v>4</v>
      </c>
      <c r="C12" s="51">
        <v>1</v>
      </c>
      <c r="D12" s="19">
        <f t="shared" si="0"/>
        <v>1</v>
      </c>
      <c r="E12" s="54">
        <f t="shared" si="6"/>
        <v>47</v>
      </c>
      <c r="F12" s="52">
        <f t="shared" si="7"/>
        <v>1.2765957446808511</v>
      </c>
      <c r="G12" s="51">
        <v>20</v>
      </c>
      <c r="H12" s="53">
        <f t="shared" si="8"/>
        <v>25.531914893617021</v>
      </c>
      <c r="I12" s="45" t="s">
        <v>67</v>
      </c>
      <c r="J12" s="46">
        <v>33.333333333333336</v>
      </c>
    </row>
    <row r="13" spans="1:26">
      <c r="A13" s="62" t="s">
        <v>9</v>
      </c>
      <c r="B13" s="63" t="s">
        <v>13</v>
      </c>
      <c r="C13" s="51">
        <v>1</v>
      </c>
      <c r="D13" s="19">
        <f t="shared" ref="D13:D36" si="12">VLOOKUP(A13,$M$1:$W$8,6,FALSE)</f>
        <v>1</v>
      </c>
      <c r="E13" s="54">
        <f t="shared" ref="E13:E36" si="13">VLOOKUP(A13,$M$1:$W$8,5,FALSE)</f>
        <v>47</v>
      </c>
      <c r="F13" s="52">
        <f t="shared" si="7"/>
        <v>1.2765957446808511</v>
      </c>
      <c r="G13" s="51">
        <v>20</v>
      </c>
      <c r="H13" s="53">
        <f t="shared" si="8"/>
        <v>25.531914893617021</v>
      </c>
      <c r="I13" s="45" t="s">
        <v>69</v>
      </c>
      <c r="J13" s="46">
        <v>106.71112169564184</v>
      </c>
    </row>
    <row r="14" spans="1:26" ht="15" thickBot="1">
      <c r="A14" s="64" t="s">
        <v>9</v>
      </c>
      <c r="B14" s="65" t="s">
        <v>6</v>
      </c>
      <c r="C14" s="51">
        <v>1</v>
      </c>
      <c r="D14" s="20">
        <f t="shared" si="12"/>
        <v>1</v>
      </c>
      <c r="E14" s="54">
        <f t="shared" si="13"/>
        <v>47</v>
      </c>
      <c r="F14" s="52">
        <f t="shared" si="7"/>
        <v>1.2765957446808511</v>
      </c>
      <c r="G14" s="51">
        <v>20</v>
      </c>
      <c r="H14" s="53">
        <f t="shared" ref="H14" si="14">D14*F14*G14</f>
        <v>25.531914893617021</v>
      </c>
      <c r="I14" s="47" t="s">
        <v>41</v>
      </c>
      <c r="J14" s="48">
        <v>1002.2205016729754</v>
      </c>
    </row>
    <row r="15" spans="1:26">
      <c r="A15" s="60" t="s">
        <v>63</v>
      </c>
      <c r="B15" s="61" t="s">
        <v>64</v>
      </c>
      <c r="C15" s="51">
        <v>1</v>
      </c>
      <c r="D15" s="18">
        <f t="shared" si="12"/>
        <v>2</v>
      </c>
      <c r="E15" s="54">
        <f t="shared" si="13"/>
        <v>72</v>
      </c>
      <c r="F15" s="52">
        <f t="shared" si="7"/>
        <v>0.83333333333333337</v>
      </c>
      <c r="G15" s="51">
        <v>20</v>
      </c>
      <c r="H15" s="53">
        <f t="shared" si="8"/>
        <v>33.333333333333336</v>
      </c>
    </row>
    <row r="16" spans="1:26">
      <c r="A16" s="62" t="s">
        <v>63</v>
      </c>
      <c r="B16" s="63" t="s">
        <v>66</v>
      </c>
      <c r="C16" s="51">
        <v>1</v>
      </c>
      <c r="D16" s="19">
        <f t="shared" si="12"/>
        <v>2</v>
      </c>
      <c r="E16" s="54">
        <f t="shared" si="13"/>
        <v>72</v>
      </c>
      <c r="F16" s="52">
        <f t="shared" si="7"/>
        <v>0.83333333333333337</v>
      </c>
      <c r="G16" s="51">
        <v>20</v>
      </c>
      <c r="H16" s="53">
        <f t="shared" si="8"/>
        <v>33.333333333333336</v>
      </c>
    </row>
    <row r="17" spans="1:8">
      <c r="A17" s="62" t="s">
        <v>63</v>
      </c>
      <c r="B17" s="63" t="s">
        <v>65</v>
      </c>
      <c r="C17" s="51">
        <v>1</v>
      </c>
      <c r="D17" s="19">
        <f t="shared" si="12"/>
        <v>2</v>
      </c>
      <c r="E17" s="54">
        <f t="shared" si="13"/>
        <v>72</v>
      </c>
      <c r="F17" s="52">
        <f t="shared" si="7"/>
        <v>0.83333333333333337</v>
      </c>
      <c r="G17" s="51">
        <v>20</v>
      </c>
      <c r="H17" s="53">
        <f t="shared" si="8"/>
        <v>33.333333333333336</v>
      </c>
    </row>
    <row r="18" spans="1:8">
      <c r="A18" s="62" t="s">
        <v>63</v>
      </c>
      <c r="B18" s="63" t="s">
        <v>67</v>
      </c>
      <c r="C18" s="51">
        <v>1</v>
      </c>
      <c r="D18" s="19">
        <f t="shared" si="12"/>
        <v>2</v>
      </c>
      <c r="E18" s="54">
        <f t="shared" si="13"/>
        <v>72</v>
      </c>
      <c r="F18" s="52">
        <f t="shared" si="7"/>
        <v>0.83333333333333337</v>
      </c>
      <c r="G18" s="51">
        <v>20</v>
      </c>
      <c r="H18" s="53">
        <f>D18*F18*G18</f>
        <v>33.333333333333336</v>
      </c>
    </row>
    <row r="19" spans="1:8" ht="15" thickBot="1">
      <c r="A19" s="64" t="s">
        <v>63</v>
      </c>
      <c r="B19" s="65" t="s">
        <v>6</v>
      </c>
      <c r="C19" s="51">
        <v>1</v>
      </c>
      <c r="D19" s="20">
        <f t="shared" ref="D19:D25" si="15">VLOOKUP(A19,$M$1:$W$8,6,FALSE)</f>
        <v>2</v>
      </c>
      <c r="E19" s="51">
        <f t="shared" ref="E19:E25" si="16">VLOOKUP(A19,$M$1:$W$8,5,FALSE)</f>
        <v>72</v>
      </c>
      <c r="F19" s="52">
        <f t="shared" ref="F19:F25" si="17">60/E19*C19</f>
        <v>0.83333333333333337</v>
      </c>
      <c r="G19" s="51">
        <v>20</v>
      </c>
      <c r="H19" s="53">
        <f t="shared" ref="H19:H25" si="18">D19*F19*G19</f>
        <v>33.333333333333336</v>
      </c>
    </row>
    <row r="20" spans="1:8">
      <c r="A20" s="60" t="s">
        <v>72</v>
      </c>
      <c r="B20" s="61" t="s">
        <v>64</v>
      </c>
      <c r="C20" s="51">
        <v>1</v>
      </c>
      <c r="D20" s="18">
        <f t="shared" si="15"/>
        <v>1</v>
      </c>
      <c r="E20" s="51">
        <f t="shared" si="16"/>
        <v>95</v>
      </c>
      <c r="F20" s="52">
        <f t="shared" si="17"/>
        <v>0.63157894736842102</v>
      </c>
      <c r="G20" s="51">
        <v>20</v>
      </c>
      <c r="H20" s="53">
        <f t="shared" si="18"/>
        <v>12.631578947368421</v>
      </c>
    </row>
    <row r="21" spans="1:8">
      <c r="A21" s="62" t="s">
        <v>72</v>
      </c>
      <c r="B21" s="63" t="s">
        <v>0</v>
      </c>
      <c r="C21" s="51">
        <v>1</v>
      </c>
      <c r="D21" s="19">
        <f t="shared" ref="D21:D22" si="19">VLOOKUP(A21,$M$1:$W$8,6,FALSE)</f>
        <v>1</v>
      </c>
      <c r="E21" s="51">
        <f t="shared" ref="E21:E22" si="20">VLOOKUP(A21,$M$1:$W$8,5,FALSE)</f>
        <v>95</v>
      </c>
      <c r="F21" s="52">
        <f t="shared" ref="F21:F22" si="21">60/E21*C21</f>
        <v>0.63157894736842102</v>
      </c>
      <c r="G21" s="51">
        <v>20</v>
      </c>
      <c r="H21" s="53">
        <f t="shared" ref="H21:H22" si="22">D21*F21*G21</f>
        <v>12.631578947368421</v>
      </c>
    </row>
    <row r="22" spans="1:8">
      <c r="A22" s="62" t="s">
        <v>72</v>
      </c>
      <c r="B22" s="63" t="s">
        <v>69</v>
      </c>
      <c r="C22" s="51">
        <v>2</v>
      </c>
      <c r="D22" s="19">
        <f t="shared" si="19"/>
        <v>1</v>
      </c>
      <c r="E22" s="51">
        <f t="shared" si="20"/>
        <v>95</v>
      </c>
      <c r="F22" s="52">
        <f t="shared" si="21"/>
        <v>1.263157894736842</v>
      </c>
      <c r="G22" s="51">
        <v>20</v>
      </c>
      <c r="H22" s="53">
        <f t="shared" si="22"/>
        <v>25.263157894736842</v>
      </c>
    </row>
    <row r="23" spans="1:8">
      <c r="A23" s="62" t="s">
        <v>72</v>
      </c>
      <c r="B23" s="63" t="s">
        <v>11</v>
      </c>
      <c r="C23" s="51">
        <v>1</v>
      </c>
      <c r="D23" s="19">
        <v>1</v>
      </c>
      <c r="E23" s="51">
        <f t="shared" si="16"/>
        <v>95</v>
      </c>
      <c r="F23" s="52">
        <f t="shared" si="17"/>
        <v>0.63157894736842102</v>
      </c>
      <c r="G23" s="51">
        <v>20</v>
      </c>
      <c r="H23" s="53">
        <f t="shared" si="18"/>
        <v>12.631578947368421</v>
      </c>
    </row>
    <row r="24" spans="1:8">
      <c r="A24" s="62" t="s">
        <v>72</v>
      </c>
      <c r="B24" s="63" t="s">
        <v>12</v>
      </c>
      <c r="C24" s="51">
        <v>1</v>
      </c>
      <c r="D24" s="19">
        <v>1</v>
      </c>
      <c r="E24" s="51">
        <f t="shared" si="16"/>
        <v>95</v>
      </c>
      <c r="F24" s="52">
        <f t="shared" si="17"/>
        <v>0.63157894736842102</v>
      </c>
      <c r="G24" s="51">
        <v>20</v>
      </c>
      <c r="H24" s="53">
        <f t="shared" si="18"/>
        <v>12.631578947368421</v>
      </c>
    </row>
    <row r="25" spans="1:8">
      <c r="A25" s="62" t="s">
        <v>72</v>
      </c>
      <c r="B25" s="63" t="s">
        <v>3</v>
      </c>
      <c r="C25" s="51">
        <v>1</v>
      </c>
      <c r="D25" s="19">
        <f t="shared" si="15"/>
        <v>1</v>
      </c>
      <c r="E25" s="51">
        <f t="shared" si="16"/>
        <v>95</v>
      </c>
      <c r="F25" s="52">
        <f t="shared" si="17"/>
        <v>0.63157894736842102</v>
      </c>
      <c r="G25" s="51">
        <v>20</v>
      </c>
      <c r="H25" s="53">
        <f t="shared" si="18"/>
        <v>12.631578947368421</v>
      </c>
    </row>
    <row r="26" spans="1:8" ht="15" thickBot="1">
      <c r="A26" s="64" t="s">
        <v>72</v>
      </c>
      <c r="B26" s="65" t="s">
        <v>6</v>
      </c>
      <c r="C26" s="51">
        <v>1</v>
      </c>
      <c r="D26" s="20">
        <f t="shared" si="12"/>
        <v>1</v>
      </c>
      <c r="E26" s="51">
        <f t="shared" si="13"/>
        <v>95</v>
      </c>
      <c r="F26" s="52">
        <f t="shared" si="7"/>
        <v>0.63157894736842102</v>
      </c>
      <c r="G26" s="51">
        <v>20</v>
      </c>
      <c r="H26" s="53">
        <f>D26*F26*G26</f>
        <v>12.631578947368421</v>
      </c>
    </row>
    <row r="27" spans="1:8">
      <c r="A27" s="60" t="s">
        <v>68</v>
      </c>
      <c r="B27" s="61" t="s">
        <v>64</v>
      </c>
      <c r="C27" s="51">
        <v>1</v>
      </c>
      <c r="D27" s="18">
        <f t="shared" si="12"/>
        <v>2</v>
      </c>
      <c r="E27" s="51">
        <f t="shared" si="13"/>
        <v>68</v>
      </c>
      <c r="F27" s="52">
        <f t="shared" si="7"/>
        <v>0.88235294117647056</v>
      </c>
      <c r="G27" s="51">
        <v>20</v>
      </c>
      <c r="H27" s="53">
        <f t="shared" si="8"/>
        <v>35.294117647058826</v>
      </c>
    </row>
    <row r="28" spans="1:8">
      <c r="A28" s="62" t="s">
        <v>68</v>
      </c>
      <c r="B28" s="63" t="s">
        <v>0</v>
      </c>
      <c r="C28" s="51">
        <v>1</v>
      </c>
      <c r="D28" s="19">
        <f t="shared" si="12"/>
        <v>2</v>
      </c>
      <c r="E28" s="51">
        <f t="shared" si="13"/>
        <v>68</v>
      </c>
      <c r="F28" s="52">
        <f t="shared" si="7"/>
        <v>0.88235294117647056</v>
      </c>
      <c r="G28" s="51">
        <v>20</v>
      </c>
      <c r="H28" s="53">
        <f t="shared" si="8"/>
        <v>35.294117647058826</v>
      </c>
    </row>
    <row r="29" spans="1:8">
      <c r="A29" s="62" t="s">
        <v>68</v>
      </c>
      <c r="B29" s="63" t="s">
        <v>69</v>
      </c>
      <c r="C29" s="51">
        <v>1</v>
      </c>
      <c r="D29" s="19">
        <f t="shared" ref="D29" si="23">VLOOKUP(A29,$M$1:$W$8,6,FALSE)</f>
        <v>2</v>
      </c>
      <c r="E29" s="51">
        <f t="shared" ref="E29" si="24">VLOOKUP(A29,$M$1:$W$8,5,FALSE)</f>
        <v>68</v>
      </c>
      <c r="F29" s="52">
        <f t="shared" ref="F29" si="25">60/E29*C29</f>
        <v>0.88235294117647056</v>
      </c>
      <c r="G29" s="51">
        <v>20</v>
      </c>
      <c r="H29" s="53">
        <f t="shared" ref="H29" si="26">D29*F29*G29</f>
        <v>35.294117647058826</v>
      </c>
    </row>
    <row r="30" spans="1:8">
      <c r="A30" s="62" t="s">
        <v>68</v>
      </c>
      <c r="B30" s="63" t="s">
        <v>11</v>
      </c>
      <c r="C30" s="51">
        <v>1</v>
      </c>
      <c r="D30" s="19">
        <f t="shared" si="12"/>
        <v>2</v>
      </c>
      <c r="E30" s="51">
        <f t="shared" si="13"/>
        <v>68</v>
      </c>
      <c r="F30" s="52">
        <f t="shared" si="7"/>
        <v>0.88235294117647056</v>
      </c>
      <c r="G30" s="51">
        <v>20</v>
      </c>
      <c r="H30" s="53">
        <f t="shared" si="8"/>
        <v>35.294117647058826</v>
      </c>
    </row>
    <row r="31" spans="1:8">
      <c r="A31" s="62" t="s">
        <v>68</v>
      </c>
      <c r="B31" s="63" t="s">
        <v>12</v>
      </c>
      <c r="C31" s="51">
        <v>1</v>
      </c>
      <c r="D31" s="19">
        <f t="shared" si="12"/>
        <v>2</v>
      </c>
      <c r="E31" s="51">
        <f t="shared" si="13"/>
        <v>68</v>
      </c>
      <c r="F31" s="52">
        <f t="shared" si="7"/>
        <v>0.88235294117647056</v>
      </c>
      <c r="G31" s="51">
        <v>20</v>
      </c>
      <c r="H31" s="53">
        <f t="shared" si="8"/>
        <v>35.294117647058826</v>
      </c>
    </row>
    <row r="32" spans="1:8" ht="15" thickBot="1">
      <c r="A32" s="64" t="s">
        <v>68</v>
      </c>
      <c r="B32" s="65" t="s">
        <v>6</v>
      </c>
      <c r="C32" s="51">
        <v>1</v>
      </c>
      <c r="D32" s="20">
        <f t="shared" si="12"/>
        <v>2</v>
      </c>
      <c r="E32" s="51">
        <f t="shared" si="13"/>
        <v>68</v>
      </c>
      <c r="F32" s="52">
        <f t="shared" si="7"/>
        <v>0.88235294117647056</v>
      </c>
      <c r="G32" s="51">
        <v>20</v>
      </c>
      <c r="H32" s="53">
        <f t="shared" ref="H32" si="27">D32*F32*G32</f>
        <v>35.294117647058826</v>
      </c>
    </row>
    <row r="33" spans="1:9">
      <c r="A33" s="60" t="s">
        <v>10</v>
      </c>
      <c r="B33" s="61" t="s">
        <v>64</v>
      </c>
      <c r="C33" s="51">
        <v>1</v>
      </c>
      <c r="D33" s="19">
        <f t="shared" si="12"/>
        <v>1</v>
      </c>
      <c r="E33" s="51">
        <f t="shared" si="13"/>
        <v>50</v>
      </c>
      <c r="F33" s="52">
        <f t="shared" si="7"/>
        <v>1.2</v>
      </c>
      <c r="G33" s="51">
        <v>20</v>
      </c>
      <c r="H33" s="53">
        <f t="shared" si="8"/>
        <v>24</v>
      </c>
    </row>
    <row r="34" spans="1:9">
      <c r="A34" s="62" t="s">
        <v>10</v>
      </c>
      <c r="B34" s="63" t="s">
        <v>0</v>
      </c>
      <c r="C34" s="51">
        <v>1</v>
      </c>
      <c r="D34" s="19">
        <f t="shared" si="12"/>
        <v>1</v>
      </c>
      <c r="E34" s="51">
        <f t="shared" si="13"/>
        <v>50</v>
      </c>
      <c r="F34" s="52">
        <f t="shared" si="7"/>
        <v>1.2</v>
      </c>
      <c r="G34" s="51">
        <v>20</v>
      </c>
      <c r="H34" s="53">
        <f t="shared" si="8"/>
        <v>24</v>
      </c>
    </row>
    <row r="35" spans="1:9">
      <c r="A35" s="62" t="s">
        <v>10</v>
      </c>
      <c r="B35" s="63" t="s">
        <v>4</v>
      </c>
      <c r="C35" s="51">
        <v>1</v>
      </c>
      <c r="D35" s="19">
        <f t="shared" si="12"/>
        <v>1</v>
      </c>
      <c r="E35" s="51">
        <f t="shared" si="13"/>
        <v>50</v>
      </c>
      <c r="F35" s="52">
        <f t="shared" si="7"/>
        <v>1.2</v>
      </c>
      <c r="G35" s="51">
        <v>20</v>
      </c>
      <c r="H35" s="53">
        <f t="shared" si="8"/>
        <v>24</v>
      </c>
    </row>
    <row r="36" spans="1:9" ht="15" thickBot="1">
      <c r="A36" s="64" t="s">
        <v>10</v>
      </c>
      <c r="B36" s="65" t="s">
        <v>6</v>
      </c>
      <c r="C36" s="59">
        <v>0</v>
      </c>
      <c r="D36" s="20">
        <f t="shared" si="12"/>
        <v>1</v>
      </c>
      <c r="E36" s="55">
        <f t="shared" si="13"/>
        <v>50</v>
      </c>
      <c r="F36" s="56">
        <f t="shared" si="7"/>
        <v>0</v>
      </c>
      <c r="G36" s="55">
        <v>20</v>
      </c>
      <c r="H36" s="29">
        <f t="shared" si="8"/>
        <v>0</v>
      </c>
    </row>
    <row r="37" spans="1:9" ht="15" thickBot="1"/>
    <row r="38" spans="1:9">
      <c r="A38" s="71" t="s">
        <v>71</v>
      </c>
      <c r="B38" s="72"/>
    </row>
    <row r="39" spans="1:9" ht="108">
      <c r="A39" s="36" t="s">
        <v>70</v>
      </c>
      <c r="B39" s="37" t="s">
        <v>60</v>
      </c>
      <c r="C39" s="35" t="s">
        <v>58</v>
      </c>
      <c r="D39" s="31" t="s">
        <v>59</v>
      </c>
      <c r="E39" s="28"/>
      <c r="F39" s="31" t="s">
        <v>57</v>
      </c>
      <c r="G39" s="31" t="s">
        <v>61</v>
      </c>
      <c r="H39" s="31" t="s">
        <v>62</v>
      </c>
    </row>
    <row r="40" spans="1:9" ht="36">
      <c r="A40" s="36" t="s">
        <v>64</v>
      </c>
      <c r="B40" s="38">
        <v>520</v>
      </c>
      <c r="C40" s="29">
        <f>GETPIVOTDATA("Итого",$I$1,"transaction rq",A40)*3</f>
        <v>530.83437292567135</v>
      </c>
      <c r="D40" s="30">
        <f t="shared" ref="D40:D42" si="28">1-B40/C40</f>
        <v>2.0410081709588912E-2</v>
      </c>
      <c r="E40" t="str">
        <f>VLOOKUP(A40,'Лист соответствия'!A:B,2,FALSE)</f>
        <v>open_site</v>
      </c>
      <c r="F40" s="66">
        <f>C40/3</f>
        <v>176.94479097522378</v>
      </c>
      <c r="G40" s="23">
        <f>VLOOKUP(E40,'Summary Report'!A:K,8,FALSE)</f>
        <v>178</v>
      </c>
      <c r="H40" s="26">
        <f t="shared" ref="H40:H51" si="29">1-F40/G40</f>
        <v>5.9281405886304483E-3</v>
      </c>
      <c r="I40" s="67"/>
    </row>
    <row r="41" spans="1:9" ht="18">
      <c r="A41" s="39" t="s">
        <v>0</v>
      </c>
      <c r="B41" s="38">
        <v>422</v>
      </c>
      <c r="C41" s="29">
        <f t="shared" ref="C41:C51" si="30">GETPIVOTDATA("Итого",$I$1,"transaction rq",A41)*3</f>
        <v>430.83437292567135</v>
      </c>
      <c r="D41" s="30">
        <f t="shared" si="28"/>
        <v>2.0505264855447125E-2</v>
      </c>
      <c r="E41" t="str">
        <f>VLOOKUP(A41,'Лист соответствия'!A:B,2,FALSE)</f>
        <v>login</v>
      </c>
      <c r="F41" s="66">
        <f t="shared" ref="F41:F51" si="31">C41/3</f>
        <v>143.61145764189044</v>
      </c>
      <c r="G41" s="23">
        <f>VLOOKUP(E41,'Summary Report'!A:K,8,FALSE)</f>
        <v>144</v>
      </c>
      <c r="H41" s="26">
        <f t="shared" si="29"/>
        <v>2.6982108202052713E-3</v>
      </c>
      <c r="I41" s="67"/>
    </row>
    <row r="42" spans="1:9" ht="54">
      <c r="A42" s="39" t="s">
        <v>69</v>
      </c>
      <c r="B42" s="38">
        <v>305</v>
      </c>
      <c r="C42" s="29">
        <f>GETPIVOTDATA("Итого",$I$1,"transaction rq",A42)*3</f>
        <v>320.13336508692549</v>
      </c>
      <c r="D42" s="30">
        <f t="shared" si="28"/>
        <v>4.7272064512289602E-2</v>
      </c>
      <c r="E42" t="str">
        <f>VLOOKUP(A42,'Лист соответствия'!A:B,2,FALSE)</f>
        <v>click_flights</v>
      </c>
      <c r="F42" s="66">
        <f t="shared" si="31"/>
        <v>106.71112169564184</v>
      </c>
      <c r="G42" s="23">
        <f>VLOOKUP(E42,'Summary Report'!A:K,8,FALSE)</f>
        <v>106</v>
      </c>
      <c r="H42" s="26">
        <f t="shared" si="29"/>
        <v>-6.7086952419042056E-3</v>
      </c>
      <c r="I42" s="67"/>
    </row>
    <row r="43" spans="1:9" ht="36">
      <c r="A43" s="39" t="s">
        <v>11</v>
      </c>
      <c r="B43" s="38">
        <v>282</v>
      </c>
      <c r="C43" s="29">
        <f t="shared" si="30"/>
        <v>282.23862824482023</v>
      </c>
      <c r="D43" s="25">
        <f t="shared" ref="D43:D52" si="32">1-B43/C43</f>
        <v>8.4548400162021142E-4</v>
      </c>
      <c r="E43" t="str">
        <f>VLOOKUP(A43,'Лист соответствия'!A:B,2,FALSE)</f>
        <v>find_flight</v>
      </c>
      <c r="F43" s="66">
        <f t="shared" si="31"/>
        <v>94.079542748273411</v>
      </c>
      <c r="G43" s="23">
        <f>VLOOKUP(E43,'Summary Report'!A:K,8,FALSE)</f>
        <v>92</v>
      </c>
      <c r="H43" s="26">
        <f t="shared" si="29"/>
        <v>-2.2603725524710905E-2</v>
      </c>
      <c r="I43" s="67"/>
    </row>
    <row r="44" spans="1:9" ht="36">
      <c r="A44" s="39" t="s">
        <v>12</v>
      </c>
      <c r="B44" s="38">
        <v>270</v>
      </c>
      <c r="C44" s="29">
        <f t="shared" si="30"/>
        <v>282.23862824482023</v>
      </c>
      <c r="D44" s="25">
        <f t="shared" si="32"/>
        <v>4.3362697448359744E-2</v>
      </c>
      <c r="E44" t="str">
        <f>VLOOKUP(A44,'Лист соответствия'!A:B,2,FALSE)</f>
        <v>choose_flight</v>
      </c>
      <c r="F44" s="66">
        <f t="shared" si="31"/>
        <v>94.079542748273411</v>
      </c>
      <c r="G44" s="23">
        <f>VLOOKUP(E44,'Summary Report'!A:K,8,FALSE)</f>
        <v>92</v>
      </c>
      <c r="H44" s="26">
        <f t="shared" si="29"/>
        <v>-2.2603725524710905E-2</v>
      </c>
      <c r="I44" s="67"/>
    </row>
    <row r="45" spans="1:9" ht="18">
      <c r="A45" s="39" t="s">
        <v>3</v>
      </c>
      <c r="B45" s="38">
        <v>175</v>
      </c>
      <c r="C45" s="29">
        <f t="shared" si="30"/>
        <v>176.35627530364377</v>
      </c>
      <c r="D45" s="25">
        <f t="shared" si="32"/>
        <v>7.6905417814511212E-3</v>
      </c>
      <c r="E45" t="str">
        <f>VLOOKUP(A45,'Лист соответствия'!A:B,2,FALSE)</f>
        <v>fill_payment_details</v>
      </c>
      <c r="F45" s="66">
        <f t="shared" si="31"/>
        <v>58.785425101214592</v>
      </c>
      <c r="G45" s="23">
        <f>VLOOKUP(E45,'Summary Report'!A:K,8,FALSE)</f>
        <v>57</v>
      </c>
      <c r="H45" s="26">
        <f t="shared" si="29"/>
        <v>-3.132324738972958E-2</v>
      </c>
      <c r="I45" s="67"/>
    </row>
    <row r="46" spans="1:9" ht="36">
      <c r="A46" s="39" t="s">
        <v>4</v>
      </c>
      <c r="B46" s="38">
        <v>280</v>
      </c>
      <c r="C46" s="29">
        <f t="shared" si="30"/>
        <v>287.05728314238957</v>
      </c>
      <c r="D46" s="25">
        <f t="shared" si="32"/>
        <v>2.4584929757343721E-2</v>
      </c>
      <c r="E46" t="str">
        <f>VLOOKUP(A46,'Лист соответствия'!A:B,2,FALSE)</f>
        <v>click_itinerary</v>
      </c>
      <c r="F46" s="66">
        <f t="shared" si="31"/>
        <v>95.685761047463188</v>
      </c>
      <c r="G46" s="23">
        <f>VLOOKUP(E46,'Summary Report'!A:K,8,FALSE)</f>
        <v>95</v>
      </c>
      <c r="H46" s="26">
        <f t="shared" si="29"/>
        <v>-7.2185373417177345E-3</v>
      </c>
      <c r="I46" s="67"/>
    </row>
    <row r="47" spans="1:9" ht="36">
      <c r="A47" s="39" t="s">
        <v>13</v>
      </c>
      <c r="B47" s="38">
        <v>73</v>
      </c>
      <c r="C47" s="29">
        <f t="shared" si="30"/>
        <v>76.595744680851055</v>
      </c>
      <c r="D47" s="25">
        <f t="shared" si="32"/>
        <v>4.6944444444444344E-2</v>
      </c>
      <c r="E47" t="str">
        <f>VLOOKUP(A47,'Лист соответствия'!A:B,2,FALSE)</f>
        <v>delete_ticket</v>
      </c>
      <c r="F47" s="66">
        <f t="shared" si="31"/>
        <v>25.531914893617017</v>
      </c>
      <c r="G47" s="23">
        <f>VLOOKUP(E47,'Summary Report'!A:K,8,FALSE)</f>
        <v>25</v>
      </c>
      <c r="H47" s="26">
        <f t="shared" si="29"/>
        <v>-2.1276595744680771E-2</v>
      </c>
      <c r="I47" s="67"/>
    </row>
    <row r="48" spans="1:9" ht="18">
      <c r="A48" s="39" t="s">
        <v>6</v>
      </c>
      <c r="B48" s="38">
        <v>326</v>
      </c>
      <c r="C48" s="29">
        <f t="shared" si="30"/>
        <v>320.37283446413284</v>
      </c>
      <c r="D48" s="25">
        <f t="shared" si="32"/>
        <v>-1.7564427849444009E-2</v>
      </c>
      <c r="E48" t="str">
        <f>VLOOKUP(A48,'Лист соответствия'!A:B,2,FALSE)</f>
        <v>click_sign_off</v>
      </c>
      <c r="F48" s="66">
        <f t="shared" si="31"/>
        <v>106.79094482137761</v>
      </c>
      <c r="G48" s="23">
        <f>VLOOKUP(E48,'Summary Report'!A:K,8,FALSE)</f>
        <v>105</v>
      </c>
      <c r="H48" s="26">
        <f t="shared" si="29"/>
        <v>-1.7056617346453473E-2</v>
      </c>
      <c r="I48" s="67"/>
    </row>
    <row r="49" spans="1:9" ht="54">
      <c r="A49" s="39" t="s">
        <v>66</v>
      </c>
      <c r="B49" s="38">
        <v>97</v>
      </c>
      <c r="C49" s="29">
        <f t="shared" si="30"/>
        <v>100</v>
      </c>
      <c r="D49" s="25">
        <f t="shared" si="32"/>
        <v>3.0000000000000027E-2</v>
      </c>
      <c r="E49" t="str">
        <f>VLOOKUP(A49,'Лист соответствия'!A:B,2,FALSE)</f>
        <v>click_sign_up_now</v>
      </c>
      <c r="F49" s="66">
        <f t="shared" si="31"/>
        <v>33.333333333333336</v>
      </c>
      <c r="G49" s="23">
        <f>VLOOKUP(E49,'Summary Report'!A:K,8,FALSE)</f>
        <v>34</v>
      </c>
      <c r="H49" s="26">
        <f t="shared" si="29"/>
        <v>1.9607843137254832E-2</v>
      </c>
      <c r="I49" s="67"/>
    </row>
    <row r="50" spans="1:9" ht="36">
      <c r="A50" s="39" t="s">
        <v>65</v>
      </c>
      <c r="B50" s="38">
        <v>97</v>
      </c>
      <c r="C50" s="29">
        <f t="shared" si="30"/>
        <v>100</v>
      </c>
      <c r="D50" s="25">
        <f t="shared" si="32"/>
        <v>3.0000000000000027E-2</v>
      </c>
      <c r="E50" t="str">
        <f>VLOOKUP(A50,'Лист соответствия'!A:B,2,FALSE)</f>
        <v>customer_profile</v>
      </c>
      <c r="F50" s="66">
        <f t="shared" si="31"/>
        <v>33.333333333333336</v>
      </c>
      <c r="G50" s="23">
        <f>VLOOKUP(E50,'Summary Report'!A:K,8,FALSE)</f>
        <v>34</v>
      </c>
      <c r="H50" s="26">
        <f t="shared" si="29"/>
        <v>1.9607843137254832E-2</v>
      </c>
      <c r="I50" s="67"/>
    </row>
    <row r="51" spans="1:9" ht="54">
      <c r="A51" s="39" t="s">
        <v>67</v>
      </c>
      <c r="B51" s="38">
        <v>97</v>
      </c>
      <c r="C51" s="29">
        <f t="shared" si="30"/>
        <v>100</v>
      </c>
      <c r="D51" s="25">
        <f t="shared" si="32"/>
        <v>3.0000000000000027E-2</v>
      </c>
      <c r="E51" t="str">
        <f>VLOOKUP(A51,'Лист соответствия'!A:B,2,FALSE)</f>
        <v>open_home_page</v>
      </c>
      <c r="F51" s="66">
        <f t="shared" si="31"/>
        <v>33.333333333333336</v>
      </c>
      <c r="G51" s="23">
        <f>VLOOKUP(E51,'Summary Report'!A:K,8,FALSE)</f>
        <v>34</v>
      </c>
      <c r="H51" s="26">
        <f t="shared" si="29"/>
        <v>1.9607843137254832E-2</v>
      </c>
      <c r="I51" s="67"/>
    </row>
    <row r="52" spans="1:9" ht="18.600000000000001" thickBot="1">
      <c r="A52" s="40" t="s">
        <v>7</v>
      </c>
      <c r="B52" s="41">
        <f>SUM(B40:B51)</f>
        <v>2944</v>
      </c>
      <c r="C52" s="27">
        <f>SUM(C40:C51)</f>
        <v>3006.6615050189257</v>
      </c>
      <c r="D52" s="25">
        <f t="shared" si="32"/>
        <v>2.0840891106074566E-2</v>
      </c>
      <c r="I52" s="70"/>
    </row>
  </sheetData>
  <mergeCells count="1">
    <mergeCell ref="A38:B38"/>
  </mergeCell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H17" sqref="H17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>
      <c r="E9" s="73" t="s">
        <v>33</v>
      </c>
      <c r="F9" s="73"/>
      <c r="G9" s="73"/>
      <c r="H9" s="73"/>
      <c r="I9" s="73"/>
    </row>
    <row r="11" spans="5:9" ht="27.6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73" t="s">
        <v>31</v>
      </c>
      <c r="F23" s="73"/>
      <c r="G23" s="73"/>
      <c r="H23" s="73"/>
      <c r="I23" s="73"/>
    </row>
    <row r="25" spans="5:9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73" t="s">
        <v>32</v>
      </c>
      <c r="F35" s="73"/>
      <c r="G35" s="73"/>
      <c r="H35" s="73"/>
      <c r="I35" s="73"/>
    </row>
    <row r="37" spans="5:1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5" sqref="B15"/>
    </sheetView>
  </sheetViews>
  <sheetFormatPr defaultRowHeight="14.4"/>
  <cols>
    <col min="1" max="1" width="43.77734375" customWidth="1"/>
    <col min="2" max="2" width="25.33203125" customWidth="1"/>
    <col min="3" max="3" width="20.77734375" customWidth="1"/>
  </cols>
  <sheetData>
    <row r="1" spans="1:2">
      <c r="A1" t="s">
        <v>64</v>
      </c>
      <c r="B1" t="s">
        <v>83</v>
      </c>
    </row>
    <row r="2" spans="1:2">
      <c r="A2" t="s">
        <v>0</v>
      </c>
      <c r="B2" t="s">
        <v>24</v>
      </c>
    </row>
    <row r="3" spans="1:2">
      <c r="A3" t="s">
        <v>69</v>
      </c>
      <c r="B3" t="s">
        <v>74</v>
      </c>
    </row>
    <row r="4" spans="1:2">
      <c r="A4" t="s">
        <v>11</v>
      </c>
      <c r="B4" t="s">
        <v>81</v>
      </c>
    </row>
    <row r="5" spans="1:2">
      <c r="A5" t="s">
        <v>12</v>
      </c>
      <c r="B5" t="s">
        <v>73</v>
      </c>
    </row>
    <row r="6" spans="1:2">
      <c r="A6" t="s">
        <v>3</v>
      </c>
      <c r="B6" t="s">
        <v>80</v>
      </c>
    </row>
    <row r="7" spans="1:2">
      <c r="A7" t="s">
        <v>4</v>
      </c>
      <c r="B7" t="s">
        <v>75</v>
      </c>
    </row>
    <row r="8" spans="1:2">
      <c r="A8" t="s">
        <v>13</v>
      </c>
      <c r="B8" t="s">
        <v>79</v>
      </c>
    </row>
    <row r="9" spans="1:2">
      <c r="A9" t="s">
        <v>6</v>
      </c>
      <c r="B9" t="s">
        <v>76</v>
      </c>
    </row>
    <row r="10" spans="1:2">
      <c r="A10" t="s">
        <v>66</v>
      </c>
      <c r="B10" t="s">
        <v>77</v>
      </c>
    </row>
    <row r="11" spans="1:2">
      <c r="A11" t="s">
        <v>65</v>
      </c>
      <c r="B11" t="s">
        <v>78</v>
      </c>
    </row>
    <row r="12" spans="1:2">
      <c r="A12" t="s">
        <v>67</v>
      </c>
      <c r="B12" t="s">
        <v>82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B22" sqref="B22"/>
    </sheetView>
  </sheetViews>
  <sheetFormatPr defaultRowHeight="14.4"/>
  <cols>
    <col min="1" max="1" width="28.44140625" customWidth="1"/>
  </cols>
  <sheetData>
    <row r="1" spans="1:11">
      <c r="A1" s="68" t="s">
        <v>27</v>
      </c>
      <c r="B1" s="68" t="s">
        <v>84</v>
      </c>
      <c r="C1" s="68" t="s">
        <v>85</v>
      </c>
      <c r="D1" s="68" t="s">
        <v>86</v>
      </c>
      <c r="E1" s="68" t="s">
        <v>87</v>
      </c>
      <c r="F1" s="68" t="s">
        <v>88</v>
      </c>
      <c r="G1" s="68" t="s">
        <v>89</v>
      </c>
      <c r="H1" s="68" t="s">
        <v>28</v>
      </c>
      <c r="I1" s="68" t="s">
        <v>29</v>
      </c>
      <c r="J1" s="68" t="s">
        <v>30</v>
      </c>
      <c r="K1" s="68"/>
    </row>
    <row r="2" spans="1:11">
      <c r="A2" s="68" t="s">
        <v>73</v>
      </c>
      <c r="B2" s="68" t="s">
        <v>90</v>
      </c>
      <c r="C2" s="68">
        <v>0.106</v>
      </c>
      <c r="D2" s="68">
        <v>0.14000000000000001</v>
      </c>
      <c r="E2" s="68">
        <v>0.51</v>
      </c>
      <c r="F2" s="68">
        <v>0.05</v>
      </c>
      <c r="G2" s="68">
        <v>0.17899999999999999</v>
      </c>
      <c r="H2" s="68">
        <v>92</v>
      </c>
      <c r="I2" s="68">
        <v>0</v>
      </c>
      <c r="J2" s="68">
        <v>0</v>
      </c>
      <c r="K2" s="69">
        <v>0</v>
      </c>
    </row>
    <row r="3" spans="1:11">
      <c r="A3" s="68" t="s">
        <v>74</v>
      </c>
      <c r="B3" s="68" t="s">
        <v>90</v>
      </c>
      <c r="C3" s="68">
        <v>0.24299999999999999</v>
      </c>
      <c r="D3" s="68">
        <v>0.54</v>
      </c>
      <c r="E3" s="68">
        <v>14.148</v>
      </c>
      <c r="F3" s="68">
        <v>1.3879999999999999</v>
      </c>
      <c r="G3" s="68">
        <v>0.58399999999999996</v>
      </c>
      <c r="H3" s="68">
        <v>106</v>
      </c>
      <c r="I3" s="68">
        <v>0</v>
      </c>
      <c r="J3" s="68">
        <v>0</v>
      </c>
      <c r="K3" s="69">
        <v>0</v>
      </c>
    </row>
    <row r="4" spans="1:11">
      <c r="A4" s="68" t="s">
        <v>75</v>
      </c>
      <c r="B4" s="68" t="s">
        <v>90</v>
      </c>
      <c r="C4" s="68">
        <v>0.24299999999999999</v>
      </c>
      <c r="D4" s="68">
        <v>0.42599999999999999</v>
      </c>
      <c r="E4" s="68">
        <v>2.2069999999999999</v>
      </c>
      <c r="F4" s="68">
        <v>0.33300000000000002</v>
      </c>
      <c r="G4" s="68">
        <v>0.55000000000000004</v>
      </c>
      <c r="H4" s="68">
        <v>95</v>
      </c>
      <c r="I4" s="68">
        <v>0</v>
      </c>
      <c r="J4" s="68">
        <v>0</v>
      </c>
      <c r="K4" s="69">
        <v>0</v>
      </c>
    </row>
    <row r="5" spans="1:11">
      <c r="A5" s="68" t="s">
        <v>76</v>
      </c>
      <c r="B5" s="68" t="s">
        <v>90</v>
      </c>
      <c r="C5" s="68">
        <v>0.16600000000000001</v>
      </c>
      <c r="D5" s="68">
        <v>0.27</v>
      </c>
      <c r="E5" s="68">
        <v>2.63</v>
      </c>
      <c r="F5" s="68">
        <v>0.29699999999999999</v>
      </c>
      <c r="G5" s="68">
        <v>0.34499999999999997</v>
      </c>
      <c r="H5" s="68">
        <v>105</v>
      </c>
      <c r="I5" s="68">
        <v>0</v>
      </c>
      <c r="J5" s="68">
        <v>0</v>
      </c>
      <c r="K5" s="69">
        <v>0</v>
      </c>
    </row>
    <row r="6" spans="1:11">
      <c r="A6" s="68" t="s">
        <v>77</v>
      </c>
      <c r="B6" s="68" t="s">
        <v>90</v>
      </c>
      <c r="C6" s="68">
        <v>9.2999999999999999E-2</v>
      </c>
      <c r="D6" s="68">
        <v>0.14699999999999999</v>
      </c>
      <c r="E6" s="68">
        <v>0.50600000000000001</v>
      </c>
      <c r="F6" s="68">
        <v>7.6999999999999999E-2</v>
      </c>
      <c r="G6" s="68">
        <v>0.19800000000000001</v>
      </c>
      <c r="H6" s="68">
        <v>34</v>
      </c>
      <c r="I6" s="68">
        <v>0</v>
      </c>
      <c r="J6" s="68">
        <v>0</v>
      </c>
      <c r="K6" s="69">
        <v>0</v>
      </c>
    </row>
    <row r="7" spans="1:11">
      <c r="A7" s="68" t="s">
        <v>78</v>
      </c>
      <c r="B7" s="68" t="s">
        <v>90</v>
      </c>
      <c r="C7" s="68">
        <v>9.2999999999999999E-2</v>
      </c>
      <c r="D7" s="68">
        <v>0.13800000000000001</v>
      </c>
      <c r="E7" s="68">
        <v>0.45400000000000001</v>
      </c>
      <c r="F7" s="68">
        <v>8.2000000000000003E-2</v>
      </c>
      <c r="G7" s="68">
        <v>0.186</v>
      </c>
      <c r="H7" s="68">
        <v>34</v>
      </c>
      <c r="I7" s="68">
        <v>0</v>
      </c>
      <c r="J7" s="68">
        <v>0</v>
      </c>
      <c r="K7" s="69">
        <v>0</v>
      </c>
    </row>
    <row r="8" spans="1:11">
      <c r="A8" s="68" t="s">
        <v>79</v>
      </c>
      <c r="B8" s="68" t="s">
        <v>90</v>
      </c>
      <c r="C8" s="68">
        <v>0.115</v>
      </c>
      <c r="D8" s="68">
        <v>0.161</v>
      </c>
      <c r="E8" s="68">
        <v>0.41399999999999998</v>
      </c>
      <c r="F8" s="68">
        <v>6.6000000000000003E-2</v>
      </c>
      <c r="G8" s="68">
        <v>0.223</v>
      </c>
      <c r="H8" s="68">
        <v>25</v>
      </c>
      <c r="I8" s="68">
        <v>1</v>
      </c>
      <c r="J8" s="68">
        <v>0</v>
      </c>
      <c r="K8" s="69">
        <v>3.8461538461538464E-2</v>
      </c>
    </row>
    <row r="9" spans="1:11">
      <c r="A9" s="68" t="s">
        <v>80</v>
      </c>
      <c r="B9" s="68" t="s">
        <v>90</v>
      </c>
      <c r="C9" s="68">
        <v>0.114</v>
      </c>
      <c r="D9" s="68">
        <v>0.20699999999999999</v>
      </c>
      <c r="E9" s="68">
        <v>2.64</v>
      </c>
      <c r="F9" s="68">
        <v>0.33300000000000002</v>
      </c>
      <c r="G9" s="68">
        <v>0.26300000000000001</v>
      </c>
      <c r="H9" s="68">
        <v>57</v>
      </c>
      <c r="I9" s="68">
        <v>0</v>
      </c>
      <c r="J9" s="68">
        <v>0</v>
      </c>
      <c r="K9" s="69">
        <v>0</v>
      </c>
    </row>
    <row r="10" spans="1:11">
      <c r="A10" s="68" t="s">
        <v>81</v>
      </c>
      <c r="B10" s="68" t="s">
        <v>90</v>
      </c>
      <c r="C10" s="68">
        <v>0.104</v>
      </c>
      <c r="D10" s="68">
        <v>0.189</v>
      </c>
      <c r="E10" s="68">
        <v>2.1070000000000002</v>
      </c>
      <c r="F10" s="68">
        <v>0.25600000000000001</v>
      </c>
      <c r="G10" s="68">
        <v>0.184</v>
      </c>
      <c r="H10" s="68">
        <v>92</v>
      </c>
      <c r="I10" s="68">
        <v>0</v>
      </c>
      <c r="J10" s="68">
        <v>0</v>
      </c>
      <c r="K10" s="69">
        <v>0</v>
      </c>
    </row>
    <row r="11" spans="1:11">
      <c r="A11" s="68" t="s">
        <v>24</v>
      </c>
      <c r="B11" s="68" t="s">
        <v>90</v>
      </c>
      <c r="C11" s="68">
        <v>0.224</v>
      </c>
      <c r="D11" s="68">
        <v>0.48299999999999998</v>
      </c>
      <c r="E11" s="68">
        <v>8.968</v>
      </c>
      <c r="F11" s="68">
        <v>0.83099999999999996</v>
      </c>
      <c r="G11" s="68">
        <v>0.67900000000000005</v>
      </c>
      <c r="H11" s="68">
        <v>144</v>
      </c>
      <c r="I11" s="68">
        <v>0</v>
      </c>
      <c r="J11" s="68">
        <v>0</v>
      </c>
      <c r="K11" s="69">
        <v>0</v>
      </c>
    </row>
    <row r="12" spans="1:11">
      <c r="A12" s="68" t="s">
        <v>82</v>
      </c>
      <c r="B12" s="68" t="s">
        <v>90</v>
      </c>
      <c r="C12" s="68">
        <v>0.19900000000000001</v>
      </c>
      <c r="D12" s="68">
        <v>0.65200000000000002</v>
      </c>
      <c r="E12" s="68">
        <v>11.465</v>
      </c>
      <c r="F12" s="68">
        <v>1.899</v>
      </c>
      <c r="G12" s="68">
        <v>0.504</v>
      </c>
      <c r="H12" s="68">
        <v>34</v>
      </c>
      <c r="I12" s="68">
        <v>0</v>
      </c>
      <c r="J12" s="68">
        <v>0</v>
      </c>
      <c r="K12" s="69">
        <v>0</v>
      </c>
    </row>
    <row r="13" spans="1:11">
      <c r="A13" s="68" t="s">
        <v>83</v>
      </c>
      <c r="B13" s="68" t="s">
        <v>90</v>
      </c>
      <c r="C13" s="68">
        <v>0.152</v>
      </c>
      <c r="D13" s="68">
        <v>0.255</v>
      </c>
      <c r="E13" s="68">
        <v>2.6960000000000002</v>
      </c>
      <c r="F13" s="68">
        <v>0.20499999999999999</v>
      </c>
      <c r="G13" s="68">
        <v>0.34399999999999997</v>
      </c>
      <c r="H13" s="68">
        <v>178</v>
      </c>
      <c r="I13" s="68">
        <v>0</v>
      </c>
      <c r="J13" s="68">
        <v>0</v>
      </c>
      <c r="K13" s="69">
        <v>0</v>
      </c>
    </row>
    <row r="14" spans="1:11">
      <c r="A14" s="68" t="s">
        <v>91</v>
      </c>
      <c r="B14" s="68" t="s">
        <v>90</v>
      </c>
      <c r="C14" s="68">
        <v>0.77800000000000002</v>
      </c>
      <c r="D14" s="68">
        <v>1.446</v>
      </c>
      <c r="E14" s="68">
        <v>13.048999999999999</v>
      </c>
      <c r="F14" s="68">
        <v>2.1110000000000002</v>
      </c>
      <c r="G14" s="68">
        <v>1.623</v>
      </c>
      <c r="H14" s="68">
        <v>33</v>
      </c>
      <c r="I14" s="68">
        <v>0</v>
      </c>
      <c r="J14" s="68">
        <v>0</v>
      </c>
      <c r="K14" s="69">
        <v>0</v>
      </c>
    </row>
    <row r="15" spans="1:11">
      <c r="A15" s="68" t="s">
        <v>92</v>
      </c>
      <c r="B15" s="68" t="s">
        <v>90</v>
      </c>
      <c r="C15" s="68">
        <v>1.44</v>
      </c>
      <c r="D15" s="68">
        <v>2.3420000000000001</v>
      </c>
      <c r="E15" s="68">
        <v>19.016999999999999</v>
      </c>
      <c r="F15" s="68">
        <v>2.7629999999999999</v>
      </c>
      <c r="G15" s="68">
        <v>4.1509999999999998</v>
      </c>
      <c r="H15" s="68">
        <v>45</v>
      </c>
      <c r="I15" s="68">
        <v>0</v>
      </c>
      <c r="J15" s="68">
        <v>0</v>
      </c>
      <c r="K15" s="69">
        <v>0</v>
      </c>
    </row>
    <row r="16" spans="1:11">
      <c r="A16" s="68" t="s">
        <v>93</v>
      </c>
      <c r="B16" s="68" t="s">
        <v>90</v>
      </c>
      <c r="C16" s="68">
        <v>0.69399999999999995</v>
      </c>
      <c r="D16" s="68">
        <v>1.014</v>
      </c>
      <c r="E16" s="68">
        <v>2.077</v>
      </c>
      <c r="F16" s="68">
        <v>0.36599999999999999</v>
      </c>
      <c r="G16" s="68">
        <v>1.637</v>
      </c>
      <c r="H16" s="68">
        <v>24</v>
      </c>
      <c r="I16" s="68">
        <v>0</v>
      </c>
      <c r="J16" s="68">
        <v>0</v>
      </c>
      <c r="K16" s="69">
        <v>0</v>
      </c>
    </row>
    <row r="17" spans="1:11">
      <c r="A17" s="68" t="s">
        <v>94</v>
      </c>
      <c r="B17" s="68" t="s">
        <v>90</v>
      </c>
      <c r="C17" s="68">
        <v>0.98599999999999999</v>
      </c>
      <c r="D17" s="68">
        <v>1.61</v>
      </c>
      <c r="E17" s="68">
        <v>6.6539999999999999</v>
      </c>
      <c r="F17" s="68">
        <v>1.294</v>
      </c>
      <c r="G17" s="68">
        <v>1.9570000000000001</v>
      </c>
      <c r="H17" s="68">
        <v>25</v>
      </c>
      <c r="I17" s="68">
        <v>1</v>
      </c>
      <c r="J17" s="68">
        <v>0</v>
      </c>
      <c r="K17" s="69">
        <v>3.8461538461538464E-2</v>
      </c>
    </row>
    <row r="18" spans="1:11">
      <c r="A18" s="68" t="s">
        <v>95</v>
      </c>
      <c r="B18" s="68" t="s">
        <v>90</v>
      </c>
      <c r="C18" s="68">
        <v>1.109</v>
      </c>
      <c r="D18" s="68">
        <v>1.9690000000000001</v>
      </c>
      <c r="E18" s="68">
        <v>14.016999999999999</v>
      </c>
      <c r="F18" s="68">
        <v>2.3239999999999998</v>
      </c>
      <c r="G18" s="68">
        <v>3.5369999999999999</v>
      </c>
      <c r="H18" s="68">
        <v>35</v>
      </c>
      <c r="I18" s="68">
        <v>0</v>
      </c>
      <c r="J18" s="68">
        <v>0</v>
      </c>
      <c r="K18" s="69">
        <v>0</v>
      </c>
    </row>
    <row r="19" spans="1:11">
      <c r="A19" s="68" t="s">
        <v>96</v>
      </c>
      <c r="B19" s="68" t="s">
        <v>90</v>
      </c>
      <c r="C19" s="68">
        <v>1.56</v>
      </c>
      <c r="D19" s="68">
        <v>2.4740000000000002</v>
      </c>
      <c r="E19" s="68">
        <v>7.1920000000000002</v>
      </c>
      <c r="F19" s="68">
        <v>1.5089999999999999</v>
      </c>
      <c r="G19" s="68">
        <v>3.153</v>
      </c>
      <c r="H19" s="68">
        <v>12</v>
      </c>
      <c r="I19" s="68">
        <v>0</v>
      </c>
      <c r="J19" s="68">
        <v>0</v>
      </c>
      <c r="K19" s="69">
        <v>0</v>
      </c>
    </row>
    <row r="20" spans="1:11">
      <c r="K2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63</v>
      </c>
      <c r="B2" t="s">
        <v>65</v>
      </c>
      <c r="C2">
        <v>1</v>
      </c>
      <c r="D2">
        <v>2</v>
      </c>
      <c r="E2">
        <v>72</v>
      </c>
      <c r="F2">
        <v>0.83333333333333337</v>
      </c>
      <c r="G2">
        <v>20</v>
      </c>
      <c r="H2">
        <v>33.333333333333336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3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8</v>
      </c>
      <c r="B2" t="s">
        <v>0</v>
      </c>
      <c r="C2">
        <v>1</v>
      </c>
      <c r="D2">
        <v>3</v>
      </c>
      <c r="E2">
        <v>83</v>
      </c>
      <c r="F2">
        <v>0.72289156626506024</v>
      </c>
      <c r="G2">
        <v>20</v>
      </c>
      <c r="H2">
        <v>43.373493975903614</v>
      </c>
    </row>
    <row r="3" spans="1:8">
      <c r="A3" t="s">
        <v>9</v>
      </c>
      <c r="B3" t="s">
        <v>0</v>
      </c>
      <c r="C3">
        <v>1</v>
      </c>
      <c r="D3">
        <v>1</v>
      </c>
      <c r="E3">
        <v>47</v>
      </c>
      <c r="F3">
        <v>1.2765957446808511</v>
      </c>
      <c r="G3">
        <v>20</v>
      </c>
      <c r="H3">
        <v>25.531914893617021</v>
      </c>
    </row>
    <row r="4" spans="1:8">
      <c r="A4" t="s">
        <v>72</v>
      </c>
      <c r="B4" t="s">
        <v>0</v>
      </c>
      <c r="C4">
        <v>1</v>
      </c>
      <c r="D4">
        <v>1</v>
      </c>
      <c r="E4">
        <v>70</v>
      </c>
      <c r="F4">
        <v>0.8571428571428571</v>
      </c>
      <c r="G4">
        <v>20</v>
      </c>
      <c r="H4">
        <v>17.142857142857142</v>
      </c>
    </row>
    <row r="5" spans="1:8">
      <c r="A5" t="s">
        <v>68</v>
      </c>
      <c r="B5" t="s">
        <v>0</v>
      </c>
      <c r="C5">
        <v>1</v>
      </c>
      <c r="D5">
        <v>2</v>
      </c>
      <c r="E5">
        <v>70</v>
      </c>
      <c r="F5">
        <v>0.8571428571428571</v>
      </c>
      <c r="G5">
        <v>20</v>
      </c>
      <c r="H5">
        <v>34.285714285714285</v>
      </c>
    </row>
    <row r="6" spans="1:8">
      <c r="A6" t="s">
        <v>10</v>
      </c>
      <c r="B6" t="s">
        <v>0</v>
      </c>
      <c r="C6">
        <v>1</v>
      </c>
      <c r="D6">
        <v>1</v>
      </c>
      <c r="E6">
        <v>45</v>
      </c>
      <c r="F6">
        <v>1.3333333333333333</v>
      </c>
      <c r="G6">
        <v>20</v>
      </c>
      <c r="H6">
        <v>26.666666666666664</v>
      </c>
    </row>
    <row r="7" spans="1:8">
      <c r="A7" t="s">
        <v>8</v>
      </c>
      <c r="B7" t="s">
        <v>12</v>
      </c>
      <c r="C7">
        <v>1</v>
      </c>
      <c r="D7">
        <v>3</v>
      </c>
      <c r="E7">
        <v>83</v>
      </c>
      <c r="F7">
        <v>0.72289156626506024</v>
      </c>
      <c r="G7">
        <v>20</v>
      </c>
      <c r="H7">
        <v>43.373493975903614</v>
      </c>
    </row>
    <row r="8" spans="1:8">
      <c r="A8" t="s">
        <v>72</v>
      </c>
      <c r="B8" t="s">
        <v>12</v>
      </c>
      <c r="C8">
        <v>1</v>
      </c>
      <c r="D8">
        <v>1</v>
      </c>
      <c r="E8">
        <v>70</v>
      </c>
      <c r="F8">
        <v>0.8571428571428571</v>
      </c>
      <c r="G8">
        <v>20</v>
      </c>
      <c r="H8">
        <v>17.142857142857142</v>
      </c>
    </row>
    <row r="9" spans="1:8">
      <c r="A9" t="s">
        <v>68</v>
      </c>
      <c r="B9" t="s">
        <v>12</v>
      </c>
      <c r="C9">
        <v>1</v>
      </c>
      <c r="D9">
        <v>2</v>
      </c>
      <c r="E9">
        <v>70</v>
      </c>
      <c r="F9">
        <v>0.8571428571428571</v>
      </c>
      <c r="G9">
        <v>20</v>
      </c>
      <c r="H9">
        <v>34.285714285714285</v>
      </c>
    </row>
    <row r="10" spans="1:8">
      <c r="A10" t="s">
        <v>8</v>
      </c>
      <c r="B10" t="s">
        <v>6</v>
      </c>
      <c r="C10">
        <v>0</v>
      </c>
      <c r="D10">
        <v>3</v>
      </c>
      <c r="E10">
        <v>83</v>
      </c>
      <c r="F10">
        <v>0</v>
      </c>
      <c r="G10">
        <v>20</v>
      </c>
      <c r="H10">
        <v>0</v>
      </c>
    </row>
    <row r="11" spans="1:8">
      <c r="A11" t="s">
        <v>9</v>
      </c>
      <c r="B11" t="s">
        <v>6</v>
      </c>
      <c r="C11">
        <v>1</v>
      </c>
      <c r="D11">
        <v>1</v>
      </c>
      <c r="E11">
        <v>47</v>
      </c>
      <c r="F11">
        <v>1.2765957446808511</v>
      </c>
      <c r="G11">
        <v>20</v>
      </c>
      <c r="H11">
        <v>25.531914893617021</v>
      </c>
    </row>
    <row r="12" spans="1:8">
      <c r="A12" t="s">
        <v>63</v>
      </c>
      <c r="B12" t="s">
        <v>6</v>
      </c>
      <c r="C12">
        <v>1</v>
      </c>
      <c r="D12">
        <v>2</v>
      </c>
      <c r="E12">
        <v>72</v>
      </c>
      <c r="F12">
        <v>0.83333333333333337</v>
      </c>
      <c r="G12">
        <v>20</v>
      </c>
      <c r="H12">
        <v>33.333333333333336</v>
      </c>
    </row>
    <row r="13" spans="1:8">
      <c r="A13" t="s">
        <v>72</v>
      </c>
      <c r="B13" t="s">
        <v>6</v>
      </c>
      <c r="C13">
        <v>1</v>
      </c>
      <c r="D13">
        <v>1</v>
      </c>
      <c r="E13">
        <v>70</v>
      </c>
      <c r="F13">
        <v>0.8571428571428571</v>
      </c>
      <c r="G13">
        <v>20</v>
      </c>
      <c r="H13">
        <v>17.142857142857142</v>
      </c>
    </row>
    <row r="14" spans="1:8">
      <c r="A14" t="s">
        <v>68</v>
      </c>
      <c r="B14" t="s">
        <v>6</v>
      </c>
      <c r="C14">
        <v>1</v>
      </c>
      <c r="D14">
        <v>2</v>
      </c>
      <c r="E14">
        <v>70</v>
      </c>
      <c r="F14">
        <v>0.8571428571428571</v>
      </c>
      <c r="G14">
        <v>20</v>
      </c>
      <c r="H14">
        <v>34.285714285714285</v>
      </c>
    </row>
    <row r="15" spans="1:8">
      <c r="A15" t="s">
        <v>8</v>
      </c>
      <c r="B15" t="s">
        <v>11</v>
      </c>
      <c r="C15">
        <v>1</v>
      </c>
      <c r="D15">
        <v>3</v>
      </c>
      <c r="E15">
        <v>83</v>
      </c>
      <c r="F15">
        <v>0.72289156626506024</v>
      </c>
      <c r="G15">
        <v>20</v>
      </c>
      <c r="H15">
        <v>43.373493975903614</v>
      </c>
    </row>
    <row r="16" spans="1:8">
      <c r="A16" t="s">
        <v>72</v>
      </c>
      <c r="B16" t="s">
        <v>11</v>
      </c>
      <c r="C16">
        <v>1</v>
      </c>
      <c r="D16">
        <v>1</v>
      </c>
      <c r="E16">
        <v>70</v>
      </c>
      <c r="F16">
        <v>0.8571428571428571</v>
      </c>
      <c r="G16">
        <v>20</v>
      </c>
      <c r="H16">
        <v>17.142857142857142</v>
      </c>
    </row>
    <row r="17" spans="1:8">
      <c r="A17" t="s">
        <v>68</v>
      </c>
      <c r="B17" t="s">
        <v>11</v>
      </c>
      <c r="C17">
        <v>1</v>
      </c>
      <c r="D17">
        <v>2</v>
      </c>
      <c r="E17">
        <v>70</v>
      </c>
      <c r="F17">
        <v>0.8571428571428571</v>
      </c>
      <c r="G17">
        <v>20</v>
      </c>
      <c r="H17">
        <v>34.285714285714285</v>
      </c>
    </row>
    <row r="18" spans="1:8">
      <c r="A18" t="s">
        <v>8</v>
      </c>
      <c r="B18" t="s">
        <v>3</v>
      </c>
      <c r="C18">
        <v>1</v>
      </c>
      <c r="D18">
        <v>3</v>
      </c>
      <c r="E18">
        <v>83</v>
      </c>
      <c r="F18">
        <v>0.72289156626506024</v>
      </c>
      <c r="G18">
        <v>20</v>
      </c>
      <c r="H18">
        <v>43.373493975903614</v>
      </c>
    </row>
    <row r="19" spans="1:8">
      <c r="A19" t="s">
        <v>72</v>
      </c>
      <c r="B19" t="s">
        <v>3</v>
      </c>
      <c r="C19">
        <v>1</v>
      </c>
      <c r="D19">
        <v>1</v>
      </c>
      <c r="E19">
        <v>70</v>
      </c>
      <c r="F19">
        <v>0.8571428571428571</v>
      </c>
      <c r="G19">
        <v>20</v>
      </c>
      <c r="H19">
        <v>17.142857142857142</v>
      </c>
    </row>
    <row r="20" spans="1:8">
      <c r="A20" t="s">
        <v>9</v>
      </c>
      <c r="B20" t="s">
        <v>13</v>
      </c>
      <c r="C20">
        <v>1</v>
      </c>
      <c r="D20">
        <v>1</v>
      </c>
      <c r="E20">
        <v>47</v>
      </c>
      <c r="F20">
        <v>1.2765957446808511</v>
      </c>
      <c r="G20">
        <v>20</v>
      </c>
      <c r="H20">
        <v>25.531914893617021</v>
      </c>
    </row>
    <row r="21" spans="1:8">
      <c r="A21" t="s">
        <v>8</v>
      </c>
      <c r="B21" t="s">
        <v>4</v>
      </c>
      <c r="C21">
        <v>1</v>
      </c>
      <c r="D21">
        <v>3</v>
      </c>
      <c r="E21">
        <v>83</v>
      </c>
      <c r="F21">
        <v>0.72289156626506024</v>
      </c>
      <c r="G21">
        <v>20</v>
      </c>
      <c r="H21">
        <v>43.373493975903614</v>
      </c>
    </row>
    <row r="22" spans="1:8">
      <c r="A22" t="s">
        <v>9</v>
      </c>
      <c r="B22" t="s">
        <v>4</v>
      </c>
      <c r="C22">
        <v>1</v>
      </c>
      <c r="D22">
        <v>1</v>
      </c>
      <c r="E22">
        <v>47</v>
      </c>
      <c r="F22">
        <v>1.2765957446808511</v>
      </c>
      <c r="G22">
        <v>20</v>
      </c>
      <c r="H22">
        <v>25.531914893617021</v>
      </c>
    </row>
    <row r="23" spans="1:8">
      <c r="A23" t="s">
        <v>10</v>
      </c>
      <c r="B23" t="s">
        <v>4</v>
      </c>
      <c r="C23">
        <v>1</v>
      </c>
      <c r="D23">
        <v>1</v>
      </c>
      <c r="E23">
        <v>45</v>
      </c>
      <c r="F23">
        <v>1.3333333333333333</v>
      </c>
      <c r="G23">
        <v>20</v>
      </c>
      <c r="H23">
        <v>26.666666666666664</v>
      </c>
    </row>
    <row r="24" spans="1:8">
      <c r="A24" t="s">
        <v>8</v>
      </c>
      <c r="B24" t="s">
        <v>64</v>
      </c>
      <c r="C24">
        <v>1</v>
      </c>
      <c r="D24">
        <v>3</v>
      </c>
      <c r="E24">
        <v>83</v>
      </c>
      <c r="F24">
        <v>0.72289156626506024</v>
      </c>
      <c r="G24">
        <v>20</v>
      </c>
      <c r="H24">
        <v>43.373493975903614</v>
      </c>
    </row>
    <row r="25" spans="1:8">
      <c r="A25" t="s">
        <v>9</v>
      </c>
      <c r="B25" t="s">
        <v>64</v>
      </c>
      <c r="C25">
        <v>1</v>
      </c>
      <c r="D25">
        <v>1</v>
      </c>
      <c r="E25">
        <v>47</v>
      </c>
      <c r="F25">
        <v>1.2765957446808511</v>
      </c>
      <c r="G25">
        <v>20</v>
      </c>
      <c r="H25">
        <v>25.531914893617021</v>
      </c>
    </row>
    <row r="26" spans="1:8">
      <c r="A26" t="s">
        <v>63</v>
      </c>
      <c r="B26" t="s">
        <v>64</v>
      </c>
      <c r="C26">
        <v>1</v>
      </c>
      <c r="D26">
        <v>2</v>
      </c>
      <c r="E26">
        <v>72</v>
      </c>
      <c r="F26">
        <v>0.83333333333333337</v>
      </c>
      <c r="G26">
        <v>20</v>
      </c>
      <c r="H26">
        <v>33.333333333333336</v>
      </c>
    </row>
    <row r="27" spans="1:8">
      <c r="A27" t="s">
        <v>72</v>
      </c>
      <c r="B27" t="s">
        <v>64</v>
      </c>
      <c r="C27">
        <v>1</v>
      </c>
      <c r="D27">
        <v>1</v>
      </c>
      <c r="E27">
        <v>70</v>
      </c>
      <c r="F27">
        <v>0.8571428571428571</v>
      </c>
      <c r="G27">
        <v>20</v>
      </c>
      <c r="H27">
        <v>17.142857142857142</v>
      </c>
    </row>
    <row r="28" spans="1:8">
      <c r="A28" t="s">
        <v>68</v>
      </c>
      <c r="B28" t="s">
        <v>64</v>
      </c>
      <c r="C28">
        <v>1</v>
      </c>
      <c r="D28">
        <v>2</v>
      </c>
      <c r="E28">
        <v>70</v>
      </c>
      <c r="F28">
        <v>0.8571428571428571</v>
      </c>
      <c r="G28">
        <v>20</v>
      </c>
      <c r="H28">
        <v>34.285714285714285</v>
      </c>
    </row>
    <row r="29" spans="1:8">
      <c r="A29" t="s">
        <v>10</v>
      </c>
      <c r="B29" t="s">
        <v>64</v>
      </c>
      <c r="C29">
        <v>1</v>
      </c>
      <c r="D29">
        <v>1</v>
      </c>
      <c r="E29">
        <v>45</v>
      </c>
      <c r="F29">
        <v>1.3333333333333333</v>
      </c>
      <c r="G29">
        <v>20</v>
      </c>
      <c r="H29">
        <v>26.666666666666664</v>
      </c>
    </row>
    <row r="30" spans="1:8">
      <c r="A30" t="s">
        <v>63</v>
      </c>
      <c r="B30" t="s">
        <v>66</v>
      </c>
      <c r="C30">
        <v>1</v>
      </c>
      <c r="D30">
        <v>2</v>
      </c>
      <c r="E30">
        <v>72</v>
      </c>
      <c r="F30">
        <v>0.83333333333333337</v>
      </c>
      <c r="G30">
        <v>20</v>
      </c>
      <c r="H30">
        <v>33.333333333333336</v>
      </c>
    </row>
    <row r="31" spans="1:8">
      <c r="A31" t="s">
        <v>63</v>
      </c>
      <c r="B31" t="s">
        <v>65</v>
      </c>
      <c r="C31">
        <v>1</v>
      </c>
      <c r="D31">
        <v>2</v>
      </c>
      <c r="E31">
        <v>72</v>
      </c>
      <c r="F31">
        <v>0.83333333333333337</v>
      </c>
      <c r="G31">
        <v>20</v>
      </c>
      <c r="H31">
        <v>33.333333333333336</v>
      </c>
    </row>
    <row r="32" spans="1:8">
      <c r="A32" t="s">
        <v>63</v>
      </c>
      <c r="B32" t="s">
        <v>67</v>
      </c>
      <c r="C32">
        <v>1</v>
      </c>
      <c r="D32">
        <v>2</v>
      </c>
      <c r="E32">
        <v>72</v>
      </c>
      <c r="F32">
        <v>0.83333333333333337</v>
      </c>
      <c r="G32">
        <v>20</v>
      </c>
      <c r="H32">
        <v>33.333333333333336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3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8</v>
      </c>
      <c r="B2" t="s">
        <v>0</v>
      </c>
      <c r="C2">
        <v>1</v>
      </c>
      <c r="D2">
        <v>3</v>
      </c>
      <c r="E2">
        <v>83</v>
      </c>
      <c r="F2">
        <v>0.72289156626506024</v>
      </c>
      <c r="G2">
        <v>20</v>
      </c>
      <c r="H2">
        <v>43.373493975903614</v>
      </c>
    </row>
    <row r="3" spans="1:8">
      <c r="A3" t="s">
        <v>9</v>
      </c>
      <c r="B3" t="s">
        <v>0</v>
      </c>
      <c r="C3">
        <v>1</v>
      </c>
      <c r="D3">
        <v>1</v>
      </c>
      <c r="E3">
        <v>47</v>
      </c>
      <c r="F3">
        <v>1.2765957446808511</v>
      </c>
      <c r="G3">
        <v>20</v>
      </c>
      <c r="H3">
        <v>25.531914893617021</v>
      </c>
    </row>
    <row r="4" spans="1:8">
      <c r="A4" t="s">
        <v>72</v>
      </c>
      <c r="B4" t="s">
        <v>0</v>
      </c>
      <c r="C4">
        <v>1</v>
      </c>
      <c r="D4">
        <v>1</v>
      </c>
      <c r="E4">
        <v>70</v>
      </c>
      <c r="F4">
        <v>0.8571428571428571</v>
      </c>
      <c r="G4">
        <v>20</v>
      </c>
      <c r="H4">
        <v>17.142857142857142</v>
      </c>
    </row>
    <row r="5" spans="1:8">
      <c r="A5" t="s">
        <v>68</v>
      </c>
      <c r="B5" t="s">
        <v>0</v>
      </c>
      <c r="C5">
        <v>1</v>
      </c>
      <c r="D5">
        <v>2</v>
      </c>
      <c r="E5">
        <v>70</v>
      </c>
      <c r="F5">
        <v>0.8571428571428571</v>
      </c>
      <c r="G5">
        <v>20</v>
      </c>
      <c r="H5">
        <v>34.285714285714285</v>
      </c>
    </row>
    <row r="6" spans="1:8">
      <c r="A6" t="s">
        <v>10</v>
      </c>
      <c r="B6" t="s">
        <v>0</v>
      </c>
      <c r="C6">
        <v>1</v>
      </c>
      <c r="D6">
        <v>1</v>
      </c>
      <c r="E6">
        <v>45</v>
      </c>
      <c r="F6">
        <v>1.3333333333333333</v>
      </c>
      <c r="G6">
        <v>20</v>
      </c>
      <c r="H6">
        <v>26.666666666666664</v>
      </c>
    </row>
    <row r="7" spans="1:8">
      <c r="A7" t="s">
        <v>8</v>
      </c>
      <c r="B7" t="s">
        <v>12</v>
      </c>
      <c r="C7">
        <v>1</v>
      </c>
      <c r="D7">
        <v>3</v>
      </c>
      <c r="E7">
        <v>83</v>
      </c>
      <c r="F7">
        <v>0.72289156626506024</v>
      </c>
      <c r="G7">
        <v>20</v>
      </c>
      <c r="H7">
        <v>43.373493975903614</v>
      </c>
    </row>
    <row r="8" spans="1:8">
      <c r="A8" t="s">
        <v>72</v>
      </c>
      <c r="B8" t="s">
        <v>12</v>
      </c>
      <c r="C8">
        <v>1</v>
      </c>
      <c r="D8">
        <v>1</v>
      </c>
      <c r="E8">
        <v>70</v>
      </c>
      <c r="F8">
        <v>0.8571428571428571</v>
      </c>
      <c r="G8">
        <v>20</v>
      </c>
      <c r="H8">
        <v>17.142857142857142</v>
      </c>
    </row>
    <row r="9" spans="1:8">
      <c r="A9" t="s">
        <v>68</v>
      </c>
      <c r="B9" t="s">
        <v>12</v>
      </c>
      <c r="C9">
        <v>1</v>
      </c>
      <c r="D9">
        <v>2</v>
      </c>
      <c r="E9">
        <v>70</v>
      </c>
      <c r="F9">
        <v>0.8571428571428571</v>
      </c>
      <c r="G9">
        <v>20</v>
      </c>
      <c r="H9">
        <v>34.285714285714285</v>
      </c>
    </row>
    <row r="10" spans="1:8">
      <c r="A10" t="s">
        <v>8</v>
      </c>
      <c r="B10" t="s">
        <v>6</v>
      </c>
      <c r="C10">
        <v>0</v>
      </c>
      <c r="D10">
        <v>3</v>
      </c>
      <c r="E10">
        <v>83</v>
      </c>
      <c r="F10">
        <v>0</v>
      </c>
      <c r="G10">
        <v>20</v>
      </c>
      <c r="H10">
        <v>0</v>
      </c>
    </row>
    <row r="11" spans="1:8">
      <c r="A11" t="s">
        <v>9</v>
      </c>
      <c r="B11" t="s">
        <v>6</v>
      </c>
      <c r="C11">
        <v>1</v>
      </c>
      <c r="D11">
        <v>1</v>
      </c>
      <c r="E11">
        <v>47</v>
      </c>
      <c r="F11">
        <v>1.2765957446808511</v>
      </c>
      <c r="G11">
        <v>20</v>
      </c>
      <c r="H11">
        <v>25.531914893617021</v>
      </c>
    </row>
    <row r="12" spans="1:8">
      <c r="A12" t="s">
        <v>63</v>
      </c>
      <c r="B12" t="s">
        <v>6</v>
      </c>
      <c r="C12">
        <v>1</v>
      </c>
      <c r="D12">
        <v>2</v>
      </c>
      <c r="E12">
        <v>72</v>
      </c>
      <c r="F12">
        <v>0.83333333333333337</v>
      </c>
      <c r="G12">
        <v>20</v>
      </c>
      <c r="H12">
        <v>33.333333333333336</v>
      </c>
    </row>
    <row r="13" spans="1:8">
      <c r="A13" t="s">
        <v>72</v>
      </c>
      <c r="B13" t="s">
        <v>6</v>
      </c>
      <c r="C13">
        <v>1</v>
      </c>
      <c r="D13">
        <v>1</v>
      </c>
      <c r="E13">
        <v>70</v>
      </c>
      <c r="F13">
        <v>0.8571428571428571</v>
      </c>
      <c r="G13">
        <v>20</v>
      </c>
      <c r="H13">
        <v>17.142857142857142</v>
      </c>
    </row>
    <row r="14" spans="1:8">
      <c r="A14" t="s">
        <v>68</v>
      </c>
      <c r="B14" t="s">
        <v>6</v>
      </c>
      <c r="C14">
        <v>1</v>
      </c>
      <c r="D14">
        <v>2</v>
      </c>
      <c r="E14">
        <v>70</v>
      </c>
      <c r="F14">
        <v>0.8571428571428571</v>
      </c>
      <c r="G14">
        <v>20</v>
      </c>
      <c r="H14">
        <v>34.285714285714285</v>
      </c>
    </row>
    <row r="15" spans="1:8">
      <c r="A15" t="s">
        <v>8</v>
      </c>
      <c r="B15" t="s">
        <v>11</v>
      </c>
      <c r="C15">
        <v>1</v>
      </c>
      <c r="D15">
        <v>3</v>
      </c>
      <c r="E15">
        <v>83</v>
      </c>
      <c r="F15">
        <v>0.72289156626506024</v>
      </c>
      <c r="G15">
        <v>20</v>
      </c>
      <c r="H15">
        <v>43.373493975903614</v>
      </c>
    </row>
    <row r="16" spans="1:8">
      <c r="A16" t="s">
        <v>72</v>
      </c>
      <c r="B16" t="s">
        <v>11</v>
      </c>
      <c r="C16">
        <v>1</v>
      </c>
      <c r="D16">
        <v>1</v>
      </c>
      <c r="E16">
        <v>70</v>
      </c>
      <c r="F16">
        <v>0.8571428571428571</v>
      </c>
      <c r="G16">
        <v>20</v>
      </c>
      <c r="H16">
        <v>17.142857142857142</v>
      </c>
    </row>
    <row r="17" spans="1:8">
      <c r="A17" t="s">
        <v>68</v>
      </c>
      <c r="B17" t="s">
        <v>11</v>
      </c>
      <c r="C17">
        <v>1</v>
      </c>
      <c r="D17">
        <v>2</v>
      </c>
      <c r="E17">
        <v>70</v>
      </c>
      <c r="F17">
        <v>0.8571428571428571</v>
      </c>
      <c r="G17">
        <v>20</v>
      </c>
      <c r="H17">
        <v>34.285714285714285</v>
      </c>
    </row>
    <row r="18" spans="1:8">
      <c r="A18" t="s">
        <v>8</v>
      </c>
      <c r="B18" t="s">
        <v>3</v>
      </c>
      <c r="C18">
        <v>1</v>
      </c>
      <c r="D18">
        <v>3</v>
      </c>
      <c r="E18">
        <v>83</v>
      </c>
      <c r="F18">
        <v>0.72289156626506024</v>
      </c>
      <c r="G18">
        <v>20</v>
      </c>
      <c r="H18">
        <v>43.373493975903614</v>
      </c>
    </row>
    <row r="19" spans="1:8">
      <c r="A19" t="s">
        <v>72</v>
      </c>
      <c r="B19" t="s">
        <v>3</v>
      </c>
      <c r="C19">
        <v>1</v>
      </c>
      <c r="D19">
        <v>1</v>
      </c>
      <c r="E19">
        <v>70</v>
      </c>
      <c r="F19">
        <v>0.8571428571428571</v>
      </c>
      <c r="G19">
        <v>20</v>
      </c>
      <c r="H19">
        <v>17.142857142857142</v>
      </c>
    </row>
    <row r="20" spans="1:8">
      <c r="A20" t="s">
        <v>9</v>
      </c>
      <c r="B20" t="s">
        <v>13</v>
      </c>
      <c r="C20">
        <v>1</v>
      </c>
      <c r="D20">
        <v>1</v>
      </c>
      <c r="E20">
        <v>47</v>
      </c>
      <c r="F20">
        <v>1.2765957446808511</v>
      </c>
      <c r="G20">
        <v>20</v>
      </c>
      <c r="H20">
        <v>25.531914893617021</v>
      </c>
    </row>
    <row r="21" spans="1:8">
      <c r="A21" t="s">
        <v>8</v>
      </c>
      <c r="B21" t="s">
        <v>4</v>
      </c>
      <c r="C21">
        <v>1</v>
      </c>
      <c r="D21">
        <v>3</v>
      </c>
      <c r="E21">
        <v>83</v>
      </c>
      <c r="F21">
        <v>0.72289156626506024</v>
      </c>
      <c r="G21">
        <v>20</v>
      </c>
      <c r="H21">
        <v>43.373493975903614</v>
      </c>
    </row>
    <row r="22" spans="1:8">
      <c r="A22" t="s">
        <v>9</v>
      </c>
      <c r="B22" t="s">
        <v>4</v>
      </c>
      <c r="C22">
        <v>1</v>
      </c>
      <c r="D22">
        <v>1</v>
      </c>
      <c r="E22">
        <v>47</v>
      </c>
      <c r="F22">
        <v>1.2765957446808511</v>
      </c>
      <c r="G22">
        <v>20</v>
      </c>
      <c r="H22">
        <v>25.531914893617021</v>
      </c>
    </row>
    <row r="23" spans="1:8">
      <c r="A23" t="s">
        <v>10</v>
      </c>
      <c r="B23" t="s">
        <v>4</v>
      </c>
      <c r="C23">
        <v>1</v>
      </c>
      <c r="D23">
        <v>1</v>
      </c>
      <c r="E23">
        <v>45</v>
      </c>
      <c r="F23">
        <v>1.3333333333333333</v>
      </c>
      <c r="G23">
        <v>20</v>
      </c>
      <c r="H23">
        <v>26.666666666666664</v>
      </c>
    </row>
    <row r="24" spans="1:8">
      <c r="A24" t="s">
        <v>8</v>
      </c>
      <c r="B24" t="s">
        <v>64</v>
      </c>
      <c r="C24">
        <v>1</v>
      </c>
      <c r="D24">
        <v>3</v>
      </c>
      <c r="E24">
        <v>83</v>
      </c>
      <c r="F24">
        <v>0.72289156626506024</v>
      </c>
      <c r="G24">
        <v>20</v>
      </c>
      <c r="H24">
        <v>43.373493975903614</v>
      </c>
    </row>
    <row r="25" spans="1:8">
      <c r="A25" t="s">
        <v>9</v>
      </c>
      <c r="B25" t="s">
        <v>64</v>
      </c>
      <c r="C25">
        <v>1</v>
      </c>
      <c r="D25">
        <v>1</v>
      </c>
      <c r="E25">
        <v>47</v>
      </c>
      <c r="F25">
        <v>1.2765957446808511</v>
      </c>
      <c r="G25">
        <v>20</v>
      </c>
      <c r="H25">
        <v>25.531914893617021</v>
      </c>
    </row>
    <row r="26" spans="1:8">
      <c r="A26" t="s">
        <v>63</v>
      </c>
      <c r="B26" t="s">
        <v>64</v>
      </c>
      <c r="C26">
        <v>1</v>
      </c>
      <c r="D26">
        <v>2</v>
      </c>
      <c r="E26">
        <v>72</v>
      </c>
      <c r="F26">
        <v>0.83333333333333337</v>
      </c>
      <c r="G26">
        <v>20</v>
      </c>
      <c r="H26">
        <v>33.333333333333336</v>
      </c>
    </row>
    <row r="27" spans="1:8">
      <c r="A27" t="s">
        <v>72</v>
      </c>
      <c r="B27" t="s">
        <v>64</v>
      </c>
      <c r="C27">
        <v>1</v>
      </c>
      <c r="D27">
        <v>1</v>
      </c>
      <c r="E27">
        <v>70</v>
      </c>
      <c r="F27">
        <v>0.8571428571428571</v>
      </c>
      <c r="G27">
        <v>20</v>
      </c>
      <c r="H27">
        <v>17.142857142857142</v>
      </c>
    </row>
    <row r="28" spans="1:8">
      <c r="A28" t="s">
        <v>68</v>
      </c>
      <c r="B28" t="s">
        <v>64</v>
      </c>
      <c r="C28">
        <v>1</v>
      </c>
      <c r="D28">
        <v>2</v>
      </c>
      <c r="E28">
        <v>70</v>
      </c>
      <c r="F28">
        <v>0.8571428571428571</v>
      </c>
      <c r="G28">
        <v>20</v>
      </c>
      <c r="H28">
        <v>34.285714285714285</v>
      </c>
    </row>
    <row r="29" spans="1:8">
      <c r="A29" t="s">
        <v>10</v>
      </c>
      <c r="B29" t="s">
        <v>64</v>
      </c>
      <c r="C29">
        <v>1</v>
      </c>
      <c r="D29">
        <v>1</v>
      </c>
      <c r="E29">
        <v>45</v>
      </c>
      <c r="F29">
        <v>1.3333333333333333</v>
      </c>
      <c r="G29">
        <v>20</v>
      </c>
      <c r="H29">
        <v>26.666666666666664</v>
      </c>
    </row>
    <row r="30" spans="1:8">
      <c r="A30" t="s">
        <v>63</v>
      </c>
      <c r="B30" t="s">
        <v>66</v>
      </c>
      <c r="C30">
        <v>1</v>
      </c>
      <c r="D30">
        <v>2</v>
      </c>
      <c r="E30">
        <v>72</v>
      </c>
      <c r="F30">
        <v>0.83333333333333337</v>
      </c>
      <c r="G30">
        <v>20</v>
      </c>
      <c r="H30">
        <v>33.333333333333336</v>
      </c>
    </row>
    <row r="31" spans="1:8">
      <c r="A31" t="s">
        <v>63</v>
      </c>
      <c r="B31" t="s">
        <v>65</v>
      </c>
      <c r="C31">
        <v>1</v>
      </c>
      <c r="D31">
        <v>2</v>
      </c>
      <c r="E31">
        <v>72</v>
      </c>
      <c r="F31">
        <v>0.83333333333333337</v>
      </c>
      <c r="G31">
        <v>20</v>
      </c>
      <c r="H31">
        <v>33.333333333333336</v>
      </c>
    </row>
    <row r="32" spans="1:8">
      <c r="A32" t="s">
        <v>63</v>
      </c>
      <c r="B32" t="s">
        <v>67</v>
      </c>
      <c r="C32">
        <v>1</v>
      </c>
      <c r="D32">
        <v>2</v>
      </c>
      <c r="E32">
        <v>72</v>
      </c>
      <c r="F32">
        <v>0.83333333333333337</v>
      </c>
      <c r="G32">
        <v>20</v>
      </c>
      <c r="H32">
        <v>33.333333333333336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sqref="A1:H7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8</v>
      </c>
      <c r="B2" t="s">
        <v>64</v>
      </c>
      <c r="C2">
        <v>1</v>
      </c>
      <c r="D2">
        <v>3</v>
      </c>
      <c r="E2">
        <v>83</v>
      </c>
      <c r="F2">
        <v>0.72289156626506024</v>
      </c>
      <c r="G2">
        <v>20</v>
      </c>
      <c r="H2">
        <v>43.373493975903614</v>
      </c>
    </row>
    <row r="3" spans="1:8">
      <c r="A3" t="s">
        <v>10</v>
      </c>
      <c r="B3" t="s">
        <v>64</v>
      </c>
      <c r="C3">
        <v>1</v>
      </c>
      <c r="D3">
        <v>1</v>
      </c>
      <c r="E3">
        <v>45</v>
      </c>
      <c r="F3">
        <v>1.3333333333333333</v>
      </c>
      <c r="G3">
        <v>20</v>
      </c>
      <c r="H3">
        <v>26.666666666666664</v>
      </c>
    </row>
    <row r="4" spans="1:8">
      <c r="A4" t="s">
        <v>68</v>
      </c>
      <c r="B4" t="s">
        <v>64</v>
      </c>
      <c r="C4">
        <v>1</v>
      </c>
      <c r="D4">
        <v>2</v>
      </c>
      <c r="E4">
        <v>70</v>
      </c>
      <c r="F4">
        <v>0.8571428571428571</v>
      </c>
      <c r="G4">
        <v>20</v>
      </c>
      <c r="H4">
        <v>34.285714285714285</v>
      </c>
    </row>
    <row r="5" spans="1:8">
      <c r="A5" t="s">
        <v>72</v>
      </c>
      <c r="B5" t="s">
        <v>64</v>
      </c>
      <c r="C5">
        <v>1</v>
      </c>
      <c r="D5">
        <v>1</v>
      </c>
      <c r="E5">
        <v>70</v>
      </c>
      <c r="F5">
        <v>0.8571428571428571</v>
      </c>
      <c r="G5">
        <v>20</v>
      </c>
      <c r="H5">
        <v>17.142857142857142</v>
      </c>
    </row>
    <row r="6" spans="1:8">
      <c r="A6" t="s">
        <v>63</v>
      </c>
      <c r="B6" t="s">
        <v>64</v>
      </c>
      <c r="C6">
        <v>1</v>
      </c>
      <c r="D6">
        <v>2</v>
      </c>
      <c r="E6">
        <v>72</v>
      </c>
      <c r="F6">
        <v>0.83333333333333337</v>
      </c>
      <c r="G6">
        <v>20</v>
      </c>
      <c r="H6">
        <v>33.333333333333336</v>
      </c>
    </row>
    <row r="7" spans="1:8">
      <c r="A7" t="s">
        <v>9</v>
      </c>
      <c r="B7" t="s">
        <v>64</v>
      </c>
      <c r="C7">
        <v>1</v>
      </c>
      <c r="D7">
        <v>1</v>
      </c>
      <c r="E7">
        <v>47</v>
      </c>
      <c r="F7">
        <v>1.2765957446808511</v>
      </c>
      <c r="G7">
        <v>20</v>
      </c>
      <c r="H7">
        <v>25.531914893617021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63</v>
      </c>
      <c r="B2" t="s">
        <v>66</v>
      </c>
      <c r="C2">
        <v>1</v>
      </c>
      <c r="D2">
        <v>2</v>
      </c>
      <c r="E2">
        <v>72</v>
      </c>
      <c r="F2">
        <v>0.83333333333333337</v>
      </c>
      <c r="G2">
        <v>20</v>
      </c>
      <c r="H2">
        <v>33.333333333333336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6" sqref="A6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10</v>
      </c>
      <c r="B2" t="s">
        <v>0</v>
      </c>
      <c r="C2">
        <v>1</v>
      </c>
      <c r="D2">
        <v>1</v>
      </c>
      <c r="E2">
        <v>45</v>
      </c>
      <c r="F2">
        <v>1.3333333333333333</v>
      </c>
      <c r="G2">
        <v>20</v>
      </c>
      <c r="H2">
        <v>26.666666666666664</v>
      </c>
    </row>
    <row r="3" spans="1:8">
      <c r="A3" t="s">
        <v>8</v>
      </c>
      <c r="B3" t="s">
        <v>0</v>
      </c>
      <c r="C3">
        <v>1</v>
      </c>
      <c r="D3">
        <v>3</v>
      </c>
      <c r="E3">
        <v>83</v>
      </c>
      <c r="F3">
        <v>0.72289156626506024</v>
      </c>
      <c r="G3">
        <v>20</v>
      </c>
      <c r="H3">
        <v>43.373493975903614</v>
      </c>
    </row>
    <row r="4" spans="1:8">
      <c r="A4" t="s">
        <v>68</v>
      </c>
      <c r="B4" t="s">
        <v>0</v>
      </c>
      <c r="C4">
        <v>1</v>
      </c>
      <c r="D4">
        <v>2</v>
      </c>
      <c r="E4">
        <v>70</v>
      </c>
      <c r="F4">
        <v>0.8571428571428571</v>
      </c>
      <c r="G4">
        <v>20</v>
      </c>
      <c r="H4">
        <v>34.285714285714285</v>
      </c>
    </row>
    <row r="5" spans="1:8">
      <c r="A5" t="s">
        <v>72</v>
      </c>
      <c r="B5" t="s">
        <v>0</v>
      </c>
      <c r="C5">
        <v>1</v>
      </c>
      <c r="D5">
        <v>1</v>
      </c>
      <c r="E5">
        <v>70</v>
      </c>
      <c r="F5">
        <v>0.8571428571428571</v>
      </c>
      <c r="G5">
        <v>20</v>
      </c>
      <c r="H5">
        <v>17.142857142857142</v>
      </c>
    </row>
    <row r="6" spans="1:8">
      <c r="A6" t="s">
        <v>9</v>
      </c>
      <c r="B6" t="s">
        <v>0</v>
      </c>
      <c r="C6">
        <v>1</v>
      </c>
      <c r="D6">
        <v>1</v>
      </c>
      <c r="E6">
        <v>47</v>
      </c>
      <c r="F6">
        <v>1.2765957446808511</v>
      </c>
      <c r="G6">
        <v>20</v>
      </c>
      <c r="H6">
        <v>25.531914893617021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63</v>
      </c>
      <c r="B2" t="s">
        <v>67</v>
      </c>
      <c r="C2">
        <v>1</v>
      </c>
      <c r="D2">
        <v>2</v>
      </c>
      <c r="E2">
        <v>72</v>
      </c>
      <c r="F2">
        <v>0.83333333333333337</v>
      </c>
      <c r="G2">
        <v>20</v>
      </c>
      <c r="H2">
        <v>33.333333333333336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>
      <c r="A2" t="s">
        <v>9</v>
      </c>
      <c r="B2" t="s">
        <v>13</v>
      </c>
      <c r="C2">
        <v>1</v>
      </c>
      <c r="D2">
        <v>1</v>
      </c>
      <c r="E2">
        <v>47</v>
      </c>
      <c r="F2">
        <v>1.2765957446808511</v>
      </c>
      <c r="G2">
        <v>20</v>
      </c>
      <c r="H2">
        <v>25.531914893617021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 Windows</cp:lastModifiedBy>
  <dcterms:created xsi:type="dcterms:W3CDTF">2015-06-05T18:19:34Z</dcterms:created>
  <dcterms:modified xsi:type="dcterms:W3CDTF">2022-04-10T10:19:56Z</dcterms:modified>
</cp:coreProperties>
</file>