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\Desktop\"/>
    </mc:Choice>
  </mc:AlternateContent>
  <xr:revisionPtr revIDLastSave="0" documentId="8_{6CDCA2DF-9535-4DB3-B9CD-4058714FE5BD}" xr6:coauthVersionLast="47" xr6:coauthVersionMax="47" xr10:uidLastSave="{00000000-0000-0000-0000-000000000000}"/>
  <bookViews>
    <workbookView xWindow="-120" yWindow="-120" windowWidth="29040" windowHeight="15840" activeTab="1"/>
  </bookViews>
  <sheets>
    <sheet name="Sheet1" sheetId="2" r:id="rId1"/>
    <sheet name="excel" sheetId="1" r:id="rId2"/>
  </sheets>
  <calcPr calcId="0"/>
  <pivotCaches>
    <pivotCache cacheId="2" r:id="rId3"/>
  </pivotCaches>
</workbook>
</file>

<file path=xl/calcChain.xml><?xml version="1.0" encoding="utf-8"?>
<calcChain xmlns="http://schemas.openxmlformats.org/spreadsheetml/2006/main">
  <c r="N24" i="1" l="1"/>
  <c r="N34" i="1"/>
  <c r="N41" i="1"/>
  <c r="N50" i="1"/>
  <c r="N27" i="1"/>
  <c r="N46" i="1"/>
  <c r="N11" i="1"/>
  <c r="I46" i="1"/>
  <c r="M46" i="1" s="1"/>
  <c r="I11" i="1"/>
  <c r="M11" i="1" s="1"/>
  <c r="G37" i="1"/>
  <c r="I37" i="1" s="1"/>
  <c r="M37" i="1" s="1"/>
  <c r="G23" i="1"/>
  <c r="I23" i="1" s="1"/>
  <c r="M23" i="1" s="1"/>
  <c r="G5" i="1"/>
  <c r="I5" i="1" s="1"/>
  <c r="M5" i="1" s="1"/>
  <c r="G20" i="1"/>
  <c r="I20" i="1" s="1"/>
  <c r="M20" i="1" s="1"/>
  <c r="G48" i="1"/>
  <c r="I48" i="1" s="1"/>
  <c r="M48" i="1" s="1"/>
  <c r="G32" i="1"/>
  <c r="I32" i="1" s="1"/>
  <c r="M32" i="1" s="1"/>
  <c r="G6" i="1"/>
  <c r="I6" i="1" s="1"/>
  <c r="M6" i="1" s="1"/>
  <c r="G26" i="1"/>
  <c r="I26" i="1" s="1"/>
  <c r="M26" i="1" s="1"/>
  <c r="G2" i="1"/>
  <c r="I2" i="1" s="1"/>
  <c r="M2" i="1" s="1"/>
  <c r="G46" i="1"/>
  <c r="G22" i="1"/>
  <c r="I22" i="1" s="1"/>
  <c r="M22" i="1" s="1"/>
  <c r="G11" i="1"/>
  <c r="F24" i="1"/>
  <c r="G24" i="1" s="1"/>
  <c r="I24" i="1" s="1"/>
  <c r="M24" i="1" s="1"/>
  <c r="F36" i="1"/>
  <c r="G36" i="1" s="1"/>
  <c r="I36" i="1" s="1"/>
  <c r="M36" i="1" s="1"/>
  <c r="F21" i="1"/>
  <c r="G21" i="1" s="1"/>
  <c r="I21" i="1" s="1"/>
  <c r="M21" i="1" s="1"/>
  <c r="F18" i="1"/>
  <c r="G18" i="1" s="1"/>
  <c r="I18" i="1" s="1"/>
  <c r="M18" i="1" s="1"/>
  <c r="F28" i="1"/>
  <c r="G28" i="1" s="1"/>
  <c r="I28" i="1" s="1"/>
  <c r="M28" i="1" s="1"/>
  <c r="F37" i="1"/>
  <c r="F23" i="1"/>
  <c r="F35" i="1"/>
  <c r="G35" i="1" s="1"/>
  <c r="I35" i="1" s="1"/>
  <c r="M35" i="1" s="1"/>
  <c r="F34" i="1"/>
  <c r="G34" i="1" s="1"/>
  <c r="I34" i="1" s="1"/>
  <c r="M34" i="1" s="1"/>
  <c r="F7" i="1"/>
  <c r="G7" i="1" s="1"/>
  <c r="I7" i="1" s="1"/>
  <c r="M7" i="1" s="1"/>
  <c r="F19" i="1"/>
  <c r="G19" i="1" s="1"/>
  <c r="I19" i="1" s="1"/>
  <c r="M19" i="1" s="1"/>
  <c r="F3" i="1"/>
  <c r="G3" i="1" s="1"/>
  <c r="I3" i="1" s="1"/>
  <c r="M3" i="1" s="1"/>
  <c r="F9" i="1"/>
  <c r="G9" i="1" s="1"/>
  <c r="I9" i="1" s="1"/>
  <c r="M9" i="1" s="1"/>
  <c r="F8" i="1"/>
  <c r="G8" i="1" s="1"/>
  <c r="I8" i="1" s="1"/>
  <c r="M8" i="1" s="1"/>
  <c r="F5" i="1"/>
  <c r="F20" i="1"/>
  <c r="F41" i="1"/>
  <c r="G41" i="1" s="1"/>
  <c r="I41" i="1" s="1"/>
  <c r="M41" i="1" s="1"/>
  <c r="F47" i="1"/>
  <c r="G47" i="1" s="1"/>
  <c r="I47" i="1" s="1"/>
  <c r="M47" i="1" s="1"/>
  <c r="F53" i="1"/>
  <c r="G53" i="1" s="1"/>
  <c r="I53" i="1" s="1"/>
  <c r="M53" i="1" s="1"/>
  <c r="F49" i="1"/>
  <c r="G49" i="1" s="1"/>
  <c r="I49" i="1" s="1"/>
  <c r="M49" i="1" s="1"/>
  <c r="F51" i="1"/>
  <c r="G51" i="1" s="1"/>
  <c r="I51" i="1" s="1"/>
  <c r="M51" i="1" s="1"/>
  <c r="F39" i="1"/>
  <c r="G39" i="1" s="1"/>
  <c r="I39" i="1" s="1"/>
  <c r="M39" i="1" s="1"/>
  <c r="F48" i="1"/>
  <c r="F32" i="1"/>
  <c r="F50" i="1"/>
  <c r="G50" i="1" s="1"/>
  <c r="I50" i="1" s="1"/>
  <c r="M50" i="1" s="1"/>
  <c r="F12" i="1"/>
  <c r="G12" i="1" s="1"/>
  <c r="I12" i="1" s="1"/>
  <c r="M12" i="1" s="1"/>
  <c r="F31" i="1"/>
  <c r="G31" i="1" s="1"/>
  <c r="I31" i="1" s="1"/>
  <c r="M31" i="1" s="1"/>
  <c r="F10" i="1"/>
  <c r="G10" i="1" s="1"/>
  <c r="I10" i="1" s="1"/>
  <c r="M10" i="1" s="1"/>
  <c r="F44" i="1"/>
  <c r="G44" i="1" s="1"/>
  <c r="I44" i="1" s="1"/>
  <c r="M44" i="1" s="1"/>
  <c r="F38" i="1"/>
  <c r="G38" i="1" s="1"/>
  <c r="I38" i="1" s="1"/>
  <c r="M38" i="1" s="1"/>
  <c r="F6" i="1"/>
  <c r="F26" i="1"/>
  <c r="F27" i="1"/>
  <c r="G27" i="1" s="1"/>
  <c r="I27" i="1" s="1"/>
  <c r="M27" i="1" s="1"/>
  <c r="F15" i="1"/>
  <c r="G15" i="1" s="1"/>
  <c r="I15" i="1" s="1"/>
  <c r="M15" i="1" s="1"/>
  <c r="F4" i="1"/>
  <c r="G4" i="1" s="1"/>
  <c r="I4" i="1" s="1"/>
  <c r="M4" i="1" s="1"/>
  <c r="F45" i="1"/>
  <c r="G45" i="1" s="1"/>
  <c r="I45" i="1" s="1"/>
  <c r="M45" i="1" s="1"/>
  <c r="F42" i="1"/>
  <c r="G42" i="1" s="1"/>
  <c r="I42" i="1" s="1"/>
  <c r="M42" i="1" s="1"/>
  <c r="F30" i="1"/>
  <c r="G30" i="1" s="1"/>
  <c r="I30" i="1" s="1"/>
  <c r="M30" i="1" s="1"/>
  <c r="F33" i="1"/>
  <c r="G33" i="1" s="1"/>
  <c r="I33" i="1" s="1"/>
  <c r="M33" i="1" s="1"/>
  <c r="F2" i="1"/>
  <c r="F46" i="1"/>
  <c r="F25" i="1"/>
  <c r="G25" i="1" s="1"/>
  <c r="I25" i="1" s="1"/>
  <c r="M25" i="1" s="1"/>
  <c r="F16" i="1"/>
  <c r="G16" i="1" s="1"/>
  <c r="I16" i="1" s="1"/>
  <c r="M16" i="1" s="1"/>
  <c r="F40" i="1"/>
  <c r="G40" i="1" s="1"/>
  <c r="I40" i="1" s="1"/>
  <c r="M40" i="1" s="1"/>
  <c r="F43" i="1"/>
  <c r="G43" i="1" s="1"/>
  <c r="I43" i="1" s="1"/>
  <c r="M43" i="1" s="1"/>
  <c r="F52" i="1"/>
  <c r="G52" i="1" s="1"/>
  <c r="I52" i="1" s="1"/>
  <c r="M52" i="1" s="1"/>
  <c r="F29" i="1"/>
  <c r="G29" i="1" s="1"/>
  <c r="I29" i="1" s="1"/>
  <c r="M29" i="1" s="1"/>
  <c r="F22" i="1"/>
  <c r="F11" i="1"/>
  <c r="F13" i="1"/>
  <c r="G13" i="1" s="1"/>
  <c r="I13" i="1" s="1"/>
  <c r="M13" i="1" s="1"/>
  <c r="F17" i="1"/>
  <c r="G17" i="1" s="1"/>
  <c r="I17" i="1" s="1"/>
  <c r="M17" i="1" s="1"/>
  <c r="F14" i="1"/>
  <c r="G14" i="1" s="1"/>
  <c r="I14" i="1" s="1"/>
  <c r="M14" i="1" s="1"/>
  <c r="D24" i="1"/>
  <c r="E24" i="1" s="1"/>
  <c r="D36" i="1"/>
  <c r="D21" i="1"/>
  <c r="E21" i="1" s="1"/>
  <c r="D18" i="1"/>
  <c r="D28" i="1"/>
  <c r="E28" i="1" s="1"/>
  <c r="D37" i="1"/>
  <c r="E37" i="1" s="1"/>
  <c r="D23" i="1"/>
  <c r="D35" i="1"/>
  <c r="E35" i="1" s="1"/>
  <c r="D34" i="1"/>
  <c r="E34" i="1" s="1"/>
  <c r="D7" i="1"/>
  <c r="D19" i="1"/>
  <c r="D3" i="1"/>
  <c r="D9" i="1"/>
  <c r="D8" i="1"/>
  <c r="D5" i="1"/>
  <c r="D20" i="1"/>
  <c r="E20" i="1" s="1"/>
  <c r="D41" i="1"/>
  <c r="E41" i="1" s="1"/>
  <c r="D47" i="1"/>
  <c r="D53" i="1"/>
  <c r="D49" i="1"/>
  <c r="D51" i="1"/>
  <c r="D39" i="1"/>
  <c r="D48" i="1"/>
  <c r="D32" i="1"/>
  <c r="E32" i="1" s="1"/>
  <c r="D50" i="1"/>
  <c r="E50" i="1" s="1"/>
  <c r="D12" i="1"/>
  <c r="D31" i="1"/>
  <c r="D10" i="1"/>
  <c r="D44" i="1"/>
  <c r="D38" i="1"/>
  <c r="D6" i="1"/>
  <c r="D26" i="1"/>
  <c r="E26" i="1" s="1"/>
  <c r="D27" i="1"/>
  <c r="E27" i="1" s="1"/>
  <c r="D15" i="1"/>
  <c r="D4" i="1"/>
  <c r="D45" i="1"/>
  <c r="D42" i="1"/>
  <c r="D30" i="1"/>
  <c r="D33" i="1"/>
  <c r="E33" i="1" s="1"/>
  <c r="D2" i="1"/>
  <c r="E2" i="1" s="1"/>
  <c r="D46" i="1"/>
  <c r="E46" i="1" s="1"/>
  <c r="D25" i="1"/>
  <c r="D16" i="1"/>
  <c r="D40" i="1"/>
  <c r="D43" i="1"/>
  <c r="D52" i="1"/>
  <c r="D29" i="1"/>
  <c r="D22" i="1"/>
  <c r="E22" i="1" s="1"/>
  <c r="D11" i="1"/>
  <c r="E11" i="1" s="1"/>
  <c r="D13" i="1"/>
  <c r="D17" i="1"/>
  <c r="D14" i="1"/>
  <c r="E14" i="1" s="1"/>
  <c r="E23" i="1"/>
  <c r="B24" i="1"/>
  <c r="B36" i="1"/>
  <c r="N36" i="1" s="1"/>
  <c r="B21" i="1"/>
  <c r="N21" i="1" s="1"/>
  <c r="B18" i="1"/>
  <c r="N18" i="1" s="1"/>
  <c r="B28" i="1"/>
  <c r="C28" i="1" s="1"/>
  <c r="B37" i="1"/>
  <c r="N37" i="1" s="1"/>
  <c r="B23" i="1"/>
  <c r="N23" i="1" s="1"/>
  <c r="B35" i="1"/>
  <c r="N35" i="1" s="1"/>
  <c r="B34" i="1"/>
  <c r="B7" i="1"/>
  <c r="N7" i="1" s="1"/>
  <c r="B19" i="1"/>
  <c r="N19" i="1" s="1"/>
  <c r="B3" i="1"/>
  <c r="C3" i="1" s="1"/>
  <c r="B9" i="1"/>
  <c r="C9" i="1" s="1"/>
  <c r="B8" i="1"/>
  <c r="N8" i="1" s="1"/>
  <c r="B5" i="1"/>
  <c r="N5" i="1" s="1"/>
  <c r="B20" i="1"/>
  <c r="N20" i="1" s="1"/>
  <c r="B41" i="1"/>
  <c r="B47" i="1"/>
  <c r="N47" i="1" s="1"/>
  <c r="B53" i="1"/>
  <c r="N53" i="1" s="1"/>
  <c r="B49" i="1"/>
  <c r="N49" i="1" s="1"/>
  <c r="B51" i="1"/>
  <c r="N51" i="1" s="1"/>
  <c r="B39" i="1"/>
  <c r="N39" i="1" s="1"/>
  <c r="B48" i="1"/>
  <c r="N48" i="1" s="1"/>
  <c r="B32" i="1"/>
  <c r="N32" i="1" s="1"/>
  <c r="B50" i="1"/>
  <c r="B12" i="1"/>
  <c r="N12" i="1" s="1"/>
  <c r="B31" i="1"/>
  <c r="N31" i="1" s="1"/>
  <c r="B10" i="1"/>
  <c r="N10" i="1" s="1"/>
  <c r="B44" i="1"/>
  <c r="N44" i="1" s="1"/>
  <c r="B38" i="1"/>
  <c r="N38" i="1" s="1"/>
  <c r="B6" i="1"/>
  <c r="N6" i="1" s="1"/>
  <c r="B26" i="1"/>
  <c r="N26" i="1" s="1"/>
  <c r="B27" i="1"/>
  <c r="B15" i="1"/>
  <c r="N15" i="1" s="1"/>
  <c r="B4" i="1"/>
  <c r="N4" i="1" s="1"/>
  <c r="B45" i="1"/>
  <c r="C45" i="1" s="1"/>
  <c r="B42" i="1"/>
  <c r="N42" i="1" s="1"/>
  <c r="B30" i="1"/>
  <c r="N30" i="1" s="1"/>
  <c r="B33" i="1"/>
  <c r="C33" i="1" s="1"/>
  <c r="B2" i="1"/>
  <c r="N2" i="1" s="1"/>
  <c r="B46" i="1"/>
  <c r="B25" i="1"/>
  <c r="N25" i="1" s="1"/>
  <c r="B16" i="1"/>
  <c r="N16" i="1" s="1"/>
  <c r="B40" i="1"/>
  <c r="N40" i="1" s="1"/>
  <c r="B43" i="1"/>
  <c r="N43" i="1" s="1"/>
  <c r="B52" i="1"/>
  <c r="N52" i="1" s="1"/>
  <c r="B29" i="1"/>
  <c r="N29" i="1" s="1"/>
  <c r="B22" i="1"/>
  <c r="N22" i="1" s="1"/>
  <c r="B11" i="1"/>
  <c r="B13" i="1"/>
  <c r="N13" i="1" s="1"/>
  <c r="B17" i="1"/>
  <c r="N17" i="1" s="1"/>
  <c r="B14" i="1"/>
  <c r="C14" i="1" s="1"/>
  <c r="E36" i="1"/>
  <c r="E18" i="1"/>
  <c r="E7" i="1"/>
  <c r="E19" i="1"/>
  <c r="E3" i="1"/>
  <c r="E9" i="1"/>
  <c r="E8" i="1"/>
  <c r="E5" i="1"/>
  <c r="E47" i="1"/>
  <c r="E53" i="1"/>
  <c r="E49" i="1"/>
  <c r="E51" i="1"/>
  <c r="E39" i="1"/>
  <c r="E48" i="1"/>
  <c r="E12" i="1"/>
  <c r="E31" i="1"/>
  <c r="E10" i="1"/>
  <c r="E44" i="1"/>
  <c r="E38" i="1"/>
  <c r="E6" i="1"/>
  <c r="E15" i="1"/>
  <c r="E4" i="1"/>
  <c r="E45" i="1"/>
  <c r="E42" i="1"/>
  <c r="E30" i="1"/>
  <c r="E25" i="1"/>
  <c r="E16" i="1"/>
  <c r="E40" i="1"/>
  <c r="E43" i="1"/>
  <c r="E52" i="1"/>
  <c r="E29" i="1"/>
  <c r="E13" i="1"/>
  <c r="E17" i="1"/>
  <c r="C24" i="1"/>
  <c r="C36" i="1"/>
  <c r="C37" i="1"/>
  <c r="C23" i="1"/>
  <c r="C35" i="1"/>
  <c r="C34" i="1"/>
  <c r="C7" i="1"/>
  <c r="C19" i="1"/>
  <c r="C8" i="1"/>
  <c r="C5" i="1"/>
  <c r="C20" i="1"/>
  <c r="C41" i="1"/>
  <c r="C47" i="1"/>
  <c r="C53" i="1"/>
  <c r="C49" i="1"/>
  <c r="C51" i="1"/>
  <c r="C39" i="1"/>
  <c r="C48" i="1"/>
  <c r="C32" i="1"/>
  <c r="C50" i="1"/>
  <c r="C12" i="1"/>
  <c r="C31" i="1"/>
  <c r="C10" i="1"/>
  <c r="C44" i="1"/>
  <c r="C38" i="1"/>
  <c r="C6" i="1"/>
  <c r="C26" i="1"/>
  <c r="C27" i="1"/>
  <c r="C15" i="1"/>
  <c r="C4" i="1"/>
  <c r="C42" i="1"/>
  <c r="C30" i="1"/>
  <c r="C2" i="1"/>
  <c r="C46" i="1"/>
  <c r="C25" i="1"/>
  <c r="C43" i="1"/>
  <c r="C52" i="1"/>
  <c r="C29" i="1"/>
  <c r="C22" i="1"/>
  <c r="C11" i="1"/>
  <c r="C13" i="1"/>
  <c r="C40" i="1" l="1"/>
  <c r="C17" i="1"/>
  <c r="C16" i="1"/>
  <c r="N33" i="1"/>
  <c r="N9" i="1"/>
  <c r="N28" i="1"/>
  <c r="C18" i="1"/>
  <c r="N14" i="1"/>
  <c r="N45" i="1"/>
  <c r="N3" i="1"/>
  <c r="C21" i="1"/>
</calcChain>
</file>

<file path=xl/sharedStrings.xml><?xml version="1.0" encoding="utf-8"?>
<sst xmlns="http://schemas.openxmlformats.org/spreadsheetml/2006/main" count="224" uniqueCount="125">
  <si>
    <t>Car ID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</si>
  <si>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</si>
  <si>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</si>
  <si>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</si>
  <si>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</si>
  <si>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</si>
  <si>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</si>
  <si>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</si>
  <si>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</si>
  <si>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</si>
  <si>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</si>
  <si>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</si>
  <si>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</si>
  <si>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</si>
  <si>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</si>
  <si>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</si>
  <si>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</si>
  <si>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</si>
  <si>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</si>
  <si>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</si>
  <si>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</si>
  <si>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</si>
  <si>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</si>
  <si>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</si>
  <si>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</si>
  <si>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</si>
  <si>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</si>
  <si>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</si>
  <si>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</si>
  <si>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</si>
  <si>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</si>
  <si>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</si>
  <si>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</si>
  <si>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</si>
  <si>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</si>
  <si>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</si>
  <si>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</si>
  <si>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</si>
  <si>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</si>
  <si>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</si>
  <si>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</si>
  <si>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</si>
  <si>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</si>
  <si>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</si>
  <si>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</si>
  <si>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</si>
  <si>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</si>
  <si>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</si>
  <si>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</si>
  <si>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</si>
  <si>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</si>
  <si>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</si>
  <si>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</si>
  <si>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</si>
  <si>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</si>
  <si>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</si>
  <si>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</si>
  <si>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</si>
  <si>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</si>
  <si>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</si>
  <si>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</si>
  <si>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</si>
  <si>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</si>
  <si>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</si>
  <si>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</si>
  <si>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</si>
  <si>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</si>
  <si>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</si>
  <si>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</si>
  <si>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</si>
  <si>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</si>
  <si>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</si>
  <si>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</si>
  <si>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</si>
  <si>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</si>
  <si>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</si>
  <si>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</si>
  <si>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</si>
  <si>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</si>
  <si>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</si>
  <si>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</si>
  <si>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</si>
  <si>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</si>
  <si>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</si>
  <si>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Chrysler</t>
  </si>
  <si>
    <t>CAM</t>
  </si>
  <si>
    <t>Camrey</t>
  </si>
  <si>
    <t>FD</t>
  </si>
  <si>
    <t>Ford</t>
  </si>
  <si>
    <t>CAR</t>
  </si>
  <si>
    <t>Caravan</t>
  </si>
  <si>
    <t>GM</t>
  </si>
  <si>
    <t>General Motors</t>
  </si>
  <si>
    <t>CIV</t>
  </si>
  <si>
    <t>Civic</t>
  </si>
  <si>
    <t>HO</t>
  </si>
  <si>
    <t>Honda</t>
  </si>
  <si>
    <t>CMR</t>
  </si>
  <si>
    <t>Camero</t>
  </si>
  <si>
    <t>HY</t>
  </si>
  <si>
    <t>Hundai</t>
  </si>
  <si>
    <t>COR</t>
  </si>
  <si>
    <t>Corola</t>
  </si>
  <si>
    <t>TY</t>
  </si>
  <si>
    <t>Toyota</t>
  </si>
  <si>
    <t>ELA</t>
  </si>
  <si>
    <t>Elantra</t>
  </si>
  <si>
    <t>FCS</t>
  </si>
  <si>
    <t>Focus</t>
  </si>
  <si>
    <t>MTG</t>
  </si>
  <si>
    <t>Mustang</t>
  </si>
  <si>
    <t>ODY</t>
  </si>
  <si>
    <t>Odyssy</t>
  </si>
  <si>
    <t>PTC</t>
  </si>
  <si>
    <t>PT Cruiser</t>
  </si>
  <si>
    <t>SLV</t>
  </si>
  <si>
    <t>Silverado</t>
  </si>
  <si>
    <t>Mark</t>
  </si>
  <si>
    <t>HO01OODY040</t>
  </si>
  <si>
    <t>HO05ODY037</t>
  </si>
  <si>
    <t>FD06FCS006</t>
  </si>
  <si>
    <t>GM09CMR014</t>
  </si>
  <si>
    <t>Row Labels</t>
  </si>
  <si>
    <t>Grand Total</t>
  </si>
  <si>
    <t>Sum of Miles /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</si>
</sst>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[Carinventory.xlsx]Sheet1!PivotTable1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miles per driver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9524.1705882352944</c:v>
                </c:pt>
                <c:pt idx="1">
                  <c:v>8778.5628888888896</c:v>
                </c:pt>
                <c:pt idx="2">
                  <c:v>9952.7986904761892</c:v>
                </c:pt>
                <c:pt idx="3">
                  <c:v>10478.565497076022</c:v>
                </c:pt>
                <c:pt idx="4">
                  <c:v>10711.94375</c:v>
                </c:pt>
                <c:pt idx="5">
                  <c:v>9165.0252525252527</c:v>
                </c:pt>
                <c:pt idx="6">
                  <c:v>10061.976318681318</c:v>
                </c:pt>
                <c:pt idx="7">
                  <c:v>9994.919743589744</c:v>
                </c:pt>
                <c:pt idx="8">
                  <c:v>6003.8263492063488</c:v>
                </c:pt>
                <c:pt idx="9">
                  <c:v>8477.880357142858</c:v>
                </c:pt>
                <c:pt idx="10">
                  <c:v>8724.2198426573432</c:v>
                </c:pt>
                <c:pt idx="11">
                  <c:v>9276.9362318840576</c:v>
                </c:pt>
                <c:pt idx="12">
                  <c:v>19745.538238667938</c:v>
                </c:pt>
                <c:pt idx="13">
                  <c:v>10735.930575945793</c:v>
                </c:pt>
                <c:pt idx="14">
                  <c:v>7003.6923376623381</c:v>
                </c:pt>
                <c:pt idx="15">
                  <c:v>9396.8009523809524</c:v>
                </c:pt>
                <c:pt idx="16">
                  <c:v>2149.077777777778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C-4FAB-B9EC-CDA7E6200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3879152"/>
        <c:axId val="1643879568"/>
      </c:barChart>
      <c:catAx>
        <c:axId val="164387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879568"/>
        <c:crosses val="autoZero"/>
        <c:auto val="1"/>
        <c:lblAlgn val="ctr"/>
        <c:lblOffset val="100"/>
        <c:noMultiLvlLbl val="0"/>
      </c:catAx>
      <c:valAx>
        <c:axId val="16438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87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</a:t>
            </a:r>
            <a:r>
              <a:rPr lang="en-US" baseline="0"/>
              <a:t> per age of the car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excel!$G$2:$G$53</c:f>
              <c:numCache>
                <c:formatCode>General</c:formatCode>
                <c:ptCount val="52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11</c:v>
                </c:pt>
                <c:pt idx="5">
                  <c:v>9</c:v>
                </c:pt>
                <c:pt idx="6">
                  <c:v>9</c:v>
                </c:pt>
                <c:pt idx="7">
                  <c:v>12</c:v>
                </c:pt>
                <c:pt idx="8">
                  <c:v>9</c:v>
                </c:pt>
                <c:pt idx="9">
                  <c:v>9</c:v>
                </c:pt>
                <c:pt idx="10">
                  <c:v>7</c:v>
                </c:pt>
                <c:pt idx="11">
                  <c:v>8</c:v>
                </c:pt>
                <c:pt idx="12">
                  <c:v>15</c:v>
                </c:pt>
                <c:pt idx="13">
                  <c:v>9</c:v>
                </c:pt>
                <c:pt idx="14">
                  <c:v>10</c:v>
                </c:pt>
                <c:pt idx="15">
                  <c:v>8</c:v>
                </c:pt>
                <c:pt idx="16">
                  <c:v>13</c:v>
                </c:pt>
                <c:pt idx="17">
                  <c:v>8</c:v>
                </c:pt>
                <c:pt idx="18">
                  <c:v>11</c:v>
                </c:pt>
                <c:pt idx="19">
                  <c:v>13</c:v>
                </c:pt>
                <c:pt idx="20">
                  <c:v>10</c:v>
                </c:pt>
                <c:pt idx="21">
                  <c:v>12</c:v>
                </c:pt>
                <c:pt idx="22">
                  <c:v>15</c:v>
                </c:pt>
                <c:pt idx="23">
                  <c:v>14</c:v>
                </c:pt>
                <c:pt idx="24">
                  <c:v>11</c:v>
                </c:pt>
                <c:pt idx="25">
                  <c:v>10</c:v>
                </c:pt>
                <c:pt idx="26">
                  <c:v>15</c:v>
                </c:pt>
                <c:pt idx="27">
                  <c:v>17</c:v>
                </c:pt>
                <c:pt idx="28">
                  <c:v>13</c:v>
                </c:pt>
                <c:pt idx="29">
                  <c:v>9</c:v>
                </c:pt>
                <c:pt idx="30">
                  <c:v>19</c:v>
                </c:pt>
                <c:pt idx="31">
                  <c:v>20</c:v>
                </c:pt>
                <c:pt idx="32">
                  <c:v>8</c:v>
                </c:pt>
                <c:pt idx="33">
                  <c:v>8</c:v>
                </c:pt>
                <c:pt idx="34">
                  <c:v>13</c:v>
                </c:pt>
                <c:pt idx="35">
                  <c:v>15</c:v>
                </c:pt>
                <c:pt idx="36">
                  <c:v>20</c:v>
                </c:pt>
                <c:pt idx="37">
                  <c:v>19</c:v>
                </c:pt>
                <c:pt idx="38">
                  <c:v>22</c:v>
                </c:pt>
                <c:pt idx="39">
                  <c:v>23</c:v>
                </c:pt>
                <c:pt idx="40">
                  <c:v>14</c:v>
                </c:pt>
                <c:pt idx="41">
                  <c:v>21</c:v>
                </c:pt>
                <c:pt idx="42">
                  <c:v>22</c:v>
                </c:pt>
                <c:pt idx="43">
                  <c:v>16</c:v>
                </c:pt>
                <c:pt idx="44">
                  <c:v>17</c:v>
                </c:pt>
                <c:pt idx="45">
                  <c:v>21</c:v>
                </c:pt>
                <c:pt idx="46">
                  <c:v>12</c:v>
                </c:pt>
                <c:pt idx="47">
                  <c:v>23</c:v>
                </c:pt>
                <c:pt idx="48">
                  <c:v>18</c:v>
                </c:pt>
                <c:pt idx="49">
                  <c:v>21</c:v>
                </c:pt>
                <c:pt idx="50">
                  <c:v>17</c:v>
                </c:pt>
                <c:pt idx="51">
                  <c:v>25</c:v>
                </c:pt>
              </c:numCache>
            </c:numRef>
          </c:xVal>
          <c:yVal>
            <c:numRef>
              <c:f>excel!$H$2:$H$53</c:f>
              <c:numCache>
                <c:formatCode>General</c:formatCode>
                <c:ptCount val="52"/>
                <c:pt idx="0">
                  <c:v>3708.1</c:v>
                </c:pt>
                <c:pt idx="1">
                  <c:v>13682.9</c:v>
                </c:pt>
                <c:pt idx="2">
                  <c:v>13867.6</c:v>
                </c:pt>
                <c:pt idx="3">
                  <c:v>14289.6</c:v>
                </c:pt>
                <c:pt idx="4">
                  <c:v>22573</c:v>
                </c:pt>
                <c:pt idx="5">
                  <c:v>19341.7</c:v>
                </c:pt>
                <c:pt idx="6">
                  <c:v>19421.099999999999</c:v>
                </c:pt>
                <c:pt idx="7">
                  <c:v>28464.799999999999</c:v>
                </c:pt>
                <c:pt idx="8">
                  <c:v>22128.2</c:v>
                </c:pt>
                <c:pt idx="9">
                  <c:v>22282</c:v>
                </c:pt>
                <c:pt idx="10">
                  <c:v>17556.3</c:v>
                </c:pt>
                <c:pt idx="11">
                  <c:v>20223.900000000001</c:v>
                </c:pt>
                <c:pt idx="12">
                  <c:v>40326.800000000003</c:v>
                </c:pt>
                <c:pt idx="13">
                  <c:v>24513.200000000001</c:v>
                </c:pt>
                <c:pt idx="14">
                  <c:v>27394.2</c:v>
                </c:pt>
                <c:pt idx="15">
                  <c:v>22188.5</c:v>
                </c:pt>
                <c:pt idx="16">
                  <c:v>36438.5</c:v>
                </c:pt>
                <c:pt idx="17">
                  <c:v>22521.599999999999</c:v>
                </c:pt>
                <c:pt idx="18">
                  <c:v>31144.400000000001</c:v>
                </c:pt>
                <c:pt idx="19">
                  <c:v>37558.800000000003</c:v>
                </c:pt>
                <c:pt idx="20">
                  <c:v>29102.3</c:v>
                </c:pt>
                <c:pt idx="21">
                  <c:v>35137</c:v>
                </c:pt>
                <c:pt idx="22">
                  <c:v>44974.8</c:v>
                </c:pt>
                <c:pt idx="23">
                  <c:v>42074.2</c:v>
                </c:pt>
                <c:pt idx="24">
                  <c:v>33477.199999999997</c:v>
                </c:pt>
                <c:pt idx="25">
                  <c:v>30555.3</c:v>
                </c:pt>
                <c:pt idx="26">
                  <c:v>46311.4</c:v>
                </c:pt>
                <c:pt idx="27">
                  <c:v>52699.4</c:v>
                </c:pt>
                <c:pt idx="28">
                  <c:v>42504.6</c:v>
                </c:pt>
                <c:pt idx="29">
                  <c:v>29601.9</c:v>
                </c:pt>
                <c:pt idx="30">
                  <c:v>64467.4</c:v>
                </c:pt>
                <c:pt idx="31">
                  <c:v>68658.899999999994</c:v>
                </c:pt>
                <c:pt idx="32">
                  <c:v>27534.799999999999</c:v>
                </c:pt>
                <c:pt idx="33">
                  <c:v>27637.1</c:v>
                </c:pt>
                <c:pt idx="34">
                  <c:v>44946.5</c:v>
                </c:pt>
                <c:pt idx="35">
                  <c:v>52229.5</c:v>
                </c:pt>
                <c:pt idx="36">
                  <c:v>69891.899999999994</c:v>
                </c:pt>
                <c:pt idx="37">
                  <c:v>67829.100000000006</c:v>
                </c:pt>
                <c:pt idx="38">
                  <c:v>79420.600000000006</c:v>
                </c:pt>
                <c:pt idx="39">
                  <c:v>83162.7</c:v>
                </c:pt>
                <c:pt idx="40">
                  <c:v>50854.1</c:v>
                </c:pt>
                <c:pt idx="41">
                  <c:v>77243.100000000006</c:v>
                </c:pt>
                <c:pt idx="42">
                  <c:v>82374</c:v>
                </c:pt>
                <c:pt idx="43">
                  <c:v>60389.5</c:v>
                </c:pt>
                <c:pt idx="44">
                  <c:v>64542</c:v>
                </c:pt>
                <c:pt idx="45">
                  <c:v>80685.8</c:v>
                </c:pt>
                <c:pt idx="46">
                  <c:v>48114.2</c:v>
                </c:pt>
                <c:pt idx="47">
                  <c:v>93382.6</c:v>
                </c:pt>
                <c:pt idx="48">
                  <c:v>73444.399999999994</c:v>
                </c:pt>
                <c:pt idx="49">
                  <c:v>85928</c:v>
                </c:pt>
                <c:pt idx="50">
                  <c:v>72527.199999999997</c:v>
                </c:pt>
                <c:pt idx="51">
                  <c:v>114660.6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8F-435F-BEF6-AAC9CE3D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892880"/>
        <c:axId val="1643885808"/>
      </c:scatterChart>
      <c:valAx>
        <c:axId val="164389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of the car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885808"/>
        <c:crosses val="autoZero"/>
        <c:crossBetween val="midCat"/>
      </c:valAx>
      <c:valAx>
        <c:axId val="164388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  <a:r>
                  <a:rPr lang="en-US" baseline="0"/>
                  <a:t> on the car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89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4</xdr:row>
      <xdr:rowOff>4762</xdr:rowOff>
    </xdr:from>
    <xdr:to>
      <xdr:col>11</xdr:col>
      <xdr:colOff>523875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93F2C5-B279-49D1-918B-974D6FF3F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419100</xdr:colOff>
      <xdr:row>3</xdr:row>
      <xdr:rowOff>61912</xdr:rowOff>
    </xdr:from>
    <xdr:to>
      <xdr:col>22</xdr:col>
      <xdr:colOff>114300</xdr:colOff>
      <xdr:row>17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38A97B-D033-4BB9-AC94-82092BED6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" refreshedDate="44381.506873032406" createdVersion="7" refreshedVersion="7" minRefreshableVersion="3" recordCount="52">
  <cacheSource type="worksheet">
    <worksheetSource ref="A1:N53" sheet="excel"/>
  </cacheSource>
  <cacheFields count="14">
    <cacheField name="Car ID" numFmtId="0">
      <sharedItems/>
    </cacheField>
    <cacheField name="Mark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7" maxValue="25"/>
    </cacheField>
    <cacheField name="Miles" numFmtId="0">
      <sharedItems containsSemiMixedTypes="0" containsString="0" containsNumber="1" minValue="3708.1" maxValue="114660.6"/>
    </cacheField>
    <cacheField name="Miles / Year" numFmtId="0">
      <sharedItems containsSemiMixedTypes="0" containsString="0" containsNumber="1" minValue="529.7285714285714" maxValue="4586.424"/>
    </cacheField>
    <cacheField name="Color" numFmtId="0">
      <sharedItems/>
    </cacheField>
    <cacheField name="Driver" numFmtId="0">
      <sharedItems count="17">
        <s v="McCall"/>
        <s v="Rodriguez"/>
        <s v="Chan"/>
        <s v="Torrens"/>
        <s v="Yousef"/>
        <s v="Bard"/>
        <s v="Santos"/>
        <s v="Praulty"/>
        <s v="Smith"/>
        <s v="Hulinski"/>
        <s v="Vizzini"/>
        <s v="Ewenty"/>
        <s v="Jones"/>
        <s v="Howard"/>
        <s v="Gaul"/>
        <s v="Swartz"/>
        <s v="Lyon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HO14ODY041"/>
    <s v="HO"/>
    <s v="Honda"/>
    <s v="ODY"/>
    <s v="Odyssy"/>
    <s v="14"/>
    <n v="7"/>
    <n v="3708.1"/>
    <n v="529.7285714285714"/>
    <s v="Black"/>
    <x v="0"/>
    <n v="100000"/>
    <s v="Covered"/>
    <s v="HOODY14Bla41"/>
  </r>
  <r>
    <s v="FD13FCS013"/>
    <s v="FD"/>
    <s v="Ford"/>
    <s v="FCS"/>
    <s v="Focus"/>
    <s v="13"/>
    <n v="8"/>
    <n v="13682.9"/>
    <n v="1710.3625"/>
    <s v="Black"/>
    <x v="1"/>
    <n v="75000"/>
    <s v="Covered"/>
    <s v="FDFCS13Bla13"/>
  </r>
  <r>
    <s v="HO13CIV036"/>
    <s v="HO"/>
    <s v="Honda"/>
    <s v="CIV"/>
    <s v="Civic"/>
    <s v="13"/>
    <n v="8"/>
    <n v="13867.6"/>
    <n v="1733.45"/>
    <s v="Black"/>
    <x v="2"/>
    <n v="75000"/>
    <s v="Covered"/>
    <s v="HOCIV13Bla36"/>
  </r>
  <r>
    <s v="GM14CMR016"/>
    <s v="GM"/>
    <s v="General Motors"/>
    <s v="CMR"/>
    <s v="Camero"/>
    <s v="14"/>
    <n v="7"/>
    <n v="14289.6"/>
    <n v="2041.3714285714286"/>
    <s v="White"/>
    <x v="3"/>
    <n v="100000"/>
    <s v="Covered"/>
    <s v="GMCMR14Whi16"/>
  </r>
  <r>
    <s v="HO10CIV032"/>
    <s v="HO"/>
    <s v="Honda"/>
    <s v="CIV"/>
    <s v="Civic"/>
    <s v="10"/>
    <n v="11"/>
    <n v="22573"/>
    <n v="2052.090909090909"/>
    <s v="Blue"/>
    <x v="3"/>
    <n v="75000"/>
    <s v="Covered"/>
    <s v="HOCIV10Blu32"/>
  </r>
  <r>
    <s v="FD12FCS011"/>
    <s v="FD"/>
    <s v="Ford"/>
    <s v="FCS"/>
    <s v="Focus"/>
    <s v="12"/>
    <n v="9"/>
    <n v="19341.7"/>
    <n v="2149.077777777778"/>
    <s v="White"/>
    <x v="4"/>
    <n v="75000"/>
    <s v="Covered"/>
    <s v="FDFCS12Whi11"/>
  </r>
  <r>
    <s v="GM12CMR015"/>
    <s v="GM"/>
    <s v="General Motors"/>
    <s v="CMR"/>
    <s v="Camero"/>
    <s v="12"/>
    <n v="9"/>
    <n v="19421.099999999999"/>
    <n v="2157.8999999999996"/>
    <s v="Black"/>
    <x v="5"/>
    <n v="100000"/>
    <s v="Covered"/>
    <s v="GMCMR12Bla15"/>
  </r>
  <r>
    <s v="GM09CMR014"/>
    <s v="GM"/>
    <s v="General Motors"/>
    <s v="CMR"/>
    <s v="Camero"/>
    <s v="09"/>
    <n v="12"/>
    <n v="28464.799999999999"/>
    <n v="2372.0666666666666"/>
    <s v="White"/>
    <x v="6"/>
    <n v="100000"/>
    <s v="Covered"/>
    <s v="GMCMR09Whi14"/>
  </r>
  <r>
    <s v="TY12CAM029"/>
    <s v="TY"/>
    <s v="Toyota"/>
    <s v="CAM"/>
    <s v="Camrey"/>
    <s v="12"/>
    <n v="9"/>
    <n v="22128.2"/>
    <n v="2458.6888888888889"/>
    <s v="Blue"/>
    <x v="2"/>
    <n v="100000"/>
    <s v="Covered"/>
    <s v="TYCAM12Blu29"/>
  </r>
  <r>
    <s v="HY12ELA050"/>
    <s v="HY"/>
    <s v="Hundai"/>
    <s v="ELA"/>
    <s v="Elantra"/>
    <s v="12"/>
    <n v="9"/>
    <n v="22282"/>
    <n v="2475.7777777777778"/>
    <s v="Blue"/>
    <x v="0"/>
    <n v="100000"/>
    <s v="Covered"/>
    <s v="HYELA12Blu50"/>
  </r>
  <r>
    <s v="TY14COR027"/>
    <s v="TY"/>
    <s v="Toyota"/>
    <s v="COR"/>
    <s v="Corola"/>
    <s v="14"/>
    <n v="7"/>
    <n v="17556.3"/>
    <n v="2508.042857142857"/>
    <s v="Blue"/>
    <x v="7"/>
    <n v="100000"/>
    <s v="Covered"/>
    <s v="TYCOR14Blu27"/>
  </r>
  <r>
    <s v="HY13ELA051"/>
    <s v="HY"/>
    <s v="Hundai"/>
    <s v="ELA"/>
    <s v="Elantra"/>
    <s v="13"/>
    <n v="8"/>
    <n v="20223.900000000001"/>
    <n v="2527.9875000000002"/>
    <s v="Black"/>
    <x v="7"/>
    <n v="100000"/>
    <s v="Covered"/>
    <s v="HYELA13Bla51"/>
  </r>
  <r>
    <s v="FD06MTG001"/>
    <s v="FD"/>
    <s v="Ford"/>
    <s v="MTG"/>
    <s v="Mustang"/>
    <s v="06"/>
    <n v="15"/>
    <n v="40326.800000000003"/>
    <n v="2688.4533333333334"/>
    <s v="Black"/>
    <x v="8"/>
    <n v="50000"/>
    <s v="Covered"/>
    <s v="FDMTG06Bla01"/>
  </r>
  <r>
    <s v="HO12CIV035"/>
    <s v="HO"/>
    <s v="Honda"/>
    <s v="CIV"/>
    <s v="Civic"/>
    <s v="12"/>
    <n v="9"/>
    <n v="24513.200000000001"/>
    <n v="2723.6888888888889"/>
    <s v="Black"/>
    <x v="9"/>
    <n v="75000"/>
    <s v="Covered"/>
    <s v="HOCIV12Bla35"/>
  </r>
  <r>
    <s v="CR11PTC044"/>
    <s v="CR"/>
    <s v="Chrysler"/>
    <s v="PTC"/>
    <s v="PT Cruiser"/>
    <s v="11"/>
    <n v="10"/>
    <n v="27394.2"/>
    <n v="2739.42"/>
    <s v="Black"/>
    <x v="10"/>
    <n v="75000"/>
    <s v="Covered"/>
    <s v="CRPTC11Bla44"/>
  </r>
  <r>
    <s v="HY13ELA052"/>
    <s v="HY"/>
    <s v="Hundai"/>
    <s v="ELA"/>
    <s v="Elantra"/>
    <s v="13"/>
    <n v="8"/>
    <n v="22188.5"/>
    <n v="2773.5625"/>
    <s v="Blue"/>
    <x v="11"/>
    <n v="100000"/>
    <s v="Covered"/>
    <s v="HYELA13Blu52"/>
  </r>
  <r>
    <s v="FD08MTG005"/>
    <s v="FD"/>
    <s v="Ford"/>
    <s v="MTG"/>
    <s v="Mustang"/>
    <s v="08"/>
    <n v="13"/>
    <n v="36438.5"/>
    <n v="2802.9615384615386"/>
    <s v="White"/>
    <x v="8"/>
    <n v="50000"/>
    <s v="Covered"/>
    <s v="FDMTG08Whi05"/>
  </r>
  <r>
    <s v="FD13FCS012"/>
    <s v="FD"/>
    <s v="Ford"/>
    <s v="FCS"/>
    <s v="Focus"/>
    <s v="13"/>
    <n v="8"/>
    <n v="22521.599999999999"/>
    <n v="2815.2"/>
    <s v="Black"/>
    <x v="10"/>
    <n v="75000"/>
    <s v="Covered"/>
    <s v="FDFCS13Bla12"/>
  </r>
  <r>
    <s v="GM10SLV017"/>
    <s v="GM"/>
    <s v="General Motors"/>
    <s v="SLV"/>
    <s v="Silverado"/>
    <s v="10"/>
    <n v="11"/>
    <n v="31144.400000000001"/>
    <n v="2831.3090909090911"/>
    <s v="Black"/>
    <x v="9"/>
    <n v="100000"/>
    <s v="Covered"/>
    <s v="GMSLV10Bla17"/>
  </r>
  <r>
    <s v="FD08MTG004"/>
    <s v="FD"/>
    <s v="Ford"/>
    <s v="MTG"/>
    <s v="Mustang"/>
    <s v="08"/>
    <n v="13"/>
    <n v="37558.800000000003"/>
    <n v="2889.1384615384618"/>
    <s v="Black"/>
    <x v="12"/>
    <n v="50000"/>
    <s v="Covered"/>
    <s v="FDMTG08Bla04"/>
  </r>
  <r>
    <s v="HY11ELA049"/>
    <s v="HY"/>
    <s v="Hundai"/>
    <s v="ELA"/>
    <s v="Elantra"/>
    <s v="11"/>
    <n v="10"/>
    <n v="29102.3"/>
    <n v="2910.23"/>
    <s v="Black"/>
    <x v="3"/>
    <n v="100000"/>
    <s v="Covered"/>
    <s v="HYELA11Bla49"/>
  </r>
  <r>
    <s v="FD09FCS008"/>
    <s v="FD"/>
    <s v="Ford"/>
    <s v="FCS"/>
    <s v="Focus"/>
    <s v="09"/>
    <n v="12"/>
    <n v="35137"/>
    <n v="2928.0833333333335"/>
    <s v="Black"/>
    <x v="13"/>
    <n v="75000"/>
    <s v="Covered"/>
    <s v="FDFCS09Bla08"/>
  </r>
  <r>
    <s v="FD06MTG002"/>
    <s v="FD"/>
    <s v="Ford"/>
    <s v="MTG"/>
    <s v="Mustang"/>
    <s v="06"/>
    <n v="15"/>
    <n v="44974.8"/>
    <n v="2998.32"/>
    <s v="White"/>
    <x v="0"/>
    <n v="50000"/>
    <s v="Covered"/>
    <s v="FDMTG06Whi02"/>
  </r>
  <r>
    <s v="CR07PTC043"/>
    <s v="CR"/>
    <s v="Chrysler"/>
    <s v="PTC"/>
    <s v="PT Cruiser"/>
    <s v="07"/>
    <n v="14"/>
    <n v="42074.2"/>
    <n v="3005.2999999999997"/>
    <s v="Green"/>
    <x v="14"/>
    <n v="75000"/>
    <s v="Covered"/>
    <s v="CRPTC07Gre43"/>
  </r>
  <r>
    <s v="HO10CIV033"/>
    <s v="HO"/>
    <s v="Honda"/>
    <s v="CIV"/>
    <s v="Civic"/>
    <s v="10"/>
    <n v="11"/>
    <n v="33477.199999999997"/>
    <n v="3043.3818181818178"/>
    <s v="Black"/>
    <x v="15"/>
    <n v="75000"/>
    <s v="Covered"/>
    <s v="HOCIV10Bla33"/>
  </r>
  <r>
    <s v="HO11CIV034"/>
    <s v="HO"/>
    <s v="Honda"/>
    <s v="CIV"/>
    <s v="Civic"/>
    <s v="11"/>
    <n v="10"/>
    <n v="30555.3"/>
    <n v="3055.5299999999997"/>
    <s v="Black"/>
    <x v="16"/>
    <n v="75000"/>
    <s v="Covered"/>
    <s v="HOCIV11Bla34"/>
  </r>
  <r>
    <s v="FD06FCS006"/>
    <s v="FD"/>
    <s v="Ford"/>
    <s v="FCS"/>
    <s v="Focus"/>
    <s v="06"/>
    <n v="15"/>
    <n v="46311.4"/>
    <n v="3087.4266666666667"/>
    <s v="Green"/>
    <x v="11"/>
    <n v="75000"/>
    <s v="Covered"/>
    <s v="FDFCS06Gre06"/>
  </r>
  <r>
    <s v="CR04CAR048"/>
    <s v="CR"/>
    <s v="Chrysler"/>
    <s v="CAR"/>
    <s v="Caravan"/>
    <s v="04"/>
    <n v="17"/>
    <n v="52699.4"/>
    <n v="3099.964705882353"/>
    <s v="Red"/>
    <x v="5"/>
    <n v="75000"/>
    <s v="Covered"/>
    <s v="CRCAR04Red48"/>
  </r>
  <r>
    <s v="HO08ODY039"/>
    <s v="HO"/>
    <s v="Honda"/>
    <s v="ODY"/>
    <s v="Odyssy"/>
    <s v="08"/>
    <n v="13"/>
    <n v="42504.6"/>
    <n v="3269.5846153846151"/>
    <s v="White"/>
    <x v="1"/>
    <n v="100000"/>
    <s v="Covered"/>
    <s v="HOODY08Whi39"/>
  </r>
  <r>
    <s v="TY12COR028"/>
    <s v="TY"/>
    <s v="Toyota"/>
    <s v="COR"/>
    <s v="Corola"/>
    <s v="12"/>
    <n v="9"/>
    <n v="29601.9"/>
    <n v="3289.1000000000004"/>
    <s v="Black"/>
    <x v="6"/>
    <n v="100000"/>
    <s v="Covered"/>
    <s v="TYCOR12Bla28"/>
  </r>
  <r>
    <s v="TY02COR025"/>
    <s v="TY"/>
    <s v="Toyota"/>
    <s v="COR"/>
    <s v="Corola"/>
    <s v="02"/>
    <n v="19"/>
    <n v="64467.4"/>
    <n v="3393.0210526315791"/>
    <s v="Red"/>
    <x v="14"/>
    <n v="100000"/>
    <s v="Covered"/>
    <s v="TYCOR02Red25"/>
  </r>
  <r>
    <s v="HO01OODY040"/>
    <s v="HO"/>
    <s v="Honda"/>
    <s v="OOD"/>
    <s v="Odyssy"/>
    <s v="01"/>
    <n v="20"/>
    <n v="68658.899999999994"/>
    <n v="3432.9449999999997"/>
    <s v="Black"/>
    <x v="8"/>
    <n v="100000"/>
    <s v="Covered"/>
    <s v="HOOOD01Bla40"/>
  </r>
  <r>
    <s v="FD13FCS010"/>
    <s v="FD"/>
    <s v="Ford"/>
    <s v="FCS"/>
    <s v="Focus"/>
    <s v="13"/>
    <n v="8"/>
    <n v="27534.799999999999"/>
    <n v="3441.85"/>
    <s v="White"/>
    <x v="7"/>
    <n v="75000"/>
    <s v="Covered"/>
    <s v="FDFCS13Whi10"/>
  </r>
  <r>
    <s v="FD13FCS009"/>
    <s v="FD"/>
    <s v="Ford"/>
    <s v="FCS"/>
    <s v="Focus"/>
    <s v="13"/>
    <n v="8"/>
    <n v="27637.1"/>
    <n v="3454.6374999999998"/>
    <s v="Black"/>
    <x v="8"/>
    <n v="75000"/>
    <s v="Covered"/>
    <s v="FDFCS13Bla09"/>
  </r>
  <r>
    <s v="FD08MTG003"/>
    <s v="FD"/>
    <s v="Ford"/>
    <s v="MTG"/>
    <s v="Mustang"/>
    <s v="08"/>
    <n v="13"/>
    <n v="44946.5"/>
    <n v="3457.4230769230771"/>
    <s v="Green"/>
    <x v="16"/>
    <n v="50000"/>
    <s v="Covered"/>
    <s v="FDMTG08Gre03"/>
  </r>
  <r>
    <s v="FD06FCS007"/>
    <s v="FD"/>
    <s v="Ford"/>
    <s v="FCS"/>
    <s v="Focus"/>
    <s v="06"/>
    <n v="15"/>
    <n v="52229.5"/>
    <n v="3481.9666666666667"/>
    <s v="Green"/>
    <x v="16"/>
    <n v="75000"/>
    <s v="Covered"/>
    <s v="FDFCS06Gre07"/>
  </r>
  <r>
    <s v="HO01CIV031"/>
    <s v="HO"/>
    <s v="Honda"/>
    <s v="CIV"/>
    <s v="Civic"/>
    <s v="01"/>
    <n v="20"/>
    <n v="69891.899999999994"/>
    <n v="3494.5949999999998"/>
    <s v="Blue"/>
    <x v="12"/>
    <n v="75000"/>
    <s v="Covered"/>
    <s v="HOCIV01Blu31"/>
  </r>
  <r>
    <s v="TY02CAM023"/>
    <s v="TY"/>
    <s v="Toyota"/>
    <s v="CAM"/>
    <s v="Camrey"/>
    <s v="02"/>
    <n v="19"/>
    <n v="67829.100000000006"/>
    <n v="3569.9526315789476"/>
    <s v="Black"/>
    <x v="8"/>
    <n v="100000"/>
    <s v="Covered"/>
    <s v="TYCAM02Bla23"/>
  </r>
  <r>
    <s v="CR99CAR045"/>
    <s v="CR"/>
    <s v="Chrysler"/>
    <s v="CAR"/>
    <s v="Caravan"/>
    <s v="99"/>
    <n v="22"/>
    <n v="79420.600000000006"/>
    <n v="3610.0272727272732"/>
    <s v="Green"/>
    <x v="9"/>
    <n v="75000"/>
    <s v="Covered"/>
    <s v="CRCAR99Gre45"/>
  </r>
  <r>
    <s v="GM98SLV018"/>
    <s v="GM"/>
    <s v="General Motors"/>
    <s v="SLV"/>
    <s v="Silverado"/>
    <s v="98"/>
    <n v="23"/>
    <n v="83162.7"/>
    <n v="3615.7695652173911"/>
    <s v="Black"/>
    <x v="6"/>
    <n v="100000"/>
    <s v="Covered"/>
    <s v="GMSLV98Bla18"/>
  </r>
  <r>
    <s v="HO07ODY038"/>
    <s v="HO"/>
    <s v="Honda"/>
    <s v="ODY"/>
    <s v="Odyssy"/>
    <s v="07"/>
    <n v="14"/>
    <n v="50854.1"/>
    <n v="3632.4357142857143"/>
    <s v="Black"/>
    <x v="15"/>
    <n v="100000"/>
    <s v="Covered"/>
    <s v="HOODY07Bla38"/>
  </r>
  <r>
    <s v="CR00CAR046"/>
    <s v="CR"/>
    <s v="Chrysler"/>
    <s v="CAR"/>
    <s v="Caravan"/>
    <s v="00"/>
    <n v="21"/>
    <n v="77243.100000000006"/>
    <n v="3678.2428571428572"/>
    <s v="Black"/>
    <x v="12"/>
    <n v="75000"/>
    <s v="Covered"/>
    <s v="CRCAR00Bla46"/>
  </r>
  <r>
    <s v="HO99CIV030"/>
    <s v="HO"/>
    <s v="Honda"/>
    <s v="CIV"/>
    <s v="Civic"/>
    <s v="99"/>
    <n v="22"/>
    <n v="82374"/>
    <n v="3744.2727272727275"/>
    <s v="White"/>
    <x v="1"/>
    <n v="75000"/>
    <s v="Covered"/>
    <s v="HOCIV99Whi30"/>
  </r>
  <r>
    <s v="HO05ODY037"/>
    <s v="HO"/>
    <s v="Honda"/>
    <s v="ODY"/>
    <s v="Odyssy"/>
    <s v="05"/>
    <n v="16"/>
    <n v="60389.5"/>
    <n v="3774.34375"/>
    <s v="White"/>
    <x v="13"/>
    <n v="100000"/>
    <s v="Covered"/>
    <s v="HOODY05Whi37"/>
  </r>
  <r>
    <s v="CR04PTC042"/>
    <s v="CR"/>
    <s v="Chrysler"/>
    <s v="PTC"/>
    <s v="PT Cruiser"/>
    <s v="04"/>
    <n v="17"/>
    <n v="64542"/>
    <n v="3796.5882352941176"/>
    <s v="Blue"/>
    <x v="8"/>
    <n v="75000"/>
    <s v="Covered"/>
    <s v="CRPTC04Blu42"/>
  </r>
  <r>
    <s v="GM00SLV019"/>
    <s v="GM"/>
    <s v="General Motors"/>
    <s v="SLV"/>
    <s v="Silverado"/>
    <s v="00"/>
    <n v="21"/>
    <n v="80685.8"/>
    <n v="3842.1809523809525"/>
    <s v="Blue"/>
    <x v="10"/>
    <n v="100000"/>
    <s v="Covered"/>
    <s v="GMSLV00Blu19"/>
  </r>
  <r>
    <s v="TY09CAM024"/>
    <s v="TY"/>
    <s v="Toyota"/>
    <s v="CAM"/>
    <s v="Camrey"/>
    <s v="09"/>
    <n v="12"/>
    <n v="48114.2"/>
    <n v="4009.5166666666664"/>
    <s v="White"/>
    <x v="13"/>
    <n v="100000"/>
    <s v="Covered"/>
    <s v="TYCAM09Whi24"/>
  </r>
  <r>
    <s v="TY98CAM021"/>
    <s v="TY"/>
    <s v="Toyota"/>
    <s v="CAM"/>
    <s v="Camrey"/>
    <s v="98"/>
    <n v="23"/>
    <n v="93382.6"/>
    <n v="4060.1130434782613"/>
    <s v="Black"/>
    <x v="15"/>
    <n v="100000"/>
    <s v="Covered"/>
    <s v="TYCAM98Bla21"/>
  </r>
  <r>
    <s v="TY03COR026"/>
    <s v="TY"/>
    <s v="Toyota"/>
    <s v="COR"/>
    <s v="Corola"/>
    <s v="03"/>
    <n v="18"/>
    <n v="73444.399999999994"/>
    <n v="4080.2444444444441"/>
    <s v="Black"/>
    <x v="14"/>
    <n v="100000"/>
    <s v="Covered"/>
    <s v="TYCOR03Bla26"/>
  </r>
  <r>
    <s v="TY00CAM022"/>
    <s v="TY"/>
    <s v="Toyota"/>
    <s v="CAM"/>
    <s v="Camrey"/>
    <s v="00"/>
    <n v="21"/>
    <n v="85928"/>
    <n v="4091.8095238095239"/>
    <s v="Green"/>
    <x v="11"/>
    <n v="100000"/>
    <s v="Covered"/>
    <s v="TYCAM00Gre22"/>
  </r>
  <r>
    <s v="CR04CAR047"/>
    <s v="CR"/>
    <s v="Chrysler"/>
    <s v="CAR"/>
    <s v="Caravan"/>
    <s v="04"/>
    <n v="17"/>
    <n v="72527.199999999997"/>
    <n v="4266.3058823529409"/>
    <s v="White"/>
    <x v="5"/>
    <n v="75000"/>
    <s v="Covered"/>
    <s v="CRCAR04Whi47"/>
  </r>
  <r>
    <s v="TY96CAM020"/>
    <s v="TY"/>
    <s v="Toyota"/>
    <s v="CAM"/>
    <s v="Camrey"/>
    <s v="96"/>
    <n v="25"/>
    <n v="114660.6"/>
    <n v="4586.424"/>
    <s v="Green"/>
    <x v="2"/>
    <n v="100000"/>
    <s v="Covered"/>
    <s v="TYCAM96Gre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18">
        <item x="5"/>
        <item x="2"/>
        <item x="11"/>
        <item x="14"/>
        <item x="13"/>
        <item x="9"/>
        <item x="12"/>
        <item x="16"/>
        <item x="0"/>
        <item x="7"/>
        <item x="1"/>
        <item x="6"/>
        <item x="8"/>
        <item x="15"/>
        <item x="3"/>
        <item x="10"/>
        <item x="4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 / Year" fld="8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P5" sqref="P5:P6"/>
    </sheetView>
  </sheetViews>
  <sheetFormatPr defaultRowHeight="15" x14ac:dyDescent="0.25"/>
  <cols>
    <col min="1" max="1" width="13.140625" bestFit="1" customWidth="1"/>
    <col min="2" max="2" width="18.5703125" bestFit="1" customWidth="1"/>
  </cols>
  <sheetData>
    <row r="3" spans="1:2" x14ac:dyDescent="0.25">
      <c r="A3" s="2" t="s">
        <v>122</v>
      </c>
      <c r="B3" t="s">
        <v>124</v>
      </c>
    </row>
    <row r="4" spans="1:2" x14ac:dyDescent="0.25">
      <c r="A4" s="3" t="s">
        <v>40</v>
      </c>
      <c r="B4" s="4">
        <v>9524.1705882352944</v>
      </c>
    </row>
    <row r="5" spans="1:2" x14ac:dyDescent="0.25">
      <c r="A5" s="3" t="s">
        <v>49</v>
      </c>
      <c r="B5" s="4">
        <v>8778.5628888888896</v>
      </c>
    </row>
    <row r="6" spans="1:2" x14ac:dyDescent="0.25">
      <c r="A6" s="3" t="s">
        <v>25</v>
      </c>
      <c r="B6" s="4">
        <v>9952.7986904761892</v>
      </c>
    </row>
    <row r="7" spans="1:2" x14ac:dyDescent="0.25">
      <c r="A7" s="3" t="s">
        <v>57</v>
      </c>
      <c r="B7" s="4">
        <v>10478.565497076022</v>
      </c>
    </row>
    <row r="8" spans="1:2" x14ac:dyDescent="0.25">
      <c r="A8" s="3" t="s">
        <v>28</v>
      </c>
      <c r="B8" s="4">
        <v>10711.94375</v>
      </c>
    </row>
    <row r="9" spans="1:2" x14ac:dyDescent="0.25">
      <c r="A9" s="3" t="s">
        <v>44</v>
      </c>
      <c r="B9" s="4">
        <v>9165.0252525252527</v>
      </c>
    </row>
    <row r="10" spans="1:2" x14ac:dyDescent="0.25">
      <c r="A10" s="3" t="s">
        <v>23</v>
      </c>
      <c r="B10" s="4">
        <v>10061.976318681318</v>
      </c>
    </row>
    <row r="11" spans="1:2" x14ac:dyDescent="0.25">
      <c r="A11" s="3" t="s">
        <v>21</v>
      </c>
      <c r="B11" s="4">
        <v>9994.919743589744</v>
      </c>
    </row>
    <row r="12" spans="1:2" x14ac:dyDescent="0.25">
      <c r="A12" s="3" t="s">
        <v>18</v>
      </c>
      <c r="B12" s="4">
        <v>6003.8263492063488</v>
      </c>
    </row>
    <row r="13" spans="1:2" x14ac:dyDescent="0.25">
      <c r="A13" s="3" t="s">
        <v>31</v>
      </c>
      <c r="B13" s="4">
        <v>8477.880357142858</v>
      </c>
    </row>
    <row r="14" spans="1:2" x14ac:dyDescent="0.25">
      <c r="A14" s="3" t="s">
        <v>37</v>
      </c>
      <c r="B14" s="4">
        <v>8724.2198426573432</v>
      </c>
    </row>
    <row r="15" spans="1:2" x14ac:dyDescent="0.25">
      <c r="A15" s="3" t="s">
        <v>38</v>
      </c>
      <c r="B15" s="4">
        <v>9276.9362318840576</v>
      </c>
    </row>
    <row r="16" spans="1:2" x14ac:dyDescent="0.25">
      <c r="A16" s="3" t="s">
        <v>15</v>
      </c>
      <c r="B16" s="4">
        <v>19745.538238667938</v>
      </c>
    </row>
    <row r="17" spans="1:2" x14ac:dyDescent="0.25">
      <c r="A17" s="3" t="s">
        <v>51</v>
      </c>
      <c r="B17" s="4">
        <v>10735.930575945793</v>
      </c>
    </row>
    <row r="18" spans="1:2" x14ac:dyDescent="0.25">
      <c r="A18" s="3" t="s">
        <v>42</v>
      </c>
      <c r="B18" s="4">
        <v>7003.6923376623381</v>
      </c>
    </row>
    <row r="19" spans="1:2" x14ac:dyDescent="0.25">
      <c r="A19" s="3" t="s">
        <v>35</v>
      </c>
      <c r="B19" s="4">
        <v>9396.8009523809524</v>
      </c>
    </row>
    <row r="20" spans="1:2" x14ac:dyDescent="0.25">
      <c r="A20" s="3" t="s">
        <v>33</v>
      </c>
      <c r="B20" s="4">
        <v>2149.077777777778</v>
      </c>
    </row>
    <row r="21" spans="1:2" x14ac:dyDescent="0.25">
      <c r="A21" s="3" t="s">
        <v>123</v>
      </c>
      <c r="B21" s="4">
        <v>160181.86539279809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abSelected="1" workbookViewId="0">
      <selection activeCell="G2" sqref="G2:H53"/>
    </sheetView>
  </sheetViews>
  <sheetFormatPr defaultRowHeight="15" x14ac:dyDescent="0.25"/>
  <cols>
    <col min="1" max="1" width="13.5703125" bestFit="1" customWidth="1"/>
    <col min="3" max="3" width="14.85546875" bestFit="1" customWidth="1"/>
    <col min="14" max="14" width="15.28515625" customWidth="1"/>
  </cols>
  <sheetData>
    <row r="1" spans="1:14" ht="45" x14ac:dyDescent="0.25">
      <c r="A1" s="1" t="s">
        <v>0</v>
      </c>
      <c r="B1" s="1" t="s">
        <v>117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t="s">
        <v>71</v>
      </c>
      <c r="B2" t="str">
        <f>LEFT(A2,2)</f>
        <v>HO</v>
      </c>
      <c r="C2" t="str">
        <f>VLOOKUP(B2,B$55:C$60,2)</f>
        <v>Honda</v>
      </c>
      <c r="D2" t="str">
        <f>MID(A2,5,3)</f>
        <v>ODY</v>
      </c>
      <c r="E2" t="str">
        <f>VLOOKUP(D2,D$55:E$65,2)</f>
        <v>Odyssy</v>
      </c>
      <c r="F2" t="str">
        <f>MID(A2,3,2)</f>
        <v>14</v>
      </c>
      <c r="G2">
        <f>IF(21-F2&gt;0,21-F2,100-F2+21)</f>
        <v>7</v>
      </c>
      <c r="H2">
        <v>3708.1</v>
      </c>
      <c r="I2">
        <f>H2/G2</f>
        <v>529.7285714285714</v>
      </c>
      <c r="J2" t="s">
        <v>14</v>
      </c>
      <c r="K2" t="s">
        <v>18</v>
      </c>
      <c r="L2">
        <v>100000</v>
      </c>
      <c r="M2" t="str">
        <f>IF(L2-I2&gt;=0, "Covered", "Not Covered")</f>
        <v>Covered</v>
      </c>
      <c r="N2" t="str">
        <f>CONCATENATE(B2,D2,F2,LEFT(J2,3),RIGHT(A2,2))</f>
        <v>HOODY14Bla41</v>
      </c>
    </row>
    <row r="3" spans="1:14" x14ac:dyDescent="0.25">
      <c r="A3" t="s">
        <v>36</v>
      </c>
      <c r="B3" t="str">
        <f>LEFT(A3,2)</f>
        <v>FD</v>
      </c>
      <c r="C3" t="str">
        <f>VLOOKUP(B3,B$55:C$60,2)</f>
        <v>Ford</v>
      </c>
      <c r="D3" t="str">
        <f>MID(A3,5,3)</f>
        <v>FCS</v>
      </c>
      <c r="E3" t="str">
        <f>VLOOKUP(D3,D$55:E$65,2)</f>
        <v>Focus</v>
      </c>
      <c r="F3" t="str">
        <f>MID(A3,3,2)</f>
        <v>13</v>
      </c>
      <c r="G3">
        <f>IF(21-F3&gt;0,21-F3,100-F3+21)</f>
        <v>8</v>
      </c>
      <c r="H3">
        <v>13682.9</v>
      </c>
      <c r="I3">
        <f>H3/G3</f>
        <v>1710.3625</v>
      </c>
      <c r="J3" t="s">
        <v>14</v>
      </c>
      <c r="K3" t="s">
        <v>37</v>
      </c>
      <c r="L3">
        <v>75000</v>
      </c>
      <c r="M3" t="str">
        <f>IF(L3-I3&gt;=0, "Covered", "Not Covered")</f>
        <v>Covered</v>
      </c>
      <c r="N3" t="str">
        <f>CONCATENATE(B3,D3,F3,LEFT(J3,3),RIGHT(A3,2))</f>
        <v>FDFCS13Bla13</v>
      </c>
    </row>
    <row r="4" spans="1:14" x14ac:dyDescent="0.25">
      <c r="A4" t="s">
        <v>68</v>
      </c>
      <c r="B4" t="str">
        <f>LEFT(A4,2)</f>
        <v>HO</v>
      </c>
      <c r="C4" t="str">
        <f>VLOOKUP(B4,B$55:C$60,2)</f>
        <v>Honda</v>
      </c>
      <c r="D4" t="str">
        <f>MID(A4,5,3)</f>
        <v>CIV</v>
      </c>
      <c r="E4" t="str">
        <f>VLOOKUP(D4,D$55:E$65,2)</f>
        <v>Civic</v>
      </c>
      <c r="F4" t="str">
        <f>MID(A4,3,2)</f>
        <v>13</v>
      </c>
      <c r="G4">
        <f>IF(21-F4&gt;0,21-F4,100-F4+21)</f>
        <v>8</v>
      </c>
      <c r="H4">
        <v>13867.6</v>
      </c>
      <c r="I4">
        <f>H4/G4</f>
        <v>1733.45</v>
      </c>
      <c r="J4" t="s">
        <v>14</v>
      </c>
      <c r="K4" t="s">
        <v>49</v>
      </c>
      <c r="L4">
        <v>75000</v>
      </c>
      <c r="M4" t="str">
        <f>IF(L4-I4&gt;=0, "Covered", "Not Covered")</f>
        <v>Covered</v>
      </c>
      <c r="N4" t="str">
        <f>CONCATENATE(B4,D4,F4,LEFT(J4,3),RIGHT(A4,2))</f>
        <v>HOCIV13Bla36</v>
      </c>
    </row>
    <row r="5" spans="1:14" x14ac:dyDescent="0.25">
      <c r="A5" t="s">
        <v>41</v>
      </c>
      <c r="B5" t="str">
        <f>LEFT(A5,2)</f>
        <v>GM</v>
      </c>
      <c r="C5" t="str">
        <f>VLOOKUP(B5,B$55:C$60,2)</f>
        <v>General Motors</v>
      </c>
      <c r="D5" t="str">
        <f>MID(A5,5,3)</f>
        <v>CMR</v>
      </c>
      <c r="E5" t="str">
        <f>VLOOKUP(D5,D$55:E$65,2)</f>
        <v>Camero</v>
      </c>
      <c r="F5" t="str">
        <f>MID(A5,3,2)</f>
        <v>14</v>
      </c>
      <c r="G5">
        <f>IF(21-F5&gt;0,21-F5,100-F5+21)</f>
        <v>7</v>
      </c>
      <c r="H5">
        <v>14289.6</v>
      </c>
      <c r="I5">
        <f>H5/G5</f>
        <v>2041.3714285714286</v>
      </c>
      <c r="J5" t="s">
        <v>17</v>
      </c>
      <c r="K5" t="s">
        <v>42</v>
      </c>
      <c r="L5">
        <v>100000</v>
      </c>
      <c r="M5" t="str">
        <f>IF(L5-I5&gt;=0, "Covered", "Not Covered")</f>
        <v>Covered</v>
      </c>
      <c r="N5" t="str">
        <f>CONCATENATE(B5,D5,F5,LEFT(J5,3),RIGHT(A5,2))</f>
        <v>GMCMR14Whi16</v>
      </c>
    </row>
    <row r="6" spans="1:14" x14ac:dyDescent="0.25">
      <c r="A6" t="s">
        <v>64</v>
      </c>
      <c r="B6" t="str">
        <f>LEFT(A6,2)</f>
        <v>HO</v>
      </c>
      <c r="C6" t="str">
        <f>VLOOKUP(B6,B$55:C$60,2)</f>
        <v>Honda</v>
      </c>
      <c r="D6" t="str">
        <f>MID(A6,5,3)</f>
        <v>CIV</v>
      </c>
      <c r="E6" t="str">
        <f>VLOOKUP(D6,D$55:E$65,2)</f>
        <v>Civic</v>
      </c>
      <c r="F6" t="str">
        <f>MID(A6,3,2)</f>
        <v>10</v>
      </c>
      <c r="G6">
        <f>IF(21-F6&gt;0,21-F6,100-F6+21)</f>
        <v>11</v>
      </c>
      <c r="H6">
        <v>22573</v>
      </c>
      <c r="I6">
        <f>H6/G6</f>
        <v>2052.090909090909</v>
      </c>
      <c r="J6" t="s">
        <v>47</v>
      </c>
      <c r="K6" t="s">
        <v>42</v>
      </c>
      <c r="L6">
        <v>75000</v>
      </c>
      <c r="M6" t="str">
        <f>IF(L6-I6&gt;=0, "Covered", "Not Covered")</f>
        <v>Covered</v>
      </c>
      <c r="N6" t="str">
        <f>CONCATENATE(B6,D6,F6,LEFT(J6,3),RIGHT(A6,2))</f>
        <v>HOCIV10Blu32</v>
      </c>
    </row>
    <row r="7" spans="1:14" x14ac:dyDescent="0.25">
      <c r="A7" t="s">
        <v>32</v>
      </c>
      <c r="B7" t="str">
        <f>LEFT(A7,2)</f>
        <v>FD</v>
      </c>
      <c r="C7" t="str">
        <f>VLOOKUP(B7,B$55:C$60,2)</f>
        <v>Ford</v>
      </c>
      <c r="D7" t="str">
        <f>MID(A7,5,3)</f>
        <v>FCS</v>
      </c>
      <c r="E7" t="str">
        <f>VLOOKUP(D7,D$55:E$65,2)</f>
        <v>Focus</v>
      </c>
      <c r="F7" t="str">
        <f>MID(A7,3,2)</f>
        <v>12</v>
      </c>
      <c r="G7">
        <f>IF(21-F7&gt;0,21-F7,100-F7+21)</f>
        <v>9</v>
      </c>
      <c r="H7">
        <v>19341.7</v>
      </c>
      <c r="I7">
        <f>H7/G7</f>
        <v>2149.077777777778</v>
      </c>
      <c r="J7" t="s">
        <v>17</v>
      </c>
      <c r="K7" t="s">
        <v>33</v>
      </c>
      <c r="L7">
        <v>75000</v>
      </c>
      <c r="M7" t="str">
        <f>IF(L7-I7&gt;=0, "Covered", "Not Covered")</f>
        <v>Covered</v>
      </c>
      <c r="N7" t="str">
        <f>CONCATENATE(B7,D7,F7,LEFT(J7,3),RIGHT(A7,2))</f>
        <v>FDFCS12Whi11</v>
      </c>
    </row>
    <row r="8" spans="1:14" x14ac:dyDescent="0.25">
      <c r="A8" t="s">
        <v>39</v>
      </c>
      <c r="B8" t="str">
        <f>LEFT(A8,2)</f>
        <v>GM</v>
      </c>
      <c r="C8" t="str">
        <f>VLOOKUP(B8,B$55:C$60,2)</f>
        <v>General Motors</v>
      </c>
      <c r="D8" t="str">
        <f>MID(A8,5,3)</f>
        <v>CMR</v>
      </c>
      <c r="E8" t="str">
        <f>VLOOKUP(D8,D$55:E$65,2)</f>
        <v>Camero</v>
      </c>
      <c r="F8" t="str">
        <f>MID(A8,3,2)</f>
        <v>12</v>
      </c>
      <c r="G8">
        <f>IF(21-F8&gt;0,21-F8,100-F8+21)</f>
        <v>9</v>
      </c>
      <c r="H8">
        <v>19421.099999999999</v>
      </c>
      <c r="I8">
        <f>H8/G8</f>
        <v>2157.8999999999996</v>
      </c>
      <c r="J8" t="s">
        <v>14</v>
      </c>
      <c r="K8" t="s">
        <v>40</v>
      </c>
      <c r="L8">
        <v>100000</v>
      </c>
      <c r="M8" t="str">
        <f>IF(L8-I8&gt;=0, "Covered", "Not Covered")</f>
        <v>Covered</v>
      </c>
      <c r="N8" t="str">
        <f>CONCATENATE(B8,D8,F8,LEFT(J8,3),RIGHT(A8,2))</f>
        <v>GMCMR12Bla15</v>
      </c>
    </row>
    <row r="9" spans="1:14" x14ac:dyDescent="0.25">
      <c r="A9" t="s">
        <v>121</v>
      </c>
      <c r="B9" t="str">
        <f>LEFT(A9,2)</f>
        <v>GM</v>
      </c>
      <c r="C9" t="str">
        <f>VLOOKUP(B9,B$55:C$60,2)</f>
        <v>General Motors</v>
      </c>
      <c r="D9" t="str">
        <f>MID(A9,5,3)</f>
        <v>CMR</v>
      </c>
      <c r="E9" t="str">
        <f>VLOOKUP(D9,D$55:E$65,2)</f>
        <v>Camero</v>
      </c>
      <c r="F9" t="str">
        <f>MID(A9,3,2)</f>
        <v>09</v>
      </c>
      <c r="G9">
        <f>IF(21-F9&gt;0,21-F9,100-F9+21)</f>
        <v>12</v>
      </c>
      <c r="H9">
        <v>28464.799999999999</v>
      </c>
      <c r="I9">
        <f>H9/G9</f>
        <v>2372.0666666666666</v>
      </c>
      <c r="J9" t="s">
        <v>17</v>
      </c>
      <c r="K9" t="s">
        <v>38</v>
      </c>
      <c r="L9">
        <v>100000</v>
      </c>
      <c r="M9" t="str">
        <f>IF(L9-I9&gt;=0, "Covered", "Not Covered")</f>
        <v>Covered</v>
      </c>
      <c r="N9" t="str">
        <f>CONCATENATE(B9,D9,F9,LEFT(J9,3),RIGHT(A9,2))</f>
        <v>GMCMR09Whi14</v>
      </c>
    </row>
    <row r="10" spans="1:14" x14ac:dyDescent="0.25">
      <c r="A10" t="s">
        <v>61</v>
      </c>
      <c r="B10" t="str">
        <f>LEFT(A10,2)</f>
        <v>TY</v>
      </c>
      <c r="C10" t="str">
        <f>VLOOKUP(B10,B$55:C$60,2)</f>
        <v>Toyota</v>
      </c>
      <c r="D10" t="str">
        <f>MID(A10,5,3)</f>
        <v>CAM</v>
      </c>
      <c r="E10" t="str">
        <f>VLOOKUP(D10,D$55:E$65,2)</f>
        <v>Camrey</v>
      </c>
      <c r="F10" t="str">
        <f>MID(A10,3,2)</f>
        <v>12</v>
      </c>
      <c r="G10">
        <f>IF(21-F10&gt;0,21-F10,100-F10+21)</f>
        <v>9</v>
      </c>
      <c r="H10">
        <v>22128.2</v>
      </c>
      <c r="I10">
        <f>H10/G10</f>
        <v>2458.6888888888889</v>
      </c>
      <c r="J10" t="s">
        <v>47</v>
      </c>
      <c r="K10" t="s">
        <v>49</v>
      </c>
      <c r="L10">
        <v>100000</v>
      </c>
      <c r="M10" t="str">
        <f>IF(L10-I10&gt;=0, "Covered", "Not Covered")</f>
        <v>Covered</v>
      </c>
      <c r="N10" t="str">
        <f>CONCATENATE(B10,D10,F10,LEFT(J10,3),RIGHT(A10,2))</f>
        <v>TYCAM12Blu29</v>
      </c>
    </row>
    <row r="11" spans="1:14" x14ac:dyDescent="0.25">
      <c r="A11" t="s">
        <v>80</v>
      </c>
      <c r="B11" t="str">
        <f>LEFT(A11,2)</f>
        <v>HY</v>
      </c>
      <c r="C11" t="str">
        <f>VLOOKUP(B11,B$55:C$60,2)</f>
        <v>Hundai</v>
      </c>
      <c r="D11" t="str">
        <f>MID(A11,5,3)</f>
        <v>ELA</v>
      </c>
      <c r="E11" t="str">
        <f>VLOOKUP(D11,D$55:E$65,2)</f>
        <v>Elantra</v>
      </c>
      <c r="F11" t="str">
        <f>MID(A11,3,2)</f>
        <v>12</v>
      </c>
      <c r="G11">
        <f>IF(21-F11&gt;0,21-F11,100-F11+21)</f>
        <v>9</v>
      </c>
      <c r="H11">
        <v>22282</v>
      </c>
      <c r="I11">
        <f>H11/G11</f>
        <v>2475.7777777777778</v>
      </c>
      <c r="J11" t="s">
        <v>47</v>
      </c>
      <c r="K11" t="s">
        <v>18</v>
      </c>
      <c r="L11">
        <v>100000</v>
      </c>
      <c r="M11" t="str">
        <f>IF(L11-I11&gt;=0, "Covered", "Not Covered")</f>
        <v>Covered</v>
      </c>
      <c r="N11" t="str">
        <f>CONCATENATE(B11,D11,F11,LEFT(J11,3),RIGHT(A11,2))</f>
        <v>HYELA12Blu50</v>
      </c>
    </row>
    <row r="12" spans="1:14" x14ac:dyDescent="0.25">
      <c r="A12" t="s">
        <v>59</v>
      </c>
      <c r="B12" t="str">
        <f>LEFT(A12,2)</f>
        <v>TY</v>
      </c>
      <c r="C12" t="str">
        <f>VLOOKUP(B12,B$55:C$60,2)</f>
        <v>Toyota</v>
      </c>
      <c r="D12" t="str">
        <f>MID(A12,5,3)</f>
        <v>COR</v>
      </c>
      <c r="E12" t="str">
        <f>VLOOKUP(D12,D$55:E$65,2)</f>
        <v>Corola</v>
      </c>
      <c r="F12" t="str">
        <f>MID(A12,3,2)</f>
        <v>14</v>
      </c>
      <c r="G12">
        <f>IF(21-F12&gt;0,21-F12,100-F12+21)</f>
        <v>7</v>
      </c>
      <c r="H12">
        <v>17556.3</v>
      </c>
      <c r="I12">
        <f>H12/G12</f>
        <v>2508.042857142857</v>
      </c>
      <c r="J12" t="s">
        <v>47</v>
      </c>
      <c r="K12" t="s">
        <v>31</v>
      </c>
      <c r="L12">
        <v>100000</v>
      </c>
      <c r="M12" t="str">
        <f>IF(L12-I12&gt;=0, "Covered", "Not Covered")</f>
        <v>Covered</v>
      </c>
      <c r="N12" t="str">
        <f>CONCATENATE(B12,D12,F12,LEFT(J12,3),RIGHT(A12,2))</f>
        <v>TYCOR14Blu27</v>
      </c>
    </row>
    <row r="13" spans="1:14" x14ac:dyDescent="0.25">
      <c r="A13" t="s">
        <v>81</v>
      </c>
      <c r="B13" t="str">
        <f>LEFT(A13,2)</f>
        <v>HY</v>
      </c>
      <c r="C13" t="str">
        <f>VLOOKUP(B13,B$55:C$60,2)</f>
        <v>Hundai</v>
      </c>
      <c r="D13" t="str">
        <f>MID(A13,5,3)</f>
        <v>ELA</v>
      </c>
      <c r="E13" t="str">
        <f>VLOOKUP(D13,D$55:E$65,2)</f>
        <v>Elantra</v>
      </c>
      <c r="F13" t="str">
        <f>MID(A13,3,2)</f>
        <v>13</v>
      </c>
      <c r="G13">
        <f>IF(21-F13&gt;0,21-F13,100-F13+21)</f>
        <v>8</v>
      </c>
      <c r="H13">
        <v>20223.900000000001</v>
      </c>
      <c r="I13">
        <f>H13/G13</f>
        <v>2527.9875000000002</v>
      </c>
      <c r="J13" t="s">
        <v>14</v>
      </c>
      <c r="K13" t="s">
        <v>31</v>
      </c>
      <c r="L13">
        <v>100000</v>
      </c>
      <c r="M13" t="str">
        <f>IF(L13-I13&gt;=0, "Covered", "Not Covered")</f>
        <v>Covered</v>
      </c>
      <c r="N13" t="str">
        <f>CONCATENATE(B13,D13,F13,LEFT(J13,3),RIGHT(A13,2))</f>
        <v>HYELA13Bla51</v>
      </c>
    </row>
    <row r="14" spans="1:14" x14ac:dyDescent="0.25">
      <c r="A14" t="s">
        <v>13</v>
      </c>
      <c r="B14" t="str">
        <f>LEFT(A14,2)</f>
        <v>FD</v>
      </c>
      <c r="C14" t="str">
        <f>VLOOKUP(B14,B$55:C$60,2)</f>
        <v>Ford</v>
      </c>
      <c r="D14" t="str">
        <f>MID(A14,5,3)</f>
        <v>MTG</v>
      </c>
      <c r="E14" t="str">
        <f>VLOOKUP(D14,D$55:E$65,2)</f>
        <v>Mustang</v>
      </c>
      <c r="F14" t="str">
        <f>MID(A14,3,2)</f>
        <v>06</v>
      </c>
      <c r="G14">
        <f>IF(21-F14&gt;0,21-F14,100-F14+21)</f>
        <v>15</v>
      </c>
      <c r="H14">
        <v>40326.800000000003</v>
      </c>
      <c r="I14">
        <f>H14/G14</f>
        <v>2688.4533333333334</v>
      </c>
      <c r="J14" t="s">
        <v>14</v>
      </c>
      <c r="K14" t="s">
        <v>15</v>
      </c>
      <c r="L14">
        <v>50000</v>
      </c>
      <c r="M14" t="str">
        <f>IF(L14-I14&gt;=0, "Covered", "Not Covered")</f>
        <v>Covered</v>
      </c>
      <c r="N14" t="str">
        <f>CONCATENATE(B14,D14,F14,LEFT(J14,3),RIGHT(A14,2))</f>
        <v>FDMTG06Bla01</v>
      </c>
    </row>
    <row r="15" spans="1:14" x14ac:dyDescent="0.25">
      <c r="A15" t="s">
        <v>67</v>
      </c>
      <c r="B15" t="str">
        <f>LEFT(A15,2)</f>
        <v>HO</v>
      </c>
      <c r="C15" t="str">
        <f>VLOOKUP(B15,B$55:C$60,2)</f>
        <v>Honda</v>
      </c>
      <c r="D15" t="str">
        <f>MID(A15,5,3)</f>
        <v>CIV</v>
      </c>
      <c r="E15" t="str">
        <f>VLOOKUP(D15,D$55:E$65,2)</f>
        <v>Civic</v>
      </c>
      <c r="F15" t="str">
        <f>MID(A15,3,2)</f>
        <v>12</v>
      </c>
      <c r="G15">
        <f>IF(21-F15&gt;0,21-F15,100-F15+21)</f>
        <v>9</v>
      </c>
      <c r="H15">
        <v>24513.200000000001</v>
      </c>
      <c r="I15">
        <f>H15/G15</f>
        <v>2723.6888888888889</v>
      </c>
      <c r="J15" t="s">
        <v>14</v>
      </c>
      <c r="K15" t="s">
        <v>44</v>
      </c>
      <c r="L15">
        <v>75000</v>
      </c>
      <c r="M15" t="str">
        <f>IF(L15-I15&gt;=0, "Covered", "Not Covered")</f>
        <v>Covered</v>
      </c>
      <c r="N15" t="str">
        <f>CONCATENATE(B15,D15,F15,LEFT(J15,3),RIGHT(A15,2))</f>
        <v>HOCIV12Bla35</v>
      </c>
    </row>
    <row r="16" spans="1:14" x14ac:dyDescent="0.25">
      <c r="A16" t="s">
        <v>74</v>
      </c>
      <c r="B16" t="str">
        <f>LEFT(A16,2)</f>
        <v>CR</v>
      </c>
      <c r="C16" t="str">
        <f>VLOOKUP(B16,B$55:C$60,2)</f>
        <v>Chrysler</v>
      </c>
      <c r="D16" t="str">
        <f>MID(A16,5,3)</f>
        <v>PTC</v>
      </c>
      <c r="E16" t="str">
        <f>VLOOKUP(D16,D$55:E$65,2)</f>
        <v>PT Cruiser</v>
      </c>
      <c r="F16" t="str">
        <f>MID(A16,3,2)</f>
        <v>11</v>
      </c>
      <c r="G16">
        <f>IF(21-F16&gt;0,21-F16,100-F16+21)</f>
        <v>10</v>
      </c>
      <c r="H16">
        <v>27394.2</v>
      </c>
      <c r="I16">
        <f>H16/G16</f>
        <v>2739.42</v>
      </c>
      <c r="J16" t="s">
        <v>14</v>
      </c>
      <c r="K16" t="s">
        <v>35</v>
      </c>
      <c r="L16">
        <v>75000</v>
      </c>
      <c r="M16" t="str">
        <f>IF(L16-I16&gt;=0, "Covered", "Not Covered")</f>
        <v>Covered</v>
      </c>
      <c r="N16" t="str">
        <f>CONCATENATE(B16,D16,F16,LEFT(J16,3),RIGHT(A16,2))</f>
        <v>CRPTC11Bla44</v>
      </c>
    </row>
    <row r="17" spans="1:14" x14ac:dyDescent="0.25">
      <c r="A17" t="s">
        <v>82</v>
      </c>
      <c r="B17" t="str">
        <f>LEFT(A17,2)</f>
        <v>HY</v>
      </c>
      <c r="C17" t="str">
        <f>VLOOKUP(B17,B$55:C$60,2)</f>
        <v>Hundai</v>
      </c>
      <c r="D17" t="str">
        <f>MID(A17,5,3)</f>
        <v>ELA</v>
      </c>
      <c r="E17" t="str">
        <f>VLOOKUP(D17,D$55:E$65,2)</f>
        <v>Elantra</v>
      </c>
      <c r="F17" t="str">
        <f>MID(A17,3,2)</f>
        <v>13</v>
      </c>
      <c r="G17">
        <f>IF(21-F17&gt;0,21-F17,100-F17+21)</f>
        <v>8</v>
      </c>
      <c r="H17">
        <v>22188.5</v>
      </c>
      <c r="I17">
        <f>H17/G17</f>
        <v>2773.5625</v>
      </c>
      <c r="J17" t="s">
        <v>47</v>
      </c>
      <c r="K17" t="s">
        <v>25</v>
      </c>
      <c r="L17">
        <v>100000</v>
      </c>
      <c r="M17" t="str">
        <f>IF(L17-I17&gt;=0, "Covered", "Not Covered")</f>
        <v>Covered</v>
      </c>
      <c r="N17" t="str">
        <f>CONCATENATE(B17,D17,F17,LEFT(J17,3),RIGHT(A17,2))</f>
        <v>HYELA13Blu52</v>
      </c>
    </row>
    <row r="18" spans="1:14" x14ac:dyDescent="0.25">
      <c r="A18" t="s">
        <v>24</v>
      </c>
      <c r="B18" t="str">
        <f>LEFT(A18,2)</f>
        <v>FD</v>
      </c>
      <c r="C18" t="str">
        <f>VLOOKUP(B18,B$55:C$60,2)</f>
        <v>Ford</v>
      </c>
      <c r="D18" t="str">
        <f>MID(A18,5,3)</f>
        <v>MTG</v>
      </c>
      <c r="E18" t="str">
        <f>VLOOKUP(D18,D$55:E$65,2)</f>
        <v>Mustang</v>
      </c>
      <c r="F18" t="str">
        <f>MID(A18,3,2)</f>
        <v>08</v>
      </c>
      <c r="G18">
        <f>IF(21-F18&gt;0,21-F18,100-F18+21)</f>
        <v>13</v>
      </c>
      <c r="H18">
        <v>36438.5</v>
      </c>
      <c r="I18">
        <f>H18/G18</f>
        <v>2802.9615384615386</v>
      </c>
      <c r="J18" t="s">
        <v>17</v>
      </c>
      <c r="K18" t="s">
        <v>15</v>
      </c>
      <c r="L18">
        <v>50000</v>
      </c>
      <c r="M18" t="str">
        <f>IF(L18-I18&gt;=0, "Covered", "Not Covered")</f>
        <v>Covered</v>
      </c>
      <c r="N18" t="str">
        <f>CONCATENATE(B18,D18,F18,LEFT(J18,3),RIGHT(A18,2))</f>
        <v>FDMTG08Whi05</v>
      </c>
    </row>
    <row r="19" spans="1:14" x14ac:dyDescent="0.25">
      <c r="A19" t="s">
        <v>34</v>
      </c>
      <c r="B19" t="str">
        <f>LEFT(A19,2)</f>
        <v>FD</v>
      </c>
      <c r="C19" t="str">
        <f>VLOOKUP(B19,B$55:C$60,2)</f>
        <v>Ford</v>
      </c>
      <c r="D19" t="str">
        <f>MID(A19,5,3)</f>
        <v>FCS</v>
      </c>
      <c r="E19" t="str">
        <f>VLOOKUP(D19,D$55:E$65,2)</f>
        <v>Focus</v>
      </c>
      <c r="F19" t="str">
        <f>MID(A19,3,2)</f>
        <v>13</v>
      </c>
      <c r="G19">
        <f>IF(21-F19&gt;0,21-F19,100-F19+21)</f>
        <v>8</v>
      </c>
      <c r="H19">
        <v>22521.599999999999</v>
      </c>
      <c r="I19">
        <f>H19/G19</f>
        <v>2815.2</v>
      </c>
      <c r="J19" t="s">
        <v>14</v>
      </c>
      <c r="K19" t="s">
        <v>35</v>
      </c>
      <c r="L19">
        <v>75000</v>
      </c>
      <c r="M19" t="str">
        <f>IF(L19-I19&gt;=0, "Covered", "Not Covered")</f>
        <v>Covered</v>
      </c>
      <c r="N19" t="str">
        <f>CONCATENATE(B19,D19,F19,LEFT(J19,3),RIGHT(A19,2))</f>
        <v>FDFCS13Bla12</v>
      </c>
    </row>
    <row r="20" spans="1:14" x14ac:dyDescent="0.25">
      <c r="A20" t="s">
        <v>43</v>
      </c>
      <c r="B20" t="str">
        <f>LEFT(A20,2)</f>
        <v>GM</v>
      </c>
      <c r="C20" t="str">
        <f>VLOOKUP(B20,B$55:C$60,2)</f>
        <v>General Motors</v>
      </c>
      <c r="D20" t="str">
        <f>MID(A20,5,3)</f>
        <v>SLV</v>
      </c>
      <c r="E20" t="str">
        <f>VLOOKUP(D20,D$55:E$65,2)</f>
        <v>Silverado</v>
      </c>
      <c r="F20" t="str">
        <f>MID(A20,3,2)</f>
        <v>10</v>
      </c>
      <c r="G20">
        <f>IF(21-F20&gt;0,21-F20,100-F20+21)</f>
        <v>11</v>
      </c>
      <c r="H20">
        <v>31144.400000000001</v>
      </c>
      <c r="I20">
        <f>H20/G20</f>
        <v>2831.3090909090911</v>
      </c>
      <c r="J20" t="s">
        <v>14</v>
      </c>
      <c r="K20" t="s">
        <v>44</v>
      </c>
      <c r="L20">
        <v>100000</v>
      </c>
      <c r="M20" t="str">
        <f>IF(L20-I20&gt;=0, "Covered", "Not Covered")</f>
        <v>Covered</v>
      </c>
      <c r="N20" t="str">
        <f>CONCATENATE(B20,D20,F20,LEFT(J20,3),RIGHT(A20,2))</f>
        <v>GMSLV10Bla17</v>
      </c>
    </row>
    <row r="21" spans="1:14" x14ac:dyDescent="0.25">
      <c r="A21" t="s">
        <v>22</v>
      </c>
      <c r="B21" t="str">
        <f>LEFT(A21,2)</f>
        <v>FD</v>
      </c>
      <c r="C21" t="str">
        <f>VLOOKUP(B21,B$55:C$60,2)</f>
        <v>Ford</v>
      </c>
      <c r="D21" t="str">
        <f>MID(A21,5,3)</f>
        <v>MTG</v>
      </c>
      <c r="E21" t="str">
        <f>VLOOKUP(D21,D$55:E$65,2)</f>
        <v>Mustang</v>
      </c>
      <c r="F21" t="str">
        <f>MID(A21,3,2)</f>
        <v>08</v>
      </c>
      <c r="G21">
        <f>IF(21-F21&gt;0,21-F21,100-F21+21)</f>
        <v>13</v>
      </c>
      <c r="H21">
        <v>37558.800000000003</v>
      </c>
      <c r="I21">
        <f>H21/G21</f>
        <v>2889.1384615384618</v>
      </c>
      <c r="J21" t="s">
        <v>14</v>
      </c>
      <c r="K21" t="s">
        <v>23</v>
      </c>
      <c r="L21">
        <v>50000</v>
      </c>
      <c r="M21" t="str">
        <f>IF(L21-I21&gt;=0, "Covered", "Not Covered")</f>
        <v>Covered</v>
      </c>
      <c r="N21" t="str">
        <f>CONCATENATE(B21,D21,F21,LEFT(J21,3),RIGHT(A21,2))</f>
        <v>FDMTG08Bla04</v>
      </c>
    </row>
    <row r="22" spans="1:14" x14ac:dyDescent="0.25">
      <c r="A22" t="s">
        <v>79</v>
      </c>
      <c r="B22" t="str">
        <f>LEFT(A22,2)</f>
        <v>HY</v>
      </c>
      <c r="C22" t="str">
        <f>VLOOKUP(B22,B$55:C$60,2)</f>
        <v>Hundai</v>
      </c>
      <c r="D22" t="str">
        <f>MID(A22,5,3)</f>
        <v>ELA</v>
      </c>
      <c r="E22" t="str">
        <f>VLOOKUP(D22,D$55:E$65,2)</f>
        <v>Elantra</v>
      </c>
      <c r="F22" t="str">
        <f>MID(A22,3,2)</f>
        <v>11</v>
      </c>
      <c r="G22">
        <f>IF(21-F22&gt;0,21-F22,100-F22+21)</f>
        <v>10</v>
      </c>
      <c r="H22">
        <v>29102.3</v>
      </c>
      <c r="I22">
        <f>H22/G22</f>
        <v>2910.23</v>
      </c>
      <c r="J22" t="s">
        <v>14</v>
      </c>
      <c r="K22" t="s">
        <v>42</v>
      </c>
      <c r="L22">
        <v>100000</v>
      </c>
      <c r="M22" t="str">
        <f>IF(L22-I22&gt;=0, "Covered", "Not Covered")</f>
        <v>Covered</v>
      </c>
      <c r="N22" t="str">
        <f>CONCATENATE(B22,D22,F22,LEFT(J22,3),RIGHT(A22,2))</f>
        <v>HYELA11Bla49</v>
      </c>
    </row>
    <row r="23" spans="1:14" x14ac:dyDescent="0.25">
      <c r="A23" t="s">
        <v>27</v>
      </c>
      <c r="B23" t="str">
        <f>LEFT(A23,2)</f>
        <v>FD</v>
      </c>
      <c r="C23" t="str">
        <f>VLOOKUP(B23,B$55:C$60,2)</f>
        <v>Ford</v>
      </c>
      <c r="D23" t="str">
        <f>MID(A23,5,3)</f>
        <v>FCS</v>
      </c>
      <c r="E23" t="str">
        <f>VLOOKUP(D23,D$55:E$65,2)</f>
        <v>Focus</v>
      </c>
      <c r="F23" t="str">
        <f>MID(A23,3,2)</f>
        <v>09</v>
      </c>
      <c r="G23">
        <f>IF(21-F23&gt;0,21-F23,100-F23+21)</f>
        <v>12</v>
      </c>
      <c r="H23">
        <v>35137</v>
      </c>
      <c r="I23">
        <f>H23/G23</f>
        <v>2928.0833333333335</v>
      </c>
      <c r="J23" t="s">
        <v>14</v>
      </c>
      <c r="K23" t="s">
        <v>28</v>
      </c>
      <c r="L23">
        <v>75000</v>
      </c>
      <c r="M23" t="str">
        <f>IF(L23-I23&gt;=0, "Covered", "Not Covered")</f>
        <v>Covered</v>
      </c>
      <c r="N23" t="str">
        <f>CONCATENATE(B23,D23,F23,LEFT(J23,3),RIGHT(A23,2))</f>
        <v>FDFCS09Bla08</v>
      </c>
    </row>
    <row r="24" spans="1:14" x14ac:dyDescent="0.25">
      <c r="A24" t="s">
        <v>16</v>
      </c>
      <c r="B24" t="str">
        <f>LEFT(A24,2)</f>
        <v>FD</v>
      </c>
      <c r="C24" t="str">
        <f>VLOOKUP(B24,B$55:C$60,2)</f>
        <v>Ford</v>
      </c>
      <c r="D24" t="str">
        <f>MID(A24,5,3)</f>
        <v>MTG</v>
      </c>
      <c r="E24" t="str">
        <f>VLOOKUP(D24,D$55:E$65,2)</f>
        <v>Mustang</v>
      </c>
      <c r="F24" t="str">
        <f>MID(A24,3,2)</f>
        <v>06</v>
      </c>
      <c r="G24">
        <f>IF(21-F24&gt;0,21-F24,100-F24+21)</f>
        <v>15</v>
      </c>
      <c r="H24">
        <v>44974.8</v>
      </c>
      <c r="I24">
        <f>H24/G24</f>
        <v>2998.32</v>
      </c>
      <c r="J24" t="s">
        <v>17</v>
      </c>
      <c r="K24" t="s">
        <v>18</v>
      </c>
      <c r="L24">
        <v>50000</v>
      </c>
      <c r="M24" t="str">
        <f>IF(L24-I24&gt;=0, "Covered", "Not Covered")</f>
        <v>Covered</v>
      </c>
      <c r="N24" t="str">
        <f>CONCATENATE(B24,D24,F24,LEFT(J24,3),RIGHT(A24,2))</f>
        <v>FDMTG06Whi02</v>
      </c>
    </row>
    <row r="25" spans="1:14" x14ac:dyDescent="0.25">
      <c r="A25" t="s">
        <v>73</v>
      </c>
      <c r="B25" t="str">
        <f>LEFT(A25,2)</f>
        <v>CR</v>
      </c>
      <c r="C25" t="str">
        <f>VLOOKUP(B25,B$55:C$60,2)</f>
        <v>Chrysler</v>
      </c>
      <c r="D25" t="str">
        <f>MID(A25,5,3)</f>
        <v>PTC</v>
      </c>
      <c r="E25" t="str">
        <f>VLOOKUP(D25,D$55:E$65,2)</f>
        <v>PT Cruiser</v>
      </c>
      <c r="F25" t="str">
        <f>MID(A25,3,2)</f>
        <v>07</v>
      </c>
      <c r="G25">
        <f>IF(21-F25&gt;0,21-F25,100-F25+21)</f>
        <v>14</v>
      </c>
      <c r="H25">
        <v>42074.2</v>
      </c>
      <c r="I25">
        <f>H25/G25</f>
        <v>3005.2999999999997</v>
      </c>
      <c r="J25" t="s">
        <v>20</v>
      </c>
      <c r="K25" t="s">
        <v>57</v>
      </c>
      <c r="L25">
        <v>75000</v>
      </c>
      <c r="M25" t="str">
        <f>IF(L25-I25&gt;=0, "Covered", "Not Covered")</f>
        <v>Covered</v>
      </c>
      <c r="N25" t="str">
        <f>CONCATENATE(B25,D25,F25,LEFT(J25,3),RIGHT(A25,2))</f>
        <v>CRPTC07Gre43</v>
      </c>
    </row>
    <row r="26" spans="1:14" x14ac:dyDescent="0.25">
      <c r="A26" t="s">
        <v>65</v>
      </c>
      <c r="B26" t="str">
        <f>LEFT(A26,2)</f>
        <v>HO</v>
      </c>
      <c r="C26" t="str">
        <f>VLOOKUP(B26,B$55:C$60,2)</f>
        <v>Honda</v>
      </c>
      <c r="D26" t="str">
        <f>MID(A26,5,3)</f>
        <v>CIV</v>
      </c>
      <c r="E26" t="str">
        <f>VLOOKUP(D26,D$55:E$65,2)</f>
        <v>Civic</v>
      </c>
      <c r="F26" t="str">
        <f>MID(A26,3,2)</f>
        <v>10</v>
      </c>
      <c r="G26">
        <f>IF(21-F26&gt;0,21-F26,100-F26+21)</f>
        <v>11</v>
      </c>
      <c r="H26">
        <v>33477.199999999997</v>
      </c>
      <c r="I26">
        <f>H26/G26</f>
        <v>3043.3818181818178</v>
      </c>
      <c r="J26" t="s">
        <v>14</v>
      </c>
      <c r="K26" t="s">
        <v>51</v>
      </c>
      <c r="L26">
        <v>75000</v>
      </c>
      <c r="M26" t="str">
        <f>IF(L26-I26&gt;=0, "Covered", "Not Covered")</f>
        <v>Covered</v>
      </c>
      <c r="N26" t="str">
        <f>CONCATENATE(B26,D26,F26,LEFT(J26,3),RIGHT(A26,2))</f>
        <v>HOCIV10Bla33</v>
      </c>
    </row>
    <row r="27" spans="1:14" x14ac:dyDescent="0.25">
      <c r="A27" t="s">
        <v>66</v>
      </c>
      <c r="B27" t="str">
        <f>LEFT(A27,2)</f>
        <v>HO</v>
      </c>
      <c r="C27" t="str">
        <f>VLOOKUP(B27,B$55:C$60,2)</f>
        <v>Honda</v>
      </c>
      <c r="D27" t="str">
        <f>MID(A27,5,3)</f>
        <v>CIV</v>
      </c>
      <c r="E27" t="str">
        <f>VLOOKUP(D27,D$55:E$65,2)</f>
        <v>Civic</v>
      </c>
      <c r="F27" t="str">
        <f>MID(A27,3,2)</f>
        <v>11</v>
      </c>
      <c r="G27">
        <f>IF(21-F27&gt;0,21-F27,100-F27+21)</f>
        <v>10</v>
      </c>
      <c r="H27">
        <v>30555.3</v>
      </c>
      <c r="I27">
        <f>H27/G27</f>
        <v>3055.5299999999997</v>
      </c>
      <c r="J27" t="s">
        <v>14</v>
      </c>
      <c r="K27" t="s">
        <v>21</v>
      </c>
      <c r="L27">
        <v>75000</v>
      </c>
      <c r="M27" t="str">
        <f>IF(L27-I27&gt;=0, "Covered", "Not Covered")</f>
        <v>Covered</v>
      </c>
      <c r="N27" t="str">
        <f>CONCATENATE(B27,D27,F27,LEFT(J27,3),RIGHT(A27,2))</f>
        <v>HOCIV11Bla34</v>
      </c>
    </row>
    <row r="28" spans="1:14" x14ac:dyDescent="0.25">
      <c r="A28" t="s">
        <v>120</v>
      </c>
      <c r="B28" t="str">
        <f>LEFT(A28,2)</f>
        <v>FD</v>
      </c>
      <c r="C28" t="str">
        <f>VLOOKUP(B28,B$55:C$60,2)</f>
        <v>Ford</v>
      </c>
      <c r="D28" t="str">
        <f>MID(A28,5,3)</f>
        <v>FCS</v>
      </c>
      <c r="E28" t="str">
        <f>VLOOKUP(D28,D$55:E$65,2)</f>
        <v>Focus</v>
      </c>
      <c r="F28" t="str">
        <f>MID(A28,3,2)</f>
        <v>06</v>
      </c>
      <c r="G28">
        <f>IF(21-F28&gt;0,21-F28,100-F28+21)</f>
        <v>15</v>
      </c>
      <c r="H28">
        <v>46311.4</v>
      </c>
      <c r="I28">
        <f>H28/G28</f>
        <v>3087.4266666666667</v>
      </c>
      <c r="J28" t="s">
        <v>20</v>
      </c>
      <c r="K28" t="s">
        <v>25</v>
      </c>
      <c r="L28">
        <v>75000</v>
      </c>
      <c r="M28" t="str">
        <f>IF(L28-I28&gt;=0, "Covered", "Not Covered")</f>
        <v>Covered</v>
      </c>
      <c r="N28" t="str">
        <f>CONCATENATE(B28,D28,F28,LEFT(J28,3),RIGHT(A28,2))</f>
        <v>FDFCS06Gre06</v>
      </c>
    </row>
    <row r="29" spans="1:14" x14ac:dyDescent="0.25">
      <c r="A29" t="s">
        <v>78</v>
      </c>
      <c r="B29" t="str">
        <f>LEFT(A29,2)</f>
        <v>CR</v>
      </c>
      <c r="C29" t="str">
        <f>VLOOKUP(B29,B$55:C$60,2)</f>
        <v>Chrysler</v>
      </c>
      <c r="D29" t="str">
        <f>MID(A29,5,3)</f>
        <v>CAR</v>
      </c>
      <c r="E29" t="str">
        <f>VLOOKUP(D29,D$55:E$65,2)</f>
        <v>Caravan</v>
      </c>
      <c r="F29" t="str">
        <f>MID(A29,3,2)</f>
        <v>04</v>
      </c>
      <c r="G29">
        <f>IF(21-F29&gt;0,21-F29,100-F29+21)</f>
        <v>17</v>
      </c>
      <c r="H29">
        <v>52699.4</v>
      </c>
      <c r="I29">
        <f>H29/G29</f>
        <v>3099.964705882353</v>
      </c>
      <c r="J29" t="s">
        <v>56</v>
      </c>
      <c r="K29" t="s">
        <v>40</v>
      </c>
      <c r="L29">
        <v>75000</v>
      </c>
      <c r="M29" t="str">
        <f>IF(L29-I29&gt;=0, "Covered", "Not Covered")</f>
        <v>Covered</v>
      </c>
      <c r="N29" t="str">
        <f>CONCATENATE(B29,D29,F29,LEFT(J29,3),RIGHT(A29,2))</f>
        <v>CRCAR04Red48</v>
      </c>
    </row>
    <row r="30" spans="1:14" x14ac:dyDescent="0.25">
      <c r="A30" t="s">
        <v>70</v>
      </c>
      <c r="B30" t="str">
        <f>LEFT(A30,2)</f>
        <v>HO</v>
      </c>
      <c r="C30" t="str">
        <f>VLOOKUP(B30,B$55:C$60,2)</f>
        <v>Honda</v>
      </c>
      <c r="D30" t="str">
        <f>MID(A30,5,3)</f>
        <v>ODY</v>
      </c>
      <c r="E30" t="str">
        <f>VLOOKUP(D30,D$55:E$65,2)</f>
        <v>Odyssy</v>
      </c>
      <c r="F30" t="str">
        <f>MID(A30,3,2)</f>
        <v>08</v>
      </c>
      <c r="G30">
        <f>IF(21-F30&gt;0,21-F30,100-F30+21)</f>
        <v>13</v>
      </c>
      <c r="H30">
        <v>42504.6</v>
      </c>
      <c r="I30">
        <f>H30/G30</f>
        <v>3269.5846153846151</v>
      </c>
      <c r="J30" t="s">
        <v>17</v>
      </c>
      <c r="K30" t="s">
        <v>37</v>
      </c>
      <c r="L30">
        <v>100000</v>
      </c>
      <c r="M30" t="str">
        <f>IF(L30-I30&gt;=0, "Covered", "Not Covered")</f>
        <v>Covered</v>
      </c>
      <c r="N30" t="str">
        <f>CONCATENATE(B30,D30,F30,LEFT(J30,3),RIGHT(A30,2))</f>
        <v>HOODY08Whi39</v>
      </c>
    </row>
    <row r="31" spans="1:14" x14ac:dyDescent="0.25">
      <c r="A31" t="s">
        <v>60</v>
      </c>
      <c r="B31" t="str">
        <f>LEFT(A31,2)</f>
        <v>TY</v>
      </c>
      <c r="C31" t="str">
        <f>VLOOKUP(B31,B$55:C$60,2)</f>
        <v>Toyota</v>
      </c>
      <c r="D31" t="str">
        <f>MID(A31,5,3)</f>
        <v>COR</v>
      </c>
      <c r="E31" t="str">
        <f>VLOOKUP(D31,D$55:E$65,2)</f>
        <v>Corola</v>
      </c>
      <c r="F31" t="str">
        <f>MID(A31,3,2)</f>
        <v>12</v>
      </c>
      <c r="G31">
        <f>IF(21-F31&gt;0,21-F31,100-F31+21)</f>
        <v>9</v>
      </c>
      <c r="H31">
        <v>29601.9</v>
      </c>
      <c r="I31">
        <f>H31/G31</f>
        <v>3289.1000000000004</v>
      </c>
      <c r="J31" t="s">
        <v>14</v>
      </c>
      <c r="K31" t="s">
        <v>38</v>
      </c>
      <c r="L31">
        <v>100000</v>
      </c>
      <c r="M31" t="str">
        <f>IF(L31-I31&gt;=0, "Covered", "Not Covered")</f>
        <v>Covered</v>
      </c>
      <c r="N31" t="str">
        <f>CONCATENATE(B31,D31,F31,LEFT(J31,3),RIGHT(A31,2))</f>
        <v>TYCOR12Bla28</v>
      </c>
    </row>
    <row r="32" spans="1:14" x14ac:dyDescent="0.25">
      <c r="A32" t="s">
        <v>55</v>
      </c>
      <c r="B32" t="str">
        <f>LEFT(A32,2)</f>
        <v>TY</v>
      </c>
      <c r="C32" t="str">
        <f>VLOOKUP(B32,B$55:C$60,2)</f>
        <v>Toyota</v>
      </c>
      <c r="D32" t="str">
        <f>MID(A32,5,3)</f>
        <v>COR</v>
      </c>
      <c r="E32" t="str">
        <f>VLOOKUP(D32,D$55:E$65,2)</f>
        <v>Corola</v>
      </c>
      <c r="F32" t="str">
        <f>MID(A32,3,2)</f>
        <v>02</v>
      </c>
      <c r="G32">
        <f>IF(21-F32&gt;0,21-F32,100-F32+21)</f>
        <v>19</v>
      </c>
      <c r="H32">
        <v>64467.4</v>
      </c>
      <c r="I32">
        <f>H32/G32</f>
        <v>3393.0210526315791</v>
      </c>
      <c r="J32" t="s">
        <v>56</v>
      </c>
      <c r="K32" t="s">
        <v>57</v>
      </c>
      <c r="L32">
        <v>100000</v>
      </c>
      <c r="M32" t="str">
        <f>IF(L32-I32&gt;=0, "Covered", "Not Covered")</f>
        <v>Covered</v>
      </c>
      <c r="N32" t="str">
        <f>CONCATENATE(B32,D32,F32,LEFT(J32,3),RIGHT(A32,2))</f>
        <v>TYCOR02Red25</v>
      </c>
    </row>
    <row r="33" spans="1:14" x14ac:dyDescent="0.25">
      <c r="A33" t="s">
        <v>118</v>
      </c>
      <c r="B33" t="str">
        <f>LEFT(A33,2)</f>
        <v>HO</v>
      </c>
      <c r="C33" t="str">
        <f>VLOOKUP(B33,B$55:C$60,2)</f>
        <v>Honda</v>
      </c>
      <c r="D33" t="str">
        <f>MID(A33,5,3)</f>
        <v>OOD</v>
      </c>
      <c r="E33" t="str">
        <f>VLOOKUP(D33,D$55:E$65,2)</f>
        <v>Odyssy</v>
      </c>
      <c r="F33" t="str">
        <f>MID(A33,3,2)</f>
        <v>01</v>
      </c>
      <c r="G33">
        <f>IF(21-F33&gt;0,21-F33,100-F33+21)</f>
        <v>20</v>
      </c>
      <c r="H33">
        <v>68658.899999999994</v>
      </c>
      <c r="I33">
        <f>H33/G33</f>
        <v>3432.9449999999997</v>
      </c>
      <c r="J33" t="s">
        <v>14</v>
      </c>
      <c r="K33" t="s">
        <v>15</v>
      </c>
      <c r="L33">
        <v>100000</v>
      </c>
      <c r="M33" t="str">
        <f>IF(L33-I33&gt;=0, "Covered", "Not Covered")</f>
        <v>Covered</v>
      </c>
      <c r="N33" t="str">
        <f>CONCATENATE(B33,D33,F33,LEFT(J33,3),RIGHT(A33,2))</f>
        <v>HOOOD01Bla40</v>
      </c>
    </row>
    <row r="34" spans="1:14" x14ac:dyDescent="0.25">
      <c r="A34" t="s">
        <v>30</v>
      </c>
      <c r="B34" t="str">
        <f>LEFT(A34,2)</f>
        <v>FD</v>
      </c>
      <c r="C34" t="str">
        <f>VLOOKUP(B34,B$55:C$60,2)</f>
        <v>Ford</v>
      </c>
      <c r="D34" t="str">
        <f>MID(A34,5,3)</f>
        <v>FCS</v>
      </c>
      <c r="E34" t="str">
        <f>VLOOKUP(D34,D$55:E$65,2)</f>
        <v>Focus</v>
      </c>
      <c r="F34" t="str">
        <f>MID(A34,3,2)</f>
        <v>13</v>
      </c>
      <c r="G34">
        <f>IF(21-F34&gt;0,21-F34,100-F34+21)</f>
        <v>8</v>
      </c>
      <c r="H34">
        <v>27534.799999999999</v>
      </c>
      <c r="I34">
        <f>H34/G34</f>
        <v>3441.85</v>
      </c>
      <c r="J34" t="s">
        <v>17</v>
      </c>
      <c r="K34" t="s">
        <v>31</v>
      </c>
      <c r="L34">
        <v>75000</v>
      </c>
      <c r="M34" t="str">
        <f>IF(L34-I34&gt;=0, "Covered", "Not Covered")</f>
        <v>Covered</v>
      </c>
      <c r="N34" t="str">
        <f>CONCATENATE(B34,D34,F34,LEFT(J34,3),RIGHT(A34,2))</f>
        <v>FDFCS13Whi10</v>
      </c>
    </row>
    <row r="35" spans="1:14" x14ac:dyDescent="0.25">
      <c r="A35" t="s">
        <v>29</v>
      </c>
      <c r="B35" t="str">
        <f>LEFT(A35,2)</f>
        <v>FD</v>
      </c>
      <c r="C35" t="str">
        <f>VLOOKUP(B35,B$55:C$60,2)</f>
        <v>Ford</v>
      </c>
      <c r="D35" t="str">
        <f>MID(A35,5,3)</f>
        <v>FCS</v>
      </c>
      <c r="E35" t="str">
        <f>VLOOKUP(D35,D$55:E$65,2)</f>
        <v>Focus</v>
      </c>
      <c r="F35" t="str">
        <f>MID(A35,3,2)</f>
        <v>13</v>
      </c>
      <c r="G35">
        <f>IF(21-F35&gt;0,21-F35,100-F35+21)</f>
        <v>8</v>
      </c>
      <c r="H35">
        <v>27637.1</v>
      </c>
      <c r="I35">
        <f>H35/G35</f>
        <v>3454.6374999999998</v>
      </c>
      <c r="J35" t="s">
        <v>14</v>
      </c>
      <c r="K35" t="s">
        <v>15</v>
      </c>
      <c r="L35">
        <v>75000</v>
      </c>
      <c r="M35" t="str">
        <f>IF(L35-I35&gt;=0, "Covered", "Not Covered")</f>
        <v>Covered</v>
      </c>
      <c r="N35" t="str">
        <f>CONCATENATE(B35,D35,F35,LEFT(J35,3),RIGHT(A35,2))</f>
        <v>FDFCS13Bla09</v>
      </c>
    </row>
    <row r="36" spans="1:14" x14ac:dyDescent="0.25">
      <c r="A36" t="s">
        <v>19</v>
      </c>
      <c r="B36" t="str">
        <f>LEFT(A36,2)</f>
        <v>FD</v>
      </c>
      <c r="C36" t="str">
        <f>VLOOKUP(B36,B$55:C$60,2)</f>
        <v>Ford</v>
      </c>
      <c r="D36" t="str">
        <f>MID(A36,5,3)</f>
        <v>MTG</v>
      </c>
      <c r="E36" t="str">
        <f>VLOOKUP(D36,D$55:E$65,2)</f>
        <v>Mustang</v>
      </c>
      <c r="F36" t="str">
        <f>MID(A36,3,2)</f>
        <v>08</v>
      </c>
      <c r="G36">
        <f>IF(21-F36&gt;0,21-F36,100-F36+21)</f>
        <v>13</v>
      </c>
      <c r="H36">
        <v>44946.5</v>
      </c>
      <c r="I36">
        <f>H36/G36</f>
        <v>3457.4230769230771</v>
      </c>
      <c r="J36" t="s">
        <v>20</v>
      </c>
      <c r="K36" t="s">
        <v>21</v>
      </c>
      <c r="L36">
        <v>50000</v>
      </c>
      <c r="M36" t="str">
        <f>IF(L36-I36&gt;=0, "Covered", "Not Covered")</f>
        <v>Covered</v>
      </c>
      <c r="N36" t="str">
        <f>CONCATENATE(B36,D36,F36,LEFT(J36,3),RIGHT(A36,2))</f>
        <v>FDMTG08Gre03</v>
      </c>
    </row>
    <row r="37" spans="1:14" x14ac:dyDescent="0.25">
      <c r="A37" t="s">
        <v>26</v>
      </c>
      <c r="B37" t="str">
        <f>LEFT(A37,2)</f>
        <v>FD</v>
      </c>
      <c r="C37" t="str">
        <f>VLOOKUP(B37,B$55:C$60,2)</f>
        <v>Ford</v>
      </c>
      <c r="D37" t="str">
        <f>MID(A37,5,3)</f>
        <v>FCS</v>
      </c>
      <c r="E37" t="str">
        <f>VLOOKUP(D37,D$55:E$65,2)</f>
        <v>Focus</v>
      </c>
      <c r="F37" t="str">
        <f>MID(A37,3,2)</f>
        <v>06</v>
      </c>
      <c r="G37">
        <f>IF(21-F37&gt;0,21-F37,100-F37+21)</f>
        <v>15</v>
      </c>
      <c r="H37">
        <v>52229.5</v>
      </c>
      <c r="I37">
        <f>H37/G37</f>
        <v>3481.9666666666667</v>
      </c>
      <c r="J37" t="s">
        <v>20</v>
      </c>
      <c r="K37" t="s">
        <v>21</v>
      </c>
      <c r="L37">
        <v>75000</v>
      </c>
      <c r="M37" t="str">
        <f>IF(L37-I37&gt;=0, "Covered", "Not Covered")</f>
        <v>Covered</v>
      </c>
      <c r="N37" t="str">
        <f>CONCATENATE(B37,D37,F37,LEFT(J37,3),RIGHT(A37,2))</f>
        <v>FDFCS06Gre07</v>
      </c>
    </row>
    <row r="38" spans="1:14" x14ac:dyDescent="0.25">
      <c r="A38" t="s">
        <v>63</v>
      </c>
      <c r="B38" t="str">
        <f>LEFT(A38,2)</f>
        <v>HO</v>
      </c>
      <c r="C38" t="str">
        <f>VLOOKUP(B38,B$55:C$60,2)</f>
        <v>Honda</v>
      </c>
      <c r="D38" t="str">
        <f>MID(A38,5,3)</f>
        <v>CIV</v>
      </c>
      <c r="E38" t="str">
        <f>VLOOKUP(D38,D$55:E$65,2)</f>
        <v>Civic</v>
      </c>
      <c r="F38" t="str">
        <f>MID(A38,3,2)</f>
        <v>01</v>
      </c>
      <c r="G38">
        <f>IF(21-F38&gt;0,21-F38,100-F38+21)</f>
        <v>20</v>
      </c>
      <c r="H38">
        <v>69891.899999999994</v>
      </c>
      <c r="I38">
        <f>H38/G38</f>
        <v>3494.5949999999998</v>
      </c>
      <c r="J38" t="s">
        <v>47</v>
      </c>
      <c r="K38" t="s">
        <v>23</v>
      </c>
      <c r="L38">
        <v>75000</v>
      </c>
      <c r="M38" t="str">
        <f>IF(L38-I38&gt;=0, "Covered", "Not Covered")</f>
        <v>Covered</v>
      </c>
      <c r="N38" t="str">
        <f>CONCATENATE(B38,D38,F38,LEFT(J38,3),RIGHT(A38,2))</f>
        <v>HOCIV01Blu31</v>
      </c>
    </row>
    <row r="39" spans="1:14" x14ac:dyDescent="0.25">
      <c r="A39" t="s">
        <v>53</v>
      </c>
      <c r="B39" t="str">
        <f>LEFT(A39,2)</f>
        <v>TY</v>
      </c>
      <c r="C39" t="str">
        <f>VLOOKUP(B39,B$55:C$60,2)</f>
        <v>Toyota</v>
      </c>
      <c r="D39" t="str">
        <f>MID(A39,5,3)</f>
        <v>CAM</v>
      </c>
      <c r="E39" t="str">
        <f>VLOOKUP(D39,D$55:E$65,2)</f>
        <v>Camrey</v>
      </c>
      <c r="F39" t="str">
        <f>MID(A39,3,2)</f>
        <v>02</v>
      </c>
      <c r="G39">
        <f>IF(21-F39&gt;0,21-F39,100-F39+21)</f>
        <v>19</v>
      </c>
      <c r="H39">
        <v>67829.100000000006</v>
      </c>
      <c r="I39">
        <f>H39/G39</f>
        <v>3569.9526315789476</v>
      </c>
      <c r="J39" t="s">
        <v>14</v>
      </c>
      <c r="K39" t="s">
        <v>15</v>
      </c>
      <c r="L39">
        <v>100000</v>
      </c>
      <c r="M39" t="str">
        <f>IF(L39-I39&gt;=0, "Covered", "Not Covered")</f>
        <v>Covered</v>
      </c>
      <c r="N39" t="str">
        <f>CONCATENATE(B39,D39,F39,LEFT(J39,3),RIGHT(A39,2))</f>
        <v>TYCAM02Bla23</v>
      </c>
    </row>
    <row r="40" spans="1:14" x14ac:dyDescent="0.25">
      <c r="A40" t="s">
        <v>75</v>
      </c>
      <c r="B40" t="str">
        <f>LEFT(A40,2)</f>
        <v>CR</v>
      </c>
      <c r="C40" t="str">
        <f>VLOOKUP(B40,B$55:C$60,2)</f>
        <v>Chrysler</v>
      </c>
      <c r="D40" t="str">
        <f>MID(A40,5,3)</f>
        <v>CAR</v>
      </c>
      <c r="E40" t="str">
        <f>VLOOKUP(D40,D$55:E$65,2)</f>
        <v>Caravan</v>
      </c>
      <c r="F40" t="str">
        <f>MID(A40,3,2)</f>
        <v>99</v>
      </c>
      <c r="G40">
        <f>IF(21-F40&gt;0,21-F40,100-F40+21)</f>
        <v>22</v>
      </c>
      <c r="H40">
        <v>79420.600000000006</v>
      </c>
      <c r="I40">
        <f>H40/G40</f>
        <v>3610.0272727272732</v>
      </c>
      <c r="J40" t="s">
        <v>20</v>
      </c>
      <c r="K40" t="s">
        <v>44</v>
      </c>
      <c r="L40">
        <v>75000</v>
      </c>
      <c r="M40" t="str">
        <f>IF(L40-I40&gt;=0, "Covered", "Not Covered")</f>
        <v>Covered</v>
      </c>
      <c r="N40" t="str">
        <f>CONCATENATE(B40,D40,F40,LEFT(J40,3),RIGHT(A40,2))</f>
        <v>CRCAR99Gre45</v>
      </c>
    </row>
    <row r="41" spans="1:14" x14ac:dyDescent="0.25">
      <c r="A41" t="s">
        <v>45</v>
      </c>
      <c r="B41" t="str">
        <f>LEFT(A41,2)</f>
        <v>GM</v>
      </c>
      <c r="C41" t="str">
        <f>VLOOKUP(B41,B$55:C$60,2)</f>
        <v>General Motors</v>
      </c>
      <c r="D41" t="str">
        <f>MID(A41,5,3)</f>
        <v>SLV</v>
      </c>
      <c r="E41" t="str">
        <f>VLOOKUP(D41,D$55:E$65,2)</f>
        <v>Silverado</v>
      </c>
      <c r="F41" t="str">
        <f>MID(A41,3,2)</f>
        <v>98</v>
      </c>
      <c r="G41">
        <f>IF(21-F41&gt;0,21-F41,100-F41+21)</f>
        <v>23</v>
      </c>
      <c r="H41">
        <v>83162.7</v>
      </c>
      <c r="I41">
        <f>H41/G41</f>
        <v>3615.7695652173911</v>
      </c>
      <c r="J41" t="s">
        <v>14</v>
      </c>
      <c r="K41" t="s">
        <v>38</v>
      </c>
      <c r="L41">
        <v>100000</v>
      </c>
      <c r="M41" t="str">
        <f>IF(L41-I41&gt;=0, "Covered", "Not Covered")</f>
        <v>Covered</v>
      </c>
      <c r="N41" t="str">
        <f>CONCATENATE(B41,D41,F41,LEFT(J41,3),RIGHT(A41,2))</f>
        <v>GMSLV98Bla18</v>
      </c>
    </row>
    <row r="42" spans="1:14" x14ac:dyDescent="0.25">
      <c r="A42" t="s">
        <v>69</v>
      </c>
      <c r="B42" t="str">
        <f>LEFT(A42,2)</f>
        <v>HO</v>
      </c>
      <c r="C42" t="str">
        <f>VLOOKUP(B42,B$55:C$60,2)</f>
        <v>Honda</v>
      </c>
      <c r="D42" t="str">
        <f>MID(A42,5,3)</f>
        <v>ODY</v>
      </c>
      <c r="E42" t="str">
        <f>VLOOKUP(D42,D$55:E$65,2)</f>
        <v>Odyssy</v>
      </c>
      <c r="F42" t="str">
        <f>MID(A42,3,2)</f>
        <v>07</v>
      </c>
      <c r="G42">
        <f>IF(21-F42&gt;0,21-F42,100-F42+21)</f>
        <v>14</v>
      </c>
      <c r="H42">
        <v>50854.1</v>
      </c>
      <c r="I42">
        <f>H42/G42</f>
        <v>3632.4357142857143</v>
      </c>
      <c r="J42" t="s">
        <v>14</v>
      </c>
      <c r="K42" t="s">
        <v>51</v>
      </c>
      <c r="L42">
        <v>100000</v>
      </c>
      <c r="M42" t="str">
        <f>IF(L42-I42&gt;=0, "Covered", "Not Covered")</f>
        <v>Covered</v>
      </c>
      <c r="N42" t="str">
        <f>CONCATENATE(B42,D42,F42,LEFT(J42,3),RIGHT(A42,2))</f>
        <v>HOODY07Bla38</v>
      </c>
    </row>
    <row r="43" spans="1:14" x14ac:dyDescent="0.25">
      <c r="A43" t="s">
        <v>76</v>
      </c>
      <c r="B43" t="str">
        <f>LEFT(A43,2)</f>
        <v>CR</v>
      </c>
      <c r="C43" t="str">
        <f>VLOOKUP(B43,B$55:C$60,2)</f>
        <v>Chrysler</v>
      </c>
      <c r="D43" t="str">
        <f>MID(A43,5,3)</f>
        <v>CAR</v>
      </c>
      <c r="E43" t="str">
        <f>VLOOKUP(D43,D$55:E$65,2)</f>
        <v>Caravan</v>
      </c>
      <c r="F43" t="str">
        <f>MID(A43,3,2)</f>
        <v>00</v>
      </c>
      <c r="G43">
        <f>IF(21-F43&gt;0,21-F43,100-F43+21)</f>
        <v>21</v>
      </c>
      <c r="H43">
        <v>77243.100000000006</v>
      </c>
      <c r="I43">
        <f>H43/G43</f>
        <v>3678.2428571428572</v>
      </c>
      <c r="J43" t="s">
        <v>14</v>
      </c>
      <c r="K43" t="s">
        <v>23</v>
      </c>
      <c r="L43">
        <v>75000</v>
      </c>
      <c r="M43" t="str">
        <f>IF(L43-I43&gt;=0, "Covered", "Not Covered")</f>
        <v>Covered</v>
      </c>
      <c r="N43" t="str">
        <f>CONCATENATE(B43,D43,F43,LEFT(J43,3),RIGHT(A43,2))</f>
        <v>CRCAR00Bla46</v>
      </c>
    </row>
    <row r="44" spans="1:14" x14ac:dyDescent="0.25">
      <c r="A44" t="s">
        <v>62</v>
      </c>
      <c r="B44" t="str">
        <f>LEFT(A44,2)</f>
        <v>HO</v>
      </c>
      <c r="C44" t="str">
        <f>VLOOKUP(B44,B$55:C$60,2)</f>
        <v>Honda</v>
      </c>
      <c r="D44" t="str">
        <f>MID(A44,5,3)</f>
        <v>CIV</v>
      </c>
      <c r="E44" t="str">
        <f>VLOOKUP(D44,D$55:E$65,2)</f>
        <v>Civic</v>
      </c>
      <c r="F44" t="str">
        <f>MID(A44,3,2)</f>
        <v>99</v>
      </c>
      <c r="G44">
        <f>IF(21-F44&gt;0,21-F44,100-F44+21)</f>
        <v>22</v>
      </c>
      <c r="H44">
        <v>82374</v>
      </c>
      <c r="I44">
        <f>H44/G44</f>
        <v>3744.2727272727275</v>
      </c>
      <c r="J44" t="s">
        <v>17</v>
      </c>
      <c r="K44" t="s">
        <v>37</v>
      </c>
      <c r="L44">
        <v>75000</v>
      </c>
      <c r="M44" t="str">
        <f>IF(L44-I44&gt;=0, "Covered", "Not Covered")</f>
        <v>Covered</v>
      </c>
      <c r="N44" t="str">
        <f>CONCATENATE(B44,D44,F44,LEFT(J44,3),RIGHT(A44,2))</f>
        <v>HOCIV99Whi30</v>
      </c>
    </row>
    <row r="45" spans="1:14" x14ac:dyDescent="0.25">
      <c r="A45" t="s">
        <v>119</v>
      </c>
      <c r="B45" t="str">
        <f>LEFT(A45,2)</f>
        <v>HO</v>
      </c>
      <c r="C45" t="str">
        <f>VLOOKUP(B45,B$55:C$60,2)</f>
        <v>Honda</v>
      </c>
      <c r="D45" t="str">
        <f>MID(A45,5,3)</f>
        <v>ODY</v>
      </c>
      <c r="E45" t="str">
        <f>VLOOKUP(D45,D$55:E$65,2)</f>
        <v>Odyssy</v>
      </c>
      <c r="F45" t="str">
        <f>MID(A45,3,2)</f>
        <v>05</v>
      </c>
      <c r="G45">
        <f>IF(21-F45&gt;0,21-F45,100-F45+21)</f>
        <v>16</v>
      </c>
      <c r="H45">
        <v>60389.5</v>
      </c>
      <c r="I45">
        <f>H45/G45</f>
        <v>3774.34375</v>
      </c>
      <c r="J45" t="s">
        <v>17</v>
      </c>
      <c r="K45" t="s">
        <v>28</v>
      </c>
      <c r="L45">
        <v>100000</v>
      </c>
      <c r="M45" t="str">
        <f>IF(L45-I45&gt;=0, "Covered", "Not Covered")</f>
        <v>Covered</v>
      </c>
      <c r="N45" t="str">
        <f>CONCATENATE(B45,D45,F45,LEFT(J45,3),RIGHT(A45,2))</f>
        <v>HOODY05Whi37</v>
      </c>
    </row>
    <row r="46" spans="1:14" x14ac:dyDescent="0.25">
      <c r="A46" t="s">
        <v>72</v>
      </c>
      <c r="B46" t="str">
        <f>LEFT(A46,2)</f>
        <v>CR</v>
      </c>
      <c r="C46" t="str">
        <f>VLOOKUP(B46,B$55:C$60,2)</f>
        <v>Chrysler</v>
      </c>
      <c r="D46" t="str">
        <f>MID(A46,5,3)</f>
        <v>PTC</v>
      </c>
      <c r="E46" t="str">
        <f>VLOOKUP(D46,D$55:E$65,2)</f>
        <v>PT Cruiser</v>
      </c>
      <c r="F46" t="str">
        <f>MID(A46,3,2)</f>
        <v>04</v>
      </c>
      <c r="G46">
        <f>IF(21-F46&gt;0,21-F46,100-F46+21)</f>
        <v>17</v>
      </c>
      <c r="H46">
        <v>64542</v>
      </c>
      <c r="I46">
        <f>H46/G46</f>
        <v>3796.5882352941176</v>
      </c>
      <c r="J46" t="s">
        <v>47</v>
      </c>
      <c r="K46" t="s">
        <v>15</v>
      </c>
      <c r="L46">
        <v>75000</v>
      </c>
      <c r="M46" t="str">
        <f>IF(L46-I46&gt;=0, "Covered", "Not Covered")</f>
        <v>Covered</v>
      </c>
      <c r="N46" t="str">
        <f>CONCATENATE(B46,D46,F46,LEFT(J46,3),RIGHT(A46,2))</f>
        <v>CRPTC04Blu42</v>
      </c>
    </row>
    <row r="47" spans="1:14" x14ac:dyDescent="0.25">
      <c r="A47" t="s">
        <v>46</v>
      </c>
      <c r="B47" t="str">
        <f>LEFT(A47,2)</f>
        <v>GM</v>
      </c>
      <c r="C47" t="str">
        <f>VLOOKUP(B47,B$55:C$60,2)</f>
        <v>General Motors</v>
      </c>
      <c r="D47" t="str">
        <f>MID(A47,5,3)</f>
        <v>SLV</v>
      </c>
      <c r="E47" t="str">
        <f>VLOOKUP(D47,D$55:E$65,2)</f>
        <v>Silverado</v>
      </c>
      <c r="F47" t="str">
        <f>MID(A47,3,2)</f>
        <v>00</v>
      </c>
      <c r="G47">
        <f>IF(21-F47&gt;0,21-F47,100-F47+21)</f>
        <v>21</v>
      </c>
      <c r="H47">
        <v>80685.8</v>
      </c>
      <c r="I47">
        <f>H47/G47</f>
        <v>3842.1809523809525</v>
      </c>
      <c r="J47" t="s">
        <v>47</v>
      </c>
      <c r="K47" t="s">
        <v>35</v>
      </c>
      <c r="L47">
        <v>100000</v>
      </c>
      <c r="M47" t="str">
        <f>IF(L47-I47&gt;=0, "Covered", "Not Covered")</f>
        <v>Covered</v>
      </c>
      <c r="N47" t="str">
        <f>CONCATENATE(B47,D47,F47,LEFT(J47,3),RIGHT(A47,2))</f>
        <v>GMSLV00Blu19</v>
      </c>
    </row>
    <row r="48" spans="1:14" x14ac:dyDescent="0.25">
      <c r="A48" t="s">
        <v>54</v>
      </c>
      <c r="B48" t="str">
        <f>LEFT(A48,2)</f>
        <v>TY</v>
      </c>
      <c r="C48" t="str">
        <f>VLOOKUP(B48,B$55:C$60,2)</f>
        <v>Toyota</v>
      </c>
      <c r="D48" t="str">
        <f>MID(A48,5,3)</f>
        <v>CAM</v>
      </c>
      <c r="E48" t="str">
        <f>VLOOKUP(D48,D$55:E$65,2)</f>
        <v>Camrey</v>
      </c>
      <c r="F48" t="str">
        <f>MID(A48,3,2)</f>
        <v>09</v>
      </c>
      <c r="G48">
        <f>IF(21-F48&gt;0,21-F48,100-F48+21)</f>
        <v>12</v>
      </c>
      <c r="H48">
        <v>48114.2</v>
      </c>
      <c r="I48">
        <f>H48/G48</f>
        <v>4009.5166666666664</v>
      </c>
      <c r="J48" t="s">
        <v>17</v>
      </c>
      <c r="K48" t="s">
        <v>28</v>
      </c>
      <c r="L48">
        <v>100000</v>
      </c>
      <c r="M48" t="str">
        <f>IF(L48-I48&gt;=0, "Covered", "Not Covered")</f>
        <v>Covered</v>
      </c>
      <c r="N48" t="str">
        <f>CONCATENATE(B48,D48,F48,LEFT(J48,3),RIGHT(A48,2))</f>
        <v>TYCAM09Whi24</v>
      </c>
    </row>
    <row r="49" spans="1:14" x14ac:dyDescent="0.25">
      <c r="A49" t="s">
        <v>50</v>
      </c>
      <c r="B49" t="str">
        <f>LEFT(A49,2)</f>
        <v>TY</v>
      </c>
      <c r="C49" t="str">
        <f>VLOOKUP(B49,B$55:C$60,2)</f>
        <v>Toyota</v>
      </c>
      <c r="D49" t="str">
        <f>MID(A49,5,3)</f>
        <v>CAM</v>
      </c>
      <c r="E49" t="str">
        <f>VLOOKUP(D49,D$55:E$65,2)</f>
        <v>Camrey</v>
      </c>
      <c r="F49" t="str">
        <f>MID(A49,3,2)</f>
        <v>98</v>
      </c>
      <c r="G49">
        <f>IF(21-F49&gt;0,21-F49,100-F49+21)</f>
        <v>23</v>
      </c>
      <c r="H49">
        <v>93382.6</v>
      </c>
      <c r="I49">
        <f>H49/G49</f>
        <v>4060.1130434782613</v>
      </c>
      <c r="J49" t="s">
        <v>14</v>
      </c>
      <c r="K49" t="s">
        <v>51</v>
      </c>
      <c r="L49">
        <v>100000</v>
      </c>
      <c r="M49" t="str">
        <f>IF(L49-I49&gt;=0, "Covered", "Not Covered")</f>
        <v>Covered</v>
      </c>
      <c r="N49" t="str">
        <f>CONCATENATE(B49,D49,F49,LEFT(J49,3),RIGHT(A49,2))</f>
        <v>TYCAM98Bla21</v>
      </c>
    </row>
    <row r="50" spans="1:14" x14ac:dyDescent="0.25">
      <c r="A50" t="s">
        <v>58</v>
      </c>
      <c r="B50" t="str">
        <f>LEFT(A50,2)</f>
        <v>TY</v>
      </c>
      <c r="C50" t="str">
        <f>VLOOKUP(B50,B$55:C$60,2)</f>
        <v>Toyota</v>
      </c>
      <c r="D50" t="str">
        <f>MID(A50,5,3)</f>
        <v>COR</v>
      </c>
      <c r="E50" t="str">
        <f>VLOOKUP(D50,D$55:E$65,2)</f>
        <v>Corola</v>
      </c>
      <c r="F50" t="str">
        <f>MID(A50,3,2)</f>
        <v>03</v>
      </c>
      <c r="G50">
        <f>IF(21-F50&gt;0,21-F50,100-F50+21)</f>
        <v>18</v>
      </c>
      <c r="H50">
        <v>73444.399999999994</v>
      </c>
      <c r="I50">
        <f>H50/G50</f>
        <v>4080.2444444444441</v>
      </c>
      <c r="J50" t="s">
        <v>14</v>
      </c>
      <c r="K50" t="s">
        <v>57</v>
      </c>
      <c r="L50">
        <v>100000</v>
      </c>
      <c r="M50" t="str">
        <f>IF(L50-I50&gt;=0, "Covered", "Not Covered")</f>
        <v>Covered</v>
      </c>
      <c r="N50" t="str">
        <f>CONCATENATE(B50,D50,F50,LEFT(J50,3),RIGHT(A50,2))</f>
        <v>TYCOR03Bla26</v>
      </c>
    </row>
    <row r="51" spans="1:14" x14ac:dyDescent="0.25">
      <c r="A51" t="s">
        <v>52</v>
      </c>
      <c r="B51" t="str">
        <f>LEFT(A51,2)</f>
        <v>TY</v>
      </c>
      <c r="C51" t="str">
        <f>VLOOKUP(B51,B$55:C$60,2)</f>
        <v>Toyota</v>
      </c>
      <c r="D51" t="str">
        <f>MID(A51,5,3)</f>
        <v>CAM</v>
      </c>
      <c r="E51" t="str">
        <f>VLOOKUP(D51,D$55:E$65,2)</f>
        <v>Camrey</v>
      </c>
      <c r="F51" t="str">
        <f>MID(A51,3,2)</f>
        <v>00</v>
      </c>
      <c r="G51">
        <f>IF(21-F51&gt;0,21-F51,100-F51+21)</f>
        <v>21</v>
      </c>
      <c r="H51">
        <v>85928</v>
      </c>
      <c r="I51">
        <f>H51/G51</f>
        <v>4091.8095238095239</v>
      </c>
      <c r="J51" t="s">
        <v>20</v>
      </c>
      <c r="K51" t="s">
        <v>25</v>
      </c>
      <c r="L51">
        <v>100000</v>
      </c>
      <c r="M51" t="str">
        <f>IF(L51-I51&gt;=0, "Covered", "Not Covered")</f>
        <v>Covered</v>
      </c>
      <c r="N51" t="str">
        <f>CONCATENATE(B51,D51,F51,LEFT(J51,3),RIGHT(A51,2))</f>
        <v>TYCAM00Gre22</v>
      </c>
    </row>
    <row r="52" spans="1:14" x14ac:dyDescent="0.25">
      <c r="A52" t="s">
        <v>77</v>
      </c>
      <c r="B52" t="str">
        <f>LEFT(A52,2)</f>
        <v>CR</v>
      </c>
      <c r="C52" t="str">
        <f>VLOOKUP(B52,B$55:C$60,2)</f>
        <v>Chrysler</v>
      </c>
      <c r="D52" t="str">
        <f>MID(A52,5,3)</f>
        <v>CAR</v>
      </c>
      <c r="E52" t="str">
        <f>VLOOKUP(D52,D$55:E$65,2)</f>
        <v>Caravan</v>
      </c>
      <c r="F52" t="str">
        <f>MID(A52,3,2)</f>
        <v>04</v>
      </c>
      <c r="G52">
        <f>IF(21-F52&gt;0,21-F52,100-F52+21)</f>
        <v>17</v>
      </c>
      <c r="H52">
        <v>72527.199999999997</v>
      </c>
      <c r="I52">
        <f>H52/G52</f>
        <v>4266.3058823529409</v>
      </c>
      <c r="J52" t="s">
        <v>17</v>
      </c>
      <c r="K52" t="s">
        <v>40</v>
      </c>
      <c r="L52">
        <v>75000</v>
      </c>
      <c r="M52" t="str">
        <f>IF(L52-I52&gt;=0, "Covered", "Not Covered")</f>
        <v>Covered</v>
      </c>
      <c r="N52" t="str">
        <f>CONCATENATE(B52,D52,F52,LEFT(J52,3),RIGHT(A52,2))</f>
        <v>CRCAR04Whi47</v>
      </c>
    </row>
    <row r="53" spans="1:14" x14ac:dyDescent="0.25">
      <c r="A53" t="s">
        <v>48</v>
      </c>
      <c r="B53" t="str">
        <f>LEFT(A53,2)</f>
        <v>TY</v>
      </c>
      <c r="C53" t="str">
        <f>VLOOKUP(B53,B$55:C$60,2)</f>
        <v>Toyota</v>
      </c>
      <c r="D53" t="str">
        <f>MID(A53,5,3)</f>
        <v>CAM</v>
      </c>
      <c r="E53" t="str">
        <f>VLOOKUP(D53,D$55:E$65,2)</f>
        <v>Camrey</v>
      </c>
      <c r="F53" t="str">
        <f>MID(A53,3,2)</f>
        <v>96</v>
      </c>
      <c r="G53">
        <f>IF(21-F53&gt;0,21-F53,100-F53+21)</f>
        <v>25</v>
      </c>
      <c r="H53">
        <v>114660.6</v>
      </c>
      <c r="I53">
        <f>H53/G53</f>
        <v>4586.424</v>
      </c>
      <c r="J53" t="s">
        <v>20</v>
      </c>
      <c r="K53" t="s">
        <v>49</v>
      </c>
      <c r="L53">
        <v>100000</v>
      </c>
      <c r="M53" t="str">
        <f>IF(L53-I53&gt;=0, "Covered", "Not Covered")</f>
        <v>Covered</v>
      </c>
      <c r="N53" t="str">
        <f>CONCATENATE(B53,D53,F53,LEFT(J53,3),RIGHT(A53,2))</f>
        <v>TYCAM96Gre20</v>
      </c>
    </row>
    <row r="55" spans="1:14" x14ac:dyDescent="0.25">
      <c r="B55" t="s">
        <v>83</v>
      </c>
      <c r="C55" t="s">
        <v>84</v>
      </c>
      <c r="D55" t="s">
        <v>85</v>
      </c>
      <c r="E55" t="s">
        <v>86</v>
      </c>
    </row>
    <row r="56" spans="1:14" x14ac:dyDescent="0.25">
      <c r="B56" t="s">
        <v>87</v>
      </c>
      <c r="C56" t="s">
        <v>88</v>
      </c>
      <c r="D56" t="s">
        <v>89</v>
      </c>
      <c r="E56" t="s">
        <v>90</v>
      </c>
    </row>
    <row r="57" spans="1:14" x14ac:dyDescent="0.25">
      <c r="B57" t="s">
        <v>91</v>
      </c>
      <c r="C57" t="s">
        <v>92</v>
      </c>
      <c r="D57" t="s">
        <v>93</v>
      </c>
      <c r="E57" t="s">
        <v>94</v>
      </c>
    </row>
    <row r="58" spans="1:14" x14ac:dyDescent="0.25">
      <c r="B58" t="s">
        <v>95</v>
      </c>
      <c r="C58" t="s">
        <v>96</v>
      </c>
      <c r="D58" t="s">
        <v>97</v>
      </c>
      <c r="E58" t="s">
        <v>98</v>
      </c>
    </row>
    <row r="59" spans="1:14" x14ac:dyDescent="0.25">
      <c r="B59" t="s">
        <v>99</v>
      </c>
      <c r="C59" t="s">
        <v>100</v>
      </c>
      <c r="D59" t="s">
        <v>101</v>
      </c>
      <c r="E59" t="s">
        <v>102</v>
      </c>
    </row>
    <row r="60" spans="1:14" x14ac:dyDescent="0.25">
      <c r="B60" t="s">
        <v>103</v>
      </c>
      <c r="C60" t="s">
        <v>104</v>
      </c>
      <c r="D60" t="s">
        <v>105</v>
      </c>
      <c r="E60" t="s">
        <v>106</v>
      </c>
    </row>
    <row r="61" spans="1:14" x14ac:dyDescent="0.25">
      <c r="D61" t="s">
        <v>107</v>
      </c>
      <c r="E61" t="s">
        <v>108</v>
      </c>
    </row>
    <row r="62" spans="1:14" x14ac:dyDescent="0.25">
      <c r="D62" t="s">
        <v>109</v>
      </c>
      <c r="E62" t="s">
        <v>110</v>
      </c>
    </row>
    <row r="63" spans="1:14" x14ac:dyDescent="0.25">
      <c r="D63" t="s">
        <v>111</v>
      </c>
      <c r="E63" t="s">
        <v>112</v>
      </c>
    </row>
    <row r="64" spans="1:14" x14ac:dyDescent="0.25">
      <c r="D64" t="s">
        <v>113</v>
      </c>
      <c r="E64" t="s">
        <v>114</v>
      </c>
    </row>
    <row r="65" spans="4:5" x14ac:dyDescent="0.25">
      <c r="D65" t="s">
        <v>115</v>
      </c>
      <c r="E65" t="s">
        <v>116</v>
      </c>
    </row>
  </sheetData>
  <sortState xmlns:xlrd2="http://schemas.microsoft.com/office/spreadsheetml/2017/richdata2" ref="A2:N65">
    <sortCondition ref="I2:I65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2021-07-04T16:13:00Z</dcterms:created>
  <dcterms:modified xsi:type="dcterms:W3CDTF">2021-07-04T16:13:00Z</dcterms:modified>
</cp:coreProperties>
</file>